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F:\Shared\Gaming\"/>
    </mc:Choice>
  </mc:AlternateContent>
  <xr:revisionPtr revIDLastSave="0" documentId="8_{98876A2A-71F6-4355-89B3-F9DAC9BF9ED4}" xr6:coauthVersionLast="45" xr6:coauthVersionMax="45" xr10:uidLastSave="{00000000-0000-0000-0000-000000000000}"/>
  <bookViews>
    <workbookView xWindow="-120" yWindow="-120" windowWidth="38640" windowHeight="21240" xr2:uid="{24A7F8E2-7881-4A72-9466-BC43AA37E7D8}"/>
  </bookViews>
  <sheets>
    <sheet name="Characters" sheetId="4" r:id="rId1"/>
    <sheet name="Skills" sheetId="5" state="hidden" r:id="rId2"/>
    <sheet name="Inventory" sheetId="2" r:id="rId3"/>
    <sheet name="Base Items" sheetId="1" r:id="rId4"/>
    <sheet name="Passive Skills" sheetId="6" r:id="rId5"/>
    <sheet name="Gem Tables" sheetId="3" r:id="rId6"/>
  </sheets>
  <definedNames>
    <definedName name="cAccPerDEX">'Base Items'!$C$1374</definedName>
    <definedName name="cBaseAccuracy">'Base Items'!$C$1371</definedName>
    <definedName name="cBaseEvasion">'Base Items'!$C$1368</definedName>
    <definedName name="cBaseLife">'Base Items'!$C$1364</definedName>
    <definedName name="cBaseMana">'Base Items'!$C$1366</definedName>
    <definedName name="cBaseMovementSpeed">'Base Items'!$C$1370</definedName>
    <definedName name="cESPerInt">'Base Items'!$C$1377</definedName>
    <definedName name="cEvasionPerDEX">'Base Items'!$C$1375</definedName>
    <definedName name="cEvasionPerLevel">'Base Items'!$C$1369</definedName>
    <definedName name="cLifePerLevel">'Base Items'!$C$1365</definedName>
    <definedName name="cLifePerSTR">'Base Items'!$C$1372</definedName>
    <definedName name="cManaPerLevel">'Base Items'!$C$1367</definedName>
    <definedName name="cPhysDMGPerSTR">'Base Items'!$C$1373</definedName>
  </definedNames>
  <calcPr calcId="19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52" i="4" l="1"/>
  <c r="AA51" i="4"/>
  <c r="AA50" i="4"/>
  <c r="AA49" i="4"/>
  <c r="AA47" i="4"/>
  <c r="K44" i="4" l="1"/>
  <c r="K43" i="4"/>
  <c r="K42" i="4"/>
  <c r="K41" i="4"/>
  <c r="K40" i="4"/>
  <c r="K39" i="4"/>
  <c r="K38" i="4"/>
  <c r="K37" i="4"/>
  <c r="K36" i="4"/>
  <c r="K35" i="4"/>
  <c r="K34" i="4"/>
  <c r="K33" i="4"/>
  <c r="K32" i="4"/>
  <c r="K31" i="4"/>
  <c r="K21" i="4"/>
  <c r="K20" i="4"/>
  <c r="K19" i="4"/>
  <c r="K18" i="4"/>
  <c r="K17" i="4"/>
  <c r="K16" i="4"/>
  <c r="K15" i="4"/>
  <c r="K14" i="4"/>
  <c r="K13" i="4"/>
  <c r="K12" i="4"/>
  <c r="K11" i="4"/>
  <c r="K10" i="4"/>
  <c r="K9" i="4"/>
  <c r="K8" i="4"/>
  <c r="K7" i="4"/>
  <c r="Y47" i="4"/>
  <c r="Y49" i="4"/>
  <c r="Y50" i="4"/>
  <c r="Y51" i="4"/>
  <c r="Y52" i="4"/>
  <c r="I44" i="4"/>
  <c r="I43" i="4"/>
  <c r="I42" i="4"/>
  <c r="I41" i="4"/>
  <c r="I40" i="4"/>
  <c r="I39" i="4"/>
  <c r="I38" i="4"/>
  <c r="I37" i="4"/>
  <c r="I36" i="4"/>
  <c r="I35" i="4"/>
  <c r="I34" i="4"/>
  <c r="I33" i="4"/>
  <c r="I32" i="4"/>
  <c r="I31" i="4"/>
  <c r="I21" i="4"/>
  <c r="I20" i="4"/>
  <c r="I19" i="4"/>
  <c r="I18" i="4"/>
  <c r="I17" i="4"/>
  <c r="I16" i="4"/>
  <c r="I15" i="4"/>
  <c r="I14" i="4"/>
  <c r="I13" i="4"/>
  <c r="I12" i="4"/>
  <c r="I11" i="4"/>
  <c r="I10" i="4"/>
  <c r="I9" i="4"/>
  <c r="I8" i="4"/>
  <c r="I7" i="4"/>
  <c r="X52" i="4"/>
  <c r="X51" i="4"/>
  <c r="X50" i="4"/>
  <c r="X49" i="4"/>
  <c r="X47" i="4"/>
  <c r="W52" i="4"/>
  <c r="W51" i="4"/>
  <c r="W50" i="4"/>
  <c r="W49" i="4"/>
  <c r="W47" i="4"/>
  <c r="Z47" i="4"/>
  <c r="Z49" i="4"/>
  <c r="Z50" i="4"/>
  <c r="Z51" i="4"/>
  <c r="Z52" i="4"/>
  <c r="J7" i="4"/>
  <c r="J8" i="4"/>
  <c r="J9" i="4"/>
  <c r="J10" i="4"/>
  <c r="J11" i="4"/>
  <c r="J12" i="4"/>
  <c r="J13" i="4"/>
  <c r="J14" i="4"/>
  <c r="J15" i="4"/>
  <c r="J16" i="4"/>
  <c r="J17" i="4"/>
  <c r="J18" i="4"/>
  <c r="J19" i="4"/>
  <c r="J20" i="4"/>
  <c r="J21" i="4"/>
  <c r="J31" i="4"/>
  <c r="J32" i="4"/>
  <c r="J33" i="4"/>
  <c r="J34" i="4"/>
  <c r="J35" i="4"/>
  <c r="J36" i="4"/>
  <c r="J37" i="4"/>
  <c r="J38" i="4"/>
  <c r="J39" i="4"/>
  <c r="J40" i="4"/>
  <c r="J41" i="4"/>
  <c r="J42" i="4"/>
  <c r="J43" i="4"/>
  <c r="J44" i="4"/>
  <c r="F41" i="4" l="1"/>
  <c r="G41" i="4"/>
  <c r="H41" i="4"/>
  <c r="L41" i="4"/>
  <c r="M41" i="4"/>
  <c r="N41" i="4"/>
  <c r="O41" i="4"/>
  <c r="P41" i="4"/>
  <c r="Q41" i="4"/>
  <c r="R41" i="4"/>
  <c r="S41" i="4"/>
  <c r="T41" i="4"/>
  <c r="U41" i="4"/>
  <c r="V41" i="4"/>
  <c r="W41" i="4"/>
  <c r="X41" i="4"/>
  <c r="Y41" i="4"/>
  <c r="Z41" i="4"/>
  <c r="AA41" i="4"/>
  <c r="AB41" i="4"/>
  <c r="F42" i="4"/>
  <c r="G42" i="4"/>
  <c r="H42" i="4"/>
  <c r="L42" i="4"/>
  <c r="M42" i="4"/>
  <c r="N42" i="4"/>
  <c r="O42" i="4"/>
  <c r="P42" i="4"/>
  <c r="Q42" i="4"/>
  <c r="R42" i="4"/>
  <c r="S42" i="4"/>
  <c r="T42" i="4"/>
  <c r="U42" i="4"/>
  <c r="V42" i="4"/>
  <c r="W42" i="4"/>
  <c r="X42" i="4"/>
  <c r="Y42" i="4"/>
  <c r="Z42" i="4"/>
  <c r="AA42" i="4"/>
  <c r="AB42" i="4"/>
  <c r="F43" i="4"/>
  <c r="G43" i="4"/>
  <c r="H43" i="4"/>
  <c r="L43" i="4"/>
  <c r="M43" i="4"/>
  <c r="N43" i="4"/>
  <c r="O43" i="4"/>
  <c r="P43" i="4"/>
  <c r="Q43" i="4"/>
  <c r="R43" i="4"/>
  <c r="S43" i="4"/>
  <c r="T43" i="4"/>
  <c r="U43" i="4"/>
  <c r="V43" i="4"/>
  <c r="W43" i="4"/>
  <c r="X43" i="4"/>
  <c r="Y43" i="4"/>
  <c r="Z43" i="4"/>
  <c r="AA43" i="4"/>
  <c r="AB43" i="4"/>
  <c r="T52" i="4"/>
  <c r="T47" i="4"/>
  <c r="T48" i="4"/>
  <c r="T49" i="4"/>
  <c r="T50" i="4"/>
  <c r="T51" i="4"/>
  <c r="C1375" i="1"/>
  <c r="V52" i="4"/>
  <c r="F52" i="4"/>
  <c r="Q52" i="4" s="1"/>
  <c r="I52" i="4" s="1"/>
  <c r="R52" i="4"/>
  <c r="J52" i="4" s="1"/>
  <c r="S52" i="4"/>
  <c r="AB52" i="4"/>
  <c r="AC52" i="4"/>
  <c r="AD52" i="4"/>
  <c r="AE52" i="4"/>
  <c r="AF52" i="4"/>
  <c r="AG52" i="4"/>
  <c r="AH52" i="4"/>
  <c r="AI52" i="4"/>
  <c r="AJ52" i="4"/>
  <c r="AK52" i="4"/>
  <c r="AL52" i="4"/>
  <c r="AM52" i="4"/>
  <c r="AN52" i="4"/>
  <c r="L52" i="4" s="1"/>
  <c r="AO52" i="4"/>
  <c r="AP52" i="4"/>
  <c r="M52" i="4" s="1"/>
  <c r="AQ52" i="4"/>
  <c r="AY52" i="4"/>
  <c r="AZ52" i="4"/>
  <c r="BA52" i="4"/>
  <c r="BB52" i="4"/>
  <c r="BC52" i="4"/>
  <c r="BD52" i="4"/>
  <c r="AQ47" i="4"/>
  <c r="AQ49" i="4"/>
  <c r="AQ50" i="4"/>
  <c r="AQ51" i="4"/>
  <c r="AP47" i="4"/>
  <c r="M47" i="4" s="1"/>
  <c r="AP49" i="4"/>
  <c r="M49" i="4" s="1"/>
  <c r="AP50" i="4"/>
  <c r="M50" i="4" s="1"/>
  <c r="AP51" i="4"/>
  <c r="M51" i="4" s="1"/>
  <c r="AO47" i="4"/>
  <c r="AO49" i="4"/>
  <c r="AO50" i="4"/>
  <c r="AO51" i="4"/>
  <c r="T7" i="4"/>
  <c r="T8" i="4"/>
  <c r="T9" i="4"/>
  <c r="T10" i="4"/>
  <c r="T11" i="4"/>
  <c r="T12" i="4"/>
  <c r="T13" i="4"/>
  <c r="T14" i="4"/>
  <c r="T15" i="4"/>
  <c r="T16" i="4"/>
  <c r="T17" i="4"/>
  <c r="T18" i="4"/>
  <c r="T19" i="4"/>
  <c r="T20" i="4"/>
  <c r="T21" i="4"/>
  <c r="T31" i="4"/>
  <c r="T32" i="4"/>
  <c r="T33" i="4"/>
  <c r="T34" i="4"/>
  <c r="T35" i="4"/>
  <c r="T36" i="4"/>
  <c r="T37" i="4"/>
  <c r="T38" i="4"/>
  <c r="T39" i="4"/>
  <c r="T40" i="4"/>
  <c r="T44" i="4"/>
  <c r="S7" i="4"/>
  <c r="S8" i="4"/>
  <c r="S9" i="4"/>
  <c r="S10" i="4"/>
  <c r="S11" i="4"/>
  <c r="S12" i="4"/>
  <c r="S13" i="4"/>
  <c r="S14" i="4"/>
  <c r="S15" i="4"/>
  <c r="S16" i="4"/>
  <c r="S17" i="4"/>
  <c r="S18" i="4"/>
  <c r="S19" i="4"/>
  <c r="S20" i="4"/>
  <c r="S21" i="4"/>
  <c r="S31" i="4"/>
  <c r="S32" i="4"/>
  <c r="S33" i="4"/>
  <c r="S34" i="4"/>
  <c r="S35" i="4"/>
  <c r="S36" i="4"/>
  <c r="S37" i="4"/>
  <c r="S38" i="4"/>
  <c r="S39" i="4"/>
  <c r="S40" i="4"/>
  <c r="S44" i="4"/>
  <c r="AK47" i="4"/>
  <c r="AK49" i="4"/>
  <c r="AK50" i="4"/>
  <c r="AK51" i="4"/>
  <c r="AJ47" i="4"/>
  <c r="AJ49" i="4"/>
  <c r="AJ50" i="4"/>
  <c r="AJ51" i="4"/>
  <c r="AB7" i="4"/>
  <c r="AB8" i="4"/>
  <c r="AB9" i="4"/>
  <c r="AB10" i="4"/>
  <c r="AB11" i="4"/>
  <c r="AB12" i="4"/>
  <c r="AB13" i="4"/>
  <c r="AB14" i="4"/>
  <c r="AB15" i="4"/>
  <c r="AB16" i="4"/>
  <c r="AB17" i="4"/>
  <c r="AB18" i="4"/>
  <c r="AB19" i="4"/>
  <c r="AB20" i="4"/>
  <c r="AB21" i="4"/>
  <c r="AB31" i="4"/>
  <c r="AB32" i="4"/>
  <c r="AB33" i="4"/>
  <c r="AB34" i="4"/>
  <c r="AB35" i="4"/>
  <c r="AB36" i="4"/>
  <c r="AB37" i="4"/>
  <c r="AB38" i="4"/>
  <c r="AB39" i="4"/>
  <c r="AB40" i="4"/>
  <c r="AB44" i="4"/>
  <c r="AA7" i="4"/>
  <c r="AA8" i="4"/>
  <c r="AA9" i="4"/>
  <c r="AA10" i="4"/>
  <c r="AA11" i="4"/>
  <c r="AA12" i="4"/>
  <c r="AA13" i="4"/>
  <c r="AA14" i="4"/>
  <c r="AA15" i="4"/>
  <c r="AA16" i="4"/>
  <c r="AA17" i="4"/>
  <c r="AA18" i="4"/>
  <c r="AA19" i="4"/>
  <c r="AA20" i="4"/>
  <c r="AA21" i="4"/>
  <c r="AA31" i="4"/>
  <c r="AA32" i="4"/>
  <c r="AA33" i="4"/>
  <c r="AA34" i="4"/>
  <c r="AA35" i="4"/>
  <c r="AA36" i="4"/>
  <c r="AA37" i="4"/>
  <c r="AA38" i="4"/>
  <c r="AA39" i="4"/>
  <c r="AA40" i="4"/>
  <c r="AA44" i="4"/>
  <c r="AN47" i="4"/>
  <c r="L47" i="4" s="1"/>
  <c r="AN49" i="4"/>
  <c r="L49" i="4" s="1"/>
  <c r="AN50" i="4"/>
  <c r="L50" i="4" s="1"/>
  <c r="AN51" i="4"/>
  <c r="L51" i="4" s="1"/>
  <c r="R7" i="4"/>
  <c r="R8" i="4"/>
  <c r="R9" i="4"/>
  <c r="R10" i="4"/>
  <c r="R11" i="4"/>
  <c r="R12" i="4"/>
  <c r="R13" i="4"/>
  <c r="R14" i="4"/>
  <c r="R15" i="4"/>
  <c r="R16" i="4"/>
  <c r="R17" i="4"/>
  <c r="R18" i="4"/>
  <c r="R19" i="4"/>
  <c r="R20" i="4"/>
  <c r="R21" i="4"/>
  <c r="R31" i="4"/>
  <c r="R32" i="4"/>
  <c r="R33" i="4"/>
  <c r="R34" i="4"/>
  <c r="R35" i="4"/>
  <c r="R36" i="4"/>
  <c r="R37" i="4"/>
  <c r="R38" i="4"/>
  <c r="R39" i="4"/>
  <c r="R40" i="4"/>
  <c r="R44" i="4"/>
  <c r="F21" i="4"/>
  <c r="G21" i="4"/>
  <c r="H21" i="4"/>
  <c r="L21" i="4"/>
  <c r="M21" i="4"/>
  <c r="N21" i="4"/>
  <c r="O21" i="4"/>
  <c r="P21" i="4"/>
  <c r="Q21" i="4"/>
  <c r="U21" i="4"/>
  <c r="V21" i="4"/>
  <c r="W21" i="4"/>
  <c r="X21" i="4"/>
  <c r="Y21" i="4"/>
  <c r="Z21" i="4"/>
  <c r="F33" i="4"/>
  <c r="G33" i="4"/>
  <c r="H33" i="4"/>
  <c r="L33" i="4"/>
  <c r="M33" i="4"/>
  <c r="N33" i="4"/>
  <c r="O33" i="4"/>
  <c r="P33" i="4"/>
  <c r="Q33" i="4"/>
  <c r="U33" i="4"/>
  <c r="V33" i="4"/>
  <c r="W33" i="4"/>
  <c r="X33" i="4"/>
  <c r="Y33" i="4"/>
  <c r="Z33" i="4"/>
  <c r="F34" i="4"/>
  <c r="G34" i="4"/>
  <c r="H34" i="4"/>
  <c r="L34" i="4"/>
  <c r="M34" i="4"/>
  <c r="N34" i="4"/>
  <c r="O34" i="4"/>
  <c r="P34" i="4"/>
  <c r="Q34" i="4"/>
  <c r="U34" i="4"/>
  <c r="V34" i="4"/>
  <c r="W34" i="4"/>
  <c r="X34" i="4"/>
  <c r="Y34" i="4"/>
  <c r="Z34" i="4"/>
  <c r="F35" i="4"/>
  <c r="G35" i="4"/>
  <c r="H35" i="4"/>
  <c r="L35" i="4"/>
  <c r="M35" i="4"/>
  <c r="N35" i="4"/>
  <c r="O35" i="4"/>
  <c r="P35" i="4"/>
  <c r="Q35" i="4"/>
  <c r="U35" i="4"/>
  <c r="V35" i="4"/>
  <c r="W35" i="4"/>
  <c r="X35" i="4"/>
  <c r="Y35" i="4"/>
  <c r="Z35" i="4"/>
  <c r="F36" i="4"/>
  <c r="G36" i="4"/>
  <c r="H36" i="4"/>
  <c r="L36" i="4"/>
  <c r="M36" i="4"/>
  <c r="N36" i="4"/>
  <c r="O36" i="4"/>
  <c r="P36" i="4"/>
  <c r="Q36" i="4"/>
  <c r="U36" i="4"/>
  <c r="V36" i="4"/>
  <c r="W36" i="4"/>
  <c r="X36" i="4"/>
  <c r="Y36" i="4"/>
  <c r="Z36" i="4"/>
  <c r="F37" i="4"/>
  <c r="G37" i="4"/>
  <c r="H37" i="4"/>
  <c r="L37" i="4"/>
  <c r="M37" i="4"/>
  <c r="N37" i="4"/>
  <c r="O37" i="4"/>
  <c r="P37" i="4"/>
  <c r="Q37" i="4"/>
  <c r="U37" i="4"/>
  <c r="V37" i="4"/>
  <c r="W37" i="4"/>
  <c r="X37" i="4"/>
  <c r="Y37" i="4"/>
  <c r="Z37" i="4"/>
  <c r="F38" i="4"/>
  <c r="G38" i="4"/>
  <c r="H38" i="4"/>
  <c r="L38" i="4"/>
  <c r="M38" i="4"/>
  <c r="N38" i="4"/>
  <c r="O38" i="4"/>
  <c r="P38" i="4"/>
  <c r="Q38" i="4"/>
  <c r="U38" i="4"/>
  <c r="V38" i="4"/>
  <c r="W38" i="4"/>
  <c r="X38" i="4"/>
  <c r="Y38" i="4"/>
  <c r="Z38" i="4"/>
  <c r="F39" i="4"/>
  <c r="G39" i="4"/>
  <c r="H39" i="4"/>
  <c r="L39" i="4"/>
  <c r="M39" i="4"/>
  <c r="N39" i="4"/>
  <c r="O39" i="4"/>
  <c r="P39" i="4"/>
  <c r="Q39" i="4"/>
  <c r="U39" i="4"/>
  <c r="V39" i="4"/>
  <c r="W39" i="4"/>
  <c r="X39" i="4"/>
  <c r="Y39" i="4"/>
  <c r="Z39" i="4"/>
  <c r="F40" i="4"/>
  <c r="G40" i="4"/>
  <c r="H40" i="4"/>
  <c r="L40" i="4"/>
  <c r="M40" i="4"/>
  <c r="N40" i="4"/>
  <c r="O40" i="4"/>
  <c r="P40" i="4"/>
  <c r="Q40" i="4"/>
  <c r="U40" i="4"/>
  <c r="V40" i="4"/>
  <c r="W40" i="4"/>
  <c r="X40" i="4"/>
  <c r="Y40" i="4"/>
  <c r="Z40" i="4"/>
  <c r="AM47" i="4"/>
  <c r="AM49" i="4"/>
  <c r="AM50" i="4"/>
  <c r="AM51" i="4"/>
  <c r="AL47" i="4"/>
  <c r="AL49" i="4"/>
  <c r="AL50" i="4"/>
  <c r="AL51" i="4"/>
  <c r="AI47" i="4"/>
  <c r="AI49" i="4"/>
  <c r="AI50" i="4"/>
  <c r="AI51" i="4"/>
  <c r="AH47" i="4"/>
  <c r="AH49" i="4"/>
  <c r="AH50" i="4"/>
  <c r="AH51" i="4"/>
  <c r="AG47" i="4"/>
  <c r="AG49" i="4"/>
  <c r="AG50" i="4"/>
  <c r="AG51" i="4"/>
  <c r="AF47" i="4"/>
  <c r="AF49" i="4"/>
  <c r="AF50" i="4"/>
  <c r="AF51" i="4"/>
  <c r="AB47" i="4"/>
  <c r="AB49" i="4"/>
  <c r="AB50" i="4"/>
  <c r="AB51" i="4"/>
  <c r="AE47" i="4"/>
  <c r="AE49" i="4"/>
  <c r="AE50" i="4"/>
  <c r="AE51" i="4"/>
  <c r="AD47" i="4"/>
  <c r="AD49" i="4"/>
  <c r="AD50" i="4"/>
  <c r="AD51" i="4"/>
  <c r="AC47" i="4"/>
  <c r="AC49" i="4"/>
  <c r="AC50" i="4"/>
  <c r="AC51" i="4"/>
  <c r="V51" i="4"/>
  <c r="V50" i="4"/>
  <c r="V47" i="4"/>
  <c r="V49" i="4"/>
  <c r="C1377" i="1"/>
  <c r="O41" i="2"/>
  <c r="C41" i="2"/>
  <c r="U52" i="4" l="1"/>
  <c r="K52" i="4" s="1"/>
  <c r="O52" i="4"/>
  <c r="G52" i="4" s="1"/>
  <c r="P52" i="4"/>
  <c r="Z44" i="4"/>
  <c r="Z32" i="4"/>
  <c r="Z31" i="4"/>
  <c r="Z20" i="4"/>
  <c r="Z19" i="4"/>
  <c r="Z18" i="4"/>
  <c r="Z17" i="4"/>
  <c r="Z16" i="4"/>
  <c r="Z15" i="4"/>
  <c r="Z14" i="4"/>
  <c r="Z13" i="4"/>
  <c r="Z12" i="4"/>
  <c r="Z11" i="4"/>
  <c r="Z10" i="4"/>
  <c r="Z9" i="4"/>
  <c r="Z8" i="4"/>
  <c r="Z7" i="4"/>
  <c r="Y44" i="4"/>
  <c r="Y32" i="4"/>
  <c r="Y31" i="4"/>
  <c r="Y19" i="4"/>
  <c r="Y17" i="4"/>
  <c r="Y16" i="4"/>
  <c r="Y15" i="4"/>
  <c r="Y14" i="4"/>
  <c r="Y13" i="4"/>
  <c r="Y12" i="4"/>
  <c r="Y11" i="4"/>
  <c r="Y10" i="4"/>
  <c r="Y9" i="4"/>
  <c r="Y8" i="4"/>
  <c r="Y7" i="4"/>
  <c r="X44" i="4"/>
  <c r="X32" i="4"/>
  <c r="X31" i="4"/>
  <c r="X20" i="4"/>
  <c r="X19" i="4"/>
  <c r="X18" i="4"/>
  <c r="X17" i="4"/>
  <c r="X16" i="4"/>
  <c r="X15" i="4"/>
  <c r="X14" i="4"/>
  <c r="X13" i="4"/>
  <c r="X12" i="4"/>
  <c r="X11" i="4"/>
  <c r="X10" i="4"/>
  <c r="X9" i="4"/>
  <c r="X8" i="4"/>
  <c r="X7" i="4"/>
  <c r="F18" i="4"/>
  <c r="G18" i="4"/>
  <c r="H18" i="4"/>
  <c r="L18" i="4"/>
  <c r="M18" i="4"/>
  <c r="N18" i="4"/>
  <c r="O18" i="4"/>
  <c r="P18" i="4"/>
  <c r="Q18" i="4"/>
  <c r="U18" i="4"/>
  <c r="V18" i="4"/>
  <c r="W18" i="4"/>
  <c r="F19" i="4"/>
  <c r="G19" i="4"/>
  <c r="H19" i="4"/>
  <c r="L19" i="4"/>
  <c r="M19" i="4"/>
  <c r="N19" i="4"/>
  <c r="O19" i="4"/>
  <c r="P19" i="4"/>
  <c r="Q19" i="4"/>
  <c r="U19" i="4"/>
  <c r="V19" i="4"/>
  <c r="W19" i="4"/>
  <c r="F20" i="4"/>
  <c r="G20" i="4"/>
  <c r="H20" i="4"/>
  <c r="L20" i="4"/>
  <c r="M20" i="4"/>
  <c r="N20" i="4"/>
  <c r="O20" i="4"/>
  <c r="P20" i="4"/>
  <c r="Q20" i="4"/>
  <c r="U20" i="4"/>
  <c r="V20" i="4"/>
  <c r="W20" i="4"/>
  <c r="W44" i="4"/>
  <c r="W32" i="4"/>
  <c r="W31" i="4"/>
  <c r="W17" i="4"/>
  <c r="W16" i="4"/>
  <c r="W15" i="4"/>
  <c r="W14" i="4"/>
  <c r="W13" i="4"/>
  <c r="W12" i="4"/>
  <c r="W11" i="4"/>
  <c r="W10" i="4"/>
  <c r="W9" i="4"/>
  <c r="W8" i="4"/>
  <c r="W7" i="4"/>
  <c r="F16" i="4"/>
  <c r="G16" i="4"/>
  <c r="H16" i="4"/>
  <c r="L16" i="4"/>
  <c r="M16" i="4"/>
  <c r="N16" i="4"/>
  <c r="O16" i="4"/>
  <c r="P16" i="4"/>
  <c r="Q16" i="4"/>
  <c r="U16" i="4"/>
  <c r="V16" i="4"/>
  <c r="F17" i="4"/>
  <c r="G17" i="4"/>
  <c r="H17" i="4"/>
  <c r="L17" i="4"/>
  <c r="M17" i="4"/>
  <c r="N17" i="4"/>
  <c r="O17" i="4"/>
  <c r="P17" i="4"/>
  <c r="Q17" i="4"/>
  <c r="U17" i="4"/>
  <c r="V17" i="4"/>
  <c r="O44" i="4"/>
  <c r="O32" i="4"/>
  <c r="O31" i="4"/>
  <c r="O15" i="4"/>
  <c r="O14" i="4"/>
  <c r="O13" i="4"/>
  <c r="O12" i="4"/>
  <c r="O11" i="4"/>
  <c r="O9" i="4"/>
  <c r="O8" i="4"/>
  <c r="O7" i="4"/>
  <c r="F11" i="4"/>
  <c r="G11" i="4"/>
  <c r="H11" i="4"/>
  <c r="L11" i="4"/>
  <c r="M11" i="4"/>
  <c r="N11" i="4"/>
  <c r="P11" i="4"/>
  <c r="Q11" i="4"/>
  <c r="U11" i="4"/>
  <c r="V11" i="4"/>
  <c r="F12" i="4"/>
  <c r="G12" i="4"/>
  <c r="H12" i="4"/>
  <c r="L12" i="4"/>
  <c r="M12" i="4"/>
  <c r="N12" i="4"/>
  <c r="P12" i="4"/>
  <c r="Q12" i="4"/>
  <c r="U12" i="4"/>
  <c r="V12" i="4"/>
  <c r="F13" i="4"/>
  <c r="G13" i="4"/>
  <c r="H13" i="4"/>
  <c r="L13" i="4"/>
  <c r="M13" i="4"/>
  <c r="N13" i="4"/>
  <c r="P13" i="4"/>
  <c r="Q13" i="4"/>
  <c r="U13" i="4"/>
  <c r="V13" i="4"/>
  <c r="F31" i="4"/>
  <c r="G31" i="4"/>
  <c r="H31" i="4"/>
  <c r="L31" i="4"/>
  <c r="M31" i="4"/>
  <c r="N31" i="4"/>
  <c r="P31" i="4"/>
  <c r="Q31" i="4"/>
  <c r="U31" i="4"/>
  <c r="V31" i="4"/>
  <c r="F32" i="4"/>
  <c r="G32" i="4"/>
  <c r="H32" i="4"/>
  <c r="L32" i="4"/>
  <c r="M32" i="4"/>
  <c r="N32" i="4"/>
  <c r="P32" i="4"/>
  <c r="Q32" i="4"/>
  <c r="U32" i="4"/>
  <c r="V32" i="4"/>
  <c r="H44" i="4"/>
  <c r="G44" i="4"/>
  <c r="F44" i="4"/>
  <c r="H15" i="4"/>
  <c r="G15" i="4"/>
  <c r="F15" i="4"/>
  <c r="H14" i="4"/>
  <c r="G14" i="4"/>
  <c r="F14" i="4"/>
  <c r="H10" i="4"/>
  <c r="G10" i="4"/>
  <c r="F10" i="4"/>
  <c r="H9" i="4"/>
  <c r="G9" i="4"/>
  <c r="F9" i="4"/>
  <c r="H8" i="4"/>
  <c r="G8" i="4"/>
  <c r="F8" i="4"/>
  <c r="H7" i="4"/>
  <c r="G7" i="4"/>
  <c r="F7" i="4"/>
  <c r="V7" i="4"/>
  <c r="V8" i="4"/>
  <c r="V9" i="4"/>
  <c r="V10" i="4"/>
  <c r="V14" i="4"/>
  <c r="V15" i="4"/>
  <c r="V44" i="4"/>
  <c r="O10" i="4"/>
  <c r="L7" i="4"/>
  <c r="L8" i="4"/>
  <c r="H52" i="4" l="1"/>
  <c r="N52" i="4" s="1"/>
  <c r="S47" i="4"/>
  <c r="S48" i="4"/>
  <c r="S49" i="4"/>
  <c r="S50" i="4"/>
  <c r="S51" i="4"/>
  <c r="R47" i="4"/>
  <c r="J47" i="4" s="1"/>
  <c r="R48" i="4"/>
  <c r="R49" i="4"/>
  <c r="J49" i="4" s="1"/>
  <c r="R50" i="4"/>
  <c r="J50" i="4" s="1"/>
  <c r="R51" i="4"/>
  <c r="J51" i="4" s="1"/>
  <c r="F47" i="4"/>
  <c r="O47" i="4" s="1"/>
  <c r="G47" i="4" s="1"/>
  <c r="F48" i="4"/>
  <c r="Q48" i="4" s="1"/>
  <c r="F49" i="4"/>
  <c r="P49" i="4" s="1"/>
  <c r="H49" i="4" s="1"/>
  <c r="F50" i="4"/>
  <c r="Q50" i="4" s="1"/>
  <c r="I50" i="4" s="1"/>
  <c r="U50" i="4" s="1"/>
  <c r="K50" i="4" s="1"/>
  <c r="F51" i="4"/>
  <c r="O51" i="4" s="1"/>
  <c r="G51" i="4" s="1"/>
  <c r="P47" i="4" l="1"/>
  <c r="H47" i="4" s="1"/>
  <c r="O50" i="4"/>
  <c r="G50" i="4" s="1"/>
  <c r="Q47" i="4"/>
  <c r="I47" i="4" s="1"/>
  <c r="U47" i="4" s="1"/>
  <c r="K47" i="4" s="1"/>
  <c r="Q49" i="4"/>
  <c r="I49" i="4" s="1"/>
  <c r="U49" i="4" s="1"/>
  <c r="K49" i="4" s="1"/>
  <c r="O49" i="4"/>
  <c r="G49" i="4" s="1"/>
  <c r="P51" i="4"/>
  <c r="H51" i="4" s="1"/>
  <c r="O48" i="4"/>
  <c r="P50" i="4"/>
  <c r="H50" i="4" s="1"/>
  <c r="Q51" i="4"/>
  <c r="I51" i="4" s="1"/>
  <c r="U51" i="4" s="1"/>
  <c r="K51" i="4" s="1"/>
  <c r="P48" i="4"/>
  <c r="U44" i="4"/>
  <c r="Q44" i="4"/>
  <c r="P44" i="4"/>
  <c r="U15" i="4"/>
  <c r="Q15" i="4"/>
  <c r="P15" i="4"/>
  <c r="U14" i="4"/>
  <c r="Q14" i="4"/>
  <c r="P14" i="4"/>
  <c r="U10" i="4"/>
  <c r="Q10" i="4"/>
  <c r="P10" i="4"/>
  <c r="U9" i="4"/>
  <c r="Q9" i="4"/>
  <c r="P9" i="4"/>
  <c r="U8" i="4"/>
  <c r="Q8" i="4"/>
  <c r="P8" i="4"/>
  <c r="U7" i="4"/>
  <c r="Q7" i="4"/>
  <c r="P7" i="4"/>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F2173" i="6"/>
  <c r="F2174" i="6"/>
  <c r="F2175" i="6"/>
  <c r="F2176" i="6"/>
  <c r="F2177" i="6"/>
  <c r="F2178" i="6"/>
  <c r="F2179" i="6"/>
  <c r="F2180" i="6"/>
  <c r="F2181" i="6"/>
  <c r="F2182" i="6"/>
  <c r="F2183" i="6"/>
  <c r="F2184" i="6"/>
  <c r="F2185" i="6"/>
  <c r="F2186" i="6"/>
  <c r="F2187" i="6"/>
  <c r="F2188" i="6"/>
  <c r="F2189" i="6"/>
  <c r="F2190" i="6"/>
  <c r="F2191" i="6"/>
  <c r="F2192" i="6"/>
  <c r="F2193" i="6"/>
  <c r="F2194" i="6"/>
  <c r="F2195" i="6"/>
  <c r="F2196" i="6"/>
  <c r="F2197" i="6"/>
  <c r="F2198" i="6"/>
  <c r="F2199" i="6"/>
  <c r="F2200" i="6"/>
  <c r="F2201" i="6"/>
  <c r="F2202" i="6"/>
  <c r="F2203" i="6"/>
  <c r="F2204" i="6"/>
  <c r="F2205" i="6"/>
  <c r="F2206" i="6"/>
  <c r="F2207" i="6"/>
  <c r="F2208" i="6"/>
  <c r="F2209" i="6"/>
  <c r="F2210" i="6"/>
  <c r="F2211" i="6"/>
  <c r="F2212" i="6"/>
  <c r="F2213" i="6"/>
  <c r="F2214" i="6"/>
  <c r="F2215" i="6"/>
  <c r="F2216" i="6"/>
  <c r="F2217" i="6"/>
  <c r="F2218" i="6"/>
  <c r="F2219" i="6"/>
  <c r="F2220" i="6"/>
  <c r="F2221" i="6"/>
  <c r="F2222" i="6"/>
  <c r="F2223" i="6"/>
  <c r="F2224" i="6"/>
  <c r="F2225" i="6"/>
  <c r="F2226" i="6"/>
  <c r="F2227" i="6"/>
  <c r="F2228" i="6"/>
  <c r="F2229" i="6"/>
  <c r="F2230" i="6"/>
  <c r="F2231" i="6"/>
  <c r="F2232" i="6"/>
  <c r="F2233" i="6"/>
  <c r="F2234" i="6"/>
  <c r="F2235" i="6"/>
  <c r="F2236" i="6"/>
  <c r="F2237" i="6"/>
  <c r="F2238" i="6"/>
  <c r="F2239" i="6"/>
  <c r="F2240" i="6"/>
  <c r="F2241" i="6"/>
  <c r="F2242" i="6"/>
  <c r="F2243" i="6"/>
  <c r="F2244" i="6"/>
  <c r="F2245" i="6"/>
  <c r="F2246" i="6"/>
  <c r="F2247" i="6"/>
  <c r="F2248" i="6"/>
  <c r="F2249" i="6"/>
  <c r="F2250" i="6"/>
  <c r="F2251" i="6"/>
  <c r="F2252" i="6"/>
  <c r="F2253" i="6"/>
  <c r="F2254" i="6"/>
  <c r="F2255" i="6"/>
  <c r="F2256" i="6"/>
  <c r="F2257" i="6"/>
  <c r="F2258" i="6"/>
  <c r="F2259" i="6"/>
  <c r="F2260" i="6"/>
  <c r="F2261" i="6"/>
  <c r="F2262" i="6"/>
  <c r="F2263" i="6"/>
  <c r="F2264" i="6"/>
  <c r="F2265" i="6"/>
  <c r="F2266" i="6"/>
  <c r="F2267" i="6"/>
  <c r="F2268" i="6"/>
  <c r="F2269" i="6"/>
  <c r="F2270" i="6"/>
  <c r="F2271" i="6"/>
  <c r="F2272" i="6"/>
  <c r="F2273" i="6"/>
  <c r="F2274" i="6"/>
  <c r="F2275" i="6"/>
  <c r="F2276" i="6"/>
  <c r="F2277" i="6"/>
  <c r="F2278" i="6"/>
  <c r="F2279" i="6"/>
  <c r="F2280" i="6"/>
  <c r="F2281" i="6"/>
  <c r="F2282" i="6"/>
  <c r="F2283" i="6"/>
  <c r="F2284" i="6"/>
  <c r="F2285" i="6"/>
  <c r="F2286" i="6"/>
  <c r="F2287" i="6"/>
  <c r="F2288" i="6"/>
  <c r="F2289" i="6"/>
  <c r="F2290" i="6"/>
  <c r="F2291" i="6"/>
  <c r="F2292" i="6"/>
  <c r="F2293" i="6"/>
  <c r="F2294" i="6"/>
  <c r="F2295" i="6"/>
  <c r="F2296" i="6"/>
  <c r="F2297" i="6"/>
  <c r="F2298" i="6"/>
  <c r="F2299" i="6"/>
  <c r="F2300" i="6"/>
  <c r="F2301" i="6"/>
  <c r="F2302" i="6"/>
  <c r="F2303" i="6"/>
  <c r="F2304" i="6"/>
  <c r="F2305" i="6"/>
  <c r="F2306" i="6"/>
  <c r="F2307" i="6"/>
  <c r="F2308" i="6"/>
  <c r="F2309" i="6"/>
  <c r="F2310" i="6"/>
  <c r="F2311" i="6"/>
  <c r="F2312" i="6"/>
  <c r="F2313" i="6"/>
  <c r="F2314" i="6"/>
  <c r="F2315" i="6"/>
  <c r="F2316" i="6"/>
  <c r="F2317" i="6"/>
  <c r="F2318" i="6"/>
  <c r="F2319" i="6"/>
  <c r="F2320" i="6"/>
  <c r="F2321" i="6"/>
  <c r="F2322" i="6"/>
  <c r="F2323" i="6"/>
  <c r="F2324" i="6"/>
  <c r="F2325" i="6"/>
  <c r="F2326" i="6"/>
  <c r="F2327" i="6"/>
  <c r="F2328" i="6"/>
  <c r="F2329" i="6"/>
  <c r="F2330" i="6"/>
  <c r="F2331" i="6"/>
  <c r="F2332" i="6"/>
  <c r="F2333" i="6"/>
  <c r="F2334" i="6"/>
  <c r="F2335" i="6"/>
  <c r="F2336" i="6"/>
  <c r="F2337" i="6"/>
  <c r="F2338" i="6"/>
  <c r="F2339" i="6"/>
  <c r="F2340" i="6"/>
  <c r="F2341" i="6"/>
  <c r="F2342" i="6"/>
  <c r="F2343" i="6"/>
  <c r="F2344" i="6"/>
  <c r="F2345" i="6"/>
  <c r="F2346" i="6"/>
  <c r="F2347" i="6"/>
  <c r="F2348" i="6"/>
  <c r="F2349" i="6"/>
  <c r="F2350" i="6"/>
  <c r="F2351" i="6"/>
  <c r="F2352" i="6"/>
  <c r="F2353" i="6"/>
  <c r="F2354" i="6"/>
  <c r="F2355" i="6"/>
  <c r="F2356" i="6"/>
  <c r="F2357" i="6"/>
  <c r="F2358" i="6"/>
  <c r="F2359" i="6"/>
  <c r="F2360" i="6"/>
  <c r="F2361" i="6"/>
  <c r="F2362" i="6"/>
  <c r="F2363" i="6"/>
  <c r="F2364" i="6"/>
  <c r="F2365" i="6"/>
  <c r="F2366" i="6"/>
  <c r="F2367" i="6"/>
  <c r="F2368" i="6"/>
  <c r="F2369" i="6"/>
  <c r="F2370" i="6"/>
  <c r="F2371" i="6"/>
  <c r="F2372" i="6"/>
  <c r="N7" i="4"/>
  <c r="N8" i="4"/>
  <c r="N9" i="4"/>
  <c r="N10" i="4"/>
  <c r="N14" i="4"/>
  <c r="N15" i="4"/>
  <c r="N44" i="4"/>
  <c r="M7" i="4"/>
  <c r="M8" i="4"/>
  <c r="M9" i="4"/>
  <c r="M10" i="4"/>
  <c r="M14" i="4"/>
  <c r="M15" i="4"/>
  <c r="M44" i="4"/>
  <c r="L9" i="4"/>
  <c r="L10" i="4"/>
  <c r="L14" i="4"/>
  <c r="L15" i="4"/>
  <c r="L44" i="4"/>
  <c r="F398" i="6"/>
  <c r="F396" i="6"/>
  <c r="F900" i="6"/>
  <c r="F386" i="6"/>
  <c r="F964" i="6"/>
  <c r="F1146" i="6"/>
  <c r="F21" i="6"/>
  <c r="F76" i="6"/>
  <c r="F343" i="6"/>
  <c r="F344" i="6"/>
  <c r="F857" i="6"/>
  <c r="F424" i="6"/>
  <c r="F511" i="6"/>
  <c r="F512" i="6"/>
  <c r="F678" i="6"/>
  <c r="F929" i="6"/>
  <c r="F323" i="6"/>
  <c r="F324" i="6"/>
  <c r="F402" i="6"/>
  <c r="F404" i="6"/>
  <c r="F408" i="6"/>
  <c r="F410" i="6"/>
  <c r="F453" i="6"/>
  <c r="F441" i="6"/>
  <c r="F454" i="6"/>
  <c r="F526" i="6"/>
  <c r="F546" i="6"/>
  <c r="F682" i="6"/>
  <c r="F705" i="6"/>
  <c r="F804" i="6"/>
  <c r="F815" i="6"/>
  <c r="F326" i="6"/>
  <c r="F624" i="6"/>
  <c r="F627" i="6"/>
  <c r="F711" i="6"/>
  <c r="F1014" i="6"/>
  <c r="F547" i="6"/>
  <c r="F709" i="6"/>
  <c r="F974" i="6"/>
  <c r="F975" i="6"/>
  <c r="F88" i="6"/>
  <c r="F346" i="6"/>
  <c r="F350" i="6"/>
  <c r="F368" i="6"/>
  <c r="F370" i="6"/>
  <c r="F372" i="6"/>
  <c r="F133" i="6"/>
  <c r="F1004" i="6"/>
  <c r="F135" i="6"/>
  <c r="F878" i="6"/>
  <c r="F880" i="6"/>
  <c r="F882" i="6"/>
  <c r="F884" i="6"/>
  <c r="F887" i="6"/>
  <c r="F890" i="6"/>
  <c r="F904" i="6"/>
  <c r="F877" i="6"/>
  <c r="F940" i="6"/>
  <c r="F957" i="6"/>
  <c r="F967" i="6"/>
  <c r="F960" i="6"/>
  <c r="F379" i="6"/>
  <c r="F898" i="6"/>
  <c r="F901" i="6"/>
  <c r="F906" i="6"/>
  <c r="F941" i="6"/>
  <c r="F971" i="6"/>
  <c r="F23" i="6"/>
  <c r="F390" i="6"/>
  <c r="F532" i="6"/>
  <c r="F10" i="6"/>
  <c r="F34" i="6"/>
  <c r="F431" i="6"/>
  <c r="F455" i="6"/>
  <c r="F25" i="6"/>
  <c r="F90" i="6"/>
  <c r="F392" i="6"/>
  <c r="F395" i="6"/>
  <c r="F358" i="6"/>
  <c r="F1018" i="6"/>
  <c r="F334" i="6"/>
  <c r="F218" i="6"/>
  <c r="F223" i="6"/>
  <c r="F528" i="6"/>
  <c r="F969" i="6"/>
  <c r="F222" i="6"/>
  <c r="F267" i="6"/>
  <c r="F270" i="6"/>
  <c r="F261" i="6"/>
  <c r="F279" i="6"/>
  <c r="F286" i="6"/>
  <c r="F924" i="6"/>
  <c r="F287" i="6"/>
  <c r="F143" i="6"/>
  <c r="F167" i="6"/>
  <c r="F228" i="6"/>
  <c r="F234" i="6"/>
  <c r="F292" i="6"/>
  <c r="F294" i="6"/>
  <c r="F471" i="6"/>
  <c r="F586" i="6"/>
  <c r="F584" i="6"/>
  <c r="F714" i="6"/>
  <c r="F1073" i="6"/>
  <c r="F716" i="6"/>
  <c r="F1071" i="6"/>
  <c r="F948" i="6"/>
  <c r="F986" i="6"/>
  <c r="F1011" i="6"/>
  <c r="F1033" i="6"/>
  <c r="F1019" i="6"/>
  <c r="F1074" i="6"/>
  <c r="F1072" i="6"/>
  <c r="F1101" i="6"/>
  <c r="F1138" i="6"/>
  <c r="F281" i="6"/>
  <c r="F125" i="6"/>
  <c r="F130" i="6"/>
  <c r="F129" i="6"/>
  <c r="F922" i="6"/>
  <c r="F199" i="6"/>
  <c r="F220" i="6"/>
  <c r="F837" i="6"/>
  <c r="F467" i="6"/>
  <c r="F465" i="6"/>
  <c r="F1182" i="6"/>
  <c r="F480" i="6"/>
  <c r="F950" i="6"/>
  <c r="F581" i="6"/>
  <c r="F693" i="6"/>
  <c r="F695" i="6"/>
  <c r="F696" i="6"/>
  <c r="F360" i="6"/>
  <c r="F361" i="6"/>
  <c r="F363" i="6"/>
  <c r="F366" i="6"/>
  <c r="F369" i="6"/>
  <c r="F371" i="6"/>
  <c r="F59" i="6"/>
  <c r="F61" i="6"/>
  <c r="F67" i="6"/>
  <c r="F69" i="6"/>
  <c r="F136" i="6"/>
  <c r="F364" i="6"/>
  <c r="F888" i="6"/>
  <c r="F891" i="6"/>
  <c r="F893" i="6"/>
  <c r="F116" i="6"/>
  <c r="F124" i="6"/>
  <c r="F127" i="6"/>
  <c r="F131" i="6"/>
  <c r="F832" i="6"/>
  <c r="F1001" i="6"/>
  <c r="F1026" i="6"/>
  <c r="F1028" i="6"/>
  <c r="F1031" i="6"/>
  <c r="F1035" i="6"/>
  <c r="F1045" i="6"/>
  <c r="F485" i="6"/>
  <c r="F488" i="6"/>
  <c r="F697" i="6"/>
  <c r="F703" i="6"/>
  <c r="F788" i="6"/>
  <c r="F790" i="6"/>
  <c r="F793" i="6"/>
  <c r="F797" i="6"/>
  <c r="F784" i="6"/>
  <c r="F786" i="6"/>
  <c r="F1103" i="6"/>
  <c r="F1105" i="6"/>
  <c r="F1107" i="6"/>
  <c r="F1109" i="6"/>
  <c r="F1112" i="6"/>
  <c r="F1115" i="6"/>
  <c r="F1118" i="6"/>
  <c r="F1121" i="6"/>
  <c r="F1124" i="6"/>
  <c r="F1127" i="6"/>
  <c r="F1130" i="6"/>
  <c r="F94" i="6"/>
  <c r="F97" i="6"/>
  <c r="F106" i="6"/>
  <c r="F113" i="6"/>
  <c r="F117" i="6"/>
  <c r="F119" i="6"/>
  <c r="F96" i="6"/>
  <c r="F99" i="6"/>
  <c r="F101" i="6"/>
  <c r="F103" i="6"/>
  <c r="F109" i="6"/>
  <c r="F111" i="6"/>
  <c r="F122" i="6"/>
  <c r="F822" i="6"/>
  <c r="F823" i="6"/>
  <c r="F190" i="6"/>
  <c r="F192" i="6"/>
  <c r="F185" i="6"/>
  <c r="F189" i="6"/>
  <c r="F1050" i="6"/>
  <c r="F202" i="6"/>
  <c r="F203" i="6"/>
  <c r="F205" i="6"/>
  <c r="F209" i="6"/>
  <c r="F210" i="6"/>
  <c r="F212" i="6"/>
  <c r="F213" i="6"/>
  <c r="F214" i="6"/>
  <c r="F204" i="6"/>
  <c r="F206" i="6"/>
  <c r="F207" i="6"/>
  <c r="F248" i="6"/>
  <c r="F236" i="6"/>
  <c r="F237" i="6"/>
  <c r="F239" i="6"/>
  <c r="F241" i="6"/>
  <c r="F243" i="6"/>
  <c r="F245" i="6"/>
  <c r="F280" i="6"/>
  <c r="F288" i="6"/>
  <c r="F312" i="6"/>
  <c r="F296" i="6"/>
  <c r="F297" i="6"/>
  <c r="F299" i="6"/>
  <c r="F301" i="6"/>
  <c r="F303" i="6"/>
  <c r="F305" i="6"/>
  <c r="F307" i="6"/>
  <c r="F310" i="6"/>
  <c r="F219" i="6"/>
  <c r="F457" i="6"/>
  <c r="F1160" i="6"/>
  <c r="F1169" i="6"/>
  <c r="F633" i="6"/>
  <c r="F1137" i="6"/>
  <c r="F1148" i="6"/>
  <c r="F492" i="6"/>
  <c r="F36" i="6"/>
  <c r="F494" i="6"/>
  <c r="F639" i="6"/>
  <c r="F495" i="6"/>
  <c r="F641" i="6"/>
  <c r="F458" i="6"/>
  <c r="F197" i="6"/>
  <c r="F506" i="6"/>
  <c r="F82" i="6"/>
  <c r="F92" i="6"/>
  <c r="F540" i="6"/>
  <c r="F588" i="6"/>
  <c r="F593" i="6"/>
  <c r="F600" i="6"/>
  <c r="F601" i="6"/>
  <c r="F606" i="6"/>
  <c r="F609" i="6"/>
  <c r="F612" i="6"/>
  <c r="F615" i="6"/>
  <c r="F618" i="6"/>
  <c r="F587" i="6"/>
  <c r="F590" i="6"/>
  <c r="F591" i="6"/>
  <c r="F596" i="6"/>
  <c r="F598" i="6"/>
  <c r="F674" i="6"/>
  <c r="F651" i="6"/>
  <c r="F687" i="6"/>
  <c r="F688" i="6"/>
  <c r="F728" i="6"/>
  <c r="F52" i="6"/>
  <c r="F737" i="6"/>
  <c r="F738" i="6"/>
  <c r="F739" i="6"/>
  <c r="F741" i="6"/>
  <c r="F743" i="6"/>
  <c r="F745" i="6"/>
  <c r="F747" i="6"/>
  <c r="F749" i="6"/>
  <c r="F751" i="6"/>
  <c r="F753" i="6"/>
  <c r="F755" i="6"/>
  <c r="F764" i="6"/>
  <c r="F762" i="6"/>
  <c r="F778" i="6"/>
  <c r="F766" i="6"/>
  <c r="F772" i="6"/>
  <c r="F775" i="6"/>
  <c r="F773" i="6"/>
  <c r="F776" i="6"/>
  <c r="F770" i="6"/>
  <c r="F744" i="6"/>
  <c r="F731" i="6"/>
  <c r="F733" i="6"/>
  <c r="F735" i="6"/>
  <c r="F757" i="6"/>
  <c r="F732" i="6"/>
  <c r="F734" i="6"/>
  <c r="F758" i="6"/>
  <c r="F411" i="6"/>
  <c r="F760" i="6"/>
  <c r="F761" i="6"/>
  <c r="F763" i="6"/>
  <c r="F765" i="6"/>
  <c r="F767" i="6"/>
  <c r="F768" i="6"/>
  <c r="F771" i="6"/>
  <c r="F774" i="6"/>
  <c r="F777" i="6"/>
  <c r="F779" i="6"/>
  <c r="F754" i="6"/>
  <c r="F756" i="6"/>
  <c r="F748" i="6"/>
  <c r="F780" i="6"/>
  <c r="F781" i="6"/>
  <c r="F769" i="6"/>
  <c r="F86" i="6"/>
  <c r="F179" i="6"/>
  <c r="F871" i="6"/>
  <c r="F328" i="6"/>
  <c r="F855" i="6"/>
  <c r="F863" i="6"/>
  <c r="F649" i="6"/>
  <c r="F40" i="6"/>
  <c r="F336" i="6"/>
  <c r="F475" i="6"/>
  <c r="F561" i="6"/>
  <c r="F562" i="6"/>
  <c r="F563" i="6"/>
  <c r="F564" i="6"/>
  <c r="F647" i="6"/>
  <c r="F565" i="6"/>
  <c r="F876" i="6"/>
  <c r="F718" i="6"/>
  <c r="F918" i="6"/>
  <c r="F845" i="6"/>
  <c r="F1027" i="6"/>
  <c r="F1029" i="6"/>
  <c r="F1046" i="6"/>
  <c r="F952" i="6"/>
  <c r="F954" i="6"/>
  <c r="F958" i="6"/>
  <c r="F961" i="6"/>
  <c r="F990" i="6"/>
  <c r="F996" i="6"/>
  <c r="F998" i="6"/>
  <c r="F1002" i="6"/>
  <c r="F1008" i="6"/>
  <c r="F1012" i="6"/>
  <c r="F988" i="6"/>
  <c r="F989" i="6"/>
  <c r="F992" i="6"/>
  <c r="F994" i="6"/>
  <c r="F1005" i="6"/>
  <c r="F1006" i="6"/>
  <c r="F1015" i="6"/>
  <c r="F1048" i="6"/>
  <c r="F1051" i="6"/>
  <c r="F1057" i="6"/>
  <c r="F1053" i="6"/>
  <c r="F1060" i="6"/>
  <c r="F1149" i="6"/>
  <c r="F1151" i="6"/>
  <c r="F1141" i="6"/>
  <c r="F1142" i="6"/>
  <c r="F1156" i="6"/>
  <c r="F1163" i="6"/>
  <c r="F216" i="6"/>
  <c r="F273" i="6"/>
  <c r="F274" i="6"/>
  <c r="F473" i="6"/>
  <c r="F577" i="6"/>
  <c r="F976" i="6"/>
  <c r="F208" i="6"/>
  <c r="F425" i="6"/>
  <c r="F275" i="6"/>
  <c r="F530" i="6"/>
  <c r="F91" i="6"/>
  <c r="F474" i="6"/>
  <c r="F89" i="6"/>
  <c r="F578" i="6"/>
  <c r="F132" i="6"/>
  <c r="F427" i="6"/>
  <c r="F663" i="6"/>
  <c r="F12" i="6"/>
  <c r="F13" i="6"/>
  <c r="F619" i="6"/>
  <c r="F276" i="6"/>
  <c r="F268" i="6"/>
  <c r="F1177" i="6"/>
  <c r="F225" i="6"/>
  <c r="F27" i="6"/>
  <c r="F449" i="6"/>
  <c r="F477" i="6"/>
  <c r="F198" i="6"/>
  <c r="F1184" i="6"/>
  <c r="F1186" i="6"/>
  <c r="F104" i="6"/>
  <c r="F499" i="6"/>
  <c r="F501" i="6"/>
  <c r="F498" i="6"/>
  <c r="F503" i="6"/>
  <c r="F513" i="6"/>
  <c r="F841" i="6"/>
  <c r="F200" i="6"/>
  <c r="F836" i="6"/>
  <c r="F833" i="6"/>
  <c r="F78" i="6"/>
  <c r="F180" i="6"/>
  <c r="F232" i="6"/>
  <c r="F249" i="6"/>
  <c r="F313" i="6"/>
  <c r="F201" i="6"/>
  <c r="F913" i="6"/>
  <c r="F579" i="6"/>
  <c r="F911" i="6"/>
  <c r="F1192" i="6"/>
  <c r="F356" i="6"/>
  <c r="F359" i="6"/>
  <c r="F362" i="6"/>
  <c r="F345" i="6"/>
  <c r="F100" i="6"/>
  <c r="F105" i="6"/>
  <c r="F102" i="6"/>
  <c r="F139" i="6"/>
  <c r="F149" i="6"/>
  <c r="F137" i="6"/>
  <c r="F152" i="6"/>
  <c r="F229" i="6"/>
  <c r="F290" i="6"/>
  <c r="F298" i="6"/>
  <c r="F592" i="6"/>
  <c r="F582" i="6"/>
  <c r="F621" i="6"/>
  <c r="F938" i="6"/>
  <c r="F936" i="6"/>
  <c r="F946" i="6"/>
  <c r="F982" i="6"/>
  <c r="F993" i="6"/>
  <c r="F995" i="6"/>
  <c r="F1099" i="6"/>
  <c r="F1102" i="6"/>
  <c r="F1098" i="6"/>
  <c r="F1133" i="6"/>
  <c r="F1135" i="6"/>
  <c r="F15" i="6"/>
  <c r="F339" i="6"/>
  <c r="F594" i="6"/>
  <c r="F597" i="6"/>
  <c r="F1110" i="6"/>
  <c r="F107" i="6"/>
  <c r="F463" i="6"/>
  <c r="F819" i="6"/>
  <c r="F14" i="6"/>
  <c r="F631" i="6"/>
  <c r="F85" i="6"/>
  <c r="F18" i="6"/>
  <c r="F16" i="6"/>
  <c r="F933" i="6"/>
  <c r="F932" i="6"/>
  <c r="F520" i="6"/>
  <c r="F524" i="6"/>
  <c r="F20" i="6"/>
  <c r="F29" i="6"/>
  <c r="F518" i="6"/>
  <c r="F26" i="6"/>
  <c r="F31" i="6"/>
  <c r="F38" i="6"/>
  <c r="F22" i="6"/>
  <c r="F28" i="6"/>
  <c r="F37" i="6"/>
  <c r="F41" i="6"/>
  <c r="F522" i="6"/>
  <c r="F19" i="6"/>
  <c r="F24" i="6"/>
  <c r="F42" i="6"/>
  <c r="F955" i="6"/>
  <c r="F527" i="6"/>
  <c r="F481" i="6"/>
  <c r="F828" i="6"/>
  <c r="F50" i="6"/>
  <c r="F355" i="6"/>
  <c r="F357" i="6"/>
  <c r="F53" i="6"/>
  <c r="F56" i="6"/>
  <c r="F57" i="6"/>
  <c r="F70" i="6"/>
  <c r="F373" i="6"/>
  <c r="F63" i="6"/>
  <c r="F65" i="6"/>
  <c r="F500" i="6"/>
  <c r="F502" i="6"/>
  <c r="F813" i="6"/>
  <c r="F814" i="6"/>
  <c r="F816" i="6"/>
  <c r="F54" i="6"/>
  <c r="F73" i="6"/>
  <c r="F79" i="6"/>
  <c r="F83" i="6"/>
  <c r="F507" i="6"/>
  <c r="F557" i="6"/>
  <c r="F559" i="6"/>
  <c r="F4" i="6"/>
  <c r="F48" i="6"/>
  <c r="F72" i="6"/>
  <c r="F77" i="6"/>
  <c r="F80" i="6"/>
  <c r="F853" i="6"/>
  <c r="F74" i="6"/>
  <c r="F84" i="6"/>
  <c r="F347" i="6"/>
  <c r="F365" i="6"/>
  <c r="F367" i="6"/>
  <c r="F374" i="6"/>
  <c r="F349" i="6"/>
  <c r="F351" i="6"/>
  <c r="F62" i="6"/>
  <c r="F68" i="6"/>
  <c r="F1175" i="6"/>
  <c r="F399" i="6"/>
  <c r="F64" i="6"/>
  <c r="F66" i="6"/>
  <c r="F110" i="6"/>
  <c r="F112" i="6"/>
  <c r="F114" i="6"/>
  <c r="F93" i="6"/>
  <c r="F155" i="6"/>
  <c r="F138" i="6"/>
  <c r="F140" i="6"/>
  <c r="F158" i="6"/>
  <c r="F230" i="6"/>
  <c r="F240" i="6"/>
  <c r="F233" i="6"/>
  <c r="F238" i="6"/>
  <c r="F302" i="6"/>
  <c r="F304" i="6"/>
  <c r="F300" i="6"/>
  <c r="F599" i="6"/>
  <c r="F583" i="6"/>
  <c r="F791" i="6"/>
  <c r="F942" i="6"/>
  <c r="F934" i="6"/>
  <c r="F937" i="6"/>
  <c r="F939" i="6"/>
  <c r="F984" i="6"/>
  <c r="F983" i="6"/>
  <c r="F999" i="6"/>
  <c r="F1113" i="6"/>
  <c r="F1097" i="6"/>
  <c r="F1136" i="6"/>
  <c r="F1143" i="6"/>
  <c r="F1152" i="6"/>
  <c r="F1134" i="6"/>
  <c r="F120" i="6"/>
  <c r="F429" i="6"/>
  <c r="F134" i="6"/>
  <c r="F879" i="6"/>
  <c r="F899" i="6"/>
  <c r="F908" i="6"/>
  <c r="F187" i="6"/>
  <c r="F191" i="6"/>
  <c r="F1063" i="6"/>
  <c r="F1022" i="6"/>
  <c r="F1016" i="6"/>
  <c r="F183" i="6"/>
  <c r="F186" i="6"/>
  <c r="F188" i="6"/>
  <c r="F1023" i="6"/>
  <c r="F1020" i="6"/>
  <c r="F194" i="6"/>
  <c r="F195" i="6"/>
  <c r="F469" i="6"/>
  <c r="F569" i="6"/>
  <c r="F839" i="6"/>
  <c r="F49" i="6"/>
  <c r="F193" i="6"/>
  <c r="F348" i="6"/>
  <c r="F353" i="6"/>
  <c r="F375" i="6"/>
  <c r="F352" i="6"/>
  <c r="F886" i="6"/>
  <c r="F943" i="6"/>
  <c r="F935" i="6"/>
  <c r="F184" i="6"/>
  <c r="F1030" i="6"/>
  <c r="F329" i="6"/>
  <c r="F224" i="6"/>
  <c r="F217" i="6"/>
  <c r="F335" i="6"/>
  <c r="F800" i="6"/>
  <c r="F215" i="6"/>
  <c r="F802" i="6"/>
  <c r="F805" i="6"/>
  <c r="F221" i="6"/>
  <c r="F251" i="6"/>
  <c r="F459" i="6"/>
  <c r="F255" i="6"/>
  <c r="F259" i="6"/>
  <c r="F262" i="6"/>
  <c r="F264" i="6"/>
  <c r="F269" i="6"/>
  <c r="F271" i="6"/>
  <c r="F277" i="6"/>
  <c r="F253" i="6"/>
  <c r="F257" i="6"/>
  <c r="F254" i="6"/>
  <c r="F1171" i="6"/>
  <c r="F1173" i="6"/>
  <c r="F973" i="6"/>
  <c r="F1089" i="6"/>
  <c r="F443" i="6"/>
  <c r="F354" i="6"/>
  <c r="F6" i="6"/>
  <c r="F8" i="6"/>
  <c r="F282" i="6"/>
  <c r="F283" i="6"/>
  <c r="F320" i="6"/>
  <c r="F284" i="6"/>
  <c r="F318" i="6"/>
  <c r="F196" i="6"/>
  <c r="F923" i="6"/>
  <c r="F920" i="6"/>
  <c r="F921" i="6"/>
  <c r="F285" i="6"/>
  <c r="F123" i="6"/>
  <c r="F144" i="6"/>
  <c r="F142" i="6"/>
  <c r="F161" i="6"/>
  <c r="F164" i="6"/>
  <c r="F141" i="6"/>
  <c r="F244" i="6"/>
  <c r="F235" i="6"/>
  <c r="F242" i="6"/>
  <c r="F260" i="6"/>
  <c r="F293" i="6"/>
  <c r="F291" i="6"/>
  <c r="F306" i="6"/>
  <c r="F585" i="6"/>
  <c r="F602" i="6"/>
  <c r="F603" i="6"/>
  <c r="F715" i="6"/>
  <c r="F1069" i="6"/>
  <c r="F1067" i="6"/>
  <c r="F713" i="6"/>
  <c r="F947" i="6"/>
  <c r="F949" i="6"/>
  <c r="F985" i="6"/>
  <c r="F987" i="6"/>
  <c r="F1007" i="6"/>
  <c r="F1009" i="6"/>
  <c r="F1024" i="6"/>
  <c r="F1034" i="6"/>
  <c r="F1017" i="6"/>
  <c r="F1070" i="6"/>
  <c r="F1068" i="6"/>
  <c r="F1100" i="6"/>
  <c r="F1139" i="6"/>
  <c r="F340" i="6"/>
  <c r="F315" i="6"/>
  <c r="F325" i="6"/>
  <c r="F322" i="6"/>
  <c r="F327" i="6"/>
  <c r="F330" i="6"/>
  <c r="F331" i="6"/>
  <c r="F319" i="6"/>
  <c r="F337" i="6"/>
  <c r="F332" i="6"/>
  <c r="F333" i="6"/>
  <c r="F150" i="6"/>
  <c r="F159" i="6"/>
  <c r="F162" i="6"/>
  <c r="F168" i="6"/>
  <c r="F170" i="6"/>
  <c r="F820" i="6"/>
  <c r="F153" i="6"/>
  <c r="F156" i="6"/>
  <c r="F173" i="6"/>
  <c r="F176" i="6"/>
  <c r="F817" i="6"/>
  <c r="F165" i="6"/>
  <c r="F824" i="6"/>
  <c r="F145" i="6"/>
  <c r="F181" i="6"/>
  <c r="F147" i="6"/>
  <c r="F338" i="6"/>
  <c r="F17" i="6"/>
  <c r="F1144" i="6"/>
  <c r="F1140" i="6"/>
  <c r="F126" i="6"/>
  <c r="F128" i="6"/>
  <c r="F834" i="6"/>
  <c r="F146" i="6"/>
  <c r="F151" i="6"/>
  <c r="F160" i="6"/>
  <c r="F163" i="6"/>
  <c r="F169" i="6"/>
  <c r="F171" i="6"/>
  <c r="F182" i="6"/>
  <c r="F154" i="6"/>
  <c r="F157" i="6"/>
  <c r="F174" i="6"/>
  <c r="F177" i="6"/>
  <c r="F148" i="6"/>
  <c r="F166" i="6"/>
  <c r="F250" i="6"/>
  <c r="F314" i="6"/>
  <c r="F321" i="6"/>
  <c r="F316" i="6"/>
  <c r="F317" i="6"/>
  <c r="F787" i="6"/>
  <c r="F785" i="6"/>
  <c r="F838" i="6"/>
  <c r="F843" i="6"/>
  <c r="F840" i="6"/>
  <c r="F842" i="6"/>
  <c r="F835" i="6"/>
  <c r="F881" i="6"/>
  <c r="F894" i="6"/>
  <c r="F342" i="6"/>
  <c r="F397" i="6"/>
  <c r="F883" i="6"/>
  <c r="F885" i="6"/>
  <c r="F896" i="6"/>
  <c r="F897" i="6"/>
  <c r="F265" i="6"/>
  <c r="F263" i="6"/>
  <c r="F571" i="6"/>
  <c r="F914" i="6"/>
  <c r="F629" i="6"/>
  <c r="F493" i="6"/>
  <c r="F256" i="6"/>
  <c r="F258" i="6"/>
  <c r="F266" i="6"/>
  <c r="F272" i="6"/>
  <c r="F278" i="6"/>
  <c r="F486" i="6"/>
  <c r="F489" i="6"/>
  <c r="F482" i="6"/>
  <c r="F483" i="6"/>
  <c r="F496" i="6"/>
  <c r="F509" i="6"/>
  <c r="F211" i="6"/>
  <c r="F573" i="6"/>
  <c r="F915" i="6"/>
  <c r="F1190" i="6"/>
  <c r="F575" i="6"/>
  <c r="F912" i="6"/>
  <c r="F87" i="6"/>
  <c r="F384" i="6"/>
  <c r="F289" i="6"/>
  <c r="F383" i="6"/>
  <c r="F387" i="6"/>
  <c r="F388" i="6"/>
  <c r="F807" i="6"/>
  <c r="F381" i="6"/>
  <c r="F385" i="6"/>
  <c r="F391" i="6"/>
  <c r="F382" i="6"/>
  <c r="F1176" i="6"/>
  <c r="F1178" i="6"/>
  <c r="F1174" i="6"/>
  <c r="F622" i="6"/>
  <c r="F965" i="6"/>
  <c r="F963" i="6"/>
  <c r="F1147" i="6"/>
  <c r="F1145" i="6"/>
  <c r="F433" i="6"/>
  <c r="F400" i="6"/>
  <c r="F909" i="6"/>
  <c r="F405" i="6"/>
  <c r="F412" i="6"/>
  <c r="F414" i="6"/>
  <c r="F421" i="6"/>
  <c r="F172" i="6"/>
  <c r="F435" i="6"/>
  <c r="F437" i="6"/>
  <c r="F456" i="6"/>
  <c r="F422" i="6"/>
  <c r="F430" i="6"/>
  <c r="F432" i="6"/>
  <c r="F434" i="6"/>
  <c r="F445" i="6"/>
  <c r="F450" i="6"/>
  <c r="F426" i="6"/>
  <c r="F428" i="6"/>
  <c r="F439" i="6"/>
  <c r="F444" i="6"/>
  <c r="F447" i="6"/>
  <c r="F175" i="6"/>
  <c r="F442" i="6"/>
  <c r="F44" i="6"/>
  <c r="F33" i="6"/>
  <c r="F35" i="6"/>
  <c r="F46" i="6"/>
  <c r="F71" i="6"/>
  <c r="F451" i="6"/>
  <c r="F452" i="6"/>
  <c r="F460" i="6"/>
  <c r="F464" i="6"/>
  <c r="F466" i="6"/>
  <c r="F470" i="6"/>
  <c r="F476" i="6"/>
  <c r="F809" i="6"/>
  <c r="F472" i="6"/>
  <c r="F478" i="6"/>
  <c r="F461" i="6"/>
  <c r="F468" i="6"/>
  <c r="F462" i="6"/>
  <c r="F1179" i="6"/>
  <c r="F1183" i="6"/>
  <c r="F1185" i="6"/>
  <c r="F1181" i="6"/>
  <c r="F1187" i="6"/>
  <c r="F667" i="6"/>
  <c r="F669" i="6"/>
  <c r="F484" i="6"/>
  <c r="F491" i="6"/>
  <c r="F7" i="6"/>
  <c r="F51" i="6"/>
  <c r="F58" i="6"/>
  <c r="F60" i="6"/>
  <c r="F423" i="6"/>
  <c r="F3" i="6"/>
  <c r="F5" i="6"/>
  <c r="F9" i="6"/>
  <c r="F11" i="6"/>
  <c r="F75" i="6"/>
  <c r="F945" i="6"/>
  <c r="F951" i="6"/>
  <c r="F944" i="6"/>
  <c r="F479" i="6"/>
  <c r="F1188" i="6"/>
  <c r="F504" i="6"/>
  <c r="F505" i="6"/>
  <c r="F508" i="6"/>
  <c r="F514" i="6"/>
  <c r="F538" i="6"/>
  <c r="F252" i="6"/>
  <c r="F570" i="6"/>
  <c r="F811" i="6"/>
  <c r="F566" i="6"/>
  <c r="F572" i="6"/>
  <c r="F574" i="6"/>
  <c r="F576" i="6"/>
  <c r="F580" i="6"/>
  <c r="F567" i="6"/>
  <c r="F568" i="6"/>
  <c r="F1191" i="6"/>
  <c r="F1193" i="6"/>
  <c r="F1189" i="6"/>
  <c r="F676" i="6"/>
  <c r="F635" i="6"/>
  <c r="F668" i="6"/>
  <c r="F670" i="6"/>
  <c r="F637" i="6"/>
  <c r="F415" i="6"/>
  <c r="F653" i="6"/>
  <c r="F677" i="6"/>
  <c r="F680" i="6"/>
  <c r="F684" i="6"/>
  <c r="F648" i="6"/>
  <c r="F679" i="6"/>
  <c r="F683" i="6"/>
  <c r="F409" i="6"/>
  <c r="F655" i="6"/>
  <c r="F686" i="6"/>
  <c r="F403" i="6"/>
  <c r="F30" i="6"/>
  <c r="F32" i="6"/>
  <c r="F406" i="6"/>
  <c r="F416" i="6"/>
  <c r="F436" i="6"/>
  <c r="F534" i="6"/>
  <c r="F536" i="6"/>
  <c r="F401" i="6"/>
  <c r="F413" i="6"/>
  <c r="F39" i="6"/>
  <c r="F537" i="6"/>
  <c r="F45" i="6"/>
  <c r="F438" i="6"/>
  <c r="F519" i="6"/>
  <c r="F521" i="6"/>
  <c r="F523" i="6"/>
  <c r="F529" i="6"/>
  <c r="F531" i="6"/>
  <c r="F533" i="6"/>
  <c r="F535" i="6"/>
  <c r="F539" i="6"/>
  <c r="F541" i="6"/>
  <c r="F681" i="6"/>
  <c r="F440" i="6"/>
  <c r="F515" i="6"/>
  <c r="F525" i="6"/>
  <c r="F544" i="6"/>
  <c r="F643" i="6"/>
  <c r="F645" i="6"/>
  <c r="F516" i="6"/>
  <c r="F517" i="6"/>
  <c r="F626" i="6"/>
  <c r="F644" i="6"/>
  <c r="F657" i="6"/>
  <c r="F661" i="6"/>
  <c r="F664" i="6"/>
  <c r="F665" i="6"/>
  <c r="F407" i="6"/>
  <c r="F43" i="6"/>
  <c r="F623" i="6"/>
  <c r="F630" i="6"/>
  <c r="F632" i="6"/>
  <c r="F634" i="6"/>
  <c r="F636" i="6"/>
  <c r="F642" i="6"/>
  <c r="F646" i="6"/>
  <c r="F650" i="6"/>
  <c r="F654" i="6"/>
  <c r="F656" i="6"/>
  <c r="F659" i="6"/>
  <c r="F750" i="6"/>
  <c r="F625" i="6"/>
  <c r="F628" i="6"/>
  <c r="F638" i="6"/>
  <c r="F640" i="6"/>
  <c r="F652" i="6"/>
  <c r="F752" i="6"/>
  <c r="F549" i="6"/>
  <c r="F551" i="6"/>
  <c r="F690" i="6"/>
  <c r="F691" i="6"/>
  <c r="F694" i="6"/>
  <c r="F692" i="6"/>
  <c r="F689" i="6"/>
  <c r="F707" i="6"/>
  <c r="F712" i="6"/>
  <c r="F701" i="6"/>
  <c r="F704" i="6"/>
  <c r="F702" i="6"/>
  <c r="F710" i="6"/>
  <c r="F698" i="6"/>
  <c r="F699" i="6"/>
  <c r="F700" i="6"/>
  <c r="F706" i="6"/>
  <c r="F487" i="6"/>
  <c r="F490" i="6"/>
  <c r="F708" i="6"/>
  <c r="F719" i="6"/>
  <c r="F724" i="6"/>
  <c r="F1081" i="6"/>
  <c r="F720" i="6"/>
  <c r="F722" i="6"/>
  <c r="F726" i="6"/>
  <c r="F1079" i="6"/>
  <c r="F717" i="6"/>
  <c r="F1075" i="6"/>
  <c r="F1077" i="6"/>
  <c r="F721" i="6"/>
  <c r="F727" i="6"/>
  <c r="F1082" i="6"/>
  <c r="F729" i="6"/>
  <c r="F1085" i="6"/>
  <c r="F730" i="6"/>
  <c r="F740" i="6"/>
  <c r="F736" i="6"/>
  <c r="F742" i="6"/>
  <c r="F746" i="6"/>
  <c r="F759" i="6"/>
  <c r="F55" i="6"/>
  <c r="F377" i="6"/>
  <c r="F977" i="6"/>
  <c r="F178" i="6"/>
  <c r="F231" i="6"/>
  <c r="F446" i="6"/>
  <c r="F448" i="6"/>
  <c r="F782" i="6"/>
  <c r="F311" i="6"/>
  <c r="F783" i="6"/>
  <c r="F47" i="6"/>
  <c r="F892" i="6"/>
  <c r="F889" i="6"/>
  <c r="F895" i="6"/>
  <c r="F808" i="6"/>
  <c r="F810" i="6"/>
  <c r="F812" i="6"/>
  <c r="F829" i="6"/>
  <c r="F830" i="6"/>
  <c r="F801" i="6"/>
  <c r="F827" i="6"/>
  <c r="F803" i="6"/>
  <c r="F806" i="6"/>
  <c r="F826" i="6"/>
  <c r="F108" i="6"/>
  <c r="F115" i="6"/>
  <c r="F98" i="6"/>
  <c r="F118" i="6"/>
  <c r="F121" i="6"/>
  <c r="F95" i="6"/>
  <c r="F821" i="6"/>
  <c r="F825" i="6"/>
  <c r="F818" i="6"/>
  <c r="F604" i="6"/>
  <c r="F605" i="6"/>
  <c r="F616" i="6"/>
  <c r="F589" i="6"/>
  <c r="F595" i="6"/>
  <c r="F607" i="6"/>
  <c r="F610" i="6"/>
  <c r="F620" i="6"/>
  <c r="F613" i="6"/>
  <c r="F792" i="6"/>
  <c r="F794" i="6"/>
  <c r="F798" i="6"/>
  <c r="F789" i="6"/>
  <c r="F1010" i="6"/>
  <c r="F1000" i="6"/>
  <c r="F1013" i="6"/>
  <c r="F991" i="6"/>
  <c r="F997" i="6"/>
  <c r="F1003" i="6"/>
  <c r="F1114" i="6"/>
  <c r="F1104" i="6"/>
  <c r="F1111" i="6"/>
  <c r="F1116" i="6"/>
  <c r="F1119" i="6"/>
  <c r="F1122" i="6"/>
  <c r="F1128" i="6"/>
  <c r="F1108" i="6"/>
  <c r="F1125" i="6"/>
  <c r="F1131" i="6"/>
  <c r="F1106" i="6"/>
  <c r="F1150" i="6"/>
  <c r="F1153" i="6"/>
  <c r="F844" i="6"/>
  <c r="F81" i="6"/>
  <c r="F295" i="6"/>
  <c r="F846" i="6"/>
  <c r="F852" i="6"/>
  <c r="F851" i="6"/>
  <c r="F865" i="6"/>
  <c r="F858" i="6"/>
  <c r="F849" i="6"/>
  <c r="F854" i="6"/>
  <c r="F856" i="6"/>
  <c r="F859" i="6"/>
  <c r="F861" i="6"/>
  <c r="F864" i="6"/>
  <c r="F867" i="6"/>
  <c r="F869" i="6"/>
  <c r="F847" i="6"/>
  <c r="F848" i="6"/>
  <c r="F850" i="6"/>
  <c r="F862" i="6"/>
  <c r="F341" i="6"/>
  <c r="F866" i="6"/>
  <c r="F868" i="6"/>
  <c r="F917" i="6"/>
  <c r="F926" i="6"/>
  <c r="F930" i="6"/>
  <c r="F666" i="6"/>
  <c r="F919" i="6"/>
  <c r="F928" i="6"/>
  <c r="F925" i="6"/>
  <c r="F927" i="6"/>
  <c r="F931" i="6"/>
  <c r="F376" i="6"/>
  <c r="F378" i="6"/>
  <c r="F380" i="6"/>
  <c r="F905" i="6"/>
  <c r="F903" i="6"/>
  <c r="F907" i="6"/>
  <c r="F910" i="6"/>
  <c r="F902" i="6"/>
  <c r="F968" i="6"/>
  <c r="F972" i="6"/>
  <c r="F966" i="6"/>
  <c r="F970" i="6"/>
  <c r="F617" i="6"/>
  <c r="F614" i="6"/>
  <c r="F979" i="6"/>
  <c r="F978" i="6"/>
  <c r="F980" i="6"/>
  <c r="F953" i="6"/>
  <c r="F959" i="6"/>
  <c r="F962" i="6"/>
  <c r="F1129" i="6"/>
  <c r="F1132" i="6"/>
  <c r="F419" i="6"/>
  <c r="F510" i="6"/>
  <c r="F246" i="6"/>
  <c r="F308" i="6"/>
  <c r="F552" i="6"/>
  <c r="F555" i="6"/>
  <c r="F560" i="6"/>
  <c r="F795" i="6"/>
  <c r="F553" i="6"/>
  <c r="F1123" i="6"/>
  <c r="F671" i="6"/>
  <c r="F675" i="6"/>
  <c r="F1025" i="6"/>
  <c r="F1037" i="6"/>
  <c r="F1039" i="6"/>
  <c r="F1041" i="6"/>
  <c r="F1036" i="6"/>
  <c r="F1021" i="6"/>
  <c r="F1043" i="6"/>
  <c r="F1058" i="6"/>
  <c r="F1061" i="6"/>
  <c r="F1047" i="6"/>
  <c r="F1065" i="6"/>
  <c r="F1055" i="6"/>
  <c r="F1059" i="6"/>
  <c r="F1062" i="6"/>
  <c r="F1049" i="6"/>
  <c r="F1052" i="6"/>
  <c r="F1054" i="6"/>
  <c r="F1042" i="6"/>
  <c r="F1032" i="6"/>
  <c r="F1040" i="6"/>
  <c r="F1044" i="6"/>
  <c r="F1056" i="6"/>
  <c r="F1038" i="6"/>
  <c r="F1064" i="6"/>
  <c r="F1066" i="6"/>
  <c r="F1083" i="6"/>
  <c r="F1080" i="6"/>
  <c r="F1090" i="6"/>
  <c r="F1091" i="6"/>
  <c r="F1093" i="6"/>
  <c r="F1076" i="6"/>
  <c r="F1087" i="6"/>
  <c r="F1078" i="6"/>
  <c r="F1088" i="6"/>
  <c r="F1084" i="6"/>
  <c r="F1086" i="6"/>
  <c r="F1094" i="6"/>
  <c r="F1095" i="6"/>
  <c r="F1096" i="6"/>
  <c r="F1092" i="6"/>
  <c r="F1154" i="6"/>
  <c r="F1155" i="6"/>
  <c r="F1157" i="6"/>
  <c r="F1158" i="6"/>
  <c r="F1161" i="6"/>
  <c r="F1165" i="6"/>
  <c r="F1159" i="6"/>
  <c r="F1167" i="6"/>
  <c r="F1162" i="6"/>
  <c r="F1164" i="6"/>
  <c r="F1166" i="6"/>
  <c r="F1168" i="6"/>
  <c r="F1170" i="6"/>
  <c r="F309" i="6"/>
  <c r="F247" i="6"/>
  <c r="F542" i="6"/>
  <c r="F556" i="6"/>
  <c r="F543" i="6"/>
  <c r="F672" i="6"/>
  <c r="F673" i="6"/>
  <c r="F550" i="6"/>
  <c r="F558" i="6"/>
  <c r="F796" i="6"/>
  <c r="F799" i="6"/>
  <c r="F1120" i="6"/>
  <c r="F548" i="6"/>
  <c r="F554" i="6"/>
  <c r="F1117" i="6"/>
  <c r="F1172" i="6"/>
  <c r="F1180" i="6"/>
  <c r="F420" i="6"/>
  <c r="F417" i="6"/>
  <c r="F418" i="6"/>
  <c r="F226" i="6"/>
  <c r="F393" i="6"/>
  <c r="F916" i="6"/>
  <c r="F394" i="6"/>
  <c r="F956" i="6"/>
  <c r="F981" i="6"/>
  <c r="F1126" i="6"/>
  <c r="F608" i="6"/>
  <c r="F611" i="6"/>
  <c r="F227" i="6"/>
  <c r="F497" i="6"/>
  <c r="F545" i="6"/>
  <c r="F658" i="6"/>
  <c r="F662" i="6"/>
  <c r="F660" i="6"/>
  <c r="F685" i="6"/>
  <c r="F873" i="6"/>
  <c r="F874" i="6"/>
  <c r="F723" i="6"/>
  <c r="F725" i="6"/>
  <c r="F872" i="6"/>
  <c r="F860" i="6"/>
  <c r="F870" i="6"/>
  <c r="F389" i="6"/>
  <c r="F831" i="6"/>
  <c r="F875" i="6"/>
  <c r="E88" i="6"/>
  <c r="E975" i="6"/>
  <c r="E974" i="6"/>
  <c r="E709" i="6"/>
  <c r="E547" i="6"/>
  <c r="E1014" i="6"/>
  <c r="E711" i="6"/>
  <c r="E627" i="6"/>
  <c r="E624" i="6"/>
  <c r="E326" i="6"/>
  <c r="E815" i="6"/>
  <c r="E804" i="6"/>
  <c r="E705" i="6"/>
  <c r="E682" i="6"/>
  <c r="E546" i="6"/>
  <c r="E526" i="6"/>
  <c r="E454" i="6"/>
  <c r="E441" i="6"/>
  <c r="E453" i="6"/>
  <c r="E410" i="6"/>
  <c r="E408" i="6"/>
  <c r="E404" i="6"/>
  <c r="E402" i="6"/>
  <c r="E324" i="6"/>
  <c r="E323" i="6"/>
  <c r="E929" i="6"/>
  <c r="E678" i="6"/>
  <c r="E512" i="6"/>
  <c r="E511" i="6"/>
  <c r="E424" i="6"/>
  <c r="E857" i="6"/>
  <c r="E344" i="6"/>
  <c r="E343" i="6"/>
  <c r="E76" i="6"/>
  <c r="E21" i="6"/>
  <c r="K23" i="4" l="1"/>
  <c r="I23" i="4"/>
  <c r="J23" i="4"/>
  <c r="K25" i="4"/>
  <c r="I25" i="4"/>
  <c r="J25" i="4"/>
  <c r="K28" i="4"/>
  <c r="K27" i="4"/>
  <c r="I24" i="4"/>
  <c r="J26" i="4"/>
  <c r="K26" i="4"/>
  <c r="I30" i="4"/>
  <c r="I22" i="4"/>
  <c r="J28" i="4"/>
  <c r="K24" i="4"/>
  <c r="I29" i="4"/>
  <c r="J29" i="4"/>
  <c r="I28" i="4"/>
  <c r="J22" i="4"/>
  <c r="J30" i="4"/>
  <c r="K30" i="4"/>
  <c r="K22" i="4"/>
  <c r="I27" i="4"/>
  <c r="J27" i="4"/>
  <c r="K29" i="4"/>
  <c r="I26" i="4"/>
  <c r="J24" i="4"/>
  <c r="J6" i="4"/>
  <c r="K6" i="4"/>
  <c r="I5" i="4"/>
  <c r="J5" i="4"/>
  <c r="T26" i="4"/>
  <c r="S29" i="4"/>
  <c r="T27" i="4"/>
  <c r="S22" i="4"/>
  <c r="S30" i="4"/>
  <c r="T28" i="4"/>
  <c r="T29" i="4"/>
  <c r="S24" i="4"/>
  <c r="T22" i="4"/>
  <c r="T30" i="4"/>
  <c r="S26" i="4"/>
  <c r="T24" i="4"/>
  <c r="S27" i="4"/>
  <c r="S28" i="4"/>
  <c r="S5" i="4"/>
  <c r="T5" i="4"/>
  <c r="S6" i="4"/>
  <c r="T6" i="4"/>
  <c r="S25" i="4"/>
  <c r="T25" i="4"/>
  <c r="S23" i="4"/>
  <c r="T23" i="4"/>
  <c r="AB23" i="4"/>
  <c r="AA23" i="4"/>
  <c r="AB29" i="4"/>
  <c r="AA24" i="4"/>
  <c r="AB22" i="4"/>
  <c r="AB30" i="4"/>
  <c r="AA26" i="4"/>
  <c r="AB24" i="4"/>
  <c r="AA27" i="4"/>
  <c r="AA28" i="4"/>
  <c r="AB26" i="4"/>
  <c r="AA29" i="4"/>
  <c r="AB27" i="4"/>
  <c r="AA22" i="4"/>
  <c r="AA30" i="4"/>
  <c r="AB28" i="4"/>
  <c r="AB5" i="4"/>
  <c r="AA5" i="4"/>
  <c r="AA25" i="4"/>
  <c r="AB25" i="4"/>
  <c r="AB6" i="4"/>
  <c r="AA6" i="4"/>
  <c r="Z25" i="4"/>
  <c r="R25" i="4"/>
  <c r="R29" i="4"/>
  <c r="R22" i="4"/>
  <c r="R30" i="4"/>
  <c r="R24" i="4"/>
  <c r="R26" i="4"/>
  <c r="R27" i="4"/>
  <c r="R28" i="4"/>
  <c r="Z5" i="4"/>
  <c r="R5" i="4"/>
  <c r="Z6" i="4"/>
  <c r="R6" i="4"/>
  <c r="Z23" i="4"/>
  <c r="R23" i="4"/>
  <c r="Z24" i="4"/>
  <c r="Z30" i="4"/>
  <c r="Z22" i="4"/>
  <c r="Z29" i="4"/>
  <c r="Z28" i="4"/>
  <c r="Z26" i="4"/>
  <c r="Z27" i="4"/>
  <c r="Y5" i="4"/>
  <c r="X5" i="4"/>
  <c r="X29" i="4"/>
  <c r="Y24" i="4"/>
  <c r="X28" i="4"/>
  <c r="X27" i="4"/>
  <c r="Y30" i="4"/>
  <c r="Y22" i="4"/>
  <c r="X26" i="4"/>
  <c r="Y29" i="4"/>
  <c r="Y28" i="4"/>
  <c r="X24" i="4"/>
  <c r="Y27" i="4"/>
  <c r="Y26" i="4"/>
  <c r="X30" i="4"/>
  <c r="X22" i="4"/>
  <c r="Y25" i="4"/>
  <c r="X25" i="4"/>
  <c r="Y6" i="4"/>
  <c r="X6" i="4"/>
  <c r="Y23" i="4"/>
  <c r="X23" i="4"/>
  <c r="W27" i="4"/>
  <c r="W26" i="4"/>
  <c r="W24" i="4"/>
  <c r="W30" i="4"/>
  <c r="W22" i="4"/>
  <c r="W29" i="4"/>
  <c r="W28" i="4"/>
  <c r="O5" i="4"/>
  <c r="W5" i="4"/>
  <c r="O6" i="4"/>
  <c r="W6" i="4"/>
  <c r="O23" i="4"/>
  <c r="W23" i="4"/>
  <c r="O25" i="4"/>
  <c r="W25" i="4"/>
  <c r="M26" i="4"/>
  <c r="H27" i="4"/>
  <c r="U27" i="4"/>
  <c r="M28" i="4"/>
  <c r="H29" i="4"/>
  <c r="U29" i="4"/>
  <c r="M30" i="4"/>
  <c r="O24" i="4"/>
  <c r="N26" i="4"/>
  <c r="L27" i="4"/>
  <c r="V27" i="4"/>
  <c r="N28" i="4"/>
  <c r="L29" i="4"/>
  <c r="V29" i="4"/>
  <c r="N30" i="4"/>
  <c r="F26" i="4"/>
  <c r="P26" i="4"/>
  <c r="F28" i="4"/>
  <c r="P28" i="4"/>
  <c r="F30" i="4"/>
  <c r="P30" i="4"/>
  <c r="O30" i="4"/>
  <c r="O22" i="4"/>
  <c r="Q26" i="4"/>
  <c r="Q28" i="4"/>
  <c r="Q30" i="4"/>
  <c r="O29" i="4"/>
  <c r="H26" i="4"/>
  <c r="U26" i="4"/>
  <c r="M27" i="4"/>
  <c r="H28" i="4"/>
  <c r="U28" i="4"/>
  <c r="M29" i="4"/>
  <c r="H30" i="4"/>
  <c r="U30" i="4"/>
  <c r="O28" i="4"/>
  <c r="L26" i="4"/>
  <c r="V26" i="4"/>
  <c r="N27" i="4"/>
  <c r="L28" i="4"/>
  <c r="V28" i="4"/>
  <c r="N29" i="4"/>
  <c r="L30" i="4"/>
  <c r="V30" i="4"/>
  <c r="O27" i="4"/>
  <c r="F27" i="4"/>
  <c r="P27" i="4"/>
  <c r="F29" i="4"/>
  <c r="P29" i="4"/>
  <c r="O26" i="4"/>
  <c r="Q27" i="4"/>
  <c r="Q29" i="4"/>
  <c r="P5" i="4"/>
  <c r="F5" i="4"/>
  <c r="H5" i="4"/>
  <c r="G5" i="4"/>
  <c r="M24" i="4"/>
  <c r="F22" i="4"/>
  <c r="N24" i="4"/>
  <c r="H22" i="4"/>
  <c r="F24" i="4"/>
  <c r="P24" i="4"/>
  <c r="Q24" i="4"/>
  <c r="H24" i="4"/>
  <c r="U24" i="4"/>
  <c r="L24" i="4"/>
  <c r="V24" i="4"/>
  <c r="F6" i="4"/>
  <c r="H6" i="4"/>
  <c r="G6" i="4"/>
  <c r="P23" i="4"/>
  <c r="G23" i="4"/>
  <c r="Q23" i="4"/>
  <c r="H23" i="4"/>
  <c r="U23" i="4"/>
  <c r="L23" i="4"/>
  <c r="V23" i="4"/>
  <c r="M23" i="4"/>
  <c r="N23" i="4"/>
  <c r="F25" i="4"/>
  <c r="P25" i="4"/>
  <c r="G25" i="4"/>
  <c r="Q25" i="4"/>
  <c r="U25" i="4"/>
  <c r="L25" i="4"/>
  <c r="V25" i="4"/>
  <c r="M25" i="4"/>
  <c r="N25" i="4"/>
  <c r="P22" i="4"/>
  <c r="M22" i="4"/>
  <c r="N22" i="4"/>
  <c r="Q22" i="4"/>
  <c r="U22" i="4"/>
  <c r="U6" i="4"/>
  <c r="V6" i="4"/>
  <c r="Q6" i="4"/>
  <c r="V22" i="4"/>
  <c r="Q5" i="4"/>
  <c r="V5" i="4"/>
  <c r="L22" i="4"/>
  <c r="N5" i="4"/>
  <c r="U5" i="4"/>
  <c r="P6" i="4"/>
  <c r="L6" i="4"/>
  <c r="M6" i="4"/>
  <c r="M5" i="4"/>
  <c r="N6" i="4"/>
  <c r="L5" i="4"/>
  <c r="D845" i="6"/>
  <c r="D776" i="6"/>
  <c r="D773" i="6"/>
  <c r="D1057" i="6"/>
  <c r="D1051" i="6"/>
  <c r="D1048" i="6"/>
  <c r="D775" i="6"/>
  <c r="D772" i="6"/>
  <c r="D766" i="6"/>
  <c r="D216" i="6"/>
  <c r="D92" i="6"/>
  <c r="D82" i="6"/>
  <c r="D687" i="6"/>
  <c r="D506" i="6"/>
  <c r="D1148" i="6"/>
  <c r="D1137" i="6"/>
  <c r="D649" i="6"/>
  <c r="D565" i="6"/>
  <c r="D781" i="6"/>
  <c r="D769" i="6"/>
  <c r="D647" i="6"/>
  <c r="D564" i="6"/>
  <c r="D563" i="6"/>
  <c r="D562" i="6"/>
  <c r="D561" i="6"/>
  <c r="D475" i="6"/>
  <c r="D336" i="6"/>
  <c r="D40" i="6"/>
  <c r="D780" i="6"/>
  <c r="D748" i="6"/>
  <c r="D876" i="6"/>
  <c r="D756" i="6"/>
  <c r="D754" i="6"/>
  <c r="D779" i="6"/>
  <c r="D777" i="6"/>
  <c r="D774" i="6"/>
  <c r="D771" i="6"/>
  <c r="D768" i="6"/>
  <c r="D767" i="6"/>
  <c r="D765" i="6"/>
  <c r="D763" i="6"/>
  <c r="D761" i="6"/>
  <c r="D760" i="6"/>
  <c r="D492" i="6"/>
  <c r="D411" i="6"/>
  <c r="D280" i="6"/>
  <c r="D633" i="6"/>
  <c r="D1050" i="6"/>
  <c r="D641" i="6"/>
  <c r="D495" i="6"/>
  <c r="D189" i="6"/>
  <c r="D185" i="6"/>
  <c r="D86" i="6"/>
  <c r="D458" i="6"/>
  <c r="D728" i="6"/>
  <c r="D328" i="6"/>
  <c r="D1142" i="6"/>
  <c r="D1141" i="6"/>
  <c r="D1015" i="6"/>
  <c r="D1006" i="6"/>
  <c r="D1005" i="6"/>
  <c r="D994" i="6"/>
  <c r="D992" i="6"/>
  <c r="D989" i="6"/>
  <c r="D988" i="6"/>
  <c r="D961" i="6"/>
  <c r="D958" i="6"/>
  <c r="D954" i="6"/>
  <c r="D952" i="6"/>
  <c r="D598" i="6"/>
  <c r="D596" i="6"/>
  <c r="D591" i="6"/>
  <c r="D590" i="6"/>
  <c r="D587" i="6"/>
  <c r="D310" i="6"/>
  <c r="D307" i="6"/>
  <c r="D305" i="6"/>
  <c r="D303" i="6"/>
  <c r="D301" i="6"/>
  <c r="D299" i="6"/>
  <c r="D297" i="6"/>
  <c r="D296" i="6"/>
  <c r="D245" i="6"/>
  <c r="D243" i="6"/>
  <c r="D241" i="6"/>
  <c r="D239" i="6"/>
  <c r="D237" i="6"/>
  <c r="D236" i="6"/>
  <c r="D122" i="6"/>
  <c r="D111" i="6"/>
  <c r="D109" i="6"/>
  <c r="D103" i="6"/>
  <c r="D101" i="6"/>
  <c r="D99" i="6"/>
  <c r="D96" i="6"/>
  <c r="D893" i="6"/>
  <c r="D891" i="6"/>
  <c r="D888" i="6"/>
  <c r="D364" i="6"/>
  <c r="D1151" i="6"/>
  <c r="D1149" i="6"/>
  <c r="D1130" i="6"/>
  <c r="D1127" i="6"/>
  <c r="D1124" i="6"/>
  <c r="D1121" i="6"/>
  <c r="D1118" i="6"/>
  <c r="D1115" i="6"/>
  <c r="D1112" i="6"/>
  <c r="D1109" i="6"/>
  <c r="D1107" i="6"/>
  <c r="D1105" i="6"/>
  <c r="D1103" i="6"/>
  <c r="D1012" i="6"/>
  <c r="D1008" i="6"/>
  <c r="D1002" i="6"/>
  <c r="D998" i="6"/>
  <c r="D996" i="6"/>
  <c r="D990" i="6"/>
  <c r="D797" i="6"/>
  <c r="D793" i="6"/>
  <c r="D790" i="6"/>
  <c r="D788" i="6"/>
  <c r="D786" i="6"/>
  <c r="D784" i="6"/>
  <c r="D703" i="6"/>
  <c r="D697" i="6"/>
  <c r="D618" i="6"/>
  <c r="D615" i="6"/>
  <c r="D612" i="6"/>
  <c r="D609" i="6"/>
  <c r="D606" i="6"/>
  <c r="D601" i="6"/>
  <c r="D600" i="6"/>
  <c r="D593" i="6"/>
  <c r="D588" i="6"/>
  <c r="D488" i="6"/>
  <c r="D485" i="6"/>
  <c r="D312" i="6"/>
  <c r="D248" i="6"/>
  <c r="D119" i="6"/>
  <c r="D117" i="6"/>
  <c r="D113" i="6"/>
  <c r="D106" i="6"/>
  <c r="D97" i="6"/>
  <c r="D94" i="6"/>
  <c r="D136" i="6"/>
  <c r="D69" i="6"/>
  <c r="D67" i="6"/>
  <c r="D61" i="6"/>
  <c r="D59" i="6"/>
  <c r="D371" i="6"/>
  <c r="D369" i="6"/>
  <c r="D366" i="6"/>
  <c r="D363" i="6"/>
  <c r="D361" i="6"/>
  <c r="D360" i="6"/>
  <c r="D871" i="6"/>
  <c r="D1169" i="6"/>
  <c r="D1160" i="6"/>
  <c r="D764" i="6"/>
  <c r="D755" i="6"/>
  <c r="D753" i="6"/>
  <c r="D751" i="6"/>
  <c r="D749" i="6"/>
  <c r="D747" i="6"/>
  <c r="D745" i="6"/>
  <c r="D743" i="6"/>
  <c r="D741" i="6"/>
  <c r="D739" i="6"/>
  <c r="D738" i="6"/>
  <c r="D737" i="6"/>
  <c r="D457" i="6"/>
  <c r="D212" i="6"/>
  <c r="D210" i="6"/>
  <c r="D209" i="6"/>
  <c r="D52" i="6"/>
  <c r="D639" i="6"/>
  <c r="D494" i="6"/>
  <c r="D192" i="6"/>
  <c r="D190" i="6"/>
  <c r="D36" i="6"/>
  <c r="D1046" i="6"/>
  <c r="D1029" i="6"/>
  <c r="D1027" i="6"/>
  <c r="D758" i="6"/>
  <c r="D734" i="6"/>
  <c r="D732" i="6"/>
  <c r="D288" i="6"/>
  <c r="D1045" i="6"/>
  <c r="D1035" i="6"/>
  <c r="D1031" i="6"/>
  <c r="D1028" i="6"/>
  <c r="D1026" i="6"/>
  <c r="D757" i="6"/>
  <c r="D735" i="6"/>
  <c r="D733" i="6"/>
  <c r="D731" i="6"/>
  <c r="D207" i="6"/>
  <c r="D206" i="6"/>
  <c r="D204" i="6"/>
  <c r="D205" i="6"/>
  <c r="D203" i="6"/>
  <c r="D202" i="6"/>
  <c r="D214" i="6"/>
  <c r="D213" i="6"/>
  <c r="D1163" i="6"/>
  <c r="D1156" i="6"/>
  <c r="D918" i="6"/>
  <c r="D744" i="6"/>
  <c r="D718" i="6"/>
  <c r="D688" i="6"/>
  <c r="D822" i="6"/>
  <c r="D197" i="6"/>
  <c r="D179" i="6"/>
  <c r="D386" i="6"/>
  <c r="D1146" i="6"/>
  <c r="D964" i="6"/>
  <c r="D219" i="6"/>
  <c r="D1001" i="6"/>
  <c r="D832" i="6"/>
  <c r="D823" i="6"/>
  <c r="D131" i="6"/>
  <c r="D127" i="6"/>
  <c r="D124" i="6"/>
  <c r="D116" i="6"/>
  <c r="D778" i="6"/>
  <c r="D762" i="6"/>
  <c r="D855" i="6"/>
  <c r="D1060" i="6"/>
  <c r="D770" i="6"/>
  <c r="D1053" i="6"/>
  <c r="D1014" i="6"/>
  <c r="D975" i="6"/>
  <c r="D974" i="6"/>
  <c r="F23" i="4" s="1"/>
  <c r="D929" i="6"/>
  <c r="D857" i="6"/>
  <c r="D815" i="6"/>
  <c r="D804" i="6"/>
  <c r="I6" i="4" s="1"/>
  <c r="D711" i="6"/>
  <c r="D709" i="6"/>
  <c r="D705" i="6"/>
  <c r="D682" i="6"/>
  <c r="D678" i="6"/>
  <c r="D674" i="6"/>
  <c r="D651" i="6"/>
  <c r="D627" i="6"/>
  <c r="D624" i="6"/>
  <c r="D547" i="6"/>
  <c r="D546" i="6"/>
  <c r="D540" i="6"/>
  <c r="D526" i="6"/>
  <c r="D512" i="6"/>
  <c r="H25" i="4" s="1"/>
  <c r="D511" i="6"/>
  <c r="D453" i="6"/>
  <c r="D454" i="6"/>
  <c r="D441" i="6"/>
  <c r="D424" i="6"/>
  <c r="D410" i="6"/>
  <c r="D408" i="6"/>
  <c r="D404" i="6"/>
  <c r="D402" i="6"/>
  <c r="D344" i="6"/>
  <c r="D343" i="6"/>
  <c r="G22" i="4" s="1"/>
  <c r="D326" i="6"/>
  <c r="D324" i="6"/>
  <c r="D323" i="6"/>
  <c r="D88" i="6"/>
  <c r="D76" i="6"/>
  <c r="D21" i="6"/>
  <c r="AY51" i="4"/>
  <c r="AZ51" i="4"/>
  <c r="BA51" i="4"/>
  <c r="BB51" i="4"/>
  <c r="BC51" i="4"/>
  <c r="BD51" i="4"/>
  <c r="AY50" i="4"/>
  <c r="AZ50" i="4"/>
  <c r="BA50" i="4"/>
  <c r="BB50" i="4"/>
  <c r="BC50" i="4"/>
  <c r="BD50" i="4"/>
  <c r="AY49" i="4"/>
  <c r="AZ49" i="4"/>
  <c r="BA49" i="4"/>
  <c r="BB49" i="4"/>
  <c r="BC49" i="4"/>
  <c r="BD49" i="4"/>
  <c r="AY48" i="4"/>
  <c r="AZ48" i="4"/>
  <c r="BA48" i="4"/>
  <c r="BB48" i="4"/>
  <c r="BC48" i="4"/>
  <c r="BD48" i="4"/>
  <c r="BD47" i="4"/>
  <c r="BC47" i="4"/>
  <c r="BB47" i="4"/>
  <c r="BA47" i="4"/>
  <c r="AZ47" i="4"/>
  <c r="AY47" i="4"/>
  <c r="C422" i="2"/>
  <c r="D422" i="2"/>
  <c r="C421" i="2"/>
  <c r="D421" i="2"/>
  <c r="C420" i="2"/>
  <c r="D420" i="2"/>
  <c r="C251" i="2"/>
  <c r="O264" i="2"/>
  <c r="D264" i="2"/>
  <c r="N264" i="2" s="1"/>
  <c r="C264" i="2"/>
  <c r="O263" i="2"/>
  <c r="D263" i="2"/>
  <c r="M263" i="2" s="1"/>
  <c r="C263" i="2"/>
  <c r="O262" i="2"/>
  <c r="D262" i="2"/>
  <c r="L262" i="2" s="1"/>
  <c r="C262" i="2"/>
  <c r="O261" i="2"/>
  <c r="D261" i="2"/>
  <c r="L261" i="2" s="1"/>
  <c r="C261" i="2"/>
  <c r="O260" i="2"/>
  <c r="D260" i="2"/>
  <c r="K260" i="2" s="1"/>
  <c r="C260" i="2"/>
  <c r="O259" i="2"/>
  <c r="D259" i="2"/>
  <c r="L259" i="2" s="1"/>
  <c r="C259" i="2"/>
  <c r="O258" i="2"/>
  <c r="D258" i="2"/>
  <c r="N258" i="2" s="1"/>
  <c r="C258" i="2"/>
  <c r="O257" i="2"/>
  <c r="D257" i="2"/>
  <c r="M257" i="2" s="1"/>
  <c r="C257" i="2"/>
  <c r="O256" i="2"/>
  <c r="D256" i="2"/>
  <c r="N256" i="2" s="1"/>
  <c r="C256" i="2"/>
  <c r="O255" i="2"/>
  <c r="D255" i="2"/>
  <c r="K255" i="2" s="1"/>
  <c r="C255" i="2"/>
  <c r="O254" i="2"/>
  <c r="C254" i="2"/>
  <c r="O253" i="2"/>
  <c r="C253" i="2"/>
  <c r="O252" i="2"/>
  <c r="C252" i="2"/>
  <c r="O251" i="2"/>
  <c r="C247" i="2"/>
  <c r="C243" i="2"/>
  <c r="Z48" i="4" l="1"/>
  <c r="Y48" i="4"/>
  <c r="J48" i="4" s="1"/>
  <c r="K5" i="4"/>
  <c r="X48" i="4"/>
  <c r="I48" i="4" s="1"/>
  <c r="U48" i="4" s="1"/>
  <c r="AP48" i="4"/>
  <c r="M48" i="4" s="1"/>
  <c r="AO48" i="4"/>
  <c r="AQ48" i="4"/>
  <c r="AJ48" i="4"/>
  <c r="AK48" i="4"/>
  <c r="AN48" i="4"/>
  <c r="L48" i="4" s="1"/>
  <c r="AI48" i="4"/>
  <c r="AM48" i="4"/>
  <c r="AL48" i="4"/>
  <c r="AG48" i="4"/>
  <c r="AF48" i="4"/>
  <c r="AB48" i="4"/>
  <c r="AE48" i="4"/>
  <c r="AD48" i="4"/>
  <c r="AC48" i="4"/>
  <c r="V48" i="4"/>
  <c r="G48" i="4" s="1"/>
  <c r="Y20" i="4"/>
  <c r="Y18" i="4"/>
  <c r="G30" i="4"/>
  <c r="G27" i="4"/>
  <c r="G28" i="4"/>
  <c r="G26" i="4"/>
  <c r="G29" i="4"/>
  <c r="G24" i="4"/>
  <c r="N259" i="2"/>
  <c r="N263" i="2"/>
  <c r="K259" i="2"/>
  <c r="L255" i="2"/>
  <c r="L260" i="2"/>
  <c r="K262" i="2"/>
  <c r="M255" i="2"/>
  <c r="N260" i="2"/>
  <c r="M262" i="2"/>
  <c r="N255" i="2"/>
  <c r="K257" i="2"/>
  <c r="N262" i="2"/>
  <c r="N257" i="2"/>
  <c r="M259" i="2"/>
  <c r="M264" i="2"/>
  <c r="M256" i="2"/>
  <c r="L263" i="2"/>
  <c r="M261" i="2"/>
  <c r="K258" i="2"/>
  <c r="M260" i="2"/>
  <c r="N261" i="2"/>
  <c r="K256" i="2"/>
  <c r="L257" i="2"/>
  <c r="M258" i="2"/>
  <c r="K264" i="2"/>
  <c r="L258" i="2"/>
  <c r="L256" i="2"/>
  <c r="K263" i="2"/>
  <c r="L264" i="2"/>
  <c r="K261" i="2"/>
  <c r="C419" i="2"/>
  <c r="D419" i="2"/>
  <c r="D418" i="2"/>
  <c r="C418" i="2"/>
  <c r="AA48" i="4" l="1"/>
  <c r="K48" i="4" s="1"/>
  <c r="W48" i="4"/>
  <c r="H48" i="4" s="1"/>
  <c r="AH48" i="4"/>
  <c r="N47" i="4"/>
  <c r="N49" i="4"/>
  <c r="N50" i="4"/>
  <c r="N51" i="4"/>
  <c r="C417" i="2"/>
  <c r="D417" i="2"/>
  <c r="O206" i="2"/>
  <c r="C206" i="2"/>
  <c r="N48" i="4" l="1"/>
  <c r="O265" i="2"/>
  <c r="D265" i="2"/>
  <c r="N265" i="2" s="1"/>
  <c r="C265" i="2"/>
  <c r="O250" i="2"/>
  <c r="C250" i="2"/>
  <c r="O249" i="2"/>
  <c r="C249" i="2"/>
  <c r="O248" i="2"/>
  <c r="C248" i="2"/>
  <c r="O247" i="2"/>
  <c r="O246" i="2"/>
  <c r="C246" i="2"/>
  <c r="O245" i="2"/>
  <c r="C245" i="2"/>
  <c r="O244" i="2"/>
  <c r="C244" i="2"/>
  <c r="O243" i="2"/>
  <c r="O242" i="2"/>
  <c r="C242" i="2"/>
  <c r="O241" i="2"/>
  <c r="C241" i="2"/>
  <c r="O240" i="2"/>
  <c r="C240" i="2"/>
  <c r="O239" i="2"/>
  <c r="C239" i="2"/>
  <c r="O238" i="2"/>
  <c r="C238" i="2"/>
  <c r="O237" i="2"/>
  <c r="C237" i="2"/>
  <c r="O236" i="2"/>
  <c r="C236" i="2"/>
  <c r="O235" i="2"/>
  <c r="C235" i="2"/>
  <c r="O234" i="2"/>
  <c r="C234" i="2"/>
  <c r="C230" i="2"/>
  <c r="O224" i="2"/>
  <c r="C224" i="2"/>
  <c r="O74" i="2"/>
  <c r="C74" i="2"/>
  <c r="K265" i="2" l="1"/>
  <c r="L265" i="2"/>
  <c r="M265" i="2"/>
  <c r="O233" i="2"/>
  <c r="C233" i="2"/>
  <c r="O232" i="2"/>
  <c r="C232" i="2"/>
  <c r="O231" i="2"/>
  <c r="C231" i="2"/>
  <c r="O230" i="2"/>
  <c r="O229" i="2"/>
  <c r="C229" i="2"/>
  <c r="O228" i="2"/>
  <c r="C228" i="2"/>
  <c r="O227" i="2"/>
  <c r="C227" i="2"/>
  <c r="O226" i="2"/>
  <c r="C226" i="2"/>
  <c r="O225" i="2"/>
  <c r="C225" i="2"/>
  <c r="O223" i="2"/>
  <c r="C223" i="2"/>
  <c r="O222" i="2"/>
  <c r="C222" i="2"/>
  <c r="O221" i="2"/>
  <c r="C221" i="2"/>
  <c r="O220" i="2"/>
  <c r="C220" i="2"/>
  <c r="O219" i="2"/>
  <c r="C219" i="2"/>
  <c r="O218" i="2"/>
  <c r="C218" i="2"/>
  <c r="O217" i="2"/>
  <c r="C217" i="2"/>
  <c r="O214" i="2" l="1"/>
  <c r="C214" i="2"/>
  <c r="O213" i="2"/>
  <c r="C213" i="2"/>
  <c r="O212" i="2"/>
  <c r="C212" i="2"/>
  <c r="O211" i="2"/>
  <c r="C211" i="2"/>
  <c r="O210" i="2"/>
  <c r="C210" i="2"/>
  <c r="O209" i="2"/>
  <c r="C209" i="2"/>
  <c r="O208" i="2"/>
  <c r="C208" i="2"/>
  <c r="O207" i="2"/>
  <c r="C207" i="2"/>
  <c r="O205" i="2"/>
  <c r="C205" i="2"/>
  <c r="O204" i="2"/>
  <c r="C204" i="2"/>
  <c r="O203" i="2"/>
  <c r="C203" i="2"/>
  <c r="O202" i="2"/>
  <c r="C202" i="2"/>
  <c r="O201" i="2"/>
  <c r="C201" i="2"/>
  <c r="O200" i="2"/>
  <c r="C200" i="2"/>
  <c r="C17" i="2"/>
  <c r="C416" i="2"/>
  <c r="D416" i="2"/>
  <c r="C415" i="2"/>
  <c r="D415" i="2"/>
  <c r="C414" i="2"/>
  <c r="D414" i="2"/>
  <c r="C413" i="2" l="1"/>
  <c r="D413" i="2"/>
  <c r="C412" i="2"/>
  <c r="D412" i="2"/>
  <c r="C411" i="2"/>
  <c r="D411" i="2"/>
  <c r="C410" i="2"/>
  <c r="D410" i="2"/>
  <c r="C409" i="2"/>
  <c r="D409" i="2"/>
  <c r="C408" i="2"/>
  <c r="D408" i="2"/>
  <c r="C193" i="2" l="1"/>
  <c r="C367" i="2"/>
  <c r="O367" i="2"/>
  <c r="P367" i="2"/>
  <c r="C279" i="2"/>
  <c r="O279" i="2"/>
  <c r="P279" i="2"/>
  <c r="E658" i="1"/>
  <c r="O291" i="2"/>
  <c r="P291" i="2"/>
  <c r="C407" i="2"/>
  <c r="D407" i="2"/>
  <c r="O198" i="2" l="1"/>
  <c r="C198" i="2"/>
  <c r="O197" i="2"/>
  <c r="C197" i="2"/>
  <c r="O196" i="2"/>
  <c r="C196" i="2"/>
  <c r="O195" i="2"/>
  <c r="C195" i="2"/>
  <c r="O194" i="2"/>
  <c r="C194" i="2"/>
  <c r="O193" i="2"/>
  <c r="O146" i="2"/>
  <c r="C146" i="2"/>
  <c r="O145" i="2"/>
  <c r="C145" i="2"/>
  <c r="O173" i="2"/>
  <c r="C173" i="2"/>
  <c r="O172" i="2"/>
  <c r="C172" i="2"/>
  <c r="O131" i="2"/>
  <c r="C131" i="2"/>
  <c r="O130" i="2"/>
  <c r="C130" i="2"/>
  <c r="O167" i="2"/>
  <c r="C167" i="2"/>
  <c r="O184" i="2"/>
  <c r="C184" i="2"/>
  <c r="C325" i="2"/>
  <c r="O325" i="2"/>
  <c r="P325" i="2"/>
  <c r="C288" i="2"/>
  <c r="O288" i="2"/>
  <c r="P288" i="2"/>
  <c r="P305" i="2"/>
  <c r="O305" i="2"/>
  <c r="C305" i="2"/>
  <c r="C289" i="2"/>
  <c r="O289" i="2"/>
  <c r="P289" i="2"/>
  <c r="P320" i="2"/>
  <c r="O320" i="2"/>
  <c r="C320" i="2"/>
  <c r="P365" i="2"/>
  <c r="O365" i="2"/>
  <c r="C365" i="2"/>
  <c r="O188" i="2" l="1"/>
  <c r="C188" i="2"/>
  <c r="O187" i="2"/>
  <c r="C187" i="2"/>
  <c r="O65" i="2"/>
  <c r="C65" i="2"/>
  <c r="O64" i="2"/>
  <c r="C64" i="2"/>
  <c r="O27" i="2"/>
  <c r="C27" i="2"/>
  <c r="O22" i="2"/>
  <c r="C22" i="2"/>
  <c r="O153" i="2"/>
  <c r="C153" i="2"/>
  <c r="O152" i="2"/>
  <c r="C152" i="2"/>
  <c r="O21" i="2"/>
  <c r="C21" i="2"/>
  <c r="O177" i="2"/>
  <c r="C177" i="2"/>
  <c r="O32" i="2" l="1"/>
  <c r="O31" i="2"/>
  <c r="O215" i="2" l="1"/>
  <c r="C215" i="2"/>
  <c r="O199" i="2"/>
  <c r="C199" i="2"/>
  <c r="O176" i="2"/>
  <c r="C176" i="2"/>
  <c r="O19" i="2"/>
  <c r="C19" i="2"/>
  <c r="O68" i="2"/>
  <c r="C68" i="2"/>
  <c r="O67" i="2"/>
  <c r="C67" i="2"/>
  <c r="O138" i="2"/>
  <c r="C138" i="2"/>
  <c r="O136" i="2"/>
  <c r="C136" i="2"/>
  <c r="C336" i="2"/>
  <c r="O336" i="2"/>
  <c r="P336" i="2"/>
  <c r="O77" i="2" l="1"/>
  <c r="C77" i="2"/>
  <c r="O162" i="2"/>
  <c r="C162" i="2"/>
  <c r="O69" i="2"/>
  <c r="C69" i="2"/>
  <c r="O104" i="2"/>
  <c r="C104" i="2"/>
  <c r="O56" i="2"/>
  <c r="C56" i="2"/>
  <c r="O180" i="2"/>
  <c r="C180" i="2"/>
  <c r="O79" i="2"/>
  <c r="C79" i="2"/>
  <c r="O78" i="2"/>
  <c r="C78" i="2"/>
  <c r="O179" i="2"/>
  <c r="C179" i="2"/>
  <c r="O171" i="2"/>
  <c r="C406" i="2" l="1"/>
  <c r="D406" i="2"/>
  <c r="C405" i="2"/>
  <c r="D405" i="2"/>
  <c r="C404" i="2"/>
  <c r="D404" i="2"/>
  <c r="C303" i="2" l="1"/>
  <c r="O303" i="2"/>
  <c r="P303" i="2"/>
  <c r="O189" i="2"/>
  <c r="C189" i="2"/>
  <c r="C326" i="2"/>
  <c r="O326" i="2"/>
  <c r="P326" i="2"/>
  <c r="C403" i="2"/>
  <c r="D403" i="2"/>
  <c r="O267" i="2"/>
  <c r="C267" i="2"/>
  <c r="C83" i="2"/>
  <c r="C266" i="2"/>
  <c r="C216" i="2"/>
  <c r="C178" i="2"/>
  <c r="C186" i="2"/>
  <c r="C185" i="2"/>
  <c r="C135" i="2"/>
  <c r="C134" i="2"/>
  <c r="C183" i="2"/>
  <c r="C182" i="2"/>
  <c r="C82" i="2"/>
  <c r="O216" i="2"/>
  <c r="O178" i="2"/>
  <c r="O186" i="2"/>
  <c r="O185" i="2"/>
  <c r="O135" i="2"/>
  <c r="O134" i="2"/>
  <c r="O183" i="2"/>
  <c r="O182" i="2"/>
  <c r="O83" i="2"/>
  <c r="O82" i="2"/>
  <c r="C91" i="2"/>
  <c r="C90" i="2"/>
  <c r="C81" i="2"/>
  <c r="C166" i="2"/>
  <c r="C163" i="2"/>
  <c r="C75" i="2"/>
  <c r="C92" i="2"/>
  <c r="C148" i="2"/>
  <c r="C147" i="2"/>
  <c r="C363" i="2" l="1"/>
  <c r="O363" i="2"/>
  <c r="P363" i="2"/>
  <c r="C327" i="2"/>
  <c r="O327" i="2"/>
  <c r="P327" i="2"/>
  <c r="C277" i="2"/>
  <c r="O277" i="2"/>
  <c r="P277" i="2"/>
  <c r="C402" i="2" l="1"/>
  <c r="D402" i="2"/>
  <c r="C401" i="2" l="1"/>
  <c r="D401" i="2"/>
  <c r="J359" i="2"/>
  <c r="I359" i="2"/>
  <c r="C359" i="2"/>
  <c r="I361" i="2"/>
  <c r="J361" i="2"/>
  <c r="C361" i="2"/>
  <c r="O90" i="2"/>
  <c r="O81" i="2"/>
  <c r="O166" i="2"/>
  <c r="O163" i="2"/>
  <c r="O75" i="2"/>
  <c r="O92" i="2"/>
  <c r="O148" i="2"/>
  <c r="O147" i="2"/>
  <c r="O151" i="2"/>
  <c r="O55" i="2"/>
  <c r="O124" i="2"/>
  <c r="O266" i="2"/>
  <c r="O91" i="2"/>
  <c r="O142" i="2"/>
  <c r="O150" i="2"/>
  <c r="O70" i="2"/>
  <c r="O123" i="2"/>
  <c r="D266" i="2"/>
  <c r="K266" i="2" s="1"/>
  <c r="O15" i="2"/>
  <c r="O169" i="2"/>
  <c r="C169" i="2"/>
  <c r="C278" i="2"/>
  <c r="O278" i="2"/>
  <c r="P278" i="2"/>
  <c r="O170" i="2"/>
  <c r="E477" i="1"/>
  <c r="C292" i="2"/>
  <c r="O292" i="2"/>
  <c r="P292" i="2"/>
  <c r="O359" i="2" l="1"/>
  <c r="P359" i="2"/>
  <c r="O361" i="2"/>
  <c r="P361" i="2"/>
  <c r="N266" i="2"/>
  <c r="M266" i="2"/>
  <c r="L266" i="2"/>
  <c r="O164" i="2"/>
  <c r="C164" i="2"/>
  <c r="O110" i="2"/>
  <c r="C110" i="2"/>
  <c r="P315" i="2" l="1"/>
  <c r="O315" i="2"/>
  <c r="C315" i="2"/>
  <c r="P342" i="2"/>
  <c r="O342" i="2"/>
  <c r="C342" i="2"/>
  <c r="P340" i="2"/>
  <c r="O340" i="2"/>
  <c r="C340" i="2"/>
  <c r="C299" i="2"/>
  <c r="O299" i="2"/>
  <c r="P299" i="2"/>
  <c r="E672" i="1"/>
  <c r="C328" i="2"/>
  <c r="O328" i="2"/>
  <c r="P328" i="2"/>
  <c r="O161" i="2" l="1"/>
  <c r="O89" i="2"/>
  <c r="O88" i="2"/>
  <c r="O87" i="2"/>
  <c r="O86" i="2"/>
  <c r="O160" i="2"/>
  <c r="O159" i="2"/>
  <c r="D399" i="2"/>
  <c r="D400" i="2"/>
  <c r="C399" i="2"/>
  <c r="C400" i="2"/>
  <c r="O76" i="2" l="1"/>
  <c r="O20" i="2"/>
  <c r="O190" i="2"/>
  <c r="C190" i="2"/>
  <c r="O140" i="2"/>
  <c r="O139" i="2"/>
  <c r="O18" i="2"/>
  <c r="C18" i="2"/>
  <c r="C364" i="2"/>
  <c r="O364" i="2"/>
  <c r="P364" i="2"/>
  <c r="E252" i="1" l="1"/>
  <c r="C72" i="2"/>
  <c r="C71" i="2"/>
  <c r="O72" i="2"/>
  <c r="O71" i="2"/>
  <c r="O155" i="2"/>
  <c r="O154" i="2"/>
  <c r="E143" i="1"/>
  <c r="E158" i="1"/>
  <c r="E160" i="1"/>
  <c r="E166" i="1"/>
  <c r="E169" i="1"/>
  <c r="E172" i="1"/>
  <c r="E176" i="1"/>
  <c r="E179" i="1"/>
  <c r="E182" i="1"/>
  <c r="E187" i="1"/>
  <c r="E188" i="1"/>
  <c r="E189" i="1"/>
  <c r="E192" i="1"/>
  <c r="E194" i="1"/>
  <c r="E195" i="1"/>
  <c r="E197" i="1"/>
  <c r="E198" i="1"/>
  <c r="E213" i="1"/>
  <c r="E215" i="1"/>
  <c r="E227" i="1"/>
  <c r="E236" i="1"/>
  <c r="E237" i="1"/>
  <c r="E244" i="1"/>
  <c r="E254" i="1"/>
  <c r="E255" i="1"/>
  <c r="E259" i="1"/>
  <c r="E288" i="1"/>
  <c r="E292" i="1"/>
  <c r="E293" i="1"/>
  <c r="E301" i="1"/>
  <c r="E308" i="1"/>
  <c r="E310" i="1"/>
  <c r="E354" i="1"/>
  <c r="E355" i="1"/>
  <c r="E365" i="1"/>
  <c r="E366" i="1"/>
  <c r="E369" i="1"/>
  <c r="E371" i="1"/>
  <c r="E377" i="1"/>
  <c r="E378" i="1"/>
  <c r="E379" i="1"/>
  <c r="E381" i="1"/>
  <c r="E385" i="1"/>
  <c r="E398" i="1"/>
  <c r="E408" i="1"/>
  <c r="E411" i="1"/>
  <c r="E412" i="1"/>
  <c r="E429" i="1"/>
  <c r="E431" i="1"/>
  <c r="E436" i="1"/>
  <c r="E439" i="1"/>
  <c r="E484" i="1"/>
  <c r="E485" i="1"/>
  <c r="E514" i="1"/>
  <c r="E524" i="1"/>
  <c r="E145" i="1"/>
  <c r="E149" i="1"/>
  <c r="E168" i="1"/>
  <c r="E170" i="1"/>
  <c r="E173" i="1"/>
  <c r="E174" i="1"/>
  <c r="E181" i="1"/>
  <c r="E183" i="1"/>
  <c r="E185" i="1"/>
  <c r="E190" i="1"/>
  <c r="E191" i="1"/>
  <c r="E193" i="1"/>
  <c r="E202" i="1"/>
  <c r="E222" i="1"/>
  <c r="E224" i="1"/>
  <c r="E229" i="1"/>
  <c r="E231" i="1"/>
  <c r="E235" i="1"/>
  <c r="E241" i="1"/>
  <c r="E253" i="1"/>
  <c r="E267" i="1"/>
  <c r="E289" i="1"/>
  <c r="E295" i="1"/>
  <c r="E296" i="1"/>
  <c r="E311" i="1"/>
  <c r="E315" i="1"/>
  <c r="E326" i="1"/>
  <c r="E338" i="1"/>
  <c r="E374" i="1"/>
  <c r="E380" i="1"/>
  <c r="E383" i="1"/>
  <c r="E384" i="1"/>
  <c r="E388" i="1"/>
  <c r="E392" i="1"/>
  <c r="E395" i="1"/>
  <c r="E396" i="1"/>
  <c r="E405" i="1"/>
  <c r="E409" i="1"/>
  <c r="E410" i="1"/>
  <c r="E419" i="1"/>
  <c r="E421" i="1"/>
  <c r="E441" i="1"/>
  <c r="E450" i="1"/>
  <c r="E460" i="1"/>
  <c r="E470" i="1"/>
  <c r="E486" i="1"/>
  <c r="E498" i="1"/>
  <c r="E525" i="1"/>
  <c r="E147" i="1"/>
  <c r="E148" i="1"/>
  <c r="E163" i="1"/>
  <c r="E167" i="1"/>
  <c r="E171" i="1"/>
  <c r="E175" i="1"/>
  <c r="E177" i="1"/>
  <c r="E178" i="1"/>
  <c r="E180" i="1"/>
  <c r="E184" i="1"/>
  <c r="E186" i="1"/>
  <c r="E196" i="1"/>
  <c r="E199" i="1"/>
  <c r="E200" i="1"/>
  <c r="E205" i="1"/>
  <c r="E220" i="1"/>
  <c r="E232" i="1"/>
  <c r="E233" i="1"/>
  <c r="E242" i="1"/>
  <c r="E245" i="1"/>
  <c r="E248" i="1"/>
  <c r="E249" i="1"/>
  <c r="E251" i="1"/>
  <c r="E300" i="1"/>
  <c r="E309" i="1"/>
  <c r="E325" i="1"/>
  <c r="E342" i="1"/>
  <c r="E343" i="1"/>
  <c r="E368" i="1"/>
  <c r="E393" i="1"/>
  <c r="E407" i="1"/>
  <c r="E415" i="1"/>
  <c r="E420" i="1"/>
  <c r="E423" i="1"/>
  <c r="E434" i="1"/>
  <c r="E464" i="1"/>
  <c r="E476" i="1"/>
  <c r="E513" i="1"/>
  <c r="E520" i="1"/>
  <c r="E521" i="1"/>
  <c r="E533" i="1"/>
  <c r="E536" i="1"/>
  <c r="E548" i="1"/>
  <c r="E157" i="1"/>
  <c r="E159" i="1"/>
  <c r="E162" i="1"/>
  <c r="E165" i="1"/>
  <c r="E201" i="1"/>
  <c r="E203" i="1"/>
  <c r="E216" i="1"/>
  <c r="E217" i="1"/>
  <c r="E225" i="1"/>
  <c r="E226" i="1"/>
  <c r="E228" i="1"/>
  <c r="E246" i="1"/>
  <c r="E258" i="1"/>
  <c r="E260" i="1"/>
  <c r="E261" i="1"/>
  <c r="E262" i="1"/>
  <c r="E263" i="1"/>
  <c r="E268" i="1"/>
  <c r="E274" i="1"/>
  <c r="E278" i="1"/>
  <c r="E279" i="1"/>
  <c r="E294" i="1"/>
  <c r="E299" i="1"/>
  <c r="E303" i="1"/>
  <c r="E313" i="1"/>
  <c r="E314" i="1"/>
  <c r="E316" i="1"/>
  <c r="E317" i="1"/>
  <c r="E318" i="1"/>
  <c r="E319" i="1"/>
  <c r="E321" i="1"/>
  <c r="E323" i="1"/>
  <c r="E327" i="1"/>
  <c r="E330" i="1"/>
  <c r="E331" i="1"/>
  <c r="E332" i="1"/>
  <c r="E333" i="1"/>
  <c r="E334" i="1"/>
  <c r="E335" i="1"/>
  <c r="E339" i="1"/>
  <c r="E353" i="1"/>
  <c r="E360" i="1"/>
  <c r="E362" i="1"/>
  <c r="E364" i="1"/>
  <c r="E370" i="1"/>
  <c r="E387" i="1"/>
  <c r="E399" i="1"/>
  <c r="E402" i="1"/>
  <c r="E404" i="1"/>
  <c r="E406" i="1"/>
  <c r="E425" i="1"/>
  <c r="E437" i="1"/>
  <c r="E444" i="1"/>
  <c r="E445" i="1"/>
  <c r="E449" i="1"/>
  <c r="E453" i="1"/>
  <c r="E458" i="1"/>
  <c r="E461" i="1"/>
  <c r="E469" i="1"/>
  <c r="E474" i="1"/>
  <c r="E475" i="1"/>
  <c r="E480" i="1"/>
  <c r="E481" i="1"/>
  <c r="E488" i="1"/>
  <c r="E493" i="1"/>
  <c r="E494" i="1"/>
  <c r="E495" i="1"/>
  <c r="E496" i="1"/>
  <c r="E497" i="1"/>
  <c r="E499" i="1"/>
  <c r="E502" i="1"/>
  <c r="E506" i="1"/>
  <c r="E507" i="1"/>
  <c r="E508" i="1"/>
  <c r="E516" i="1"/>
  <c r="E534" i="1"/>
  <c r="E537" i="1"/>
  <c r="E544" i="1"/>
  <c r="E545" i="1"/>
  <c r="E546" i="1"/>
  <c r="E549" i="1"/>
  <c r="E550" i="1"/>
  <c r="E150" i="1"/>
  <c r="E151" i="1"/>
  <c r="E152" i="1"/>
  <c r="E153" i="1"/>
  <c r="E154" i="1"/>
  <c r="E207" i="1"/>
  <c r="E212" i="1"/>
  <c r="E221" i="1"/>
  <c r="E239" i="1"/>
  <c r="E247" i="1"/>
  <c r="E257" i="1"/>
  <c r="E272" i="1"/>
  <c r="E275" i="1"/>
  <c r="E277" i="1"/>
  <c r="E281" i="1"/>
  <c r="E283" i="1"/>
  <c r="E285" i="1"/>
  <c r="E286" i="1"/>
  <c r="E297" i="1"/>
  <c r="E322" i="1"/>
  <c r="E337" i="1"/>
  <c r="E340" i="1"/>
  <c r="E344" i="1"/>
  <c r="E349" i="1"/>
  <c r="E351" i="1"/>
  <c r="E356" i="1"/>
  <c r="E359" i="1"/>
  <c r="E367" i="1"/>
  <c r="E375" i="1"/>
  <c r="E376" i="1"/>
  <c r="E382" i="1"/>
  <c r="E391" i="1"/>
  <c r="E417" i="1"/>
  <c r="E418" i="1"/>
  <c r="E426" i="1"/>
  <c r="E440" i="1"/>
  <c r="E443" i="1"/>
  <c r="E446" i="1"/>
  <c r="E454" i="1"/>
  <c r="E456" i="1"/>
  <c r="E457" i="1"/>
  <c r="E463" i="1"/>
  <c r="E465" i="1"/>
  <c r="E468" i="1"/>
  <c r="E471" i="1"/>
  <c r="E490" i="1"/>
  <c r="E491" i="1"/>
  <c r="E492" i="1"/>
  <c r="E501" i="1"/>
  <c r="E509" i="1"/>
  <c r="E510" i="1"/>
  <c r="E511" i="1"/>
  <c r="E515" i="1"/>
  <c r="E526" i="1"/>
  <c r="E529" i="1"/>
  <c r="E532" i="1"/>
  <c r="E538" i="1"/>
  <c r="E539" i="1"/>
  <c r="E540" i="1"/>
  <c r="E155" i="1"/>
  <c r="E161" i="1"/>
  <c r="E164" i="1"/>
  <c r="E204" i="1"/>
  <c r="E208" i="1"/>
  <c r="E209" i="1"/>
  <c r="E214" i="1"/>
  <c r="E223" i="1"/>
  <c r="E230" i="1"/>
  <c r="E238" i="1"/>
  <c r="E243" i="1"/>
  <c r="E264" i="1"/>
  <c r="E266" i="1"/>
  <c r="E273" i="1"/>
  <c r="E276" i="1"/>
  <c r="E282" i="1"/>
  <c r="E284" i="1"/>
  <c r="E291" i="1"/>
  <c r="E302" i="1"/>
  <c r="E304" i="1"/>
  <c r="E305" i="1"/>
  <c r="E306" i="1"/>
  <c r="E312" i="1"/>
  <c r="E320" i="1"/>
  <c r="E324" i="1"/>
  <c r="E328" i="1"/>
  <c r="E329" i="1"/>
  <c r="E336" i="1"/>
  <c r="E341" i="1"/>
  <c r="E345" i="1"/>
  <c r="E346" i="1"/>
  <c r="E363" i="1"/>
  <c r="E389" i="1"/>
  <c r="E390" i="1"/>
  <c r="E397" i="1"/>
  <c r="E400" i="1"/>
  <c r="E416" i="1"/>
  <c r="E427" i="1"/>
  <c r="E428" i="1"/>
  <c r="E432" i="1"/>
  <c r="E433" i="1"/>
  <c r="E438" i="1"/>
  <c r="E442" i="1"/>
  <c r="E447" i="1"/>
  <c r="E451" i="1"/>
  <c r="E455" i="1"/>
  <c r="E459" i="1"/>
  <c r="E462" i="1"/>
  <c r="E466" i="1"/>
  <c r="E467" i="1"/>
  <c r="E472" i="1"/>
  <c r="E478" i="1"/>
  <c r="E479" i="1"/>
  <c r="E482" i="1"/>
  <c r="E489" i="1"/>
  <c r="E517" i="1"/>
  <c r="E518" i="1"/>
  <c r="E519" i="1"/>
  <c r="E523" i="1"/>
  <c r="E527" i="1"/>
  <c r="E531" i="1"/>
  <c r="E535" i="1"/>
  <c r="E542" i="1"/>
  <c r="E543" i="1"/>
  <c r="E547" i="1"/>
  <c r="C335" i="2" l="1"/>
  <c r="O335" i="2"/>
  <c r="P335" i="2"/>
  <c r="C337" i="2"/>
  <c r="O337" i="2"/>
  <c r="P337" i="2"/>
  <c r="C313" i="2"/>
  <c r="O313" i="2"/>
  <c r="P313" i="2"/>
  <c r="C280" i="2"/>
  <c r="O280" i="2"/>
  <c r="P280" i="2"/>
  <c r="E651" i="1"/>
  <c r="E654" i="1"/>
  <c r="E655" i="1"/>
  <c r="E675" i="1"/>
  <c r="E676" i="1"/>
  <c r="E677" i="1"/>
  <c r="E678" i="1"/>
  <c r="E679" i="1"/>
  <c r="E680" i="1"/>
  <c r="E681" i="1"/>
  <c r="E682" i="1"/>
  <c r="E683" i="1"/>
  <c r="E684" i="1"/>
  <c r="E685" i="1"/>
  <c r="E686" i="1"/>
  <c r="E687" i="1"/>
  <c r="E688" i="1"/>
  <c r="E689" i="1"/>
  <c r="E690"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9" i="1"/>
  <c r="E720" i="1"/>
  <c r="E721" i="1"/>
  <c r="E722" i="1"/>
  <c r="E723" i="1"/>
  <c r="E724" i="1"/>
  <c r="E725" i="1"/>
  <c r="E727" i="1"/>
  <c r="E728" i="1"/>
  <c r="E729" i="1"/>
  <c r="E730" i="1"/>
  <c r="E731" i="1"/>
  <c r="E732" i="1"/>
  <c r="E733" i="1"/>
  <c r="E734" i="1"/>
  <c r="E735" i="1"/>
  <c r="E736" i="1"/>
  <c r="E737" i="1"/>
  <c r="E740" i="1"/>
  <c r="E741" i="1"/>
  <c r="E742" i="1"/>
  <c r="E743" i="1"/>
  <c r="E744" i="1"/>
  <c r="E745" i="1"/>
  <c r="E746" i="1"/>
  <c r="E747" i="1"/>
  <c r="E748" i="1"/>
  <c r="E749" i="1"/>
  <c r="E750" i="1"/>
  <c r="E752" i="1"/>
  <c r="E753" i="1"/>
  <c r="E754" i="1"/>
  <c r="E755" i="1"/>
  <c r="E756" i="1"/>
  <c r="E757" i="1"/>
  <c r="E758" i="1"/>
  <c r="E759" i="1"/>
  <c r="E760" i="1"/>
  <c r="E761" i="1"/>
  <c r="E762" i="1"/>
  <c r="E763" i="1"/>
  <c r="E764" i="1"/>
  <c r="E765" i="1"/>
  <c r="E767" i="1"/>
  <c r="E768" i="1"/>
  <c r="E769" i="1"/>
  <c r="E770" i="1"/>
  <c r="E771" i="1"/>
  <c r="E772" i="1"/>
  <c r="E773" i="1"/>
  <c r="E774" i="1"/>
  <c r="E775" i="1"/>
  <c r="E776" i="1"/>
  <c r="E777" i="1"/>
  <c r="E778" i="1"/>
  <c r="E779" i="1"/>
  <c r="E780" i="1"/>
  <c r="E781" i="1"/>
  <c r="E782" i="1"/>
  <c r="E783" i="1"/>
  <c r="E784" i="1"/>
  <c r="E787" i="1"/>
  <c r="E788" i="1"/>
  <c r="E790" i="1"/>
  <c r="E791" i="1"/>
  <c r="E792" i="1"/>
  <c r="E793" i="1"/>
  <c r="E794" i="1"/>
  <c r="E795" i="1"/>
  <c r="E796"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5" i="1"/>
  <c r="E886" i="1"/>
  <c r="E888" i="1"/>
  <c r="E889" i="1"/>
  <c r="E890"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4" i="1"/>
  <c r="E995" i="1"/>
  <c r="E996"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J346" i="2"/>
  <c r="I346" i="2"/>
  <c r="C346" i="2"/>
  <c r="E739" i="1"/>
  <c r="J347" i="2"/>
  <c r="I347" i="2"/>
  <c r="C347" i="2"/>
  <c r="E751" i="1"/>
  <c r="J353" i="2"/>
  <c r="I353" i="2"/>
  <c r="C353" i="2"/>
  <c r="E849" i="1"/>
  <c r="J351" i="2"/>
  <c r="I351" i="2"/>
  <c r="J349" i="2"/>
  <c r="I349" i="2"/>
  <c r="C351" i="2"/>
  <c r="E789" i="1"/>
  <c r="J360" i="2"/>
  <c r="I360" i="2"/>
  <c r="C360" i="2"/>
  <c r="E963" i="1"/>
  <c r="J356" i="2"/>
  <c r="I356" i="2"/>
  <c r="C356" i="2"/>
  <c r="E884" i="1"/>
  <c r="J345" i="2"/>
  <c r="I345" i="2"/>
  <c r="C345" i="2"/>
  <c r="E738" i="1"/>
  <c r="J352" i="2"/>
  <c r="I352" i="2"/>
  <c r="C352" i="2"/>
  <c r="E797" i="1"/>
  <c r="J362" i="2"/>
  <c r="I362" i="2"/>
  <c r="C362" i="2"/>
  <c r="E993" i="1"/>
  <c r="J348" i="2"/>
  <c r="I348" i="2"/>
  <c r="C348" i="2"/>
  <c r="E766" i="1"/>
  <c r="J286" i="2"/>
  <c r="I286" i="2"/>
  <c r="C286" i="2"/>
  <c r="E657" i="1"/>
  <c r="J357" i="2"/>
  <c r="I357" i="2"/>
  <c r="C357" i="2"/>
  <c r="E887" i="1"/>
  <c r="J344" i="2"/>
  <c r="I344" i="2"/>
  <c r="C344" i="2"/>
  <c r="E726" i="1"/>
  <c r="J355" i="2"/>
  <c r="I355" i="2"/>
  <c r="C358" i="2"/>
  <c r="C355" i="2"/>
  <c r="C354" i="2"/>
  <c r="C350" i="2"/>
  <c r="E851" i="1"/>
  <c r="J354" i="2"/>
  <c r="I354" i="2"/>
  <c r="E850" i="1"/>
  <c r="C287" i="2"/>
  <c r="J287" i="2"/>
  <c r="I287" i="2"/>
  <c r="E718" i="1"/>
  <c r="J350" i="2"/>
  <c r="I350" i="2"/>
  <c r="E786" i="1"/>
  <c r="C349" i="2"/>
  <c r="E785" i="1"/>
  <c r="J358" i="2"/>
  <c r="I358" i="2"/>
  <c r="E891" i="1"/>
  <c r="C38" i="1" a="1"/>
  <c r="C38" i="1" s="1"/>
  <c r="D38" i="1" s="1"/>
  <c r="O157" i="2"/>
  <c r="O156" i="2"/>
  <c r="E448" i="1"/>
  <c r="C133" i="2"/>
  <c r="O133" i="2"/>
  <c r="O132" i="2"/>
  <c r="C132" i="2"/>
  <c r="E386" i="1"/>
  <c r="G21" i="5"/>
  <c r="B21" i="5" s="1"/>
  <c r="M23" i="5"/>
  <c r="G20" i="5"/>
  <c r="B20" i="5" s="1"/>
  <c r="G19" i="5"/>
  <c r="B19" i="5" s="1"/>
  <c r="G18" i="5"/>
  <c r="B18" i="5" s="1"/>
  <c r="L23" i="5"/>
  <c r="G17" i="5"/>
  <c r="B17" i="5" s="1"/>
  <c r="G22" i="5"/>
  <c r="B22" i="5" s="1"/>
  <c r="S23" i="5"/>
  <c r="U23" i="5"/>
  <c r="T23" i="5"/>
  <c r="R23" i="5"/>
  <c r="Q23" i="5"/>
  <c r="P23" i="5"/>
  <c r="O23" i="5"/>
  <c r="N23" i="5"/>
  <c r="K23" i="5"/>
  <c r="J23" i="5"/>
  <c r="G16" i="5"/>
  <c r="B16" i="5" s="1"/>
  <c r="G15" i="5"/>
  <c r="B15" i="5" s="1"/>
  <c r="G14" i="5"/>
  <c r="B14" i="5" s="1"/>
  <c r="G13" i="5"/>
  <c r="B13" i="5" s="1"/>
  <c r="G12" i="5"/>
  <c r="B12" i="5" s="1"/>
  <c r="G11" i="5"/>
  <c r="B11" i="5" s="1"/>
  <c r="G10" i="5"/>
  <c r="B10" i="5" s="1"/>
  <c r="G9" i="5"/>
  <c r="B9" i="5" s="1"/>
  <c r="G8" i="5"/>
  <c r="B8" i="5" s="1"/>
  <c r="G7" i="5"/>
  <c r="B7" i="5" s="1"/>
  <c r="G6" i="5"/>
  <c r="B6" i="5" s="1"/>
  <c r="G5" i="5"/>
  <c r="B5" i="5" s="1"/>
  <c r="G4" i="5"/>
  <c r="B4" i="5" s="1"/>
  <c r="G3" i="5"/>
  <c r="B3" i="5" s="1"/>
  <c r="C388" i="2" l="1"/>
  <c r="C381" i="2"/>
  <c r="C380" i="2"/>
  <c r="O346" i="2"/>
  <c r="P346" i="2"/>
  <c r="O347" i="2"/>
  <c r="P347" i="2"/>
  <c r="O353" i="2"/>
  <c r="P353" i="2"/>
  <c r="O351" i="2"/>
  <c r="P351" i="2"/>
  <c r="P360" i="2"/>
  <c r="O360" i="2"/>
  <c r="O356" i="2"/>
  <c r="P356" i="2"/>
  <c r="O345" i="2"/>
  <c r="P345" i="2"/>
  <c r="O352" i="2"/>
  <c r="P352" i="2"/>
  <c r="O362" i="2"/>
  <c r="P362" i="2"/>
  <c r="O348" i="2"/>
  <c r="P348" i="2"/>
  <c r="O286" i="2"/>
  <c r="P286" i="2"/>
  <c r="O357" i="2"/>
  <c r="P357" i="2"/>
  <c r="O344" i="2"/>
  <c r="P344" i="2"/>
  <c r="O355" i="2"/>
  <c r="P355" i="2"/>
  <c r="O354" i="2"/>
  <c r="P354" i="2"/>
  <c r="O287" i="2"/>
  <c r="P287" i="2"/>
  <c r="O350" i="2"/>
  <c r="P350" i="2"/>
  <c r="O349" i="2"/>
  <c r="P349" i="2"/>
  <c r="O358" i="2"/>
  <c r="P358" i="2"/>
  <c r="C302" i="2"/>
  <c r="O302" i="2"/>
  <c r="P302" i="2"/>
  <c r="C290" i="2"/>
  <c r="O290" i="2"/>
  <c r="P290" i="2"/>
  <c r="E656" i="1"/>
  <c r="C283" i="2" l="1"/>
  <c r="C282" i="2"/>
  <c r="O282" i="2"/>
  <c r="P282" i="2"/>
  <c r="O283" i="2"/>
  <c r="P283" i="2"/>
  <c r="C281" i="2"/>
  <c r="O281" i="2"/>
  <c r="P281" i="2"/>
  <c r="E652" i="1"/>
  <c r="C368" i="2"/>
  <c r="C366" i="2"/>
  <c r="O368" i="2"/>
  <c r="P368" i="2"/>
  <c r="O366" i="2"/>
  <c r="P366" i="2"/>
  <c r="E691" i="1"/>
  <c r="C309" i="2"/>
  <c r="O309" i="2"/>
  <c r="P309" i="2"/>
  <c r="C308" i="2"/>
  <c r="O308" i="2"/>
  <c r="P308" i="2"/>
  <c r="E665" i="1"/>
  <c r="C285" i="2"/>
  <c r="C284" i="2"/>
  <c r="O284" i="2"/>
  <c r="P284" i="2"/>
  <c r="O285" i="2"/>
  <c r="P285" i="2"/>
  <c r="E653" i="1"/>
  <c r="E1140" i="1" l="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101" i="1"/>
  <c r="E1100" i="1"/>
  <c r="E1099" i="1"/>
  <c r="E1098" i="1"/>
  <c r="E1097" i="1"/>
  <c r="E1096" i="1"/>
  <c r="E1095" i="1"/>
  <c r="E1094" i="1"/>
  <c r="E1093" i="1"/>
  <c r="E1092" i="1"/>
  <c r="E1091" i="1"/>
  <c r="E1090" i="1"/>
  <c r="E1089" i="1"/>
  <c r="E1088"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01" i="1"/>
  <c r="E1002" i="1"/>
  <c r="E1003" i="1"/>
  <c r="E1004" i="1"/>
  <c r="E1005" i="1"/>
  <c r="E1006" i="1"/>
  <c r="E1007" i="1"/>
  <c r="E1008" i="1"/>
  <c r="E1009" i="1"/>
  <c r="E1010" i="1"/>
  <c r="E1011" i="1"/>
  <c r="E1012" i="1"/>
  <c r="E1013" i="1"/>
  <c r="E1014" i="1"/>
  <c r="E1015" i="1"/>
  <c r="E1016" i="1"/>
  <c r="E1017" i="1"/>
  <c r="E1018" i="1"/>
  <c r="E1019" i="1"/>
  <c r="E1020" i="1"/>
  <c r="C37" i="1" a="1"/>
  <c r="C37" i="1" s="1"/>
  <c r="D37" i="1" s="1"/>
  <c r="P321" i="2"/>
  <c r="O321" i="2"/>
  <c r="C321" i="2"/>
  <c r="O192" i="2"/>
  <c r="C192" i="2"/>
  <c r="E541" i="1"/>
  <c r="O341" i="2"/>
  <c r="P341" i="2"/>
  <c r="C341" i="2"/>
  <c r="O339" i="2"/>
  <c r="P339" i="2"/>
  <c r="C339" i="2"/>
  <c r="O338" i="2"/>
  <c r="P338" i="2"/>
  <c r="C338" i="2"/>
  <c r="O334" i="2"/>
  <c r="P334" i="2"/>
  <c r="C334" i="2"/>
  <c r="O333" i="2"/>
  <c r="P333" i="2"/>
  <c r="C333" i="2"/>
  <c r="O332" i="2"/>
  <c r="P332" i="2"/>
  <c r="C332" i="2"/>
  <c r="O331" i="2"/>
  <c r="P331" i="2"/>
  <c r="C331" i="2"/>
  <c r="O330" i="2"/>
  <c r="P330" i="2"/>
  <c r="C330" i="2"/>
  <c r="O329" i="2"/>
  <c r="P329" i="2"/>
  <c r="C329" i="2"/>
  <c r="O319" i="2"/>
  <c r="P319" i="2"/>
  <c r="C319" i="2"/>
  <c r="O318" i="2"/>
  <c r="P318" i="2"/>
  <c r="C318" i="2"/>
  <c r="O317" i="2"/>
  <c r="P317" i="2"/>
  <c r="C317" i="2"/>
  <c r="O316" i="2"/>
  <c r="P316" i="2"/>
  <c r="C316" i="2"/>
  <c r="O312" i="2"/>
  <c r="P312" i="2"/>
  <c r="C312" i="2"/>
  <c r="O311" i="2"/>
  <c r="P311" i="2"/>
  <c r="C311" i="2"/>
  <c r="O306" i="2"/>
  <c r="P306" i="2"/>
  <c r="C306" i="2"/>
  <c r="O301" i="2"/>
  <c r="P301" i="2"/>
  <c r="C301" i="2"/>
  <c r="P298" i="2"/>
  <c r="O298" i="2"/>
  <c r="C298" i="2"/>
  <c r="C314" i="2"/>
  <c r="C310" i="2"/>
  <c r="C307" i="2"/>
  <c r="C304" i="2"/>
  <c r="C300" i="2"/>
  <c r="C297" i="2"/>
  <c r="O297" i="2"/>
  <c r="O300" i="2"/>
  <c r="O304" i="2"/>
  <c r="O307" i="2"/>
  <c r="O310" i="2"/>
  <c r="O314" i="2"/>
  <c r="P297" i="2"/>
  <c r="P300" i="2"/>
  <c r="P304" i="2"/>
  <c r="P307" i="2"/>
  <c r="P310" i="2"/>
  <c r="P314" i="2"/>
  <c r="C296" i="2"/>
  <c r="O296" i="2"/>
  <c r="P296" i="2"/>
  <c r="C295" i="2"/>
  <c r="C294" i="2"/>
  <c r="O295" i="2"/>
  <c r="P295" i="2"/>
  <c r="O294" i="2"/>
  <c r="P294" i="2"/>
  <c r="E667" i="1"/>
  <c r="E673" i="1"/>
  <c r="E662" i="1"/>
  <c r="E661" i="1"/>
  <c r="E659" i="1"/>
  <c r="E666" i="1"/>
  <c r="E660" i="1"/>
  <c r="E663" i="1"/>
  <c r="E664" i="1"/>
  <c r="E668" i="1"/>
  <c r="E671" i="1"/>
  <c r="E670" i="1"/>
  <c r="E649" i="1"/>
  <c r="E650" i="1"/>
  <c r="E674" i="1"/>
  <c r="E669" i="1"/>
  <c r="E146" i="1"/>
  <c r="E156" i="1"/>
  <c r="E206" i="1"/>
  <c r="E210" i="1"/>
  <c r="E211" i="1"/>
  <c r="E218" i="1"/>
  <c r="E219" i="1"/>
  <c r="E240" i="1"/>
  <c r="E250" i="1"/>
  <c r="E256" i="1"/>
  <c r="E265" i="1"/>
  <c r="E269" i="1"/>
  <c r="E270" i="1"/>
  <c r="E287" i="1"/>
  <c r="E298" i="1"/>
  <c r="E307" i="1"/>
  <c r="E347" i="1"/>
  <c r="E348" i="1"/>
  <c r="E350" i="1"/>
  <c r="E352" i="1"/>
  <c r="E357" i="1"/>
  <c r="E358" i="1"/>
  <c r="E361" i="1"/>
  <c r="E372" i="1"/>
  <c r="E373" i="1"/>
  <c r="E394" i="1"/>
  <c r="E401" i="1"/>
  <c r="E403" i="1"/>
  <c r="E413" i="1"/>
  <c r="E414" i="1"/>
  <c r="E422" i="1"/>
  <c r="E424" i="1"/>
  <c r="E430" i="1"/>
  <c r="E435" i="1"/>
  <c r="E473" i="1"/>
  <c r="E483" i="1"/>
  <c r="E503" i="1"/>
  <c r="E504" i="1"/>
  <c r="E505" i="1"/>
  <c r="E512" i="1"/>
  <c r="E522" i="1"/>
  <c r="E528" i="1"/>
  <c r="E530" i="1"/>
  <c r="E290" i="1"/>
  <c r="E500" i="1"/>
  <c r="E271" i="1"/>
  <c r="E234" i="1"/>
  <c r="E487" i="1"/>
  <c r="E452" i="1"/>
  <c r="E280" i="1"/>
  <c r="E144"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01"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43" i="1"/>
  <c r="D42" i="1"/>
  <c r="C4" i="1"/>
  <c r="C5" i="1"/>
  <c r="C6" i="1"/>
  <c r="C7" i="1"/>
  <c r="C8" i="1"/>
  <c r="C9" i="1"/>
  <c r="C10" i="1"/>
  <c r="C11" i="1"/>
  <c r="C12" i="1"/>
  <c r="C13" i="1"/>
  <c r="C14" i="1"/>
  <c r="C15" i="1"/>
  <c r="C16" i="1"/>
  <c r="C17" i="1"/>
  <c r="C36" i="1" a="1"/>
  <c r="C36" i="1" s="1"/>
  <c r="D36" i="1" s="1"/>
  <c r="C293" i="2"/>
  <c r="C343" i="2"/>
  <c r="C276" i="2"/>
  <c r="O276" i="2"/>
  <c r="O343" i="2"/>
  <c r="O293" i="2"/>
  <c r="P276" i="2"/>
  <c r="P343" i="2"/>
  <c r="P293" i="2"/>
  <c r="C275" i="2"/>
  <c r="P275" i="2"/>
  <c r="O275" i="2"/>
  <c r="C274" i="2"/>
  <c r="O274" i="2"/>
  <c r="P274" i="2"/>
  <c r="C273" i="2"/>
  <c r="O273" i="2"/>
  <c r="P273" i="2"/>
  <c r="C272" i="2"/>
  <c r="O272" i="2"/>
  <c r="P272" i="2"/>
  <c r="C21" i="1" a="1"/>
  <c r="C21" i="1" s="1"/>
  <c r="D21" i="1" s="1"/>
  <c r="O168" i="2"/>
  <c r="C168" i="2"/>
  <c r="C80" i="2"/>
  <c r="O80" i="2"/>
  <c r="O158" i="2"/>
  <c r="C158" i="2"/>
  <c r="O174" i="2"/>
  <c r="C174" i="2"/>
  <c r="F658" i="1" l="1"/>
  <c r="G658" i="1" s="1"/>
  <c r="D291" i="2" s="1"/>
  <c r="F672" i="1"/>
  <c r="G672" i="1" s="1"/>
  <c r="D328" i="2" s="1"/>
  <c r="F651" i="1"/>
  <c r="G651" i="1" s="1"/>
  <c r="D280" i="2" s="1"/>
  <c r="F739" i="1"/>
  <c r="G739" i="1" s="1"/>
  <c r="D346" i="2" s="1"/>
  <c r="F692" i="1"/>
  <c r="G692" i="1" s="1"/>
  <c r="F710" i="1"/>
  <c r="G710" i="1" s="1"/>
  <c r="F736" i="1"/>
  <c r="G736" i="1" s="1"/>
  <c r="F761" i="1"/>
  <c r="G761" i="1" s="1"/>
  <c r="F790" i="1"/>
  <c r="G790" i="1" s="1"/>
  <c r="F806" i="1"/>
  <c r="G806" i="1" s="1"/>
  <c r="F823" i="1"/>
  <c r="G823" i="1" s="1"/>
  <c r="F846" i="1"/>
  <c r="G846" i="1" s="1"/>
  <c r="F873" i="1"/>
  <c r="G873" i="1" s="1"/>
  <c r="F900" i="1"/>
  <c r="G900" i="1" s="1"/>
  <c r="F918" i="1"/>
  <c r="G918" i="1" s="1"/>
  <c r="F938" i="1"/>
  <c r="G938" i="1" s="1"/>
  <c r="F955" i="1"/>
  <c r="G955" i="1" s="1"/>
  <c r="F973" i="1"/>
  <c r="G973" i="1" s="1"/>
  <c r="F991" i="1"/>
  <c r="G991" i="1" s="1"/>
  <c r="F684" i="1"/>
  <c r="G684" i="1" s="1"/>
  <c r="F800" i="1"/>
  <c r="G800" i="1" s="1"/>
  <c r="F934" i="1"/>
  <c r="G934" i="1" s="1"/>
  <c r="F687" i="1"/>
  <c r="G687" i="1" s="1"/>
  <c r="F788" i="1"/>
  <c r="G788" i="1" s="1"/>
  <c r="F893" i="1"/>
  <c r="G893" i="1" s="1"/>
  <c r="F654" i="1"/>
  <c r="G654" i="1" s="1"/>
  <c r="F693" i="1"/>
  <c r="G693" i="1" s="1"/>
  <c r="F717" i="1"/>
  <c r="G717" i="1" s="1"/>
  <c r="F742" i="1"/>
  <c r="G742" i="1" s="1"/>
  <c r="F762" i="1"/>
  <c r="G762" i="1" s="1"/>
  <c r="F791" i="1"/>
  <c r="G791" i="1" s="1"/>
  <c r="F807" i="1"/>
  <c r="G807" i="1" s="1"/>
  <c r="F826" i="1"/>
  <c r="G826" i="1" s="1"/>
  <c r="F847" i="1"/>
  <c r="G847" i="1" s="1"/>
  <c r="F874" i="1"/>
  <c r="G874" i="1" s="1"/>
  <c r="F901" i="1"/>
  <c r="G901" i="1" s="1"/>
  <c r="F922" i="1"/>
  <c r="G922" i="1" s="1"/>
  <c r="F940" i="1"/>
  <c r="G940" i="1" s="1"/>
  <c r="F956" i="1"/>
  <c r="G956" i="1" s="1"/>
  <c r="F974" i="1"/>
  <c r="G974" i="1" s="1"/>
  <c r="F734" i="1"/>
  <c r="G734" i="1" s="1"/>
  <c r="F839" i="1"/>
  <c r="G839" i="1" s="1"/>
  <c r="F950" i="1"/>
  <c r="G950" i="1" s="1"/>
  <c r="F709" i="1"/>
  <c r="G709" i="1" s="1"/>
  <c r="F822" i="1"/>
  <c r="G822" i="1" s="1"/>
  <c r="F954" i="1"/>
  <c r="G954" i="1" s="1"/>
  <c r="F675" i="1"/>
  <c r="G675" i="1" s="1"/>
  <c r="F700" i="1"/>
  <c r="G700" i="1" s="1"/>
  <c r="F719" i="1"/>
  <c r="G719" i="1" s="1"/>
  <c r="F744" i="1"/>
  <c r="G744" i="1" s="1"/>
  <c r="F763" i="1"/>
  <c r="G763" i="1" s="1"/>
  <c r="F792" i="1"/>
  <c r="G792" i="1" s="1"/>
  <c r="F808" i="1"/>
  <c r="G808" i="1" s="1"/>
  <c r="F830" i="1"/>
  <c r="G830" i="1" s="1"/>
  <c r="F848" i="1"/>
  <c r="G848" i="1" s="1"/>
  <c r="F875" i="1"/>
  <c r="G875" i="1" s="1"/>
  <c r="F902" i="1"/>
  <c r="G902" i="1" s="1"/>
  <c r="F924" i="1"/>
  <c r="G924" i="1" s="1"/>
  <c r="F941" i="1"/>
  <c r="G941" i="1" s="1"/>
  <c r="F957" i="1"/>
  <c r="G957" i="1" s="1"/>
  <c r="F975" i="1"/>
  <c r="G975" i="1" s="1"/>
  <c r="F816" i="1"/>
  <c r="G816" i="1" s="1"/>
  <c r="F802" i="1"/>
  <c r="G802" i="1" s="1"/>
  <c r="F967" i="1"/>
  <c r="G967" i="1" s="1"/>
  <c r="F676" i="1"/>
  <c r="G676" i="1" s="1"/>
  <c r="F701" i="1"/>
  <c r="G701" i="1" s="1"/>
  <c r="F723" i="1"/>
  <c r="G723" i="1" s="1"/>
  <c r="F745" i="1"/>
  <c r="G745" i="1" s="1"/>
  <c r="F770" i="1"/>
  <c r="G770" i="1" s="1"/>
  <c r="F795" i="1"/>
  <c r="G795" i="1" s="1"/>
  <c r="F812" i="1"/>
  <c r="G812" i="1" s="1"/>
  <c r="F831" i="1"/>
  <c r="G831" i="1" s="1"/>
  <c r="F857" i="1"/>
  <c r="G857" i="1" s="1"/>
  <c r="F881" i="1"/>
  <c r="G881" i="1" s="1"/>
  <c r="F908" i="1"/>
  <c r="G908" i="1" s="1"/>
  <c r="F925" i="1"/>
  <c r="G925" i="1" s="1"/>
  <c r="F942" i="1"/>
  <c r="G942" i="1" s="1"/>
  <c r="F958" i="1"/>
  <c r="G958" i="1" s="1"/>
  <c r="F981" i="1"/>
  <c r="G981" i="1" s="1"/>
  <c r="F708" i="1"/>
  <c r="G708" i="1" s="1"/>
  <c r="F866" i="1"/>
  <c r="G866" i="1" s="1"/>
  <c r="F989" i="1"/>
  <c r="G989" i="1" s="1"/>
  <c r="F869" i="1"/>
  <c r="G869" i="1" s="1"/>
  <c r="F990" i="1"/>
  <c r="G990" i="1" s="1"/>
  <c r="F677" i="1"/>
  <c r="G677" i="1" s="1"/>
  <c r="F702" i="1"/>
  <c r="G702" i="1" s="1"/>
  <c r="F727" i="1"/>
  <c r="G727" i="1" s="1"/>
  <c r="F753" i="1"/>
  <c r="G753" i="1" s="1"/>
  <c r="F771" i="1"/>
  <c r="G771" i="1" s="1"/>
  <c r="F798" i="1"/>
  <c r="G798" i="1" s="1"/>
  <c r="F814" i="1"/>
  <c r="G814" i="1" s="1"/>
  <c r="F832" i="1"/>
  <c r="G832" i="1" s="1"/>
  <c r="F858" i="1"/>
  <c r="G858" i="1" s="1"/>
  <c r="F882" i="1"/>
  <c r="G882" i="1" s="1"/>
  <c r="F909" i="1"/>
  <c r="G909" i="1" s="1"/>
  <c r="F932" i="1"/>
  <c r="G932" i="1" s="1"/>
  <c r="F948" i="1"/>
  <c r="G948" i="1" s="1"/>
  <c r="F960" i="1"/>
  <c r="G960" i="1" s="1"/>
  <c r="F982" i="1"/>
  <c r="G982" i="1" s="1"/>
  <c r="D361" i="2" s="1"/>
  <c r="F779" i="1"/>
  <c r="G779" i="1" s="1"/>
  <c r="F916" i="1"/>
  <c r="G916" i="1" s="1"/>
  <c r="F759" i="1"/>
  <c r="G759" i="1" s="1"/>
  <c r="F917" i="1"/>
  <c r="G917" i="1" s="1"/>
  <c r="F678" i="1"/>
  <c r="G678" i="1" s="1"/>
  <c r="F706" i="1"/>
  <c r="G706" i="1" s="1"/>
  <c r="F728" i="1"/>
  <c r="G728" i="1" s="1"/>
  <c r="F754" i="1"/>
  <c r="G754" i="1" s="1"/>
  <c r="F778" i="1"/>
  <c r="G778" i="1" s="1"/>
  <c r="F799" i="1"/>
  <c r="G799" i="1" s="1"/>
  <c r="F815" i="1"/>
  <c r="G815" i="1" s="1"/>
  <c r="F838" i="1"/>
  <c r="G838" i="1" s="1"/>
  <c r="F865" i="1"/>
  <c r="G865" i="1" s="1"/>
  <c r="F883" i="1"/>
  <c r="G883" i="1" s="1"/>
  <c r="F910" i="1"/>
  <c r="G910" i="1" s="1"/>
  <c r="F933" i="1"/>
  <c r="G933" i="1" s="1"/>
  <c r="F949" i="1"/>
  <c r="G949" i="1" s="1"/>
  <c r="F965" i="1"/>
  <c r="G965" i="1" s="1"/>
  <c r="F983" i="1"/>
  <c r="G983" i="1" s="1"/>
  <c r="F755" i="1"/>
  <c r="G755" i="1" s="1"/>
  <c r="F892" i="1"/>
  <c r="G892" i="1" s="1"/>
  <c r="F966" i="1"/>
  <c r="G966" i="1" s="1"/>
  <c r="F735" i="1"/>
  <c r="G735" i="1" s="1"/>
  <c r="F840" i="1"/>
  <c r="G840" i="1" s="1"/>
  <c r="F936" i="1"/>
  <c r="G936" i="1" s="1"/>
  <c r="F970" i="1"/>
  <c r="G970" i="1" s="1"/>
  <c r="F928" i="1"/>
  <c r="G928" i="1" s="1"/>
  <c r="F992" i="1"/>
  <c r="G992" i="1" s="1"/>
  <c r="F927" i="1"/>
  <c r="G927" i="1" s="1"/>
  <c r="F860" i="1"/>
  <c r="G860" i="1" s="1"/>
  <c r="F781" i="1"/>
  <c r="G781" i="1" s="1"/>
  <c r="F711" i="1"/>
  <c r="G711" i="1" s="1"/>
  <c r="F794" i="1"/>
  <c r="G794" i="1" s="1"/>
  <c r="F748" i="1"/>
  <c r="G748" i="1" s="1"/>
  <c r="F772" i="1"/>
  <c r="G772" i="1" s="1"/>
  <c r="F775" i="1"/>
  <c r="G775" i="1" s="1"/>
  <c r="F730" i="1"/>
  <c r="G730" i="1" s="1"/>
  <c r="F904" i="1"/>
  <c r="G904" i="1" s="1"/>
  <c r="F722" i="1"/>
  <c r="G722" i="1" s="1"/>
  <c r="F964" i="1"/>
  <c r="G964" i="1" s="1"/>
  <c r="F890" i="1"/>
  <c r="G890" i="1" s="1"/>
  <c r="F821" i="1"/>
  <c r="G821" i="1" s="1"/>
  <c r="F752" i="1"/>
  <c r="G752" i="1" s="1"/>
  <c r="F682" i="1"/>
  <c r="G682" i="1" s="1"/>
  <c r="F896" i="1"/>
  <c r="G896" i="1" s="1"/>
  <c r="F962" i="1"/>
  <c r="G962" i="1" s="1"/>
  <c r="F871" i="1"/>
  <c r="G871" i="1" s="1"/>
  <c r="F784" i="1"/>
  <c r="G784" i="1" s="1"/>
  <c r="F681" i="1"/>
  <c r="G681" i="1" s="1"/>
  <c r="F895" i="1"/>
  <c r="G895" i="1" s="1"/>
  <c r="F995" i="1"/>
  <c r="G995" i="1" s="1"/>
  <c r="F961" i="1"/>
  <c r="G961" i="1" s="1"/>
  <c r="F856" i="1"/>
  <c r="G856" i="1" s="1"/>
  <c r="F715" i="1"/>
  <c r="G715" i="1" s="1"/>
  <c r="F906" i="1"/>
  <c r="G906" i="1" s="1"/>
  <c r="F935" i="1"/>
  <c r="G935" i="1" s="1"/>
  <c r="F835" i="1"/>
  <c r="G835" i="1" s="1"/>
  <c r="F827" i="1"/>
  <c r="G827" i="1" s="1"/>
  <c r="F829" i="1"/>
  <c r="G829" i="1" s="1"/>
  <c r="F952" i="1"/>
  <c r="G952" i="1" s="1"/>
  <c r="F689" i="1"/>
  <c r="G689" i="1" s="1"/>
  <c r="F921" i="1"/>
  <c r="G921" i="1" s="1"/>
  <c r="F877" i="1"/>
  <c r="G877" i="1" s="1"/>
  <c r="F984" i="1"/>
  <c r="G984" i="1" s="1"/>
  <c r="F919" i="1"/>
  <c r="G919" i="1" s="1"/>
  <c r="F852" i="1"/>
  <c r="G852" i="1" s="1"/>
  <c r="F773" i="1"/>
  <c r="G773" i="1" s="1"/>
  <c r="F703" i="1"/>
  <c r="G703" i="1" s="1"/>
  <c r="F749" i="1"/>
  <c r="G749" i="1" s="1"/>
  <c r="F696" i="1"/>
  <c r="G696" i="1" s="1"/>
  <c r="F746" i="1"/>
  <c r="G746" i="1" s="1"/>
  <c r="F731" i="1"/>
  <c r="G731" i="1" s="1"/>
  <c r="F986" i="1"/>
  <c r="G986" i="1" s="1"/>
  <c r="F725" i="1"/>
  <c r="G725" i="1" s="1"/>
  <c r="F985" i="1"/>
  <c r="G985" i="1" s="1"/>
  <c r="F947" i="1"/>
  <c r="G947" i="1" s="1"/>
  <c r="F880" i="1"/>
  <c r="G880" i="1" s="1"/>
  <c r="F813" i="1"/>
  <c r="G813" i="1" s="1"/>
  <c r="F743" i="1"/>
  <c r="G743" i="1" s="1"/>
  <c r="F655" i="1"/>
  <c r="G655" i="1" s="1"/>
  <c r="F818" i="1"/>
  <c r="G818" i="1" s="1"/>
  <c r="F946" i="1"/>
  <c r="G946" i="1" s="1"/>
  <c r="F863" i="1"/>
  <c r="G863" i="1" s="1"/>
  <c r="F776" i="1"/>
  <c r="G776" i="1" s="1"/>
  <c r="F959" i="1"/>
  <c r="G959" i="1" s="1"/>
  <c r="F747" i="1"/>
  <c r="G747" i="1" s="1"/>
  <c r="F944" i="1"/>
  <c r="G944" i="1" s="1"/>
  <c r="F920" i="1"/>
  <c r="G920" i="1" s="1"/>
  <c r="F721" i="1"/>
  <c r="G721" i="1" s="1"/>
  <c r="F787" i="1"/>
  <c r="G787" i="1" s="1"/>
  <c r="F996" i="1"/>
  <c r="G996" i="1" s="1"/>
  <c r="F732" i="1"/>
  <c r="G732" i="1" s="1"/>
  <c r="F977" i="1"/>
  <c r="G977" i="1" s="1"/>
  <c r="F679" i="1"/>
  <c r="G679" i="1" s="1"/>
  <c r="F801" i="1"/>
  <c r="G801" i="1" s="1"/>
  <c r="F720" i="1"/>
  <c r="G720" i="1" s="1"/>
  <c r="F780" i="1"/>
  <c r="G780" i="1" s="1"/>
  <c r="F705" i="1"/>
  <c r="G705" i="1" s="1"/>
  <c r="F690" i="1"/>
  <c r="G690" i="1" s="1"/>
  <c r="F879" i="1"/>
  <c r="G879" i="1" s="1"/>
  <c r="F870" i="1"/>
  <c r="G870" i="1" s="1"/>
  <c r="F834" i="1"/>
  <c r="G834" i="1" s="1"/>
  <c r="F976" i="1"/>
  <c r="G976" i="1" s="1"/>
  <c r="F911" i="1"/>
  <c r="G911" i="1" s="1"/>
  <c r="F841" i="1"/>
  <c r="G841" i="1" s="1"/>
  <c r="F764" i="1"/>
  <c r="G764" i="1" s="1"/>
  <c r="F695" i="1"/>
  <c r="G695" i="1" s="1"/>
  <c r="F697" i="1"/>
  <c r="G697" i="1" s="1"/>
  <c r="F926" i="1"/>
  <c r="G926" i="1" s="1"/>
  <c r="F694" i="1"/>
  <c r="G694" i="1" s="1"/>
  <c r="F680" i="1"/>
  <c r="G680" i="1" s="1"/>
  <c r="F945" i="1"/>
  <c r="G945" i="1" s="1"/>
  <c r="F716" i="1"/>
  <c r="G716" i="1" s="1"/>
  <c r="F912" i="1"/>
  <c r="G912" i="1" s="1"/>
  <c r="F939" i="1"/>
  <c r="G939" i="1" s="1"/>
  <c r="F872" i="1"/>
  <c r="G872" i="1" s="1"/>
  <c r="F805" i="1"/>
  <c r="G805" i="1" s="1"/>
  <c r="F733" i="1"/>
  <c r="G733" i="1" s="1"/>
  <c r="F953" i="1"/>
  <c r="G953" i="1" s="1"/>
  <c r="F774" i="1"/>
  <c r="G774" i="1" s="1"/>
  <c r="F930" i="1"/>
  <c r="G930" i="1" s="1"/>
  <c r="F855" i="1"/>
  <c r="G855" i="1" s="1"/>
  <c r="F768" i="1"/>
  <c r="G768" i="1" s="1"/>
  <c r="F757" i="1"/>
  <c r="G757" i="1" s="1"/>
  <c r="F825" i="1"/>
  <c r="G825" i="1" s="1"/>
  <c r="F978" i="1"/>
  <c r="G978" i="1" s="1"/>
  <c r="F867" i="1"/>
  <c r="G867" i="1" s="1"/>
  <c r="F854" i="1"/>
  <c r="G854" i="1" s="1"/>
  <c r="F923" i="1"/>
  <c r="G923" i="1" s="1"/>
  <c r="F843" i="1"/>
  <c r="G843" i="1" s="1"/>
  <c r="F836" i="1"/>
  <c r="G836" i="1" s="1"/>
  <c r="F868" i="1"/>
  <c r="G868" i="1" s="1"/>
  <c r="F782" i="1"/>
  <c r="G782" i="1" s="1"/>
  <c r="F765" i="1"/>
  <c r="G765" i="1" s="1"/>
  <c r="F760" i="1"/>
  <c r="G760" i="1" s="1"/>
  <c r="F971" i="1"/>
  <c r="G971" i="1" s="1"/>
  <c r="F819" i="1"/>
  <c r="G819" i="1" s="1"/>
  <c r="F793" i="1"/>
  <c r="G793" i="1" s="1"/>
  <c r="F968" i="1"/>
  <c r="G968" i="1" s="1"/>
  <c r="F903" i="1"/>
  <c r="G903" i="1" s="1"/>
  <c r="F833" i="1"/>
  <c r="G833" i="1" s="1"/>
  <c r="F756" i="1"/>
  <c r="G756" i="1" s="1"/>
  <c r="F686" i="1"/>
  <c r="G686" i="1" s="1"/>
  <c r="F994" i="1"/>
  <c r="G994" i="1" s="1"/>
  <c r="F894" i="1"/>
  <c r="G894" i="1" s="1"/>
  <c r="F685" i="1"/>
  <c r="G685" i="1" s="1"/>
  <c r="F969" i="1"/>
  <c r="G969" i="1" s="1"/>
  <c r="F905" i="1"/>
  <c r="G905" i="1" s="1"/>
  <c r="F683" i="1"/>
  <c r="G683" i="1" s="1"/>
  <c r="F842" i="1"/>
  <c r="G842" i="1" s="1"/>
  <c r="F931" i="1"/>
  <c r="G931" i="1" s="1"/>
  <c r="F864" i="1"/>
  <c r="G864" i="1" s="1"/>
  <c r="F796" i="1"/>
  <c r="G796" i="1" s="1"/>
  <c r="F724" i="1"/>
  <c r="G724" i="1" s="1"/>
  <c r="F897" i="1"/>
  <c r="G897" i="1" s="1"/>
  <c r="F704" i="1"/>
  <c r="G704" i="1" s="1"/>
  <c r="F914" i="1"/>
  <c r="G914" i="1" s="1"/>
  <c r="F844" i="1"/>
  <c r="G844" i="1" s="1"/>
  <c r="F750" i="1"/>
  <c r="G750" i="1" s="1"/>
  <c r="F767" i="1"/>
  <c r="G767" i="1" s="1"/>
  <c r="F972" i="1"/>
  <c r="G972" i="1" s="1"/>
  <c r="F741" i="1"/>
  <c r="G741" i="1" s="1"/>
  <c r="F740" i="1"/>
  <c r="G740" i="1" s="1"/>
  <c r="F951" i="1"/>
  <c r="G951" i="1" s="1"/>
  <c r="F885" i="1"/>
  <c r="G885" i="1" s="1"/>
  <c r="F817" i="1"/>
  <c r="G817" i="1" s="1"/>
  <c r="F737" i="1"/>
  <c r="G737" i="1" s="1"/>
  <c r="F929" i="1"/>
  <c r="G929" i="1" s="1"/>
  <c r="F886" i="1"/>
  <c r="G886" i="1" s="1"/>
  <c r="F859" i="1"/>
  <c r="G859" i="1" s="1"/>
  <c r="F937" i="1"/>
  <c r="G937" i="1" s="1"/>
  <c r="D359" i="2" s="1"/>
  <c r="F861" i="1"/>
  <c r="G861" i="1" s="1"/>
  <c r="F803" i="1"/>
  <c r="G803" i="1" s="1"/>
  <c r="F913" i="1"/>
  <c r="G913" i="1" s="1"/>
  <c r="F988" i="1"/>
  <c r="G988" i="1" s="1"/>
  <c r="F915" i="1"/>
  <c r="G915" i="1" s="1"/>
  <c r="F845" i="1"/>
  <c r="G845" i="1" s="1"/>
  <c r="F777" i="1"/>
  <c r="G777" i="1" s="1"/>
  <c r="F707" i="1"/>
  <c r="G707" i="1" s="1"/>
  <c r="F783" i="1"/>
  <c r="G783" i="1" s="1"/>
  <c r="F987" i="1"/>
  <c r="G987" i="1" s="1"/>
  <c r="F898" i="1"/>
  <c r="G898" i="1" s="1"/>
  <c r="F828" i="1"/>
  <c r="G828" i="1" s="1"/>
  <c r="F714" i="1"/>
  <c r="G714" i="1" s="1"/>
  <c r="F688" i="1"/>
  <c r="G688" i="1" s="1"/>
  <c r="F712" i="1"/>
  <c r="G712" i="1" s="1"/>
  <c r="F943" i="1"/>
  <c r="G943" i="1" s="1"/>
  <c r="F876" i="1"/>
  <c r="G876" i="1" s="1"/>
  <c r="F809" i="1"/>
  <c r="G809" i="1" s="1"/>
  <c r="F729" i="1"/>
  <c r="G729" i="1" s="1"/>
  <c r="F878" i="1"/>
  <c r="G878" i="1" s="1"/>
  <c r="F853" i="1"/>
  <c r="G853" i="1" s="1"/>
  <c r="F824" i="1"/>
  <c r="G824" i="1" s="1"/>
  <c r="F888" i="1"/>
  <c r="G888" i="1" s="1"/>
  <c r="F810" i="1"/>
  <c r="G810" i="1" s="1"/>
  <c r="F862" i="1"/>
  <c r="G862" i="1" s="1"/>
  <c r="F980" i="1"/>
  <c r="G980" i="1" s="1"/>
  <c r="F907" i="1"/>
  <c r="G907" i="1" s="1"/>
  <c r="F837" i="1"/>
  <c r="G837" i="1" s="1"/>
  <c r="F769" i="1"/>
  <c r="G769" i="1" s="1"/>
  <c r="F699" i="1"/>
  <c r="G699" i="1" s="1"/>
  <c r="F979" i="1"/>
  <c r="G979" i="1" s="1"/>
  <c r="F889" i="1"/>
  <c r="G889" i="1" s="1"/>
  <c r="F698" i="1"/>
  <c r="G698" i="1" s="1"/>
  <c r="F811" i="1"/>
  <c r="G811" i="1" s="1"/>
  <c r="F804" i="1"/>
  <c r="G804" i="1" s="1"/>
  <c r="F758" i="1"/>
  <c r="G758" i="1" s="1"/>
  <c r="F713" i="1"/>
  <c r="G713" i="1" s="1"/>
  <c r="F820" i="1"/>
  <c r="G820" i="1" s="1"/>
  <c r="F899" i="1"/>
  <c r="G899" i="1" s="1"/>
  <c r="F849" i="1"/>
  <c r="G849" i="1" s="1"/>
  <c r="D353" i="2" s="1"/>
  <c r="F751" i="1"/>
  <c r="G751" i="1" s="1"/>
  <c r="D347" i="2" s="1"/>
  <c r="F963" i="1"/>
  <c r="G963" i="1" s="1"/>
  <c r="D360" i="2" s="1"/>
  <c r="F789" i="1"/>
  <c r="G789" i="1" s="1"/>
  <c r="D351" i="2" s="1"/>
  <c r="F738" i="1"/>
  <c r="G738" i="1" s="1"/>
  <c r="D345" i="2" s="1"/>
  <c r="F884" i="1"/>
  <c r="G884" i="1" s="1"/>
  <c r="D356" i="2" s="1"/>
  <c r="F993" i="1"/>
  <c r="G993" i="1" s="1"/>
  <c r="D362" i="2" s="1"/>
  <c r="F797" i="1"/>
  <c r="G797" i="1" s="1"/>
  <c r="D352" i="2" s="1"/>
  <c r="F657" i="1"/>
  <c r="G657" i="1" s="1"/>
  <c r="D286" i="2" s="1"/>
  <c r="F766" i="1"/>
  <c r="G766" i="1" s="1"/>
  <c r="D348" i="2" s="1"/>
  <c r="F726" i="1"/>
  <c r="G726" i="1" s="1"/>
  <c r="D344" i="2" s="1"/>
  <c r="F887" i="1"/>
  <c r="G887" i="1" s="1"/>
  <c r="D357" i="2" s="1"/>
  <c r="F850" i="1"/>
  <c r="G850" i="1" s="1"/>
  <c r="D354" i="2" s="1"/>
  <c r="F851" i="1"/>
  <c r="G851" i="1" s="1"/>
  <c r="D355" i="2" s="1"/>
  <c r="F786" i="1"/>
  <c r="G786" i="1" s="1"/>
  <c r="D350" i="2" s="1"/>
  <c r="F718" i="1"/>
  <c r="G718" i="1" s="1"/>
  <c r="D287" i="2" s="1"/>
  <c r="F891" i="1"/>
  <c r="G891" i="1" s="1"/>
  <c r="D358" i="2" s="1"/>
  <c r="F785" i="1"/>
  <c r="G785" i="1" s="1"/>
  <c r="D349" i="2" s="1"/>
  <c r="C394" i="2"/>
  <c r="C383" i="2"/>
  <c r="F656" i="1"/>
  <c r="G656" i="1" s="1"/>
  <c r="D290" i="2" s="1"/>
  <c r="F652" i="1"/>
  <c r="G652" i="1" s="1"/>
  <c r="D288" i="2" s="1"/>
  <c r="F691" i="1"/>
  <c r="G691" i="1" s="1"/>
  <c r="F1099" i="1"/>
  <c r="G1099" i="1" s="1"/>
  <c r="F665" i="1"/>
  <c r="G665" i="1" s="1"/>
  <c r="F1134" i="1"/>
  <c r="G1134" i="1" s="1"/>
  <c r="F1138" i="1"/>
  <c r="G1138" i="1" s="1"/>
  <c r="F1018" i="1"/>
  <c r="G1018" i="1" s="1"/>
  <c r="F1010" i="1"/>
  <c r="G1010" i="1" s="1"/>
  <c r="F1002" i="1"/>
  <c r="G1002" i="1" s="1"/>
  <c r="D395" i="2" s="1"/>
  <c r="F1103" i="1"/>
  <c r="G1103" i="1" s="1"/>
  <c r="F1107" i="1"/>
  <c r="G1107" i="1" s="1"/>
  <c r="F1111" i="1"/>
  <c r="G1111" i="1" s="1"/>
  <c r="F1115" i="1"/>
  <c r="G1115" i="1" s="1"/>
  <c r="F1119" i="1"/>
  <c r="G1119" i="1" s="1"/>
  <c r="F1123" i="1"/>
  <c r="G1123" i="1" s="1"/>
  <c r="F1127" i="1"/>
  <c r="G1127" i="1" s="1"/>
  <c r="F1131" i="1"/>
  <c r="G1131" i="1" s="1"/>
  <c r="F1084" i="1"/>
  <c r="G1084" i="1" s="1"/>
  <c r="F1088" i="1"/>
  <c r="G1088" i="1" s="1"/>
  <c r="F1092" i="1"/>
  <c r="G1092" i="1" s="1"/>
  <c r="F1096" i="1"/>
  <c r="G1096" i="1" s="1"/>
  <c r="C378" i="2"/>
  <c r="F1015" i="1"/>
  <c r="G1015" i="1" s="1"/>
  <c r="F1007" i="1"/>
  <c r="G1007" i="1" s="1"/>
  <c r="F1021" i="1"/>
  <c r="G1021" i="1" s="1"/>
  <c r="D376" i="2" s="1"/>
  <c r="F1025" i="1"/>
  <c r="G1025" i="1" s="1"/>
  <c r="D377" i="2" s="1"/>
  <c r="F1029" i="1"/>
  <c r="G1029" i="1" s="1"/>
  <c r="F1033" i="1"/>
  <c r="G1033" i="1" s="1"/>
  <c r="F1037" i="1"/>
  <c r="G1037" i="1" s="1"/>
  <c r="F1041" i="1"/>
  <c r="G1041" i="1" s="1"/>
  <c r="D386" i="2" s="1"/>
  <c r="F1045" i="1"/>
  <c r="G1045" i="1" s="1"/>
  <c r="D387" i="2" s="1"/>
  <c r="F1049" i="1"/>
  <c r="G1049" i="1" s="1"/>
  <c r="D388" i="2" s="1"/>
  <c r="F1053" i="1"/>
  <c r="G1053" i="1" s="1"/>
  <c r="F1057" i="1"/>
  <c r="G1057" i="1" s="1"/>
  <c r="F1061" i="1"/>
  <c r="G1061" i="1" s="1"/>
  <c r="F1065" i="1"/>
  <c r="G1065" i="1" s="1"/>
  <c r="F1069" i="1"/>
  <c r="G1069" i="1" s="1"/>
  <c r="F1073" i="1"/>
  <c r="G1073" i="1" s="1"/>
  <c r="F1077" i="1"/>
  <c r="G1077" i="1" s="1"/>
  <c r="F1081" i="1"/>
  <c r="G1081" i="1" s="1"/>
  <c r="F1014" i="1"/>
  <c r="G1014" i="1" s="1"/>
  <c r="F1006" i="1"/>
  <c r="G1006" i="1" s="1"/>
  <c r="D17" i="1"/>
  <c r="F653" i="1"/>
  <c r="G653" i="1" s="1"/>
  <c r="D289" i="2" s="1"/>
  <c r="C377" i="2"/>
  <c r="C393" i="2"/>
  <c r="C382" i="2"/>
  <c r="F1067" i="1"/>
  <c r="G1067" i="1" s="1"/>
  <c r="F1071" i="1"/>
  <c r="G1071" i="1" s="1"/>
  <c r="F1075" i="1"/>
  <c r="G1075" i="1" s="1"/>
  <c r="F1079" i="1"/>
  <c r="G1079" i="1" s="1"/>
  <c r="F1094" i="1"/>
  <c r="G1094" i="1" s="1"/>
  <c r="F1098" i="1"/>
  <c r="G1098" i="1" s="1"/>
  <c r="F1129" i="1"/>
  <c r="G1129" i="1" s="1"/>
  <c r="F1133" i="1"/>
  <c r="G1133" i="1" s="1"/>
  <c r="F1017" i="1"/>
  <c r="G1017" i="1" s="1"/>
  <c r="F1009" i="1"/>
  <c r="G1009" i="1" s="1"/>
  <c r="F1001" i="1"/>
  <c r="G1001" i="1" s="1"/>
  <c r="D394" i="2" s="1"/>
  <c r="F1024" i="1"/>
  <c r="G1024" i="1" s="1"/>
  <c r="D373" i="2" s="1"/>
  <c r="F1028" i="1"/>
  <c r="G1028" i="1" s="1"/>
  <c r="D374" i="2" s="1"/>
  <c r="F1032" i="1"/>
  <c r="G1032" i="1" s="1"/>
  <c r="F1036" i="1"/>
  <c r="G1036" i="1" s="1"/>
  <c r="F1040" i="1"/>
  <c r="G1040" i="1" s="1"/>
  <c r="F1044" i="1"/>
  <c r="G1044" i="1" s="1"/>
  <c r="D382" i="2" s="1"/>
  <c r="F1048" i="1"/>
  <c r="G1048" i="1" s="1"/>
  <c r="D384" i="2" s="1"/>
  <c r="F1052" i="1"/>
  <c r="G1052" i="1" s="1"/>
  <c r="D383" i="2" s="1"/>
  <c r="F1056" i="1"/>
  <c r="G1056" i="1" s="1"/>
  <c r="F1060" i="1"/>
  <c r="G1060" i="1" s="1"/>
  <c r="F1083" i="1"/>
  <c r="G1083" i="1" s="1"/>
  <c r="F1087" i="1"/>
  <c r="G1087" i="1" s="1"/>
  <c r="F1102" i="1"/>
  <c r="G1102" i="1" s="1"/>
  <c r="F1106" i="1"/>
  <c r="G1106" i="1" s="1"/>
  <c r="F1110" i="1"/>
  <c r="G1110" i="1" s="1"/>
  <c r="F1114" i="1"/>
  <c r="G1114" i="1" s="1"/>
  <c r="F1118" i="1"/>
  <c r="G1118" i="1" s="1"/>
  <c r="F1122" i="1"/>
  <c r="G1122" i="1" s="1"/>
  <c r="F1137" i="1"/>
  <c r="G1137" i="1" s="1"/>
  <c r="C386" i="2"/>
  <c r="C392" i="2"/>
  <c r="C379" i="2"/>
  <c r="C375" i="2"/>
  <c r="F1016" i="1"/>
  <c r="G1016" i="1" s="1"/>
  <c r="F1008" i="1"/>
  <c r="G1008" i="1" s="1"/>
  <c r="F1064" i="1"/>
  <c r="G1064" i="1" s="1"/>
  <c r="F1068" i="1"/>
  <c r="G1068" i="1" s="1"/>
  <c r="F1072" i="1"/>
  <c r="G1072" i="1" s="1"/>
  <c r="F1076" i="1"/>
  <c r="G1076" i="1" s="1"/>
  <c r="D380" i="2" s="1"/>
  <c r="F1080" i="1"/>
  <c r="G1080" i="1" s="1"/>
  <c r="F1091" i="1"/>
  <c r="G1091" i="1" s="1"/>
  <c r="F1095" i="1"/>
  <c r="G1095" i="1" s="1"/>
  <c r="F1126" i="1"/>
  <c r="G1126" i="1" s="1"/>
  <c r="F1130" i="1"/>
  <c r="G1130" i="1" s="1"/>
  <c r="C376" i="2"/>
  <c r="C389" i="2"/>
  <c r="C384" i="2"/>
  <c r="F1013" i="1"/>
  <c r="G1013" i="1" s="1"/>
  <c r="F1005" i="1"/>
  <c r="G1005" i="1" s="1"/>
  <c r="F1022" i="1"/>
  <c r="G1022" i="1" s="1"/>
  <c r="D379" i="2" s="1"/>
  <c r="F1026" i="1"/>
  <c r="G1026" i="1" s="1"/>
  <c r="D372" i="2" s="1"/>
  <c r="F1030" i="1"/>
  <c r="G1030" i="1" s="1"/>
  <c r="F1034" i="1"/>
  <c r="G1034" i="1" s="1"/>
  <c r="F1038" i="1"/>
  <c r="G1038" i="1" s="1"/>
  <c r="F1042" i="1"/>
  <c r="G1042" i="1" s="1"/>
  <c r="F1046" i="1"/>
  <c r="G1046" i="1" s="1"/>
  <c r="F1050" i="1"/>
  <c r="G1050" i="1" s="1"/>
  <c r="F1054" i="1"/>
  <c r="G1054" i="1" s="1"/>
  <c r="F1058" i="1"/>
  <c r="G1058" i="1" s="1"/>
  <c r="F1062" i="1"/>
  <c r="G1062" i="1" s="1"/>
  <c r="F1085" i="1"/>
  <c r="G1085" i="1" s="1"/>
  <c r="F1089" i="1"/>
  <c r="G1089" i="1" s="1"/>
  <c r="F1100" i="1"/>
  <c r="G1100" i="1" s="1"/>
  <c r="F1104" i="1"/>
  <c r="G1104" i="1" s="1"/>
  <c r="F1108" i="1"/>
  <c r="G1108" i="1" s="1"/>
  <c r="F1112" i="1"/>
  <c r="G1112" i="1" s="1"/>
  <c r="F1116" i="1"/>
  <c r="G1116" i="1" s="1"/>
  <c r="F1120" i="1"/>
  <c r="G1120" i="1" s="1"/>
  <c r="F1124" i="1"/>
  <c r="G1124" i="1" s="1"/>
  <c r="F1135" i="1"/>
  <c r="G1135" i="1" s="1"/>
  <c r="F1139" i="1"/>
  <c r="G1139" i="1" s="1"/>
  <c r="C385" i="2"/>
  <c r="C374" i="2"/>
  <c r="C391" i="2"/>
  <c r="C373" i="2"/>
  <c r="F1020" i="1"/>
  <c r="G1020" i="1" s="1"/>
  <c r="F1012" i="1"/>
  <c r="G1012" i="1" s="1"/>
  <c r="F1004" i="1"/>
  <c r="G1004" i="1" s="1"/>
  <c r="D391" i="2" s="1"/>
  <c r="F1066" i="1"/>
  <c r="G1066" i="1" s="1"/>
  <c r="D381" i="2" s="1"/>
  <c r="F1070" i="1"/>
  <c r="G1070" i="1" s="1"/>
  <c r="F1074" i="1"/>
  <c r="G1074" i="1" s="1"/>
  <c r="F1078" i="1"/>
  <c r="G1078" i="1" s="1"/>
  <c r="F1093" i="1"/>
  <c r="G1093" i="1" s="1"/>
  <c r="F1097" i="1"/>
  <c r="G1097" i="1" s="1"/>
  <c r="F1128" i="1"/>
  <c r="G1128" i="1" s="1"/>
  <c r="F1132" i="1"/>
  <c r="G1132" i="1" s="1"/>
  <c r="C387" i="2"/>
  <c r="F1019" i="1"/>
  <c r="G1019" i="1" s="1"/>
  <c r="F1011" i="1"/>
  <c r="G1011" i="1" s="1"/>
  <c r="F1003" i="1"/>
  <c r="G1003" i="1" s="1"/>
  <c r="D392" i="2" s="1"/>
  <c r="F1023" i="1"/>
  <c r="G1023" i="1" s="1"/>
  <c r="D375" i="2" s="1"/>
  <c r="F1027" i="1"/>
  <c r="G1027" i="1" s="1"/>
  <c r="D378" i="2" s="1"/>
  <c r="F1031" i="1"/>
  <c r="G1031" i="1" s="1"/>
  <c r="F1035" i="1"/>
  <c r="G1035" i="1" s="1"/>
  <c r="F1039" i="1"/>
  <c r="G1039" i="1" s="1"/>
  <c r="F1043" i="1"/>
  <c r="G1043" i="1" s="1"/>
  <c r="D385" i="2" s="1"/>
  <c r="F1047" i="1"/>
  <c r="G1047" i="1" s="1"/>
  <c r="D389" i="2" s="1"/>
  <c r="F1051" i="1"/>
  <c r="G1051" i="1" s="1"/>
  <c r="D390" i="2" s="1"/>
  <c r="F1055" i="1"/>
  <c r="G1055" i="1" s="1"/>
  <c r="F1059" i="1"/>
  <c r="G1059" i="1" s="1"/>
  <c r="F1063" i="1"/>
  <c r="G1063" i="1" s="1"/>
  <c r="F1082" i="1"/>
  <c r="G1082" i="1" s="1"/>
  <c r="F1086" i="1"/>
  <c r="G1086" i="1" s="1"/>
  <c r="F1090" i="1"/>
  <c r="G1090" i="1" s="1"/>
  <c r="F1101" i="1"/>
  <c r="G1101" i="1" s="1"/>
  <c r="F1105" i="1"/>
  <c r="G1105" i="1" s="1"/>
  <c r="F1109" i="1"/>
  <c r="G1109" i="1" s="1"/>
  <c r="F1113" i="1"/>
  <c r="G1113" i="1" s="1"/>
  <c r="F1117" i="1"/>
  <c r="G1117" i="1" s="1"/>
  <c r="F1121" i="1"/>
  <c r="G1121" i="1" s="1"/>
  <c r="F1125" i="1"/>
  <c r="G1125" i="1" s="1"/>
  <c r="F1136" i="1"/>
  <c r="G1136" i="1" s="1"/>
  <c r="F1140" i="1"/>
  <c r="G1140" i="1" s="1"/>
  <c r="C395" i="2"/>
  <c r="C372" i="2"/>
  <c r="C390" i="2"/>
  <c r="F674" i="1"/>
  <c r="G674" i="1" s="1"/>
  <c r="F660" i="1"/>
  <c r="G660" i="1" s="1"/>
  <c r="D296" i="2" s="1"/>
  <c r="F666" i="1"/>
  <c r="G666" i="1" s="1"/>
  <c r="F659" i="1"/>
  <c r="G659" i="1" s="1"/>
  <c r="D292" i="2" s="1"/>
  <c r="F663" i="1"/>
  <c r="G663" i="1" s="1"/>
  <c r="D305" i="2" s="1"/>
  <c r="F661" i="1"/>
  <c r="G661" i="1" s="1"/>
  <c r="D299" i="2" s="1"/>
  <c r="F662" i="1"/>
  <c r="G662" i="1" s="1"/>
  <c r="F673" i="1"/>
  <c r="G673" i="1" s="1"/>
  <c r="D367" i="2" s="1"/>
  <c r="F664" i="1"/>
  <c r="G664" i="1" s="1"/>
  <c r="F667" i="1"/>
  <c r="G667" i="1" s="1"/>
  <c r="F649" i="1"/>
  <c r="G649" i="1" s="1"/>
  <c r="F650" i="1"/>
  <c r="G650" i="1" s="1"/>
  <c r="P323" i="2"/>
  <c r="P322" i="2"/>
  <c r="P324" i="2"/>
  <c r="O323" i="2"/>
  <c r="O322" i="2"/>
  <c r="O324" i="2"/>
  <c r="C324" i="2"/>
  <c r="C322" i="2"/>
  <c r="C323" i="2"/>
  <c r="C35" i="1" a="1"/>
  <c r="C35" i="1" s="1"/>
  <c r="D35" i="1" s="1"/>
  <c r="D16" i="1"/>
  <c r="O16" i="2"/>
  <c r="C16" i="2"/>
  <c r="O175" i="2"/>
  <c r="C175" i="2"/>
  <c r="C144" i="2"/>
  <c r="O144" i="2"/>
  <c r="O66" i="2"/>
  <c r="C66" i="2"/>
  <c r="O47" i="2"/>
  <c r="O46" i="2"/>
  <c r="C47" i="2"/>
  <c r="C46" i="2"/>
  <c r="O114" i="2"/>
  <c r="C114" i="2"/>
  <c r="D278" i="2" l="1"/>
  <c r="D279" i="2"/>
  <c r="D320" i="2"/>
  <c r="D327" i="2"/>
  <c r="D273" i="2"/>
  <c r="D277" i="2"/>
  <c r="D307" i="2"/>
  <c r="D326" i="2"/>
  <c r="D365" i="2"/>
  <c r="D336" i="2"/>
  <c r="D363" i="2"/>
  <c r="D302" i="2"/>
  <c r="D303" i="2"/>
  <c r="D313" i="2"/>
  <c r="D325" i="2"/>
  <c r="D342" i="2"/>
  <c r="D340" i="2"/>
  <c r="D321" i="2"/>
  <c r="D315" i="2"/>
  <c r="D343" i="2"/>
  <c r="D364" i="2"/>
  <c r="D335" i="2"/>
  <c r="D337" i="2"/>
  <c r="D283" i="2"/>
  <c r="D281" i="2"/>
  <c r="D282" i="2"/>
  <c r="D366" i="2"/>
  <c r="D368" i="2"/>
  <c r="D309" i="2"/>
  <c r="D308" i="2"/>
  <c r="D285" i="2"/>
  <c r="D284" i="2"/>
  <c r="D393" i="2"/>
  <c r="D306" i="2"/>
  <c r="D304" i="2"/>
  <c r="D300" i="2"/>
  <c r="D301" i="2"/>
  <c r="D341" i="2"/>
  <c r="D338" i="2"/>
  <c r="D333" i="2"/>
  <c r="D331" i="2"/>
  <c r="D329" i="2"/>
  <c r="D339" i="2"/>
  <c r="D334" i="2"/>
  <c r="D332" i="2"/>
  <c r="D330" i="2"/>
  <c r="D298" i="2"/>
  <c r="D297" i="2"/>
  <c r="D295" i="2"/>
  <c r="D293" i="2"/>
  <c r="D294" i="2"/>
  <c r="D312" i="2"/>
  <c r="D311" i="2"/>
  <c r="D310" i="2"/>
  <c r="D319" i="2"/>
  <c r="D317" i="2"/>
  <c r="D318" i="2"/>
  <c r="D316" i="2"/>
  <c r="D314" i="2"/>
  <c r="D272" i="2"/>
  <c r="D276" i="2"/>
  <c r="D275" i="2"/>
  <c r="D274" i="2"/>
  <c r="F670" i="1"/>
  <c r="G670" i="1" s="1"/>
  <c r="F671" i="1"/>
  <c r="G671" i="1" s="1"/>
  <c r="D324" i="2" s="1"/>
  <c r="F668" i="1"/>
  <c r="G668" i="1" s="1"/>
  <c r="D322" i="2" s="1"/>
  <c r="F669" i="1"/>
  <c r="G669" i="1" s="1"/>
  <c r="O50" i="2"/>
  <c r="C50" i="2"/>
  <c r="O165" i="2"/>
  <c r="O137" i="2"/>
  <c r="O128" i="2"/>
  <c r="O127" i="2"/>
  <c r="O126" i="2"/>
  <c r="O119" i="2"/>
  <c r="O181" i="2"/>
  <c r="O118" i="2"/>
  <c r="O117" i="2"/>
  <c r="O116" i="2"/>
  <c r="O115" i="2"/>
  <c r="O113" i="2"/>
  <c r="O112" i="2"/>
  <c r="O109" i="2"/>
  <c r="O108" i="2"/>
  <c r="O107" i="2"/>
  <c r="O149" i="2"/>
  <c r="O106" i="2"/>
  <c r="O105" i="2"/>
  <c r="O143" i="2"/>
  <c r="O141" i="2"/>
  <c r="O100" i="2"/>
  <c r="O97" i="2"/>
  <c r="O96" i="2"/>
  <c r="O95" i="2"/>
  <c r="O94" i="2"/>
  <c r="O63" i="2"/>
  <c r="O62" i="2"/>
  <c r="O61" i="2"/>
  <c r="O60" i="2"/>
  <c r="O59" i="2"/>
  <c r="O58" i="2"/>
  <c r="O57" i="2"/>
  <c r="O54" i="2"/>
  <c r="O53" i="2"/>
  <c r="O52" i="2"/>
  <c r="O33" i="2"/>
  <c r="O103" i="2"/>
  <c r="O37" i="2"/>
  <c r="O121" i="2"/>
  <c r="O99" i="2"/>
  <c r="O111" i="2"/>
  <c r="O102" i="2"/>
  <c r="O120" i="2"/>
  <c r="O36" i="2"/>
  <c r="O98" i="2"/>
  <c r="O12" i="2"/>
  <c r="O125" i="2"/>
  <c r="O191" i="2"/>
  <c r="O35" i="2"/>
  <c r="O101" i="2"/>
  <c r="O39" i="2"/>
  <c r="O122" i="2"/>
  <c r="O93" i="2"/>
  <c r="O51" i="2"/>
  <c r="O49" i="2"/>
  <c r="O85" i="2"/>
  <c r="O84" i="2"/>
  <c r="O48" i="2"/>
  <c r="O129" i="2"/>
  <c r="O45" i="2"/>
  <c r="O44" i="2"/>
  <c r="O43" i="2"/>
  <c r="O42" i="2"/>
  <c r="O40" i="2"/>
  <c r="O73" i="2"/>
  <c r="O38" i="2"/>
  <c r="O34" i="2"/>
  <c r="O30" i="2"/>
  <c r="O29" i="2"/>
  <c r="O28" i="2"/>
  <c r="O26" i="2"/>
  <c r="O25" i="2"/>
  <c r="O24" i="2"/>
  <c r="O23" i="2"/>
  <c r="O14" i="2"/>
  <c r="O13" i="2"/>
  <c r="O11" i="2"/>
  <c r="O10" i="2"/>
  <c r="O9" i="2"/>
  <c r="O8" i="2"/>
  <c r="O7" i="2"/>
  <c r="O6" i="2"/>
  <c r="O5" i="2"/>
  <c r="O4" i="2"/>
  <c r="C165" i="2"/>
  <c r="C137" i="2"/>
  <c r="C128" i="2"/>
  <c r="C127" i="2"/>
  <c r="C126" i="2"/>
  <c r="C119" i="2"/>
  <c r="C181" i="2"/>
  <c r="C118" i="2"/>
  <c r="C117" i="2"/>
  <c r="C116" i="2"/>
  <c r="C115" i="2"/>
  <c r="C113" i="2"/>
  <c r="C112" i="2"/>
  <c r="C109" i="2"/>
  <c r="C108" i="2"/>
  <c r="C107" i="2"/>
  <c r="C149" i="2"/>
  <c r="C106" i="2"/>
  <c r="C105" i="2"/>
  <c r="C143" i="2"/>
  <c r="C141" i="2"/>
  <c r="C100" i="2"/>
  <c r="C97" i="2"/>
  <c r="C96" i="2"/>
  <c r="C95" i="2"/>
  <c r="C94" i="2"/>
  <c r="C63" i="2"/>
  <c r="C62" i="2"/>
  <c r="C61" i="2"/>
  <c r="C60" i="2"/>
  <c r="C59" i="2"/>
  <c r="C58" i="2"/>
  <c r="C57" i="2"/>
  <c r="C54" i="2"/>
  <c r="C53" i="2"/>
  <c r="C52" i="2"/>
  <c r="C122" i="2"/>
  <c r="C93" i="2"/>
  <c r="C51" i="2"/>
  <c r="C49" i="2"/>
  <c r="C85" i="2"/>
  <c r="C84" i="2"/>
  <c r="C48" i="2"/>
  <c r="C129" i="2"/>
  <c r="C45" i="2"/>
  <c r="C44" i="2"/>
  <c r="C43" i="2"/>
  <c r="C42" i="2"/>
  <c r="C40" i="2"/>
  <c r="C73" i="2"/>
  <c r="C38" i="2"/>
  <c r="C34" i="2"/>
  <c r="C30" i="2"/>
  <c r="C29" i="2"/>
  <c r="C28" i="2"/>
  <c r="C26" i="2"/>
  <c r="C25" i="2"/>
  <c r="C24" i="2"/>
  <c r="C23" i="2"/>
  <c r="C14" i="2"/>
  <c r="C13" i="2"/>
  <c r="C11" i="2"/>
  <c r="C10" i="2"/>
  <c r="C9" i="2"/>
  <c r="C8" i="2"/>
  <c r="C7" i="2"/>
  <c r="C6" i="2"/>
  <c r="C5" i="2"/>
  <c r="C4" i="2"/>
  <c r="C268" i="2" l="1"/>
  <c r="O268" i="2"/>
  <c r="D323" i="2"/>
  <c r="C32" i="1" l="1" a="1"/>
  <c r="C32" i="1" s="1"/>
  <c r="F477" i="1" s="1"/>
  <c r="C33" i="1" a="1"/>
  <c r="C33" i="1" s="1"/>
  <c r="C34" i="1" a="1"/>
  <c r="C34" i="1" s="1"/>
  <c r="F252" i="1" s="1"/>
  <c r="G252" i="1" s="1"/>
  <c r="G477" i="1" l="1"/>
  <c r="D171" i="2"/>
  <c r="F377" i="1"/>
  <c r="G377" i="1" s="1"/>
  <c r="F514" i="1"/>
  <c r="G514" i="1" s="1"/>
  <c r="F411" i="1"/>
  <c r="G411" i="1" s="1"/>
  <c r="F365" i="1"/>
  <c r="G365" i="1" s="1"/>
  <c r="F215" i="1"/>
  <c r="G215" i="1" s="1"/>
  <c r="F398" i="1"/>
  <c r="G398" i="1" s="1"/>
  <c r="F381" i="1"/>
  <c r="G381" i="1" s="1"/>
  <c r="F412" i="1"/>
  <c r="G412" i="1" s="1"/>
  <c r="F439" i="1"/>
  <c r="G439" i="1" s="1"/>
  <c r="F255" i="1"/>
  <c r="G255" i="1" s="1"/>
  <c r="F301" i="1"/>
  <c r="G301" i="1" s="1"/>
  <c r="F188" i="1"/>
  <c r="G188" i="1" s="1"/>
  <c r="F310" i="1"/>
  <c r="G310" i="1" s="1"/>
  <c r="F366" i="1"/>
  <c r="F292" i="1"/>
  <c r="G292" i="1" s="1"/>
  <c r="F431" i="1"/>
  <c r="G431" i="1" s="1"/>
  <c r="F259" i="1"/>
  <c r="G259" i="1" s="1"/>
  <c r="F176" i="1"/>
  <c r="G176" i="1" s="1"/>
  <c r="F385" i="1"/>
  <c r="G385" i="1" s="1"/>
  <c r="F378" i="1"/>
  <c r="F244" i="1"/>
  <c r="G244" i="1" s="1"/>
  <c r="F195" i="1"/>
  <c r="G195" i="1" s="1"/>
  <c r="F166" i="1"/>
  <c r="G166" i="1" s="1"/>
  <c r="F143" i="1"/>
  <c r="G143" i="1" s="1"/>
  <c r="F189" i="1"/>
  <c r="G189" i="1" s="1"/>
  <c r="F236" i="1"/>
  <c r="F293" i="1"/>
  <c r="G293" i="1" s="1"/>
  <c r="F524" i="1"/>
  <c r="G524" i="1" s="1"/>
  <c r="F198" i="1"/>
  <c r="G198" i="1" s="1"/>
  <c r="F485" i="1"/>
  <c r="G485" i="1" s="1"/>
  <c r="F179" i="1"/>
  <c r="G179" i="1" s="1"/>
  <c r="F288" i="1"/>
  <c r="G288" i="1" s="1"/>
  <c r="F484" i="1"/>
  <c r="G484" i="1" s="1"/>
  <c r="F172" i="1"/>
  <c r="G172" i="1" s="1"/>
  <c r="F436" i="1"/>
  <c r="G436" i="1" s="1"/>
  <c r="F308" i="1"/>
  <c r="G308" i="1" s="1"/>
  <c r="F158" i="1"/>
  <c r="G158" i="1" s="1"/>
  <c r="F371" i="1"/>
  <c r="F187" i="1"/>
  <c r="G187" i="1" s="1"/>
  <c r="F408" i="1"/>
  <c r="G408" i="1" s="1"/>
  <c r="F354" i="1"/>
  <c r="G354" i="1" s="1"/>
  <c r="F182" i="1"/>
  <c r="G182" i="1" s="1"/>
  <c r="F160" i="1"/>
  <c r="F254" i="1"/>
  <c r="G254" i="1" s="1"/>
  <c r="F197" i="1"/>
  <c r="G197" i="1" s="1"/>
  <c r="F227" i="1"/>
  <c r="G227" i="1" s="1"/>
  <c r="F379" i="1"/>
  <c r="G379" i="1" s="1"/>
  <c r="F169" i="1"/>
  <c r="G169" i="1" s="1"/>
  <c r="F194" i="1"/>
  <c r="G194" i="1" s="1"/>
  <c r="F213" i="1"/>
  <c r="G213" i="1" s="1"/>
  <c r="F355" i="1"/>
  <c r="G355" i="1" s="1"/>
  <c r="F429" i="1"/>
  <c r="F369" i="1"/>
  <c r="G369" i="1" s="1"/>
  <c r="F237" i="1"/>
  <c r="G237" i="1" s="1"/>
  <c r="F192" i="1"/>
  <c r="G192" i="1" s="1"/>
  <c r="F178" i="1"/>
  <c r="G178" i="1" s="1"/>
  <c r="F232" i="1"/>
  <c r="G232" i="1" s="1"/>
  <c r="F180" i="1"/>
  <c r="G180" i="1" s="1"/>
  <c r="F163" i="1"/>
  <c r="G163" i="1" s="1"/>
  <c r="F521" i="1"/>
  <c r="G521" i="1" s="1"/>
  <c r="F300" i="1"/>
  <c r="G300" i="1" s="1"/>
  <c r="F368" i="1"/>
  <c r="G368" i="1" s="1"/>
  <c r="F248" i="1"/>
  <c r="G248" i="1" s="1"/>
  <c r="F393" i="1"/>
  <c r="F245" i="1"/>
  <c r="F513" i="1"/>
  <c r="D193" i="2" s="1"/>
  <c r="F423" i="1"/>
  <c r="F251" i="1"/>
  <c r="F533" i="1"/>
  <c r="F175" i="1"/>
  <c r="G175" i="1" s="1"/>
  <c r="F196" i="1"/>
  <c r="G196" i="1" s="1"/>
  <c r="F420" i="1"/>
  <c r="G420" i="1" s="1"/>
  <c r="F184" i="1"/>
  <c r="G184" i="1" s="1"/>
  <c r="F342" i="1"/>
  <c r="G342" i="1" s="1"/>
  <c r="F199" i="1"/>
  <c r="G199" i="1" s="1"/>
  <c r="F325" i="1"/>
  <c r="G325" i="1" s="1"/>
  <c r="F242" i="1"/>
  <c r="G242" i="1" s="1"/>
  <c r="F536" i="1"/>
  <c r="G536" i="1" s="1"/>
  <c r="F520" i="1"/>
  <c r="F434" i="1"/>
  <c r="G434" i="1" s="1"/>
  <c r="F171" i="1"/>
  <c r="G171" i="1" s="1"/>
  <c r="F147" i="1"/>
  <c r="G147" i="1" s="1"/>
  <c r="F177" i="1"/>
  <c r="G177" i="1" s="1"/>
  <c r="F205" i="1"/>
  <c r="G205" i="1" s="1"/>
  <c r="F233" i="1"/>
  <c r="G233" i="1" s="1"/>
  <c r="F200" i="1"/>
  <c r="G200" i="1" s="1"/>
  <c r="F415" i="1"/>
  <c r="G415" i="1" s="1"/>
  <c r="F548" i="1"/>
  <c r="G548" i="1" s="1"/>
  <c r="F249" i="1"/>
  <c r="F476" i="1"/>
  <c r="G476" i="1" s="1"/>
  <c r="F343" i="1"/>
  <c r="G343" i="1" s="1"/>
  <c r="F407" i="1"/>
  <c r="G407" i="1" s="1"/>
  <c r="F220" i="1"/>
  <c r="G220" i="1" s="1"/>
  <c r="F167" i="1"/>
  <c r="G167" i="1" s="1"/>
  <c r="F309" i="1"/>
  <c r="G309" i="1" s="1"/>
  <c r="F148" i="1"/>
  <c r="G148" i="1" s="1"/>
  <c r="F186" i="1"/>
  <c r="G186" i="1" s="1"/>
  <c r="F464" i="1"/>
  <c r="F145" i="1"/>
  <c r="G145" i="1" s="1"/>
  <c r="F168" i="1"/>
  <c r="G168" i="1" s="1"/>
  <c r="F253" i="1"/>
  <c r="G253" i="1" s="1"/>
  <c r="F470" i="1"/>
  <c r="G470" i="1" s="1"/>
  <c r="F405" i="1"/>
  <c r="F395" i="1"/>
  <c r="F229" i="1"/>
  <c r="F185" i="1"/>
  <c r="G185" i="1" s="1"/>
  <c r="F191" i="1"/>
  <c r="G191" i="1" s="1"/>
  <c r="F149" i="1"/>
  <c r="G149" i="1" s="1"/>
  <c r="F231" i="1"/>
  <c r="G231" i="1" s="1"/>
  <c r="F295" i="1"/>
  <c r="G295" i="1" s="1"/>
  <c r="F441" i="1"/>
  <c r="G441" i="1" s="1"/>
  <c r="F460" i="1"/>
  <c r="F224" i="1"/>
  <c r="F419" i="1"/>
  <c r="G419" i="1" s="1"/>
  <c r="F289" i="1"/>
  <c r="G289" i="1" s="1"/>
  <c r="F498" i="1"/>
  <c r="G498" i="1" s="1"/>
  <c r="F241" i="1"/>
  <c r="F396" i="1"/>
  <c r="G396" i="1" s="1"/>
  <c r="F173" i="1"/>
  <c r="G173" i="1" s="1"/>
  <c r="F235" i="1"/>
  <c r="G235" i="1" s="1"/>
  <c r="F193" i="1"/>
  <c r="G193" i="1" s="1"/>
  <c r="F421" i="1"/>
  <c r="G421" i="1" s="1"/>
  <c r="F170" i="1"/>
  <c r="G170" i="1" s="1"/>
  <c r="F388" i="1"/>
  <c r="G388" i="1" s="1"/>
  <c r="F374" i="1"/>
  <c r="F326" i="1"/>
  <c r="G326" i="1" s="1"/>
  <c r="F183" i="1"/>
  <c r="G183" i="1" s="1"/>
  <c r="F190" i="1"/>
  <c r="G190" i="1" s="1"/>
  <c r="F311" i="1"/>
  <c r="G311" i="1" s="1"/>
  <c r="F267" i="1"/>
  <c r="G267" i="1" s="1"/>
  <c r="F222" i="1"/>
  <c r="F380" i="1"/>
  <c r="G380" i="1" s="1"/>
  <c r="F486" i="1"/>
  <c r="G486" i="1" s="1"/>
  <c r="F409" i="1"/>
  <c r="D104" i="2" s="1"/>
  <c r="F315" i="1"/>
  <c r="G315" i="1" s="1"/>
  <c r="F383" i="1"/>
  <c r="G383" i="1" s="1"/>
  <c r="F525" i="1"/>
  <c r="G525" i="1" s="1"/>
  <c r="F174" i="1"/>
  <c r="G174" i="1" s="1"/>
  <c r="F338" i="1"/>
  <c r="G338" i="1" s="1"/>
  <c r="F181" i="1"/>
  <c r="G181" i="1" s="1"/>
  <c r="F384" i="1"/>
  <c r="G384" i="1" s="1"/>
  <c r="F450" i="1"/>
  <c r="G450" i="1" s="1"/>
  <c r="F296" i="1"/>
  <c r="G296" i="1" s="1"/>
  <c r="F202" i="1"/>
  <c r="G202" i="1" s="1"/>
  <c r="F392" i="1"/>
  <c r="G392" i="1" s="1"/>
  <c r="F410" i="1"/>
  <c r="G410" i="1" s="1"/>
  <c r="F260" i="1"/>
  <c r="F157" i="1"/>
  <c r="F544" i="1"/>
  <c r="G544" i="1" s="1"/>
  <c r="F461" i="1"/>
  <c r="F453" i="1"/>
  <c r="G453" i="1" s="1"/>
  <c r="F495" i="1"/>
  <c r="F537" i="1"/>
  <c r="G537" i="1" s="1"/>
  <c r="F323" i="1"/>
  <c r="G323" i="1" s="1"/>
  <c r="F370" i="1"/>
  <c r="G370" i="1" s="1"/>
  <c r="F387" i="1"/>
  <c r="G387" i="1" s="1"/>
  <c r="F216" i="1"/>
  <c r="F496" i="1"/>
  <c r="G496" i="1" s="1"/>
  <c r="F327" i="1"/>
  <c r="G327" i="1" s="1"/>
  <c r="F262" i="1"/>
  <c r="G262" i="1" s="1"/>
  <c r="F159" i="1"/>
  <c r="F203" i="1"/>
  <c r="G203" i="1" s="1"/>
  <c r="F550" i="1"/>
  <c r="G550" i="1" s="1"/>
  <c r="F546" i="1"/>
  <c r="F278" i="1"/>
  <c r="G278" i="1" s="1"/>
  <c r="F488" i="1"/>
  <c r="G488" i="1" s="1"/>
  <c r="F228" i="1"/>
  <c r="G228" i="1" s="1"/>
  <c r="F437" i="1"/>
  <c r="G437" i="1" s="1"/>
  <c r="F317" i="1"/>
  <c r="G317" i="1" s="1"/>
  <c r="F508" i="1"/>
  <c r="G508" i="1" s="1"/>
  <c r="F402" i="1"/>
  <c r="F330" i="1"/>
  <c r="G330" i="1" s="1"/>
  <c r="F294" i="1"/>
  <c r="G294" i="1" s="1"/>
  <c r="F316" i="1"/>
  <c r="F246" i="1"/>
  <c r="F226" i="1"/>
  <c r="D206" i="2" s="1"/>
  <c r="F279" i="1"/>
  <c r="G279" i="1" s="1"/>
  <c r="F534" i="1"/>
  <c r="F502" i="1"/>
  <c r="F362" i="1"/>
  <c r="G362" i="1" s="1"/>
  <c r="F475" i="1"/>
  <c r="G475" i="1" s="1"/>
  <c r="F261" i="1"/>
  <c r="G261" i="1" s="1"/>
  <c r="F469" i="1"/>
  <c r="G469" i="1" s="1"/>
  <c r="F404" i="1"/>
  <c r="G404" i="1" s="1"/>
  <c r="F331" i="1"/>
  <c r="G331" i="1" s="1"/>
  <c r="F335" i="1"/>
  <c r="G335" i="1" s="1"/>
  <c r="F364" i="1"/>
  <c r="G364" i="1" s="1"/>
  <c r="F360" i="1"/>
  <c r="G360" i="1" s="1"/>
  <c r="F263" i="1"/>
  <c r="F201" i="1"/>
  <c r="G201" i="1" s="1"/>
  <c r="F303" i="1"/>
  <c r="G303" i="1" s="1"/>
  <c r="F299" i="1"/>
  <c r="F319" i="1"/>
  <c r="G319" i="1" s="1"/>
  <c r="F506" i="1"/>
  <c r="F480" i="1"/>
  <c r="G480" i="1" s="1"/>
  <c r="F406" i="1"/>
  <c r="F445" i="1"/>
  <c r="G445" i="1" s="1"/>
  <c r="F217" i="1"/>
  <c r="F497" i="1"/>
  <c r="G497" i="1" s="1"/>
  <c r="F313" i="1"/>
  <c r="F268" i="1"/>
  <c r="G268" i="1" s="1"/>
  <c r="F474" i="1"/>
  <c r="F334" i="1"/>
  <c r="G334" i="1" s="1"/>
  <c r="F314" i="1"/>
  <c r="F507" i="1"/>
  <c r="G507" i="1" s="1"/>
  <c r="F481" i="1"/>
  <c r="F494" i="1"/>
  <c r="G494" i="1" s="1"/>
  <c r="F318" i="1"/>
  <c r="G318" i="1" s="1"/>
  <c r="F321" i="1"/>
  <c r="G321" i="1" s="1"/>
  <c r="F258" i="1"/>
  <c r="G258" i="1" s="1"/>
  <c r="F225" i="1"/>
  <c r="G225" i="1" s="1"/>
  <c r="F425" i="1"/>
  <c r="G425" i="1" s="1"/>
  <c r="F332" i="1"/>
  <c r="F444" i="1"/>
  <c r="G444" i="1" s="1"/>
  <c r="F493" i="1"/>
  <c r="G493" i="1" s="1"/>
  <c r="F165" i="1"/>
  <c r="G165" i="1" s="1"/>
  <c r="F516" i="1"/>
  <c r="G516" i="1" s="1"/>
  <c r="F545" i="1"/>
  <c r="G545" i="1" s="1"/>
  <c r="F353" i="1"/>
  <c r="G353" i="1" s="1"/>
  <c r="F549" i="1"/>
  <c r="G549" i="1" s="1"/>
  <c r="F339" i="1"/>
  <c r="F162" i="1"/>
  <c r="G162" i="1" s="1"/>
  <c r="F274" i="1"/>
  <c r="G274" i="1" s="1"/>
  <c r="F499" i="1"/>
  <c r="F333" i="1"/>
  <c r="F449" i="1"/>
  <c r="G449" i="1" s="1"/>
  <c r="F458" i="1"/>
  <c r="F399" i="1"/>
  <c r="G399" i="1" s="1"/>
  <c r="D33" i="1"/>
  <c r="F305" i="1"/>
  <c r="G305" i="1" s="1"/>
  <c r="F390" i="1"/>
  <c r="G390" i="1" s="1"/>
  <c r="F459" i="1"/>
  <c r="G459" i="1" s="1"/>
  <c r="F266" i="1"/>
  <c r="F312" i="1"/>
  <c r="G312" i="1" s="1"/>
  <c r="F164" i="1"/>
  <c r="G164" i="1" s="1"/>
  <c r="F518" i="1"/>
  <c r="G518" i="1" s="1"/>
  <c r="F320" i="1"/>
  <c r="F336" i="1"/>
  <c r="G336" i="1" s="1"/>
  <c r="F451" i="1"/>
  <c r="G451" i="1" s="1"/>
  <c r="F155" i="1"/>
  <c r="G155" i="1" s="1"/>
  <c r="F442" i="1"/>
  <c r="G442" i="1" s="1"/>
  <c r="F238" i="1"/>
  <c r="F462" i="1"/>
  <c r="G462" i="1" s="1"/>
  <c r="F427" i="1"/>
  <c r="G427" i="1" s="1"/>
  <c r="F467" i="1"/>
  <c r="G467" i="1" s="1"/>
  <c r="F542" i="1"/>
  <c r="G542" i="1" s="1"/>
  <c r="F273" i="1"/>
  <c r="G273" i="1" s="1"/>
  <c r="F243" i="1"/>
  <c r="G243" i="1" s="1"/>
  <c r="F161" i="1"/>
  <c r="G161" i="1" s="1"/>
  <c r="F535" i="1"/>
  <c r="F276" i="1"/>
  <c r="F230" i="1"/>
  <c r="G230" i="1" s="1"/>
  <c r="F479" i="1"/>
  <c r="G479" i="1" s="1"/>
  <c r="F482" i="1"/>
  <c r="G482" i="1" s="1"/>
  <c r="F223" i="1"/>
  <c r="G223" i="1" s="1"/>
  <c r="F204" i="1"/>
  <c r="G204" i="1" s="1"/>
  <c r="F341" i="1"/>
  <c r="F428" i="1"/>
  <c r="F302" i="1"/>
  <c r="G302" i="1" s="1"/>
  <c r="F363" i="1"/>
  <c r="F447" i="1"/>
  <c r="G447" i="1" s="1"/>
  <c r="F306" i="1"/>
  <c r="G306" i="1" s="1"/>
  <c r="F400" i="1"/>
  <c r="G400" i="1" s="1"/>
  <c r="F389" i="1"/>
  <c r="G389" i="1" s="1"/>
  <c r="F472" i="1"/>
  <c r="F438" i="1"/>
  <c r="F517" i="1"/>
  <c r="G517" i="1" s="1"/>
  <c r="F455" i="1"/>
  <c r="G455" i="1" s="1"/>
  <c r="F284" i="1"/>
  <c r="G284" i="1" s="1"/>
  <c r="F328" i="1"/>
  <c r="G328" i="1" s="1"/>
  <c r="F282" i="1"/>
  <c r="G282" i="1" s="1"/>
  <c r="F304" i="1"/>
  <c r="F543" i="1"/>
  <c r="G543" i="1" s="1"/>
  <c r="F264" i="1"/>
  <c r="D74" i="2" s="1"/>
  <c r="F329" i="1"/>
  <c r="G329" i="1" s="1"/>
  <c r="F519" i="1"/>
  <c r="F346" i="1"/>
  <c r="G346" i="1" s="1"/>
  <c r="F433" i="1"/>
  <c r="F208" i="1"/>
  <c r="D21" i="2" s="1"/>
  <c r="F214" i="1"/>
  <c r="G214" i="1" s="1"/>
  <c r="F324" i="1"/>
  <c r="G324" i="1" s="1"/>
  <c r="F547" i="1"/>
  <c r="F478" i="1"/>
  <c r="G478" i="1" s="1"/>
  <c r="F466" i="1"/>
  <c r="F523" i="1"/>
  <c r="G523" i="1" s="1"/>
  <c r="F209" i="1"/>
  <c r="G209" i="1" s="1"/>
  <c r="F291" i="1"/>
  <c r="G291" i="1" s="1"/>
  <c r="F416" i="1"/>
  <c r="G416" i="1" s="1"/>
  <c r="F489" i="1"/>
  <c r="F397" i="1"/>
  <c r="G397" i="1" s="1"/>
  <c r="F432" i="1"/>
  <c r="G432" i="1" s="1"/>
  <c r="F527" i="1"/>
  <c r="G527" i="1" s="1"/>
  <c r="F345" i="1"/>
  <c r="G345" i="1" s="1"/>
  <c r="F531" i="1"/>
  <c r="G531" i="1" s="1"/>
  <c r="D32" i="1"/>
  <c r="F285" i="1"/>
  <c r="F277" i="1"/>
  <c r="G277" i="1" s="1"/>
  <c r="F471" i="1"/>
  <c r="G471" i="1" s="1"/>
  <c r="F532" i="1"/>
  <c r="G532" i="1" s="1"/>
  <c r="F509" i="1"/>
  <c r="F283" i="1"/>
  <c r="G283" i="1" s="1"/>
  <c r="F272" i="1"/>
  <c r="G272" i="1" s="1"/>
  <c r="F297" i="1"/>
  <c r="F492" i="1"/>
  <c r="G492" i="1" s="1"/>
  <c r="F529" i="1"/>
  <c r="G529" i="1" s="1"/>
  <c r="F491" i="1"/>
  <c r="G491" i="1" s="1"/>
  <c r="F212" i="1"/>
  <c r="G212" i="1" s="1"/>
  <c r="F152" i="1"/>
  <c r="G152" i="1" s="1"/>
  <c r="F154" i="1"/>
  <c r="G154" i="1" s="1"/>
  <c r="F382" i="1"/>
  <c r="G382" i="1" s="1"/>
  <c r="F153" i="1"/>
  <c r="G153" i="1" s="1"/>
  <c r="F456" i="1"/>
  <c r="G456" i="1" s="1"/>
  <c r="F344" i="1"/>
  <c r="G344" i="1" s="1"/>
  <c r="F356" i="1"/>
  <c r="G356" i="1" s="1"/>
  <c r="F221" i="1"/>
  <c r="F340" i="1"/>
  <c r="G340" i="1" s="1"/>
  <c r="F417" i="1"/>
  <c r="F426" i="1"/>
  <c r="G426" i="1" s="1"/>
  <c r="F538" i="1"/>
  <c r="F468" i="1"/>
  <c r="F281" i="1"/>
  <c r="F349" i="1"/>
  <c r="G349" i="1" s="1"/>
  <c r="F391" i="1"/>
  <c r="F150" i="1"/>
  <c r="G150" i="1" s="1"/>
  <c r="F539" i="1"/>
  <c r="G539" i="1" s="1"/>
  <c r="F490" i="1"/>
  <c r="G490" i="1" s="1"/>
  <c r="F446" i="1"/>
  <c r="F418" i="1"/>
  <c r="F540" i="1"/>
  <c r="G540" i="1" s="1"/>
  <c r="F359" i="1"/>
  <c r="G359" i="1" s="1"/>
  <c r="F501" i="1"/>
  <c r="G501" i="1" s="1"/>
  <c r="F511" i="1"/>
  <c r="F443" i="1"/>
  <c r="G443" i="1" s="1"/>
  <c r="F257" i="1"/>
  <c r="F337" i="1"/>
  <c r="G337" i="1" s="1"/>
  <c r="F247" i="1"/>
  <c r="F322" i="1"/>
  <c r="G322" i="1" s="1"/>
  <c r="F275" i="1"/>
  <c r="G275" i="1" s="1"/>
  <c r="F454" i="1"/>
  <c r="G454" i="1" s="1"/>
  <c r="F375" i="1"/>
  <c r="G375" i="1" s="1"/>
  <c r="F457" i="1"/>
  <c r="G457" i="1" s="1"/>
  <c r="F465" i="1"/>
  <c r="F239" i="1"/>
  <c r="G239" i="1" s="1"/>
  <c r="F510" i="1"/>
  <c r="F286" i="1"/>
  <c r="G286" i="1" s="1"/>
  <c r="F463" i="1"/>
  <c r="G463" i="1" s="1"/>
  <c r="F351" i="1"/>
  <c r="F440" i="1"/>
  <c r="G440" i="1" s="1"/>
  <c r="F526" i="1"/>
  <c r="F376" i="1"/>
  <c r="G376" i="1" s="1"/>
  <c r="F367" i="1"/>
  <c r="G367" i="1" s="1"/>
  <c r="F151" i="1"/>
  <c r="F207" i="1"/>
  <c r="G207" i="1" s="1"/>
  <c r="F515" i="1"/>
  <c r="G515" i="1" s="1"/>
  <c r="F386" i="1"/>
  <c r="F448" i="1"/>
  <c r="D34" i="1"/>
  <c r="F541" i="1"/>
  <c r="D192" i="2" s="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M139" i="1"/>
  <c r="M137" i="1"/>
  <c r="M136" i="1"/>
  <c r="M135" i="1"/>
  <c r="M134" i="1"/>
  <c r="M133" i="1"/>
  <c r="M132" i="1"/>
  <c r="M130" i="1"/>
  <c r="M129" i="1"/>
  <c r="M128" i="1"/>
  <c r="M127" i="1"/>
  <c r="M126" i="1"/>
  <c r="M124" i="1"/>
  <c r="M123" i="1"/>
  <c r="M122" i="1"/>
  <c r="M121" i="1"/>
  <c r="E122" i="1"/>
  <c r="E123" i="1"/>
  <c r="E124" i="1"/>
  <c r="E125" i="1"/>
  <c r="E126" i="1"/>
  <c r="E127" i="1"/>
  <c r="E128" i="1"/>
  <c r="E129" i="1"/>
  <c r="E130" i="1"/>
  <c r="E131" i="1"/>
  <c r="E132" i="1"/>
  <c r="E133" i="1"/>
  <c r="E134" i="1"/>
  <c r="E135" i="1"/>
  <c r="E136" i="1"/>
  <c r="E137" i="1"/>
  <c r="E138" i="1"/>
  <c r="E139" i="1"/>
  <c r="O122" i="1"/>
  <c r="O123" i="1"/>
  <c r="O124" i="1"/>
  <c r="O125" i="1"/>
  <c r="O126" i="1"/>
  <c r="O127" i="1"/>
  <c r="O128" i="1"/>
  <c r="O129" i="1"/>
  <c r="O130" i="1"/>
  <c r="O131" i="1"/>
  <c r="O132" i="1"/>
  <c r="O133" i="1"/>
  <c r="O134" i="1"/>
  <c r="O135" i="1"/>
  <c r="O136" i="1"/>
  <c r="O137" i="1"/>
  <c r="O138" i="1"/>
  <c r="O139" i="1"/>
  <c r="E121" i="1"/>
  <c r="O121" i="1"/>
  <c r="E120" i="1"/>
  <c r="O120" i="1"/>
  <c r="B5709" i="3" l="1"/>
  <c r="B5717" i="3"/>
  <c r="B5725" i="3"/>
  <c r="B5733" i="3"/>
  <c r="B5741" i="3"/>
  <c r="B5721" i="3"/>
  <c r="B5737" i="3"/>
  <c r="B5710" i="3"/>
  <c r="B5718" i="3"/>
  <c r="B5726" i="3"/>
  <c r="B5734" i="3"/>
  <c r="B5742" i="3"/>
  <c r="B5711" i="3"/>
  <c r="B5719" i="3"/>
  <c r="B5727" i="3"/>
  <c r="B5735" i="3"/>
  <c r="B5743" i="3"/>
  <c r="B5720" i="3"/>
  <c r="B5728" i="3"/>
  <c r="B5744" i="3"/>
  <c r="B5713" i="3"/>
  <c r="B5729" i="3"/>
  <c r="B5745" i="3"/>
  <c r="B5712" i="3"/>
  <c r="B5736" i="3"/>
  <c r="B5715" i="3"/>
  <c r="B5723" i="3"/>
  <c r="B5731" i="3"/>
  <c r="B5739" i="3"/>
  <c r="B5747" i="3"/>
  <c r="B5716" i="3"/>
  <c r="B5732" i="3"/>
  <c r="B5740" i="3"/>
  <c r="B5714" i="3"/>
  <c r="B5722" i="3"/>
  <c r="B5730" i="3"/>
  <c r="B5738" i="3"/>
  <c r="B5746" i="3"/>
  <c r="B5724" i="3"/>
  <c r="B5748" i="3"/>
  <c r="B5669" i="3"/>
  <c r="B5677" i="3"/>
  <c r="B5685" i="3"/>
  <c r="B5693" i="3"/>
  <c r="B5701" i="3"/>
  <c r="B5670" i="3"/>
  <c r="B5678" i="3"/>
  <c r="B5686" i="3"/>
  <c r="B5694" i="3"/>
  <c r="B5702" i="3"/>
  <c r="B5671" i="3"/>
  <c r="B5679" i="3"/>
  <c r="B5687" i="3"/>
  <c r="B5695" i="3"/>
  <c r="B5703" i="3"/>
  <c r="B5705" i="3"/>
  <c r="B5708" i="3"/>
  <c r="B5672" i="3"/>
  <c r="B5680" i="3"/>
  <c r="B5688" i="3"/>
  <c r="B5696" i="3"/>
  <c r="B5704" i="3"/>
  <c r="B5697" i="3"/>
  <c r="B5673" i="3"/>
  <c r="B5681" i="3"/>
  <c r="B5689" i="3"/>
  <c r="B5674" i="3"/>
  <c r="B5682" i="3"/>
  <c r="B5690" i="3"/>
  <c r="B5698" i="3"/>
  <c r="B5706" i="3"/>
  <c r="B5684" i="3"/>
  <c r="B5700" i="3"/>
  <c r="B5675" i="3"/>
  <c r="B5683" i="3"/>
  <c r="B5691" i="3"/>
  <c r="B5699" i="3"/>
  <c r="B5707" i="3"/>
  <c r="B5676" i="3"/>
  <c r="B5692" i="3"/>
  <c r="G526" i="1"/>
  <c r="D253" i="2"/>
  <c r="D254" i="2"/>
  <c r="B5636" i="3"/>
  <c r="B5644" i="3"/>
  <c r="B5652" i="3"/>
  <c r="B5660" i="3"/>
  <c r="B5668" i="3"/>
  <c r="B5629" i="3"/>
  <c r="B5637" i="3"/>
  <c r="B5645" i="3"/>
  <c r="B5653" i="3"/>
  <c r="B5661" i="3"/>
  <c r="B5630" i="3"/>
  <c r="B5638" i="3"/>
  <c r="B5646" i="3"/>
  <c r="B5654" i="3"/>
  <c r="B5662" i="3"/>
  <c r="B5657" i="3"/>
  <c r="B5667" i="3"/>
  <c r="B5631" i="3"/>
  <c r="B5639" i="3"/>
  <c r="B5647" i="3"/>
  <c r="B5655" i="3"/>
  <c r="B5663" i="3"/>
  <c r="B5649" i="3"/>
  <c r="B5651" i="3"/>
  <c r="B5632" i="3"/>
  <c r="B5640" i="3"/>
  <c r="B5648" i="3"/>
  <c r="B5656" i="3"/>
  <c r="B5664" i="3"/>
  <c r="B5641" i="3"/>
  <c r="B5643" i="3"/>
  <c r="B5633" i="3"/>
  <c r="B5665" i="3"/>
  <c r="B5634" i="3"/>
  <c r="B5642" i="3"/>
  <c r="B5650" i="3"/>
  <c r="B5658" i="3"/>
  <c r="B5666" i="3"/>
  <c r="B5635" i="3"/>
  <c r="B5659" i="3"/>
  <c r="G499" i="1"/>
  <c r="D252" i="2"/>
  <c r="G249" i="1"/>
  <c r="D41" i="2"/>
  <c r="B5595" i="3"/>
  <c r="B5603" i="3"/>
  <c r="B5611" i="3"/>
  <c r="B5619" i="3"/>
  <c r="B5627" i="3"/>
  <c r="B5604" i="3"/>
  <c r="B5612" i="3"/>
  <c r="B5620" i="3"/>
  <c r="B5628" i="3"/>
  <c r="B5618" i="3"/>
  <c r="B5596" i="3"/>
  <c r="B5589" i="3"/>
  <c r="B5597" i="3"/>
  <c r="B5605" i="3"/>
  <c r="B5613" i="3"/>
  <c r="B5621" i="3"/>
  <c r="B5600" i="3"/>
  <c r="B5616" i="3"/>
  <c r="B5626" i="3"/>
  <c r="B5590" i="3"/>
  <c r="B5598" i="3"/>
  <c r="B5606" i="3"/>
  <c r="B5614" i="3"/>
  <c r="B5622" i="3"/>
  <c r="B5608" i="3"/>
  <c r="B5624" i="3"/>
  <c r="B5591" i="3"/>
  <c r="B5599" i="3"/>
  <c r="B5607" i="3"/>
  <c r="B5615" i="3"/>
  <c r="B5623" i="3"/>
  <c r="B5592" i="3"/>
  <c r="B5593" i="3"/>
  <c r="B5601" i="3"/>
  <c r="B5609" i="3"/>
  <c r="B5617" i="3"/>
  <c r="B5625" i="3"/>
  <c r="B5594" i="3"/>
  <c r="B5602" i="3"/>
  <c r="B5610" i="3"/>
  <c r="G263" i="1"/>
  <c r="D251" i="2"/>
  <c r="D250" i="2"/>
  <c r="B5556" i="3"/>
  <c r="B5564" i="3"/>
  <c r="B5572" i="3"/>
  <c r="B5580" i="3"/>
  <c r="B5588" i="3"/>
  <c r="B5557" i="3"/>
  <c r="B5550" i="3"/>
  <c r="B5558" i="3"/>
  <c r="B5566" i="3"/>
  <c r="B5574" i="3"/>
  <c r="B5582" i="3"/>
  <c r="B5587" i="3"/>
  <c r="B5551" i="3"/>
  <c r="B5559" i="3"/>
  <c r="B5567" i="3"/>
  <c r="B5575" i="3"/>
  <c r="B5583" i="3"/>
  <c r="B5577" i="3"/>
  <c r="B5579" i="3"/>
  <c r="B5581" i="3"/>
  <c r="B5552" i="3"/>
  <c r="B5560" i="3"/>
  <c r="B5568" i="3"/>
  <c r="B5576" i="3"/>
  <c r="B5584" i="3"/>
  <c r="B5569" i="3"/>
  <c r="B5571" i="3"/>
  <c r="B5573" i="3"/>
  <c r="B5553" i="3"/>
  <c r="B5561" i="3"/>
  <c r="B5585" i="3"/>
  <c r="B5555" i="3"/>
  <c r="B5549" i="3"/>
  <c r="B5554" i="3"/>
  <c r="B5562" i="3"/>
  <c r="B5570" i="3"/>
  <c r="B5578" i="3"/>
  <c r="B5586" i="3"/>
  <c r="B5563" i="3"/>
  <c r="B5565" i="3"/>
  <c r="B5509" i="3"/>
  <c r="B5517" i="3"/>
  <c r="B5525" i="3"/>
  <c r="B5533" i="3"/>
  <c r="B5541" i="3"/>
  <c r="B5510" i="3"/>
  <c r="B5518" i="3"/>
  <c r="B5542" i="3"/>
  <c r="B5511" i="3"/>
  <c r="B5519" i="3"/>
  <c r="B5527" i="3"/>
  <c r="B5512" i="3"/>
  <c r="B5520" i="3"/>
  <c r="B5528" i="3"/>
  <c r="B5536" i="3"/>
  <c r="B5544" i="3"/>
  <c r="B5523" i="3"/>
  <c r="B5547" i="3"/>
  <c r="B5532" i="3"/>
  <c r="B5526" i="3"/>
  <c r="B5535" i="3"/>
  <c r="B5513" i="3"/>
  <c r="B5521" i="3"/>
  <c r="B5529" i="3"/>
  <c r="B5537" i="3"/>
  <c r="B5545" i="3"/>
  <c r="B5531" i="3"/>
  <c r="B5516" i="3"/>
  <c r="B5540" i="3"/>
  <c r="B5534" i="3"/>
  <c r="B5543" i="3"/>
  <c r="B5514" i="3"/>
  <c r="B5522" i="3"/>
  <c r="B5530" i="3"/>
  <c r="B5538" i="3"/>
  <c r="B5546" i="3"/>
  <c r="B5515" i="3"/>
  <c r="B5539" i="3"/>
  <c r="B5524" i="3"/>
  <c r="B5548" i="3"/>
  <c r="G506" i="1"/>
  <c r="D248" i="2"/>
  <c r="D249" i="2"/>
  <c r="B5475" i="3"/>
  <c r="B5483" i="3"/>
  <c r="B5491" i="3"/>
  <c r="B5499" i="3"/>
  <c r="B5507" i="3"/>
  <c r="B5485" i="3"/>
  <c r="B5476" i="3"/>
  <c r="B5484" i="3"/>
  <c r="B5492" i="3"/>
  <c r="B5500" i="3"/>
  <c r="B5508" i="3"/>
  <c r="B5493" i="3"/>
  <c r="B5469" i="3"/>
  <c r="B5477" i="3"/>
  <c r="B5470" i="3"/>
  <c r="B5478" i="3"/>
  <c r="B5486" i="3"/>
  <c r="B5494" i="3"/>
  <c r="B5502" i="3"/>
  <c r="B5490" i="3"/>
  <c r="B5506" i="3"/>
  <c r="B5471" i="3"/>
  <c r="B5479" i="3"/>
  <c r="B5487" i="3"/>
  <c r="B5495" i="3"/>
  <c r="B5503" i="3"/>
  <c r="B5498" i="3"/>
  <c r="B5472" i="3"/>
  <c r="B5480" i="3"/>
  <c r="B5488" i="3"/>
  <c r="B5496" i="3"/>
  <c r="B5504" i="3"/>
  <c r="B5474" i="3"/>
  <c r="B5501" i="3"/>
  <c r="B5473" i="3"/>
  <c r="B5481" i="3"/>
  <c r="B5489" i="3"/>
  <c r="B5497" i="3"/>
  <c r="B5505" i="3"/>
  <c r="B5482" i="3"/>
  <c r="G260" i="1"/>
  <c r="D247" i="2"/>
  <c r="D246" i="2"/>
  <c r="G314" i="1"/>
  <c r="D245" i="2"/>
  <c r="D244" i="2"/>
  <c r="B5429" i="3"/>
  <c r="B5437" i="3"/>
  <c r="B5445" i="3"/>
  <c r="B5453" i="3"/>
  <c r="B5461" i="3"/>
  <c r="B5430" i="3"/>
  <c r="B5438" i="3"/>
  <c r="B5446" i="3"/>
  <c r="B5454" i="3"/>
  <c r="B5462" i="3"/>
  <c r="B5442" i="3"/>
  <c r="B5431" i="3"/>
  <c r="B5439" i="3"/>
  <c r="B5447" i="3"/>
  <c r="B5455" i="3"/>
  <c r="B5463" i="3"/>
  <c r="B5434" i="3"/>
  <c r="B5432" i="3"/>
  <c r="B5440" i="3"/>
  <c r="B5448" i="3"/>
  <c r="B5456" i="3"/>
  <c r="B5464" i="3"/>
  <c r="B5466" i="3"/>
  <c r="B5433" i="3"/>
  <c r="B5441" i="3"/>
  <c r="B5449" i="3"/>
  <c r="B5457" i="3"/>
  <c r="B5465" i="3"/>
  <c r="B5450" i="3"/>
  <c r="B5435" i="3"/>
  <c r="B5443" i="3"/>
  <c r="B5451" i="3"/>
  <c r="B5459" i="3"/>
  <c r="B5467" i="3"/>
  <c r="B5436" i="3"/>
  <c r="B5444" i="3"/>
  <c r="B5452" i="3"/>
  <c r="B5460" i="3"/>
  <c r="B5468" i="3"/>
  <c r="B5458" i="3"/>
  <c r="G546" i="1"/>
  <c r="D243" i="2"/>
  <c r="D242" i="2"/>
  <c r="B5395" i="3"/>
  <c r="B5403" i="3"/>
  <c r="B5411" i="3"/>
  <c r="B5419" i="3"/>
  <c r="B5427" i="3"/>
  <c r="B5392" i="3"/>
  <c r="B5424" i="3"/>
  <c r="B5396" i="3"/>
  <c r="B5404" i="3"/>
  <c r="B5412" i="3"/>
  <c r="B5420" i="3"/>
  <c r="B5428" i="3"/>
  <c r="B5399" i="3"/>
  <c r="B5415" i="3"/>
  <c r="B5408" i="3"/>
  <c r="B5389" i="3"/>
  <c r="B5397" i="3"/>
  <c r="B5405" i="3"/>
  <c r="B5413" i="3"/>
  <c r="B5421" i="3"/>
  <c r="B5391" i="3"/>
  <c r="B5407" i="3"/>
  <c r="B5400" i="3"/>
  <c r="B5390" i="3"/>
  <c r="B5398" i="3"/>
  <c r="B5406" i="3"/>
  <c r="B5414" i="3"/>
  <c r="B5422" i="3"/>
  <c r="B5423" i="3"/>
  <c r="B5416" i="3"/>
  <c r="B5393" i="3"/>
  <c r="B5401" i="3"/>
  <c r="B5409" i="3"/>
  <c r="B5417" i="3"/>
  <c r="B5425" i="3"/>
  <c r="B5402" i="3"/>
  <c r="B5410" i="3"/>
  <c r="B5426" i="3"/>
  <c r="B5394" i="3"/>
  <c r="B5418" i="3"/>
  <c r="G339" i="1"/>
  <c r="D240" i="2"/>
  <c r="D241" i="2"/>
  <c r="B5349" i="3"/>
  <c r="B5357" i="3"/>
  <c r="B5365" i="3"/>
  <c r="B5373" i="3"/>
  <c r="B5381" i="3"/>
  <c r="B5350" i="3"/>
  <c r="B5358" i="3"/>
  <c r="B5366" i="3"/>
  <c r="B5374" i="3"/>
  <c r="B5382" i="3"/>
  <c r="B5351" i="3"/>
  <c r="B5359" i="3"/>
  <c r="B5367" i="3"/>
  <c r="B5375" i="3"/>
  <c r="B5383" i="3"/>
  <c r="B5353" i="3"/>
  <c r="B5369" i="3"/>
  <c r="B5352" i="3"/>
  <c r="B5360" i="3"/>
  <c r="B5368" i="3"/>
  <c r="B5376" i="3"/>
  <c r="B5384" i="3"/>
  <c r="B5361" i="3"/>
  <c r="B5377" i="3"/>
  <c r="B5354" i="3"/>
  <c r="B5362" i="3"/>
  <c r="B5370" i="3"/>
  <c r="B5378" i="3"/>
  <c r="B5386" i="3"/>
  <c r="B5387" i="3"/>
  <c r="B5385" i="3"/>
  <c r="B5355" i="3"/>
  <c r="B5363" i="3"/>
  <c r="B5371" i="3"/>
  <c r="B5379" i="3"/>
  <c r="B5380" i="3"/>
  <c r="B5356" i="3"/>
  <c r="B5364" i="3"/>
  <c r="B5372" i="3"/>
  <c r="B5388" i="3"/>
  <c r="G474" i="1"/>
  <c r="D239" i="2"/>
  <c r="B5309" i="3"/>
  <c r="B5310" i="3"/>
  <c r="B5318" i="3"/>
  <c r="B5326" i="3"/>
  <c r="B5334" i="3"/>
  <c r="B5342" i="3"/>
  <c r="B5335" i="3"/>
  <c r="B5324" i="3"/>
  <c r="B5317" i="3"/>
  <c r="B5311" i="3"/>
  <c r="B5319" i="3"/>
  <c r="B5327" i="3"/>
  <c r="B5343" i="3"/>
  <c r="B5348" i="3"/>
  <c r="B5341" i="3"/>
  <c r="B5312" i="3"/>
  <c r="B5320" i="3"/>
  <c r="B5328" i="3"/>
  <c r="B5336" i="3"/>
  <c r="B5344" i="3"/>
  <c r="B5338" i="3"/>
  <c r="B5323" i="3"/>
  <c r="B5339" i="3"/>
  <c r="B5316" i="3"/>
  <c r="B5340" i="3"/>
  <c r="B5333" i="3"/>
  <c r="B5313" i="3"/>
  <c r="B5321" i="3"/>
  <c r="B5329" i="3"/>
  <c r="B5337" i="3"/>
  <c r="B5345" i="3"/>
  <c r="B5346" i="3"/>
  <c r="B5331" i="3"/>
  <c r="B5347" i="3"/>
  <c r="B5332" i="3"/>
  <c r="B5325" i="3"/>
  <c r="B5314" i="3"/>
  <c r="B5322" i="3"/>
  <c r="B5330" i="3"/>
  <c r="B5315" i="3"/>
  <c r="D235" i="2"/>
  <c r="D236" i="2"/>
  <c r="B5269" i="3"/>
  <c r="B5277" i="3"/>
  <c r="B5285" i="3"/>
  <c r="B5293" i="3"/>
  <c r="B5301" i="3"/>
  <c r="B5297" i="3"/>
  <c r="B5276" i="3"/>
  <c r="B5308" i="3"/>
  <c r="B5270" i="3"/>
  <c r="B5278" i="3"/>
  <c r="B5286" i="3"/>
  <c r="B5294" i="3"/>
  <c r="B5302" i="3"/>
  <c r="B5289" i="3"/>
  <c r="B5307" i="3"/>
  <c r="B5271" i="3"/>
  <c r="B5279" i="3"/>
  <c r="B5287" i="3"/>
  <c r="B5295" i="3"/>
  <c r="B5303" i="3"/>
  <c r="B5296" i="3"/>
  <c r="B5273" i="3"/>
  <c r="B5305" i="3"/>
  <c r="B5284" i="3"/>
  <c r="B5272" i="3"/>
  <c r="B5280" i="3"/>
  <c r="B5288" i="3"/>
  <c r="B5304" i="3"/>
  <c r="B5281" i="3"/>
  <c r="B5299" i="3"/>
  <c r="B5300" i="3"/>
  <c r="B5274" i="3"/>
  <c r="B5282" i="3"/>
  <c r="B5290" i="3"/>
  <c r="B5298" i="3"/>
  <c r="B5306" i="3"/>
  <c r="B5275" i="3"/>
  <c r="B5283" i="3"/>
  <c r="B5291" i="3"/>
  <c r="B5292" i="3"/>
  <c r="G246" i="1"/>
  <c r="D238" i="2"/>
  <c r="D237" i="2"/>
  <c r="B5236" i="3"/>
  <c r="B5244" i="3"/>
  <c r="B5252" i="3"/>
  <c r="B5260" i="3"/>
  <c r="B5268" i="3"/>
  <c r="B5229" i="3"/>
  <c r="B5237" i="3"/>
  <c r="B5245" i="3"/>
  <c r="B5261" i="3"/>
  <c r="B5231" i="3"/>
  <c r="B5247" i="3"/>
  <c r="B5248" i="3"/>
  <c r="B5230" i="3"/>
  <c r="B5238" i="3"/>
  <c r="B5246" i="3"/>
  <c r="B5254" i="3"/>
  <c r="B5262" i="3"/>
  <c r="B5239" i="3"/>
  <c r="B5255" i="3"/>
  <c r="B5256" i="3"/>
  <c r="B5233" i="3"/>
  <c r="B5241" i="3"/>
  <c r="B5249" i="3"/>
  <c r="B5257" i="3"/>
  <c r="B5265" i="3"/>
  <c r="B5259" i="3"/>
  <c r="B5253" i="3"/>
  <c r="B5232" i="3"/>
  <c r="B5264" i="3"/>
  <c r="B5234" i="3"/>
  <c r="B5242" i="3"/>
  <c r="B5250" i="3"/>
  <c r="B5258" i="3"/>
  <c r="B5266" i="3"/>
  <c r="B5235" i="3"/>
  <c r="B5243" i="3"/>
  <c r="B5267" i="3"/>
  <c r="B5251" i="3"/>
  <c r="B5263" i="3"/>
  <c r="B5240" i="3"/>
  <c r="G313" i="1"/>
  <c r="D234" i="2"/>
  <c r="D233" i="2"/>
  <c r="B5189" i="3"/>
  <c r="B5197" i="3"/>
  <c r="B5205" i="3"/>
  <c r="B5213" i="3"/>
  <c r="B5221" i="3"/>
  <c r="B5211" i="3"/>
  <c r="B5220" i="3"/>
  <c r="B5190" i="3"/>
  <c r="B5198" i="3"/>
  <c r="B5206" i="3"/>
  <c r="B5214" i="3"/>
  <c r="B5222" i="3"/>
  <c r="B5195" i="3"/>
  <c r="B5204" i="3"/>
  <c r="B5191" i="3"/>
  <c r="B5199" i="3"/>
  <c r="B5207" i="3"/>
  <c r="B5215" i="3"/>
  <c r="B5223" i="3"/>
  <c r="B5203" i="3"/>
  <c r="B5212" i="3"/>
  <c r="B5192" i="3"/>
  <c r="B5200" i="3"/>
  <c r="B5208" i="3"/>
  <c r="B5216" i="3"/>
  <c r="B5224" i="3"/>
  <c r="B5210" i="3"/>
  <c r="B5219" i="3"/>
  <c r="B5228" i="3"/>
  <c r="B5193" i="3"/>
  <c r="B5201" i="3"/>
  <c r="B5209" i="3"/>
  <c r="B5217" i="3"/>
  <c r="B5225" i="3"/>
  <c r="B5218" i="3"/>
  <c r="B5227" i="3"/>
  <c r="B5194" i="3"/>
  <c r="B5202" i="3"/>
  <c r="B5226" i="3"/>
  <c r="B5196" i="3"/>
  <c r="G238" i="1"/>
  <c r="D232" i="2"/>
  <c r="D231" i="2"/>
  <c r="G535" i="1"/>
  <c r="D230" i="2"/>
  <c r="D229" i="2"/>
  <c r="B5155" i="3"/>
  <c r="B5163" i="3"/>
  <c r="B5171" i="3"/>
  <c r="B5179" i="3"/>
  <c r="B5187" i="3"/>
  <c r="B5172" i="3"/>
  <c r="B5156" i="3"/>
  <c r="B5164" i="3"/>
  <c r="B5149" i="3"/>
  <c r="B5157" i="3"/>
  <c r="B5165" i="3"/>
  <c r="B5173" i="3"/>
  <c r="B5181" i="3"/>
  <c r="B5188" i="3"/>
  <c r="B5150" i="3"/>
  <c r="B5158" i="3"/>
  <c r="B5166" i="3"/>
  <c r="B5174" i="3"/>
  <c r="B5182" i="3"/>
  <c r="B5183" i="3"/>
  <c r="B5151" i="3"/>
  <c r="B5159" i="3"/>
  <c r="B5167" i="3"/>
  <c r="B5175" i="3"/>
  <c r="B5180" i="3"/>
  <c r="B5152" i="3"/>
  <c r="B5160" i="3"/>
  <c r="B5168" i="3"/>
  <c r="B5176" i="3"/>
  <c r="B5184" i="3"/>
  <c r="B5162" i="3"/>
  <c r="B5178" i="3"/>
  <c r="B5153" i="3"/>
  <c r="B5161" i="3"/>
  <c r="B5169" i="3"/>
  <c r="B5177" i="3"/>
  <c r="B5185" i="3"/>
  <c r="B5154" i="3"/>
  <c r="B5170" i="3"/>
  <c r="B5186" i="3"/>
  <c r="G433" i="1"/>
  <c r="D227" i="2"/>
  <c r="D228" i="2"/>
  <c r="B5111" i="3"/>
  <c r="B5119" i="3"/>
  <c r="B5127" i="3"/>
  <c r="B5135" i="3"/>
  <c r="B5143" i="3"/>
  <c r="B5112" i="3"/>
  <c r="B5120" i="3"/>
  <c r="B5128" i="3"/>
  <c r="B5136" i="3"/>
  <c r="B5144" i="3"/>
  <c r="B5126" i="3"/>
  <c r="B5113" i="3"/>
  <c r="B5121" i="3"/>
  <c r="B5129" i="3"/>
  <c r="B5137" i="3"/>
  <c r="B5145" i="3"/>
  <c r="B5114" i="3"/>
  <c r="B5122" i="3"/>
  <c r="B5130" i="3"/>
  <c r="B5138" i="3"/>
  <c r="B5146" i="3"/>
  <c r="B5109" i="3"/>
  <c r="B5141" i="3"/>
  <c r="B5110" i="3"/>
  <c r="B5134" i="3"/>
  <c r="B5115" i="3"/>
  <c r="B5123" i="3"/>
  <c r="B5131" i="3"/>
  <c r="B5139" i="3"/>
  <c r="B5147" i="3"/>
  <c r="B5117" i="3"/>
  <c r="B5133" i="3"/>
  <c r="B5118" i="3"/>
  <c r="B5116" i="3"/>
  <c r="B5124" i="3"/>
  <c r="B5132" i="3"/>
  <c r="B5140" i="3"/>
  <c r="B5148" i="3"/>
  <c r="B5125" i="3"/>
  <c r="B5142" i="3"/>
  <c r="G363" i="1"/>
  <c r="D223" i="2"/>
  <c r="D222" i="2"/>
  <c r="B5069" i="3"/>
  <c r="B5077" i="3"/>
  <c r="B5085" i="3"/>
  <c r="B5093" i="3"/>
  <c r="B5101" i="3"/>
  <c r="B5092" i="3"/>
  <c r="B5070" i="3"/>
  <c r="B5078" i="3"/>
  <c r="B5086" i="3"/>
  <c r="B5094" i="3"/>
  <c r="B5102" i="3"/>
  <c r="B5099" i="3"/>
  <c r="B5071" i="3"/>
  <c r="B5079" i="3"/>
  <c r="B5087" i="3"/>
  <c r="B5095" i="3"/>
  <c r="B5103" i="3"/>
  <c r="B5075" i="3"/>
  <c r="B5108" i="3"/>
  <c r="B5072" i="3"/>
  <c r="B5080" i="3"/>
  <c r="B5088" i="3"/>
  <c r="B5096" i="3"/>
  <c r="B5104" i="3"/>
  <c r="B5083" i="3"/>
  <c r="B5100" i="3"/>
  <c r="B5073" i="3"/>
  <c r="B5081" i="3"/>
  <c r="B5089" i="3"/>
  <c r="B5097" i="3"/>
  <c r="B5105" i="3"/>
  <c r="B5107" i="3"/>
  <c r="B5076" i="3"/>
  <c r="B5074" i="3"/>
  <c r="B5082" i="3"/>
  <c r="B5090" i="3"/>
  <c r="B5098" i="3"/>
  <c r="B5106" i="3"/>
  <c r="B5091" i="3"/>
  <c r="B5084" i="3"/>
  <c r="B5029" i="3"/>
  <c r="B5037" i="3"/>
  <c r="B5045" i="3"/>
  <c r="B5053" i="3"/>
  <c r="B5061" i="3"/>
  <c r="B5055" i="3"/>
  <c r="B5066" i="3"/>
  <c r="B5030" i="3"/>
  <c r="B5038" i="3"/>
  <c r="B5046" i="3"/>
  <c r="B5054" i="3"/>
  <c r="B5062" i="3"/>
  <c r="B5063" i="3"/>
  <c r="B5059" i="3"/>
  <c r="B5052" i="3"/>
  <c r="B5031" i="3"/>
  <c r="B5039" i="3"/>
  <c r="B5047" i="3"/>
  <c r="B5051" i="3"/>
  <c r="B5044" i="3"/>
  <c r="B5032" i="3"/>
  <c r="B5040" i="3"/>
  <c r="B5048" i="3"/>
  <c r="B5056" i="3"/>
  <c r="B5064" i="3"/>
  <c r="B5034" i="3"/>
  <c r="B5050" i="3"/>
  <c r="B5035" i="3"/>
  <c r="B5067" i="3"/>
  <c r="B5033" i="3"/>
  <c r="B5041" i="3"/>
  <c r="B5049" i="3"/>
  <c r="B5057" i="3"/>
  <c r="B5065" i="3"/>
  <c r="B5042" i="3"/>
  <c r="B5058" i="3"/>
  <c r="B5043" i="3"/>
  <c r="B5036" i="3"/>
  <c r="B5068" i="3"/>
  <c r="B5060" i="3"/>
  <c r="G547" i="1"/>
  <c r="D220" i="2"/>
  <c r="D221" i="2"/>
  <c r="G320" i="1"/>
  <c r="D219" i="2"/>
  <c r="D218" i="2"/>
  <c r="B4989" i="3"/>
  <c r="B4997" i="3"/>
  <c r="B5005" i="3"/>
  <c r="B5013" i="3"/>
  <c r="B5021" i="3"/>
  <c r="B4990" i="3"/>
  <c r="B4998" i="3"/>
  <c r="B5006" i="3"/>
  <c r="B5014" i="3"/>
  <c r="B5022" i="3"/>
  <c r="B4991" i="3"/>
  <c r="B4999" i="3"/>
  <c r="B5007" i="3"/>
  <c r="B5015" i="3"/>
  <c r="B5023" i="3"/>
  <c r="B4996" i="3"/>
  <c r="B5028" i="3"/>
  <c r="B4992" i="3"/>
  <c r="B5000" i="3"/>
  <c r="B5008" i="3"/>
  <c r="B5016" i="3"/>
  <c r="B5024" i="3"/>
  <c r="B5027" i="3"/>
  <c r="B5012" i="3"/>
  <c r="B4993" i="3"/>
  <c r="B5001" i="3"/>
  <c r="B5009" i="3"/>
  <c r="B5017" i="3"/>
  <c r="B5025" i="3"/>
  <c r="B4994" i="3"/>
  <c r="B5002" i="3"/>
  <c r="B5010" i="3"/>
  <c r="B5018" i="3"/>
  <c r="B5026" i="3"/>
  <c r="B5020" i="3"/>
  <c r="B4995" i="3"/>
  <c r="B5003" i="3"/>
  <c r="B5011" i="3"/>
  <c r="B5019" i="3"/>
  <c r="B5004" i="3"/>
  <c r="D214" i="2"/>
  <c r="D215" i="2"/>
  <c r="B4953" i="3"/>
  <c r="B4961" i="3"/>
  <c r="B4969" i="3"/>
  <c r="B4977" i="3"/>
  <c r="B4985" i="3"/>
  <c r="B4987" i="3"/>
  <c r="B4981" i="3"/>
  <c r="B4975" i="3"/>
  <c r="B4952" i="3"/>
  <c r="B4954" i="3"/>
  <c r="B4962" i="3"/>
  <c r="B4970" i="3"/>
  <c r="B4978" i="3"/>
  <c r="B4986" i="3"/>
  <c r="B4965" i="3"/>
  <c r="B4984" i="3"/>
  <c r="B4955" i="3"/>
  <c r="B4963" i="3"/>
  <c r="B4971" i="3"/>
  <c r="B4979" i="3"/>
  <c r="B4973" i="3"/>
  <c r="B4951" i="3"/>
  <c r="B4976" i="3"/>
  <c r="B4956" i="3"/>
  <c r="B4964" i="3"/>
  <c r="B4972" i="3"/>
  <c r="B4980" i="3"/>
  <c r="B4988" i="3"/>
  <c r="B4982" i="3"/>
  <c r="B4949" i="3"/>
  <c r="B4957" i="3"/>
  <c r="B4959" i="3"/>
  <c r="B4968" i="3"/>
  <c r="B4950" i="3"/>
  <c r="B4958" i="3"/>
  <c r="B4966" i="3"/>
  <c r="B4974" i="3"/>
  <c r="B4983" i="3"/>
  <c r="B4967" i="3"/>
  <c r="B4960" i="3"/>
  <c r="G285" i="1"/>
  <c r="D217" i="2"/>
  <c r="D216" i="2"/>
  <c r="B4909" i="3"/>
  <c r="B4910" i="3"/>
  <c r="B4918" i="3"/>
  <c r="B4926" i="3"/>
  <c r="B4934" i="3"/>
  <c r="B4942" i="3"/>
  <c r="B4929" i="3"/>
  <c r="B4937" i="3"/>
  <c r="B4911" i="3"/>
  <c r="B4919" i="3"/>
  <c r="B4927" i="3"/>
  <c r="B4935" i="3"/>
  <c r="B4943" i="3"/>
  <c r="B4921" i="3"/>
  <c r="B4941" i="3"/>
  <c r="B4912" i="3"/>
  <c r="B4920" i="3"/>
  <c r="B4928" i="3"/>
  <c r="B4936" i="3"/>
  <c r="B4944" i="3"/>
  <c r="B4913" i="3"/>
  <c r="B4945" i="3"/>
  <c r="B4914" i="3"/>
  <c r="B4922" i="3"/>
  <c r="B4930" i="3"/>
  <c r="B4938" i="3"/>
  <c r="B4946" i="3"/>
  <c r="B4933" i="3"/>
  <c r="B4915" i="3"/>
  <c r="B4923" i="3"/>
  <c r="B4931" i="3"/>
  <c r="B4939" i="3"/>
  <c r="B4947" i="3"/>
  <c r="B4917" i="3"/>
  <c r="B4916" i="3"/>
  <c r="B4924" i="3"/>
  <c r="B4932" i="3"/>
  <c r="B4940" i="3"/>
  <c r="B4948" i="3"/>
  <c r="B4925" i="3"/>
  <c r="G468" i="1"/>
  <c r="D212" i="2"/>
  <c r="D213" i="2"/>
  <c r="G247" i="1"/>
  <c r="D211" i="2"/>
  <c r="D210" i="2"/>
  <c r="B4869" i="3"/>
  <c r="B4877" i="3"/>
  <c r="B4885" i="3"/>
  <c r="B4893" i="3"/>
  <c r="B4901" i="3"/>
  <c r="B4886" i="3"/>
  <c r="B4894" i="3"/>
  <c r="B4904" i="3"/>
  <c r="B4870" i="3"/>
  <c r="B4878" i="3"/>
  <c r="B4902" i="3"/>
  <c r="B4871" i="3"/>
  <c r="B4879" i="3"/>
  <c r="B4887" i="3"/>
  <c r="B4895" i="3"/>
  <c r="B4903" i="3"/>
  <c r="B4880" i="3"/>
  <c r="B4888" i="3"/>
  <c r="B4872" i="3"/>
  <c r="B4896" i="3"/>
  <c r="B4873" i="3"/>
  <c r="B4881" i="3"/>
  <c r="B4889" i="3"/>
  <c r="B4897" i="3"/>
  <c r="B4905" i="3"/>
  <c r="B4890" i="3"/>
  <c r="B4906" i="3"/>
  <c r="B4900" i="3"/>
  <c r="B4874" i="3"/>
  <c r="B4882" i="3"/>
  <c r="B4898" i="3"/>
  <c r="B4892" i="3"/>
  <c r="B4875" i="3"/>
  <c r="B4883" i="3"/>
  <c r="B4891" i="3"/>
  <c r="B4899" i="3"/>
  <c r="B4907" i="3"/>
  <c r="B4876" i="3"/>
  <c r="B4884" i="3"/>
  <c r="B4908" i="3"/>
  <c r="G466" i="1"/>
  <c r="D209" i="2"/>
  <c r="B4829" i="3"/>
  <c r="B4837" i="3"/>
  <c r="B4845" i="3"/>
  <c r="B4853" i="3"/>
  <c r="B4861" i="3"/>
  <c r="B4848" i="3"/>
  <c r="B4864" i="3"/>
  <c r="B4830" i="3"/>
  <c r="B4838" i="3"/>
  <c r="B4846" i="3"/>
  <c r="B4854" i="3"/>
  <c r="B4862" i="3"/>
  <c r="B4840" i="3"/>
  <c r="B4852" i="3"/>
  <c r="B4831" i="3"/>
  <c r="B4839" i="3"/>
  <c r="B4847" i="3"/>
  <c r="B4855" i="3"/>
  <c r="B4863" i="3"/>
  <c r="B4856" i="3"/>
  <c r="B4860" i="3"/>
  <c r="B4832" i="3"/>
  <c r="B4833" i="3"/>
  <c r="B4841" i="3"/>
  <c r="B4849" i="3"/>
  <c r="B4857" i="3"/>
  <c r="B4865" i="3"/>
  <c r="B4867" i="3"/>
  <c r="B4844" i="3"/>
  <c r="B4834" i="3"/>
  <c r="B4842" i="3"/>
  <c r="B4850" i="3"/>
  <c r="B4858" i="3"/>
  <c r="B4866" i="3"/>
  <c r="B4836" i="3"/>
  <c r="B4868" i="3"/>
  <c r="B4835" i="3"/>
  <c r="B4843" i="3"/>
  <c r="B4851" i="3"/>
  <c r="B4859" i="3"/>
  <c r="B4789" i="3"/>
  <c r="B4797" i="3"/>
  <c r="B4805" i="3"/>
  <c r="B4813" i="3"/>
  <c r="B4821" i="3"/>
  <c r="B4828" i="3"/>
  <c r="B4790" i="3"/>
  <c r="B4798" i="3"/>
  <c r="B4806" i="3"/>
  <c r="B4814" i="3"/>
  <c r="B4822" i="3"/>
  <c r="B4791" i="3"/>
  <c r="B4799" i="3"/>
  <c r="B4807" i="3"/>
  <c r="B4815" i="3"/>
  <c r="B4823" i="3"/>
  <c r="B4792" i="3"/>
  <c r="B4800" i="3"/>
  <c r="B4808" i="3"/>
  <c r="B4816" i="3"/>
  <c r="B4824" i="3"/>
  <c r="B4820" i="3"/>
  <c r="B4793" i="3"/>
  <c r="B4801" i="3"/>
  <c r="B4809" i="3"/>
  <c r="B4817" i="3"/>
  <c r="B4825" i="3"/>
  <c r="B4796" i="3"/>
  <c r="B4794" i="3"/>
  <c r="B4802" i="3"/>
  <c r="B4810" i="3"/>
  <c r="B4818" i="3"/>
  <c r="B4826" i="3"/>
  <c r="B4812" i="3"/>
  <c r="B4795" i="3"/>
  <c r="B4803" i="3"/>
  <c r="B4811" i="3"/>
  <c r="B4819" i="3"/>
  <c r="B4827" i="3"/>
  <c r="B4804" i="3"/>
  <c r="G226" i="1"/>
  <c r="D207" i="2"/>
  <c r="B4749" i="3"/>
  <c r="B4757" i="3"/>
  <c r="B4765" i="3"/>
  <c r="B4773" i="3"/>
  <c r="B4781" i="3"/>
  <c r="B4750" i="3"/>
  <c r="B4758" i="3"/>
  <c r="B4766" i="3"/>
  <c r="B4774" i="3"/>
  <c r="B4782" i="3"/>
  <c r="B4751" i="3"/>
  <c r="B4759" i="3"/>
  <c r="B4767" i="3"/>
  <c r="B4775" i="3"/>
  <c r="B4783" i="3"/>
  <c r="B4780" i="3"/>
  <c r="B4752" i="3"/>
  <c r="B4760" i="3"/>
  <c r="B4768" i="3"/>
  <c r="B4776" i="3"/>
  <c r="B4784" i="3"/>
  <c r="B4764" i="3"/>
  <c r="B4753" i="3"/>
  <c r="B4761" i="3"/>
  <c r="B4769" i="3"/>
  <c r="B4777" i="3"/>
  <c r="B4785" i="3"/>
  <c r="B4772" i="3"/>
  <c r="B4754" i="3"/>
  <c r="B4762" i="3"/>
  <c r="B4770" i="3"/>
  <c r="B4778" i="3"/>
  <c r="B4786" i="3"/>
  <c r="B4788" i="3"/>
  <c r="B4755" i="3"/>
  <c r="B4763" i="3"/>
  <c r="B4771" i="3"/>
  <c r="B4779" i="3"/>
  <c r="B4787" i="3"/>
  <c r="B4756" i="3"/>
  <c r="G332" i="1"/>
  <c r="D205" i="2"/>
  <c r="D204" i="2"/>
  <c r="G371" i="1"/>
  <c r="D203" i="2"/>
  <c r="B4709" i="3"/>
  <c r="B4717" i="3"/>
  <c r="B4725" i="3"/>
  <c r="B4733" i="3"/>
  <c r="B4741" i="3"/>
  <c r="B4710" i="3"/>
  <c r="B4718" i="3"/>
  <c r="B4726" i="3"/>
  <c r="B4734" i="3"/>
  <c r="B4742" i="3"/>
  <c r="B4711" i="3"/>
  <c r="B4719" i="3"/>
  <c r="B4727" i="3"/>
  <c r="B4735" i="3"/>
  <c r="B4743" i="3"/>
  <c r="B4712" i="3"/>
  <c r="B4720" i="3"/>
  <c r="B4728" i="3"/>
  <c r="B4736" i="3"/>
  <c r="B4744" i="3"/>
  <c r="B4716" i="3"/>
  <c r="B4748" i="3"/>
  <c r="B4713" i="3"/>
  <c r="B4721" i="3"/>
  <c r="B4729" i="3"/>
  <c r="B4737" i="3"/>
  <c r="B4745" i="3"/>
  <c r="B4740" i="3"/>
  <c r="B4714" i="3"/>
  <c r="B4722" i="3"/>
  <c r="B4730" i="3"/>
  <c r="B4738" i="3"/>
  <c r="B4746" i="3"/>
  <c r="B4724" i="3"/>
  <c r="B4715" i="3"/>
  <c r="B4723" i="3"/>
  <c r="B4731" i="3"/>
  <c r="B4739" i="3"/>
  <c r="B4747" i="3"/>
  <c r="B4732" i="3"/>
  <c r="G251" i="1"/>
  <c r="D202" i="2"/>
  <c r="D201" i="2"/>
  <c r="B4669" i="3"/>
  <c r="B4677" i="3"/>
  <c r="B4685" i="3"/>
  <c r="B4693" i="3"/>
  <c r="B4701" i="3"/>
  <c r="B4673" i="3"/>
  <c r="B4670" i="3"/>
  <c r="B4678" i="3"/>
  <c r="B4686" i="3"/>
  <c r="B4694" i="3"/>
  <c r="B4702" i="3"/>
  <c r="B4680" i="3"/>
  <c r="B4705" i="3"/>
  <c r="B4671" i="3"/>
  <c r="B4679" i="3"/>
  <c r="B4687" i="3"/>
  <c r="B4695" i="3"/>
  <c r="B4703" i="3"/>
  <c r="B4688" i="3"/>
  <c r="B4674" i="3"/>
  <c r="B4682" i="3"/>
  <c r="B4690" i="3"/>
  <c r="B4698" i="3"/>
  <c r="B4706" i="3"/>
  <c r="B4696" i="3"/>
  <c r="B4697" i="3"/>
  <c r="B4675" i="3"/>
  <c r="B4683" i="3"/>
  <c r="B4691" i="3"/>
  <c r="B4699" i="3"/>
  <c r="B4707" i="3"/>
  <c r="B4704" i="3"/>
  <c r="B4681" i="3"/>
  <c r="B4676" i="3"/>
  <c r="B4684" i="3"/>
  <c r="B4692" i="3"/>
  <c r="B4700" i="3"/>
  <c r="B4708" i="3"/>
  <c r="B4672" i="3"/>
  <c r="B4689" i="3"/>
  <c r="G304" i="1"/>
  <c r="D200" i="2"/>
  <c r="D199" i="2"/>
  <c r="B4269" i="3"/>
  <c r="B4277" i="3"/>
  <c r="B4285" i="3"/>
  <c r="B4293" i="3"/>
  <c r="B4301" i="3"/>
  <c r="B4270" i="3"/>
  <c r="B4278" i="3"/>
  <c r="B4286" i="3"/>
  <c r="B4294" i="3"/>
  <c r="B4302" i="3"/>
  <c r="B4289" i="3"/>
  <c r="B4305" i="3"/>
  <c r="B4299" i="3"/>
  <c r="B4300" i="3"/>
  <c r="B4271" i="3"/>
  <c r="B4279" i="3"/>
  <c r="B4287" i="3"/>
  <c r="B4295" i="3"/>
  <c r="B4303" i="3"/>
  <c r="B4281" i="3"/>
  <c r="B4306" i="3"/>
  <c r="B4307" i="3"/>
  <c r="B4308" i="3"/>
  <c r="B4272" i="3"/>
  <c r="B4280" i="3"/>
  <c r="B4288" i="3"/>
  <c r="B4296" i="3"/>
  <c r="B4304" i="3"/>
  <c r="B4273" i="3"/>
  <c r="B4297" i="3"/>
  <c r="B4283" i="3"/>
  <c r="B4284" i="3"/>
  <c r="B4274" i="3"/>
  <c r="B4282" i="3"/>
  <c r="B4290" i="3"/>
  <c r="B4298" i="3"/>
  <c r="B4291" i="3"/>
  <c r="B4292" i="3"/>
  <c r="B4275" i="3"/>
  <c r="B4276" i="3"/>
  <c r="G157" i="1"/>
  <c r="B4309" i="3"/>
  <c r="B4317" i="3"/>
  <c r="B4325" i="3"/>
  <c r="B4333" i="3"/>
  <c r="B4341" i="3"/>
  <c r="B4310" i="3"/>
  <c r="B4318" i="3"/>
  <c r="B4326" i="3"/>
  <c r="B4334" i="3"/>
  <c r="B4342" i="3"/>
  <c r="B4329" i="3"/>
  <c r="B4345" i="3"/>
  <c r="B4340" i="3"/>
  <c r="B4311" i="3"/>
  <c r="B4319" i="3"/>
  <c r="B4327" i="3"/>
  <c r="B4335" i="3"/>
  <c r="B4343" i="3"/>
  <c r="B4321" i="3"/>
  <c r="B4337" i="3"/>
  <c r="B4348" i="3"/>
  <c r="B4312" i="3"/>
  <c r="B4320" i="3"/>
  <c r="B4328" i="3"/>
  <c r="B4336" i="3"/>
  <c r="B4344" i="3"/>
  <c r="B4313" i="3"/>
  <c r="B4324" i="3"/>
  <c r="B4314" i="3"/>
  <c r="B4322" i="3"/>
  <c r="B4330" i="3"/>
  <c r="B4338" i="3"/>
  <c r="B4346" i="3"/>
  <c r="B4332" i="3"/>
  <c r="B4315" i="3"/>
  <c r="B4323" i="3"/>
  <c r="B4331" i="3"/>
  <c r="B4339" i="3"/>
  <c r="B4347" i="3"/>
  <c r="B4316" i="3"/>
  <c r="D198" i="2"/>
  <c r="G216" i="1"/>
  <c r="D197" i="2"/>
  <c r="D196" i="2"/>
  <c r="B4229" i="3"/>
  <c r="B4237" i="3"/>
  <c r="B4245" i="3"/>
  <c r="B4253" i="3"/>
  <c r="B4261" i="3"/>
  <c r="B4260" i="3"/>
  <c r="B4230" i="3"/>
  <c r="B4238" i="3"/>
  <c r="B4246" i="3"/>
  <c r="B4254" i="3"/>
  <c r="B4262" i="3"/>
  <c r="B4231" i="3"/>
  <c r="B4239" i="3"/>
  <c r="B4247" i="3"/>
  <c r="B4255" i="3"/>
  <c r="B4263" i="3"/>
  <c r="B4232" i="3"/>
  <c r="B4240" i="3"/>
  <c r="B4248" i="3"/>
  <c r="B4256" i="3"/>
  <c r="B4264" i="3"/>
  <c r="B4252" i="3"/>
  <c r="B4233" i="3"/>
  <c r="B4241" i="3"/>
  <c r="B4249" i="3"/>
  <c r="B4257" i="3"/>
  <c r="B4265" i="3"/>
  <c r="B4234" i="3"/>
  <c r="B4242" i="3"/>
  <c r="B4250" i="3"/>
  <c r="B4258" i="3"/>
  <c r="B4266" i="3"/>
  <c r="B4235" i="3"/>
  <c r="B4243" i="3"/>
  <c r="B4251" i="3"/>
  <c r="B4259" i="3"/>
  <c r="B4267" i="3"/>
  <c r="B4236" i="3"/>
  <c r="B4244" i="3"/>
  <c r="B4268" i="3"/>
  <c r="B4189" i="3"/>
  <c r="B4197" i="3"/>
  <c r="B4205" i="3"/>
  <c r="B4213" i="3"/>
  <c r="B4221" i="3"/>
  <c r="B4212" i="3"/>
  <c r="B4190" i="3"/>
  <c r="B4198" i="3"/>
  <c r="B4206" i="3"/>
  <c r="B4214" i="3"/>
  <c r="B4222" i="3"/>
  <c r="B4191" i="3"/>
  <c r="B4199" i="3"/>
  <c r="B4207" i="3"/>
  <c r="B4215" i="3"/>
  <c r="B4223" i="3"/>
  <c r="B4204" i="3"/>
  <c r="B4192" i="3"/>
  <c r="B4200" i="3"/>
  <c r="B4208" i="3"/>
  <c r="B4216" i="3"/>
  <c r="B4224" i="3"/>
  <c r="B4227" i="3"/>
  <c r="B4220" i="3"/>
  <c r="B4193" i="3"/>
  <c r="B4201" i="3"/>
  <c r="B4209" i="3"/>
  <c r="B4217" i="3"/>
  <c r="B4225" i="3"/>
  <c r="B4219" i="3"/>
  <c r="B4228" i="3"/>
  <c r="B4194" i="3"/>
  <c r="B4202" i="3"/>
  <c r="B4210" i="3"/>
  <c r="B4218" i="3"/>
  <c r="B4226" i="3"/>
  <c r="B4195" i="3"/>
  <c r="B4203" i="3"/>
  <c r="B4211" i="3"/>
  <c r="B4196" i="3"/>
  <c r="G418" i="1"/>
  <c r="D146" i="2"/>
  <c r="D145" i="2"/>
  <c r="G481" i="1"/>
  <c r="D173" i="2"/>
  <c r="D172" i="2"/>
  <c r="B4149" i="3"/>
  <c r="B4157" i="3"/>
  <c r="B4165" i="3"/>
  <c r="B4173" i="3"/>
  <c r="B4181" i="3"/>
  <c r="B4161" i="3"/>
  <c r="B4150" i="3"/>
  <c r="B4158" i="3"/>
  <c r="B4166" i="3"/>
  <c r="B4174" i="3"/>
  <c r="B4182" i="3"/>
  <c r="B4177" i="3"/>
  <c r="B4151" i="3"/>
  <c r="B4159" i="3"/>
  <c r="B4167" i="3"/>
  <c r="B4175" i="3"/>
  <c r="B4183" i="3"/>
  <c r="B4153" i="3"/>
  <c r="B4185" i="3"/>
  <c r="B4152" i="3"/>
  <c r="B4160" i="3"/>
  <c r="B4168" i="3"/>
  <c r="B4176" i="3"/>
  <c r="B4184" i="3"/>
  <c r="B4154" i="3"/>
  <c r="B4162" i="3"/>
  <c r="B4170" i="3"/>
  <c r="B4178" i="3"/>
  <c r="B4186" i="3"/>
  <c r="B4155" i="3"/>
  <c r="B4163" i="3"/>
  <c r="B4171" i="3"/>
  <c r="B4179" i="3"/>
  <c r="B4187" i="3"/>
  <c r="B4156" i="3"/>
  <c r="B4164" i="3"/>
  <c r="B4172" i="3"/>
  <c r="B4180" i="3"/>
  <c r="B4188" i="3"/>
  <c r="B4169" i="3"/>
  <c r="G378" i="1"/>
  <c r="D130" i="2"/>
  <c r="D131" i="2"/>
  <c r="B4109" i="3"/>
  <c r="B4117" i="3"/>
  <c r="B4125" i="3"/>
  <c r="B4133" i="3"/>
  <c r="B4141" i="3"/>
  <c r="B4110" i="3"/>
  <c r="B4118" i="3"/>
  <c r="B4126" i="3"/>
  <c r="B4134" i="3"/>
  <c r="B4142" i="3"/>
  <c r="B4129" i="3"/>
  <c r="B4111" i="3"/>
  <c r="B4119" i="3"/>
  <c r="B4127" i="3"/>
  <c r="B4135" i="3"/>
  <c r="B4143" i="3"/>
  <c r="B4121" i="3"/>
  <c r="B4112" i="3"/>
  <c r="B4120" i="3"/>
  <c r="B4128" i="3"/>
  <c r="B4136" i="3"/>
  <c r="B4144" i="3"/>
  <c r="B4113" i="3"/>
  <c r="B4114" i="3"/>
  <c r="B4122" i="3"/>
  <c r="B4130" i="3"/>
  <c r="B4138" i="3"/>
  <c r="B4146" i="3"/>
  <c r="B4137" i="3"/>
  <c r="B4115" i="3"/>
  <c r="B4123" i="3"/>
  <c r="B4131" i="3"/>
  <c r="B4139" i="3"/>
  <c r="B4147" i="3"/>
  <c r="B4145" i="3"/>
  <c r="B4116" i="3"/>
  <c r="B4124" i="3"/>
  <c r="B4132" i="3"/>
  <c r="B4140" i="3"/>
  <c r="B4148" i="3"/>
  <c r="B4069" i="3"/>
  <c r="B4077" i="3"/>
  <c r="B4085" i="3"/>
  <c r="B4093" i="3"/>
  <c r="B4101" i="3"/>
  <c r="B4103" i="3"/>
  <c r="B4076" i="3"/>
  <c r="B4070" i="3"/>
  <c r="B4078" i="3"/>
  <c r="B4086" i="3"/>
  <c r="B4094" i="3"/>
  <c r="B4102" i="3"/>
  <c r="B4087" i="3"/>
  <c r="B4108" i="3"/>
  <c r="B4071" i="3"/>
  <c r="B4079" i="3"/>
  <c r="B4095" i="3"/>
  <c r="B4072" i="3"/>
  <c r="B4080" i="3"/>
  <c r="B4088" i="3"/>
  <c r="B4096" i="3"/>
  <c r="B4104" i="3"/>
  <c r="B4075" i="3"/>
  <c r="B4099" i="3"/>
  <c r="B4084" i="3"/>
  <c r="B4073" i="3"/>
  <c r="B4081" i="3"/>
  <c r="B4089" i="3"/>
  <c r="B4097" i="3"/>
  <c r="B4105" i="3"/>
  <c r="B4091" i="3"/>
  <c r="B4092" i="3"/>
  <c r="B4074" i="3"/>
  <c r="B4082" i="3"/>
  <c r="B4090" i="3"/>
  <c r="B4098" i="3"/>
  <c r="B4106" i="3"/>
  <c r="B4083" i="3"/>
  <c r="B4107" i="3"/>
  <c r="B4100" i="3"/>
  <c r="G472" i="1"/>
  <c r="D167" i="2"/>
  <c r="G513" i="1"/>
  <c r="D184" i="2"/>
  <c r="B4029" i="3"/>
  <c r="B4037" i="3"/>
  <c r="B4045" i="3"/>
  <c r="B4053" i="3"/>
  <c r="B4061" i="3"/>
  <c r="B4030" i="3"/>
  <c r="B4038" i="3"/>
  <c r="B4046" i="3"/>
  <c r="B4054" i="3"/>
  <c r="B4062" i="3"/>
  <c r="B4031" i="3"/>
  <c r="B4039" i="3"/>
  <c r="B4047" i="3"/>
  <c r="B4055" i="3"/>
  <c r="B4063" i="3"/>
  <c r="B4060" i="3"/>
  <c r="B4032" i="3"/>
  <c r="B4040" i="3"/>
  <c r="B4048" i="3"/>
  <c r="B4056" i="3"/>
  <c r="B4064" i="3"/>
  <c r="B4033" i="3"/>
  <c r="B4041" i="3"/>
  <c r="B4049" i="3"/>
  <c r="B4057" i="3"/>
  <c r="B4065" i="3"/>
  <c r="B4044" i="3"/>
  <c r="B4034" i="3"/>
  <c r="B4042" i="3"/>
  <c r="B4050" i="3"/>
  <c r="B4058" i="3"/>
  <c r="B4066" i="3"/>
  <c r="B4052" i="3"/>
  <c r="B4035" i="3"/>
  <c r="B4043" i="3"/>
  <c r="B4051" i="3"/>
  <c r="B4059" i="3"/>
  <c r="B4067" i="3"/>
  <c r="B4036" i="3"/>
  <c r="B4068" i="3"/>
  <c r="B3996" i="3"/>
  <c r="B4004" i="3"/>
  <c r="B4012" i="3"/>
  <c r="B4020" i="3"/>
  <c r="B4028" i="3"/>
  <c r="B3989" i="3"/>
  <c r="B3997" i="3"/>
  <c r="B4005" i="3"/>
  <c r="B4013" i="3"/>
  <c r="B4021" i="3"/>
  <c r="B3999" i="3"/>
  <c r="B4015" i="3"/>
  <c r="B3995" i="3"/>
  <c r="B4019" i="3"/>
  <c r="B3990" i="3"/>
  <c r="B3998" i="3"/>
  <c r="B4006" i="3"/>
  <c r="B4014" i="3"/>
  <c r="B4022" i="3"/>
  <c r="B4007" i="3"/>
  <c r="B3994" i="3"/>
  <c r="B4010" i="3"/>
  <c r="B4026" i="3"/>
  <c r="B4003" i="3"/>
  <c r="B4011" i="3"/>
  <c r="B3991" i="3"/>
  <c r="B4023" i="3"/>
  <c r="B3992" i="3"/>
  <c r="B4000" i="3"/>
  <c r="B4008" i="3"/>
  <c r="B4016" i="3"/>
  <c r="B4024" i="3"/>
  <c r="B4017" i="3"/>
  <c r="B4025" i="3"/>
  <c r="B4002" i="3"/>
  <c r="B4018" i="3"/>
  <c r="B4027" i="3"/>
  <c r="B3993" i="3"/>
  <c r="B4001" i="3"/>
  <c r="B4009" i="3"/>
  <c r="G520" i="1"/>
  <c r="D188" i="2"/>
  <c r="D187" i="2"/>
  <c r="B3949" i="3"/>
  <c r="B3957" i="3"/>
  <c r="B3965" i="3"/>
  <c r="B3973" i="3"/>
  <c r="B3981" i="3"/>
  <c r="B3950" i="3"/>
  <c r="B3958" i="3"/>
  <c r="B3966" i="3"/>
  <c r="B3974" i="3"/>
  <c r="B3982" i="3"/>
  <c r="B3951" i="3"/>
  <c r="B3959" i="3"/>
  <c r="B3967" i="3"/>
  <c r="B3975" i="3"/>
  <c r="B3983" i="3"/>
  <c r="B3968" i="3"/>
  <c r="B3952" i="3"/>
  <c r="B3960" i="3"/>
  <c r="B3976" i="3"/>
  <c r="B3953" i="3"/>
  <c r="B3961" i="3"/>
  <c r="B3969" i="3"/>
  <c r="B3977" i="3"/>
  <c r="B3985" i="3"/>
  <c r="B3984" i="3"/>
  <c r="B3954" i="3"/>
  <c r="B3962" i="3"/>
  <c r="B3970" i="3"/>
  <c r="B3978" i="3"/>
  <c r="B3986" i="3"/>
  <c r="B3964" i="3"/>
  <c r="B3980" i="3"/>
  <c r="B3955" i="3"/>
  <c r="B3963" i="3"/>
  <c r="B3971" i="3"/>
  <c r="B3979" i="3"/>
  <c r="B3987" i="3"/>
  <c r="B3956" i="3"/>
  <c r="B3972" i="3"/>
  <c r="B3988" i="3"/>
  <c r="G222" i="1"/>
  <c r="D64" i="2"/>
  <c r="D65" i="2"/>
  <c r="G217" i="1"/>
  <c r="D22" i="2"/>
  <c r="D27" i="2"/>
  <c r="B3909" i="3"/>
  <c r="B3917" i="3"/>
  <c r="B3925" i="3"/>
  <c r="B3933" i="3"/>
  <c r="B3941" i="3"/>
  <c r="B3910" i="3"/>
  <c r="B3918" i="3"/>
  <c r="B3926" i="3"/>
  <c r="B3934" i="3"/>
  <c r="B3942" i="3"/>
  <c r="B3937" i="3"/>
  <c r="B3911" i="3"/>
  <c r="B3919" i="3"/>
  <c r="B3927" i="3"/>
  <c r="B3935" i="3"/>
  <c r="B3943" i="3"/>
  <c r="B3921" i="3"/>
  <c r="B3945" i="3"/>
  <c r="B3932" i="3"/>
  <c r="B3912" i="3"/>
  <c r="B3920" i="3"/>
  <c r="B3928" i="3"/>
  <c r="B3936" i="3"/>
  <c r="B3944" i="3"/>
  <c r="B3929" i="3"/>
  <c r="B3948" i="3"/>
  <c r="B3913" i="3"/>
  <c r="B3940" i="3"/>
  <c r="B3914" i="3"/>
  <c r="B3922" i="3"/>
  <c r="B3930" i="3"/>
  <c r="B3938" i="3"/>
  <c r="B3946" i="3"/>
  <c r="B3916" i="3"/>
  <c r="B3924" i="3"/>
  <c r="B3915" i="3"/>
  <c r="B3923" i="3"/>
  <c r="B3931" i="3"/>
  <c r="B3939" i="3"/>
  <c r="B3947" i="3"/>
  <c r="G438" i="1"/>
  <c r="D153" i="2"/>
  <c r="D152" i="2"/>
  <c r="B3869" i="3"/>
  <c r="B3877" i="3"/>
  <c r="B3885" i="3"/>
  <c r="B3893" i="3"/>
  <c r="B3901" i="3"/>
  <c r="B3870" i="3"/>
  <c r="B3878" i="3"/>
  <c r="B3886" i="3"/>
  <c r="B3894" i="3"/>
  <c r="B3902" i="3"/>
  <c r="B3871" i="3"/>
  <c r="B3879" i="3"/>
  <c r="B3887" i="3"/>
  <c r="B3895" i="3"/>
  <c r="B3903" i="3"/>
  <c r="B3872" i="3"/>
  <c r="B3880" i="3"/>
  <c r="B3888" i="3"/>
  <c r="B3896" i="3"/>
  <c r="B3904" i="3"/>
  <c r="B3900" i="3"/>
  <c r="B3873" i="3"/>
  <c r="B3881" i="3"/>
  <c r="B3889" i="3"/>
  <c r="B3897" i="3"/>
  <c r="B3905" i="3"/>
  <c r="B3908" i="3"/>
  <c r="B3874" i="3"/>
  <c r="B3882" i="3"/>
  <c r="B3890" i="3"/>
  <c r="B3898" i="3"/>
  <c r="B3906" i="3"/>
  <c r="B3884" i="3"/>
  <c r="B3875" i="3"/>
  <c r="B3883" i="3"/>
  <c r="B3891" i="3"/>
  <c r="B3899" i="3"/>
  <c r="B3907" i="3"/>
  <c r="B3876" i="3"/>
  <c r="B3892" i="3"/>
  <c r="G489" i="1"/>
  <c r="D177" i="2"/>
  <c r="D176" i="2"/>
  <c r="B3672" i="3"/>
  <c r="B3680" i="3"/>
  <c r="B3688" i="3"/>
  <c r="B3696" i="3"/>
  <c r="B3704" i="3"/>
  <c r="B3707" i="3"/>
  <c r="B3673" i="3"/>
  <c r="B3681" i="3"/>
  <c r="B3689" i="3"/>
  <c r="B3697" i="3"/>
  <c r="B3705" i="3"/>
  <c r="B3674" i="3"/>
  <c r="B3682" i="3"/>
  <c r="B3698" i="3"/>
  <c r="B3706" i="3"/>
  <c r="B3675" i="3"/>
  <c r="B3691" i="3"/>
  <c r="B3690" i="3"/>
  <c r="B3683" i="3"/>
  <c r="B3676" i="3"/>
  <c r="B3684" i="3"/>
  <c r="B3692" i="3"/>
  <c r="B3700" i="3"/>
  <c r="B3708" i="3"/>
  <c r="B3670" i="3"/>
  <c r="B3694" i="3"/>
  <c r="B3679" i="3"/>
  <c r="B3695" i="3"/>
  <c r="B3699" i="3"/>
  <c r="B3669" i="3"/>
  <c r="B3677" i="3"/>
  <c r="B3685" i="3"/>
  <c r="B3693" i="3"/>
  <c r="B3701" i="3"/>
  <c r="B3678" i="3"/>
  <c r="B3686" i="3"/>
  <c r="B3702" i="3"/>
  <c r="B3671" i="3"/>
  <c r="B3687" i="3"/>
  <c r="B3703" i="3"/>
  <c r="B3593" i="3"/>
  <c r="B3601" i="3"/>
  <c r="B3609" i="3"/>
  <c r="B3617" i="3"/>
  <c r="B3625" i="3"/>
  <c r="B3605" i="3"/>
  <c r="B3606" i="3"/>
  <c r="B3607" i="3"/>
  <c r="B3624" i="3"/>
  <c r="B3594" i="3"/>
  <c r="B3602" i="3"/>
  <c r="B3610" i="3"/>
  <c r="B3618" i="3"/>
  <c r="B3626" i="3"/>
  <c r="B3620" i="3"/>
  <c r="B3597" i="3"/>
  <c r="B3621" i="3"/>
  <c r="B3598" i="3"/>
  <c r="B3615" i="3"/>
  <c r="B3616" i="3"/>
  <c r="B3595" i="3"/>
  <c r="B3603" i="3"/>
  <c r="B3611" i="3"/>
  <c r="B3619" i="3"/>
  <c r="B3627" i="3"/>
  <c r="B3596" i="3"/>
  <c r="B3604" i="3"/>
  <c r="B3612" i="3"/>
  <c r="B3628" i="3"/>
  <c r="B3589" i="3"/>
  <c r="B3613" i="3"/>
  <c r="B3590" i="3"/>
  <c r="B3591" i="3"/>
  <c r="B3608" i="3"/>
  <c r="B3614" i="3"/>
  <c r="B3599" i="3"/>
  <c r="B3600" i="3"/>
  <c r="B3622" i="3"/>
  <c r="B3623" i="3"/>
  <c r="B3592" i="3"/>
  <c r="G224" i="1"/>
  <c r="D32" i="2"/>
  <c r="D31" i="2"/>
  <c r="G160" i="1"/>
  <c r="B3633" i="3"/>
  <c r="B3641" i="3"/>
  <c r="B3649" i="3"/>
  <c r="B3657" i="3"/>
  <c r="B3665" i="3"/>
  <c r="B3661" i="3"/>
  <c r="B3638" i="3"/>
  <c r="B3662" i="3"/>
  <c r="B3634" i="3"/>
  <c r="B3642" i="3"/>
  <c r="B3650" i="3"/>
  <c r="B3658" i="3"/>
  <c r="B3666" i="3"/>
  <c r="B3629" i="3"/>
  <c r="B3653" i="3"/>
  <c r="B3654" i="3"/>
  <c r="B3631" i="3"/>
  <c r="B3647" i="3"/>
  <c r="B3663" i="3"/>
  <c r="B3632" i="3"/>
  <c r="B3656" i="3"/>
  <c r="B3664" i="3"/>
  <c r="B3635" i="3"/>
  <c r="B3643" i="3"/>
  <c r="B3651" i="3"/>
  <c r="B3659" i="3"/>
  <c r="B3667" i="3"/>
  <c r="B3636" i="3"/>
  <c r="B3644" i="3"/>
  <c r="B3652" i="3"/>
  <c r="B3660" i="3"/>
  <c r="B3637" i="3"/>
  <c r="B3645" i="3"/>
  <c r="B3630" i="3"/>
  <c r="B3646" i="3"/>
  <c r="B3668" i="3"/>
  <c r="B3639" i="3"/>
  <c r="B3655" i="3"/>
  <c r="D19" i="2"/>
  <c r="B3648" i="3"/>
  <c r="B3640" i="3"/>
  <c r="G236" i="1"/>
  <c r="D68" i="2"/>
  <c r="D67" i="2"/>
  <c r="B3549" i="3"/>
  <c r="B3557" i="3"/>
  <c r="B3550" i="3"/>
  <c r="B3558" i="3"/>
  <c r="B3566" i="3"/>
  <c r="B3574" i="3"/>
  <c r="B3582" i="3"/>
  <c r="B3579" i="3"/>
  <c r="B3564" i="3"/>
  <c r="B3551" i="3"/>
  <c r="B3559" i="3"/>
  <c r="B3567" i="3"/>
  <c r="B3575" i="3"/>
  <c r="B3583" i="3"/>
  <c r="B3552" i="3"/>
  <c r="B3560" i="3"/>
  <c r="B3568" i="3"/>
  <c r="B3576" i="3"/>
  <c r="B3584" i="3"/>
  <c r="B3580" i="3"/>
  <c r="B3573" i="3"/>
  <c r="B3553" i="3"/>
  <c r="B3561" i="3"/>
  <c r="B3569" i="3"/>
  <c r="B3577" i="3"/>
  <c r="B3585" i="3"/>
  <c r="B3563" i="3"/>
  <c r="B3588" i="3"/>
  <c r="B3581" i="3"/>
  <c r="B3554" i="3"/>
  <c r="B3562" i="3"/>
  <c r="B3570" i="3"/>
  <c r="B3578" i="3"/>
  <c r="B3586" i="3"/>
  <c r="B3571" i="3"/>
  <c r="B3556" i="3"/>
  <c r="B3555" i="3"/>
  <c r="B3587" i="3"/>
  <c r="B3572" i="3"/>
  <c r="B3565" i="3"/>
  <c r="B3515" i="3"/>
  <c r="B3523" i="3"/>
  <c r="B3531" i="3"/>
  <c r="B3539" i="3"/>
  <c r="B3547" i="3"/>
  <c r="B3516" i="3"/>
  <c r="B3524" i="3"/>
  <c r="B3532" i="3"/>
  <c r="B3540" i="3"/>
  <c r="B3548" i="3"/>
  <c r="B3534" i="3"/>
  <c r="B3538" i="3"/>
  <c r="B3509" i="3"/>
  <c r="B3517" i="3"/>
  <c r="B3525" i="3"/>
  <c r="B3533" i="3"/>
  <c r="B3541" i="3"/>
  <c r="B3526" i="3"/>
  <c r="B3545" i="3"/>
  <c r="B3530" i="3"/>
  <c r="B3510" i="3"/>
  <c r="B3518" i="3"/>
  <c r="B3542" i="3"/>
  <c r="B3546" i="3"/>
  <c r="B3511" i="3"/>
  <c r="B3519" i="3"/>
  <c r="B3527" i="3"/>
  <c r="B3535" i="3"/>
  <c r="B3543" i="3"/>
  <c r="B3513" i="3"/>
  <c r="B3529" i="3"/>
  <c r="B3522" i="3"/>
  <c r="B3512" i="3"/>
  <c r="B3520" i="3"/>
  <c r="B3528" i="3"/>
  <c r="B3536" i="3"/>
  <c r="B3544" i="3"/>
  <c r="B3521" i="3"/>
  <c r="B3537" i="3"/>
  <c r="B3514" i="3"/>
  <c r="G393" i="1"/>
  <c r="D136" i="2"/>
  <c r="D138" i="2"/>
  <c r="G464" i="1"/>
  <c r="D162" i="2"/>
  <c r="B3474" i="3"/>
  <c r="B3482" i="3"/>
  <c r="B3490" i="3"/>
  <c r="B3498" i="3"/>
  <c r="B3506" i="3"/>
  <c r="B3480" i="3"/>
  <c r="B3473" i="3"/>
  <c r="B3475" i="3"/>
  <c r="B3483" i="3"/>
  <c r="B3491" i="3"/>
  <c r="B3499" i="3"/>
  <c r="B3507" i="3"/>
  <c r="B3495" i="3"/>
  <c r="B3496" i="3"/>
  <c r="B3476" i="3"/>
  <c r="B3484" i="3"/>
  <c r="B3492" i="3"/>
  <c r="B3500" i="3"/>
  <c r="B3508" i="3"/>
  <c r="B3472" i="3"/>
  <c r="B3481" i="3"/>
  <c r="B3477" i="3"/>
  <c r="B3485" i="3"/>
  <c r="B3493" i="3"/>
  <c r="B3501" i="3"/>
  <c r="B3471" i="3"/>
  <c r="B3503" i="3"/>
  <c r="B3504" i="3"/>
  <c r="B3505" i="3"/>
  <c r="B3470" i="3"/>
  <c r="B3478" i="3"/>
  <c r="B3486" i="3"/>
  <c r="B3494" i="3"/>
  <c r="B3502" i="3"/>
  <c r="B3487" i="3"/>
  <c r="B3488" i="3"/>
  <c r="B3489" i="3"/>
  <c r="B3479" i="3"/>
  <c r="B3497" i="3"/>
  <c r="D56" i="2"/>
  <c r="G351" i="1"/>
  <c r="B3469" i="3"/>
  <c r="B3429" i="3"/>
  <c r="B3437" i="3"/>
  <c r="B3430" i="3"/>
  <c r="B3438" i="3"/>
  <c r="B3446" i="3"/>
  <c r="B3454" i="3"/>
  <c r="B3462" i="3"/>
  <c r="B3464" i="3"/>
  <c r="B3465" i="3"/>
  <c r="B3431" i="3"/>
  <c r="B3439" i="3"/>
  <c r="B3447" i="3"/>
  <c r="B3455" i="3"/>
  <c r="B3463" i="3"/>
  <c r="B3432" i="3"/>
  <c r="B3440" i="3"/>
  <c r="B3448" i="3"/>
  <c r="B3449" i="3"/>
  <c r="B3456" i="3"/>
  <c r="B3457" i="3"/>
  <c r="B3434" i="3"/>
  <c r="B3442" i="3"/>
  <c r="B3450" i="3"/>
  <c r="B3458" i="3"/>
  <c r="B3466" i="3"/>
  <c r="B3433" i="3"/>
  <c r="B3435" i="3"/>
  <c r="B3443" i="3"/>
  <c r="B3451" i="3"/>
  <c r="B3459" i="3"/>
  <c r="B3467" i="3"/>
  <c r="B3461" i="3"/>
  <c r="B3441" i="3"/>
  <c r="B3436" i="3"/>
  <c r="B3444" i="3"/>
  <c r="B3452" i="3"/>
  <c r="B3460" i="3"/>
  <c r="B3468" i="3"/>
  <c r="B3445" i="3"/>
  <c r="B3453" i="3"/>
  <c r="B3389" i="3"/>
  <c r="B3397" i="3"/>
  <c r="B3405" i="3"/>
  <c r="B3413" i="3"/>
  <c r="B3421" i="3"/>
  <c r="B3412" i="3"/>
  <c r="B3390" i="3"/>
  <c r="B3398" i="3"/>
  <c r="B3406" i="3"/>
  <c r="B3414" i="3"/>
  <c r="B3422" i="3"/>
  <c r="B3401" i="3"/>
  <c r="B3425" i="3"/>
  <c r="B3411" i="3"/>
  <c r="B3427" i="3"/>
  <c r="B3391" i="3"/>
  <c r="B3399" i="3"/>
  <c r="B3407" i="3"/>
  <c r="B3415" i="3"/>
  <c r="B3423" i="3"/>
  <c r="B3409" i="3"/>
  <c r="B3419" i="3"/>
  <c r="B3396" i="3"/>
  <c r="B3428" i="3"/>
  <c r="B3392" i="3"/>
  <c r="B3400" i="3"/>
  <c r="B3408" i="3"/>
  <c r="B3416" i="3"/>
  <c r="B3424" i="3"/>
  <c r="B3393" i="3"/>
  <c r="B3417" i="3"/>
  <c r="B3403" i="3"/>
  <c r="B3420" i="3"/>
  <c r="B3394" i="3"/>
  <c r="B3402" i="3"/>
  <c r="B3410" i="3"/>
  <c r="B3418" i="3"/>
  <c r="B3426" i="3"/>
  <c r="B3395" i="3"/>
  <c r="B3404" i="3"/>
  <c r="G502" i="1"/>
  <c r="D180" i="2"/>
  <c r="G276" i="1"/>
  <c r="D79" i="2"/>
  <c r="D78" i="2"/>
  <c r="B3349" i="3"/>
  <c r="B3357" i="3"/>
  <c r="B3365" i="3"/>
  <c r="B3373" i="3"/>
  <c r="B3381" i="3"/>
  <c r="B3350" i="3"/>
  <c r="B3358" i="3"/>
  <c r="B3366" i="3"/>
  <c r="B3374" i="3"/>
  <c r="B3382" i="3"/>
  <c r="B3351" i="3"/>
  <c r="B3359" i="3"/>
  <c r="B3367" i="3"/>
  <c r="B3375" i="3"/>
  <c r="B3383" i="3"/>
  <c r="B3369" i="3"/>
  <c r="B3352" i="3"/>
  <c r="B3360" i="3"/>
  <c r="B3368" i="3"/>
  <c r="B3376" i="3"/>
  <c r="B3384" i="3"/>
  <c r="B3353" i="3"/>
  <c r="B3385" i="3"/>
  <c r="B3354" i="3"/>
  <c r="B3362" i="3"/>
  <c r="B3370" i="3"/>
  <c r="B3378" i="3"/>
  <c r="B3386" i="3"/>
  <c r="B3361" i="3"/>
  <c r="B3355" i="3"/>
  <c r="B3363" i="3"/>
  <c r="B3371" i="3"/>
  <c r="B3379" i="3"/>
  <c r="B3387" i="3"/>
  <c r="B3356" i="3"/>
  <c r="B3364" i="3"/>
  <c r="B3372" i="3"/>
  <c r="B3380" i="3"/>
  <c r="B3388" i="3"/>
  <c r="B3377" i="3"/>
  <c r="B3314" i="3"/>
  <c r="B3322" i="3"/>
  <c r="B3330" i="3"/>
  <c r="B3338" i="3"/>
  <c r="B3346" i="3"/>
  <c r="B3315" i="3"/>
  <c r="B3323" i="3"/>
  <c r="B3331" i="3"/>
  <c r="B3339" i="3"/>
  <c r="B3347" i="3"/>
  <c r="B3325" i="3"/>
  <c r="B3337" i="3"/>
  <c r="B3316" i="3"/>
  <c r="B3324" i="3"/>
  <c r="B3332" i="3"/>
  <c r="B3340" i="3"/>
  <c r="B3348" i="3"/>
  <c r="B3333" i="3"/>
  <c r="B3341" i="3"/>
  <c r="B3334" i="3"/>
  <c r="B3309" i="3"/>
  <c r="B3317" i="3"/>
  <c r="B3310" i="3"/>
  <c r="B3318" i="3"/>
  <c r="B3326" i="3"/>
  <c r="B3342" i="3"/>
  <c r="B3311" i="3"/>
  <c r="B3319" i="3"/>
  <c r="B3327" i="3"/>
  <c r="B3335" i="3"/>
  <c r="B3343" i="3"/>
  <c r="B3321" i="3"/>
  <c r="B3312" i="3"/>
  <c r="B3320" i="3"/>
  <c r="B3328" i="3"/>
  <c r="B3336" i="3"/>
  <c r="B3344" i="3"/>
  <c r="B3313" i="3"/>
  <c r="B3329" i="3"/>
  <c r="B3345" i="3"/>
  <c r="G495" i="1"/>
  <c r="D179" i="2"/>
  <c r="D178" i="2"/>
  <c r="G519" i="1"/>
  <c r="D186" i="2"/>
  <c r="D185" i="2"/>
  <c r="B3269" i="3"/>
  <c r="B3277" i="3"/>
  <c r="B3285" i="3"/>
  <c r="B3293" i="3"/>
  <c r="B3301" i="3"/>
  <c r="B3270" i="3"/>
  <c r="B3278" i="3"/>
  <c r="B3286" i="3"/>
  <c r="B3294" i="3"/>
  <c r="B3302" i="3"/>
  <c r="B3295" i="3"/>
  <c r="B3271" i="3"/>
  <c r="B3279" i="3"/>
  <c r="B3287" i="3"/>
  <c r="B3303" i="3"/>
  <c r="B3272" i="3"/>
  <c r="B3280" i="3"/>
  <c r="B3288" i="3"/>
  <c r="B3296" i="3"/>
  <c r="B3304" i="3"/>
  <c r="B3292" i="3"/>
  <c r="B3273" i="3"/>
  <c r="B3281" i="3"/>
  <c r="B3289" i="3"/>
  <c r="B3297" i="3"/>
  <c r="B3305" i="3"/>
  <c r="B3300" i="3"/>
  <c r="B3274" i="3"/>
  <c r="B3282" i="3"/>
  <c r="B3290" i="3"/>
  <c r="B3298" i="3"/>
  <c r="B3306" i="3"/>
  <c r="B3284" i="3"/>
  <c r="B3275" i="3"/>
  <c r="B3283" i="3"/>
  <c r="B3291" i="3"/>
  <c r="B3299" i="3"/>
  <c r="B3307" i="3"/>
  <c r="B3276" i="3"/>
  <c r="B3308" i="3"/>
  <c r="G391" i="1"/>
  <c r="D135" i="2"/>
  <c r="D134" i="2"/>
  <c r="D12" i="2"/>
  <c r="B2830" i="3"/>
  <c r="B2838" i="3"/>
  <c r="B2846" i="3"/>
  <c r="B2854" i="3"/>
  <c r="B2862" i="3"/>
  <c r="B2832" i="3"/>
  <c r="B2848" i="3"/>
  <c r="B2864" i="3"/>
  <c r="B2858" i="3"/>
  <c r="B2861" i="3"/>
  <c r="B2831" i="3"/>
  <c r="B2839" i="3"/>
  <c r="B2847" i="3"/>
  <c r="B2855" i="3"/>
  <c r="B2863" i="3"/>
  <c r="B2840" i="3"/>
  <c r="B2856" i="3"/>
  <c r="B2845" i="3"/>
  <c r="B2842" i="3"/>
  <c r="B2853" i="3"/>
  <c r="B2833" i="3"/>
  <c r="B2841" i="3"/>
  <c r="B2849" i="3"/>
  <c r="B2857" i="3"/>
  <c r="B2865" i="3"/>
  <c r="B2834" i="3"/>
  <c r="B2850" i="3"/>
  <c r="B2837" i="3"/>
  <c r="B2866" i="3"/>
  <c r="B2835" i="3"/>
  <c r="B2843" i="3"/>
  <c r="B2851" i="3"/>
  <c r="B2859" i="3"/>
  <c r="B2867" i="3"/>
  <c r="B2844" i="3"/>
  <c r="B2860" i="3"/>
  <c r="B2836" i="3"/>
  <c r="B2852" i="3"/>
  <c r="B2868" i="3"/>
  <c r="B2829" i="3"/>
  <c r="G510" i="1"/>
  <c r="B3229" i="3"/>
  <c r="B3237" i="3"/>
  <c r="B3245" i="3"/>
  <c r="B3253" i="3"/>
  <c r="B3261" i="3"/>
  <c r="B3230" i="3"/>
  <c r="B3238" i="3"/>
  <c r="B3246" i="3"/>
  <c r="B3254" i="3"/>
  <c r="B3262" i="3"/>
  <c r="B3231" i="3"/>
  <c r="B3239" i="3"/>
  <c r="B3247" i="3"/>
  <c r="B3255" i="3"/>
  <c r="B3263" i="3"/>
  <c r="B3232" i="3"/>
  <c r="B3240" i="3"/>
  <c r="B3248" i="3"/>
  <c r="B3256" i="3"/>
  <c r="B3264" i="3"/>
  <c r="B3233" i="3"/>
  <c r="B3241" i="3"/>
  <c r="B3249" i="3"/>
  <c r="B3257" i="3"/>
  <c r="B3265" i="3"/>
  <c r="B3234" i="3"/>
  <c r="B3242" i="3"/>
  <c r="B3250" i="3"/>
  <c r="B3258" i="3"/>
  <c r="B3266" i="3"/>
  <c r="B3235" i="3"/>
  <c r="B3243" i="3"/>
  <c r="B3251" i="3"/>
  <c r="B3259" i="3"/>
  <c r="B3267" i="3"/>
  <c r="B3236" i="3"/>
  <c r="B3244" i="3"/>
  <c r="B3252" i="3"/>
  <c r="B3260" i="3"/>
  <c r="B3268" i="3"/>
  <c r="D182" i="2"/>
  <c r="D183" i="2"/>
  <c r="D111" i="2"/>
  <c r="B3069" i="3"/>
  <c r="B3077" i="3"/>
  <c r="B3085" i="3"/>
  <c r="B3093" i="3"/>
  <c r="B3101" i="3"/>
  <c r="B3089" i="3"/>
  <c r="B3070" i="3"/>
  <c r="B3078" i="3"/>
  <c r="B3086" i="3"/>
  <c r="B3094" i="3"/>
  <c r="B3102" i="3"/>
  <c r="B3081" i="3"/>
  <c r="B3071" i="3"/>
  <c r="B3079" i="3"/>
  <c r="B3087" i="3"/>
  <c r="B3095" i="3"/>
  <c r="B3103" i="3"/>
  <c r="B3072" i="3"/>
  <c r="B3080" i="3"/>
  <c r="B3088" i="3"/>
  <c r="B3096" i="3"/>
  <c r="B3104" i="3"/>
  <c r="B3097" i="3"/>
  <c r="B3073" i="3"/>
  <c r="B3105" i="3"/>
  <c r="B3074" i="3"/>
  <c r="B3082" i="3"/>
  <c r="B3090" i="3"/>
  <c r="B3098" i="3"/>
  <c r="B3106" i="3"/>
  <c r="B3075" i="3"/>
  <c r="B3083" i="3"/>
  <c r="B3091" i="3"/>
  <c r="B3099" i="3"/>
  <c r="B3107" i="3"/>
  <c r="B3076" i="3"/>
  <c r="B3084" i="3"/>
  <c r="B3092" i="3"/>
  <c r="B3100" i="3"/>
  <c r="B3108" i="3"/>
  <c r="B2989" i="3"/>
  <c r="B2997" i="3"/>
  <c r="B3005" i="3"/>
  <c r="B3013" i="3"/>
  <c r="B3021" i="3"/>
  <c r="B2993" i="3"/>
  <c r="B2990" i="3"/>
  <c r="B2998" i="3"/>
  <c r="B3006" i="3"/>
  <c r="B3014" i="3"/>
  <c r="B3022" i="3"/>
  <c r="B3025" i="3"/>
  <c r="B2991" i="3"/>
  <c r="B2999" i="3"/>
  <c r="B3007" i="3"/>
  <c r="B3015" i="3"/>
  <c r="B3023" i="3"/>
  <c r="B3009" i="3"/>
  <c r="B2992" i="3"/>
  <c r="B3000" i="3"/>
  <c r="B3008" i="3"/>
  <c r="B3016" i="3"/>
  <c r="B3024" i="3"/>
  <c r="B3001" i="3"/>
  <c r="B3017" i="3"/>
  <c r="B2994" i="3"/>
  <c r="B3002" i="3"/>
  <c r="B3010" i="3"/>
  <c r="B3018" i="3"/>
  <c r="B3026" i="3"/>
  <c r="B2996" i="3"/>
  <c r="B3012" i="3"/>
  <c r="B3028" i="3"/>
  <c r="B2995" i="3"/>
  <c r="B3003" i="3"/>
  <c r="B3011" i="3"/>
  <c r="B3019" i="3"/>
  <c r="B3027" i="3"/>
  <c r="B3004" i="3"/>
  <c r="B3020" i="3"/>
  <c r="D191" i="2"/>
  <c r="B3189" i="3"/>
  <c r="B3197" i="3"/>
  <c r="B3205" i="3"/>
  <c r="B3213" i="3"/>
  <c r="B3221" i="3"/>
  <c r="B3190" i="3"/>
  <c r="B3198" i="3"/>
  <c r="B3206" i="3"/>
  <c r="B3214" i="3"/>
  <c r="B3222" i="3"/>
  <c r="B3191" i="3"/>
  <c r="B3199" i="3"/>
  <c r="B3207" i="3"/>
  <c r="B3215" i="3"/>
  <c r="B3223" i="3"/>
  <c r="B3192" i="3"/>
  <c r="B3200" i="3"/>
  <c r="B3208" i="3"/>
  <c r="B3216" i="3"/>
  <c r="B3224" i="3"/>
  <c r="B3193" i="3"/>
  <c r="B3201" i="3"/>
  <c r="B3209" i="3"/>
  <c r="B3217" i="3"/>
  <c r="B3225" i="3"/>
  <c r="B3194" i="3"/>
  <c r="B3202" i="3"/>
  <c r="B3210" i="3"/>
  <c r="B3218" i="3"/>
  <c r="B3226" i="3"/>
  <c r="B3195" i="3"/>
  <c r="B3203" i="3"/>
  <c r="B3211" i="3"/>
  <c r="B3219" i="3"/>
  <c r="B3227" i="3"/>
  <c r="B3196" i="3"/>
  <c r="B3204" i="3"/>
  <c r="B3212" i="3"/>
  <c r="B3220" i="3"/>
  <c r="B3228" i="3"/>
  <c r="B2791" i="3"/>
  <c r="B2799" i="3"/>
  <c r="B2807" i="3"/>
  <c r="B2815" i="3"/>
  <c r="B2823" i="3"/>
  <c r="B2792" i="3"/>
  <c r="B2800" i="3"/>
  <c r="B2808" i="3"/>
  <c r="B2816" i="3"/>
  <c r="B2824" i="3"/>
  <c r="B2793" i="3"/>
  <c r="B2801" i="3"/>
  <c r="B2809" i="3"/>
  <c r="B2817" i="3"/>
  <c r="B2825" i="3"/>
  <c r="B2794" i="3"/>
  <c r="B2802" i="3"/>
  <c r="B2810" i="3"/>
  <c r="B2818" i="3"/>
  <c r="B2826" i="3"/>
  <c r="B2798" i="3"/>
  <c r="B2795" i="3"/>
  <c r="B2803" i="3"/>
  <c r="B2811" i="3"/>
  <c r="B2819" i="3"/>
  <c r="B2827" i="3"/>
  <c r="B2806" i="3"/>
  <c r="B2796" i="3"/>
  <c r="B2804" i="3"/>
  <c r="B2812" i="3"/>
  <c r="B2820" i="3"/>
  <c r="B2828" i="3"/>
  <c r="B2814" i="3"/>
  <c r="B2789" i="3"/>
  <c r="B2797" i="3"/>
  <c r="B2805" i="3"/>
  <c r="B2813" i="3"/>
  <c r="B2821" i="3"/>
  <c r="B2790" i="3"/>
  <c r="B2822" i="3"/>
  <c r="D39" i="2"/>
  <c r="B2751" i="3"/>
  <c r="B2759" i="3"/>
  <c r="B2767" i="3"/>
  <c r="B2775" i="3"/>
  <c r="B2783" i="3"/>
  <c r="B2752" i="3"/>
  <c r="B2760" i="3"/>
  <c r="B2768" i="3"/>
  <c r="B2776" i="3"/>
  <c r="B2784" i="3"/>
  <c r="B2753" i="3"/>
  <c r="B2761" i="3"/>
  <c r="B2769" i="3"/>
  <c r="B2777" i="3"/>
  <c r="B2785" i="3"/>
  <c r="B2754" i="3"/>
  <c r="B2762" i="3"/>
  <c r="B2770" i="3"/>
  <c r="B2778" i="3"/>
  <c r="B2786" i="3"/>
  <c r="B2750" i="3"/>
  <c r="B2758" i="3"/>
  <c r="B2755" i="3"/>
  <c r="B2763" i="3"/>
  <c r="B2771" i="3"/>
  <c r="B2779" i="3"/>
  <c r="B2787" i="3"/>
  <c r="B2766" i="3"/>
  <c r="B2756" i="3"/>
  <c r="B2764" i="3"/>
  <c r="B2772" i="3"/>
  <c r="B2780" i="3"/>
  <c r="B2788" i="3"/>
  <c r="B2774" i="3"/>
  <c r="B2749" i="3"/>
  <c r="B2757" i="3"/>
  <c r="B2765" i="3"/>
  <c r="B2773" i="3"/>
  <c r="B2781" i="3"/>
  <c r="B2782" i="3"/>
  <c r="D103" i="2"/>
  <c r="B3029" i="3"/>
  <c r="B3037" i="3"/>
  <c r="B3045" i="3"/>
  <c r="B3053" i="3"/>
  <c r="B3061" i="3"/>
  <c r="B3041" i="3"/>
  <c r="B3030" i="3"/>
  <c r="B3038" i="3"/>
  <c r="B3046" i="3"/>
  <c r="B3054" i="3"/>
  <c r="B3062" i="3"/>
  <c r="B3033" i="3"/>
  <c r="B3065" i="3"/>
  <c r="B3031" i="3"/>
  <c r="B3039" i="3"/>
  <c r="B3047" i="3"/>
  <c r="B3055" i="3"/>
  <c r="B3063" i="3"/>
  <c r="B3032" i="3"/>
  <c r="B3040" i="3"/>
  <c r="B3048" i="3"/>
  <c r="B3056" i="3"/>
  <c r="B3064" i="3"/>
  <c r="B3049" i="3"/>
  <c r="B3057" i="3"/>
  <c r="B3034" i="3"/>
  <c r="B3042" i="3"/>
  <c r="B3050" i="3"/>
  <c r="B3058" i="3"/>
  <c r="B3066" i="3"/>
  <c r="B3036" i="3"/>
  <c r="B3060" i="3"/>
  <c r="B3035" i="3"/>
  <c r="B3043" i="3"/>
  <c r="B3051" i="3"/>
  <c r="B3059" i="3"/>
  <c r="B3067" i="3"/>
  <c r="B3044" i="3"/>
  <c r="B3052" i="3"/>
  <c r="B3068" i="3"/>
  <c r="D121" i="2"/>
  <c r="B3149" i="3"/>
  <c r="B3157" i="3"/>
  <c r="B3165" i="3"/>
  <c r="B3173" i="3"/>
  <c r="B3181" i="3"/>
  <c r="B3150" i="3"/>
  <c r="B3158" i="3"/>
  <c r="B3166" i="3"/>
  <c r="B3174" i="3"/>
  <c r="B3182" i="3"/>
  <c r="B3151" i="3"/>
  <c r="B3159" i="3"/>
  <c r="B3167" i="3"/>
  <c r="B3175" i="3"/>
  <c r="B3183" i="3"/>
  <c r="B3152" i="3"/>
  <c r="B3160" i="3"/>
  <c r="B3168" i="3"/>
  <c r="B3176" i="3"/>
  <c r="B3184" i="3"/>
  <c r="B3153" i="3"/>
  <c r="B3161" i="3"/>
  <c r="B3169" i="3"/>
  <c r="B3177" i="3"/>
  <c r="B3185" i="3"/>
  <c r="B3154" i="3"/>
  <c r="B3162" i="3"/>
  <c r="B3170" i="3"/>
  <c r="B3178" i="3"/>
  <c r="B3186" i="3"/>
  <c r="B3155" i="3"/>
  <c r="B3163" i="3"/>
  <c r="B3171" i="3"/>
  <c r="B3179" i="3"/>
  <c r="B3187" i="3"/>
  <c r="B3156" i="3"/>
  <c r="B3164" i="3"/>
  <c r="B3172" i="3"/>
  <c r="B3180" i="3"/>
  <c r="B3188" i="3"/>
  <c r="D120" i="2"/>
  <c r="B3109" i="3"/>
  <c r="B3117" i="3"/>
  <c r="B3125" i="3"/>
  <c r="B3133" i="3"/>
  <c r="B3141" i="3"/>
  <c r="B3110" i="3"/>
  <c r="B3118" i="3"/>
  <c r="B3126" i="3"/>
  <c r="B3134" i="3"/>
  <c r="B3142" i="3"/>
  <c r="B3111" i="3"/>
  <c r="B3119" i="3"/>
  <c r="B3127" i="3"/>
  <c r="B3135" i="3"/>
  <c r="B3143" i="3"/>
  <c r="B3112" i="3"/>
  <c r="B3120" i="3"/>
  <c r="B3128" i="3"/>
  <c r="B3136" i="3"/>
  <c r="B3144" i="3"/>
  <c r="B3113" i="3"/>
  <c r="B3129" i="3"/>
  <c r="B3145" i="3"/>
  <c r="B3121" i="3"/>
  <c r="B3137" i="3"/>
  <c r="B3114" i="3"/>
  <c r="B3122" i="3"/>
  <c r="B3130" i="3"/>
  <c r="B3138" i="3"/>
  <c r="B3146" i="3"/>
  <c r="B3115" i="3"/>
  <c r="B3123" i="3"/>
  <c r="B3131" i="3"/>
  <c r="B3139" i="3"/>
  <c r="B3147" i="3"/>
  <c r="B3116" i="3"/>
  <c r="B3124" i="3"/>
  <c r="B3132" i="3"/>
  <c r="B3140" i="3"/>
  <c r="B3148" i="3"/>
  <c r="B2909" i="3"/>
  <c r="B2917" i="3"/>
  <c r="B2925" i="3"/>
  <c r="B2933" i="3"/>
  <c r="B2941" i="3"/>
  <c r="B2943" i="3"/>
  <c r="B2937" i="3"/>
  <c r="B2910" i="3"/>
  <c r="B2918" i="3"/>
  <c r="B2926" i="3"/>
  <c r="B2934" i="3"/>
  <c r="B2942" i="3"/>
  <c r="B2911" i="3"/>
  <c r="B2919" i="3"/>
  <c r="B2927" i="3"/>
  <c r="B2935" i="3"/>
  <c r="B2945" i="3"/>
  <c r="B2948" i="3"/>
  <c r="B2913" i="3"/>
  <c r="B2940" i="3"/>
  <c r="B2912" i="3"/>
  <c r="B2920" i="3"/>
  <c r="B2928" i="3"/>
  <c r="B2936" i="3"/>
  <c r="B2944" i="3"/>
  <c r="B2921" i="3"/>
  <c r="B2929" i="3"/>
  <c r="B2914" i="3"/>
  <c r="B2922" i="3"/>
  <c r="B2930" i="3"/>
  <c r="B2938" i="3"/>
  <c r="B2946" i="3"/>
  <c r="B2932" i="3"/>
  <c r="B2915" i="3"/>
  <c r="B2923" i="3"/>
  <c r="B2931" i="3"/>
  <c r="B2939" i="3"/>
  <c r="B2947" i="3"/>
  <c r="B2916" i="3"/>
  <c r="B2924" i="3"/>
  <c r="B2594" i="3"/>
  <c r="B2602" i="3"/>
  <c r="B2610" i="3"/>
  <c r="B2618" i="3"/>
  <c r="B2626" i="3"/>
  <c r="B2600" i="3"/>
  <c r="B2625" i="3"/>
  <c r="B2595" i="3"/>
  <c r="B2603" i="3"/>
  <c r="B2611" i="3"/>
  <c r="B2619" i="3"/>
  <c r="B2627" i="3"/>
  <c r="B2592" i="3"/>
  <c r="B2601" i="3"/>
  <c r="B2596" i="3"/>
  <c r="B2604" i="3"/>
  <c r="B2612" i="3"/>
  <c r="B2620" i="3"/>
  <c r="B2628" i="3"/>
  <c r="B2616" i="3"/>
  <c r="B2597" i="3"/>
  <c r="B2605" i="3"/>
  <c r="B2613" i="3"/>
  <c r="B2621" i="3"/>
  <c r="B2589" i="3"/>
  <c r="B2591" i="3"/>
  <c r="B2607" i="3"/>
  <c r="B2623" i="3"/>
  <c r="B2608" i="3"/>
  <c r="B2609" i="3"/>
  <c r="B2590" i="3"/>
  <c r="B2598" i="3"/>
  <c r="B2606" i="3"/>
  <c r="B2614" i="3"/>
  <c r="B2622" i="3"/>
  <c r="B2599" i="3"/>
  <c r="B2615" i="3"/>
  <c r="B2624" i="3"/>
  <c r="B2593" i="3"/>
  <c r="B2617" i="3"/>
  <c r="D125" i="2"/>
  <c r="B2949" i="3"/>
  <c r="B2957" i="3"/>
  <c r="B2965" i="3"/>
  <c r="B2973" i="3"/>
  <c r="B2981" i="3"/>
  <c r="B2953" i="3"/>
  <c r="B2977" i="3"/>
  <c r="B2950" i="3"/>
  <c r="B2958" i="3"/>
  <c r="B2966" i="3"/>
  <c r="B2974" i="3"/>
  <c r="B2982" i="3"/>
  <c r="B2985" i="3"/>
  <c r="B2951" i="3"/>
  <c r="B2959" i="3"/>
  <c r="B2967" i="3"/>
  <c r="B2975" i="3"/>
  <c r="B2983" i="3"/>
  <c r="B2952" i="3"/>
  <c r="B2960" i="3"/>
  <c r="B2968" i="3"/>
  <c r="B2976" i="3"/>
  <c r="B2984" i="3"/>
  <c r="B2961" i="3"/>
  <c r="B2969" i="3"/>
  <c r="B2954" i="3"/>
  <c r="B2962" i="3"/>
  <c r="B2970" i="3"/>
  <c r="B2978" i="3"/>
  <c r="B2986" i="3"/>
  <c r="B2956" i="3"/>
  <c r="B2972" i="3"/>
  <c r="B2988" i="3"/>
  <c r="B2955" i="3"/>
  <c r="B2963" i="3"/>
  <c r="B2971" i="3"/>
  <c r="B2979" i="3"/>
  <c r="B2987" i="3"/>
  <c r="B2964" i="3"/>
  <c r="B2980" i="3"/>
  <c r="D33" i="2"/>
  <c r="B2869" i="3"/>
  <c r="B2877" i="3"/>
  <c r="B2885" i="3"/>
  <c r="B2893" i="3"/>
  <c r="B2901" i="3"/>
  <c r="B2879" i="3"/>
  <c r="B2895" i="3"/>
  <c r="B2889" i="3"/>
  <c r="B2892" i="3"/>
  <c r="B2870" i="3"/>
  <c r="B2878" i="3"/>
  <c r="B2886" i="3"/>
  <c r="B2894" i="3"/>
  <c r="B2902" i="3"/>
  <c r="B2871" i="3"/>
  <c r="B2887" i="3"/>
  <c r="B2903" i="3"/>
  <c r="B2905" i="3"/>
  <c r="B2881" i="3"/>
  <c r="B2872" i="3"/>
  <c r="B2880" i="3"/>
  <c r="B2888" i="3"/>
  <c r="B2896" i="3"/>
  <c r="B2904" i="3"/>
  <c r="B2873" i="3"/>
  <c r="B2876" i="3"/>
  <c r="B2897" i="3"/>
  <c r="B2900" i="3"/>
  <c r="B2874" i="3"/>
  <c r="B2882" i="3"/>
  <c r="B2890" i="3"/>
  <c r="B2898" i="3"/>
  <c r="B2906" i="3"/>
  <c r="B2875" i="3"/>
  <c r="B2891" i="3"/>
  <c r="B2907" i="3"/>
  <c r="B2908" i="3"/>
  <c r="B2883" i="3"/>
  <c r="B2899" i="3"/>
  <c r="B2884" i="3"/>
  <c r="G533" i="1"/>
  <c r="D189" i="2"/>
  <c r="D267" i="2"/>
  <c r="B2516" i="3"/>
  <c r="B2524" i="3"/>
  <c r="B2532" i="3"/>
  <c r="B2540" i="3"/>
  <c r="B2548" i="3"/>
  <c r="B2544" i="3"/>
  <c r="B2517" i="3"/>
  <c r="B2525" i="3"/>
  <c r="B2533" i="3"/>
  <c r="B2541" i="3"/>
  <c r="B2509" i="3"/>
  <c r="B2528" i="3"/>
  <c r="B2510" i="3"/>
  <c r="B2518" i="3"/>
  <c r="B2526" i="3"/>
  <c r="B2534" i="3"/>
  <c r="B2542" i="3"/>
  <c r="B2536" i="3"/>
  <c r="B2511" i="3"/>
  <c r="B2519" i="3"/>
  <c r="B2527" i="3"/>
  <c r="B2535" i="3"/>
  <c r="B2543" i="3"/>
  <c r="B2512" i="3"/>
  <c r="B2513" i="3"/>
  <c r="B2521" i="3"/>
  <c r="B2529" i="3"/>
  <c r="B2537" i="3"/>
  <c r="B2545" i="3"/>
  <c r="B2514" i="3"/>
  <c r="B2522" i="3"/>
  <c r="B2530" i="3"/>
  <c r="B2538" i="3"/>
  <c r="B2546" i="3"/>
  <c r="B2520" i="3"/>
  <c r="B2515" i="3"/>
  <c r="B2523" i="3"/>
  <c r="B2531" i="3"/>
  <c r="B2539" i="3"/>
  <c r="B2547" i="3"/>
  <c r="B2471" i="3"/>
  <c r="B2479" i="3"/>
  <c r="B2487" i="3"/>
  <c r="B2495" i="3"/>
  <c r="B2503" i="3"/>
  <c r="B2481" i="3"/>
  <c r="B2497" i="3"/>
  <c r="B2472" i="3"/>
  <c r="B2480" i="3"/>
  <c r="B2488" i="3"/>
  <c r="B2496" i="3"/>
  <c r="B2504" i="3"/>
  <c r="B2473" i="3"/>
  <c r="B2489" i="3"/>
  <c r="B2474" i="3"/>
  <c r="B2482" i="3"/>
  <c r="B2490" i="3"/>
  <c r="B2498" i="3"/>
  <c r="B2506" i="3"/>
  <c r="B2478" i="3"/>
  <c r="B2475" i="3"/>
  <c r="B2483" i="3"/>
  <c r="B2491" i="3"/>
  <c r="B2499" i="3"/>
  <c r="B2507" i="3"/>
  <c r="B2502" i="3"/>
  <c r="B2476" i="3"/>
  <c r="B2484" i="3"/>
  <c r="B2492" i="3"/>
  <c r="B2500" i="3"/>
  <c r="B2508" i="3"/>
  <c r="B2486" i="3"/>
  <c r="B2477" i="3"/>
  <c r="B2485" i="3"/>
  <c r="B2493" i="3"/>
  <c r="B2501" i="3"/>
  <c r="B2469" i="3"/>
  <c r="B2470" i="3"/>
  <c r="B2494" i="3"/>
  <c r="B2505" i="3"/>
  <c r="G333" i="1"/>
  <c r="D90" i="2"/>
  <c r="D91" i="2"/>
  <c r="B2429" i="3"/>
  <c r="B2437" i="3"/>
  <c r="B2445" i="3"/>
  <c r="B2453" i="3"/>
  <c r="B2461" i="3"/>
  <c r="B2457" i="3"/>
  <c r="B2430" i="3"/>
  <c r="B2438" i="3"/>
  <c r="B2446" i="3"/>
  <c r="B2454" i="3"/>
  <c r="B2462" i="3"/>
  <c r="B2464" i="3"/>
  <c r="B2431" i="3"/>
  <c r="B2439" i="3"/>
  <c r="B2447" i="3"/>
  <c r="B2455" i="3"/>
  <c r="B2463" i="3"/>
  <c r="B2441" i="3"/>
  <c r="B2432" i="3"/>
  <c r="B2440" i="3"/>
  <c r="B2448" i="3"/>
  <c r="B2433" i="3"/>
  <c r="B2434" i="3"/>
  <c r="B2442" i="3"/>
  <c r="B2450" i="3"/>
  <c r="B2458" i="3"/>
  <c r="B2466" i="3"/>
  <c r="B2435" i="3"/>
  <c r="B2443" i="3"/>
  <c r="B2451" i="3"/>
  <c r="B2459" i="3"/>
  <c r="B2467" i="3"/>
  <c r="B2449" i="3"/>
  <c r="B2436" i="3"/>
  <c r="B2444" i="3"/>
  <c r="B2452" i="3"/>
  <c r="B2460" i="3"/>
  <c r="B2468" i="3"/>
  <c r="B2456" i="3"/>
  <c r="B2465" i="3"/>
  <c r="D166" i="2"/>
  <c r="G281" i="1"/>
  <c r="D81" i="2"/>
  <c r="G465" i="1"/>
  <c r="D163" i="2"/>
  <c r="B2390" i="3"/>
  <c r="B2398" i="3"/>
  <c r="B2406" i="3"/>
  <c r="B2414" i="3"/>
  <c r="B2422" i="3"/>
  <c r="B2391" i="3"/>
  <c r="B2399" i="3"/>
  <c r="B2392" i="3"/>
  <c r="B2400" i="3"/>
  <c r="B2408" i="3"/>
  <c r="B2416" i="3"/>
  <c r="B2424" i="3"/>
  <c r="B2407" i="3"/>
  <c r="B2393" i="3"/>
  <c r="B2401" i="3"/>
  <c r="B2409" i="3"/>
  <c r="B2417" i="3"/>
  <c r="B2425" i="3"/>
  <c r="B2394" i="3"/>
  <c r="B2402" i="3"/>
  <c r="B2410" i="3"/>
  <c r="B2418" i="3"/>
  <c r="B2426" i="3"/>
  <c r="B2389" i="3"/>
  <c r="B2395" i="3"/>
  <c r="B2403" i="3"/>
  <c r="B2411" i="3"/>
  <c r="B2419" i="3"/>
  <c r="B2427" i="3"/>
  <c r="B2413" i="3"/>
  <c r="B2415" i="3"/>
  <c r="B2396" i="3"/>
  <c r="B2404" i="3"/>
  <c r="B2412" i="3"/>
  <c r="B2420" i="3"/>
  <c r="B2428" i="3"/>
  <c r="B2397" i="3"/>
  <c r="B2405" i="3"/>
  <c r="B2421" i="3"/>
  <c r="B2423" i="3"/>
  <c r="G264" i="1"/>
  <c r="D75" i="2"/>
  <c r="B2350" i="3"/>
  <c r="B2358" i="3"/>
  <c r="B2366" i="3"/>
  <c r="B2374" i="3"/>
  <c r="B2382" i="3"/>
  <c r="B2351" i="3"/>
  <c r="B2359" i="3"/>
  <c r="B2367" i="3"/>
  <c r="B2375" i="3"/>
  <c r="B2383" i="3"/>
  <c r="B2352" i="3"/>
  <c r="B2360" i="3"/>
  <c r="B2368" i="3"/>
  <c r="B2376" i="3"/>
  <c r="B2384" i="3"/>
  <c r="B2349" i="3"/>
  <c r="B2353" i="3"/>
  <c r="B2361" i="3"/>
  <c r="B2369" i="3"/>
  <c r="B2377" i="3"/>
  <c r="B2385" i="3"/>
  <c r="B2381" i="3"/>
  <c r="B2354" i="3"/>
  <c r="B2362" i="3"/>
  <c r="B2370" i="3"/>
  <c r="B2378" i="3"/>
  <c r="B2386" i="3"/>
  <c r="B2355" i="3"/>
  <c r="B2363" i="3"/>
  <c r="B2371" i="3"/>
  <c r="B2379" i="3"/>
  <c r="B2387" i="3"/>
  <c r="B2373" i="3"/>
  <c r="B2356" i="3"/>
  <c r="B2364" i="3"/>
  <c r="B2372" i="3"/>
  <c r="B2380" i="3"/>
  <c r="B2388" i="3"/>
  <c r="B2357" i="3"/>
  <c r="B2365" i="3"/>
  <c r="B2310" i="3"/>
  <c r="B2318" i="3"/>
  <c r="B2326" i="3"/>
  <c r="B2334" i="3"/>
  <c r="B2342" i="3"/>
  <c r="B2335" i="3"/>
  <c r="B2311" i="3"/>
  <c r="B2312" i="3"/>
  <c r="B2320" i="3"/>
  <c r="B2328" i="3"/>
  <c r="B2336" i="3"/>
  <c r="B2344" i="3"/>
  <c r="B2341" i="3"/>
  <c r="B2319" i="3"/>
  <c r="B2313" i="3"/>
  <c r="B2321" i="3"/>
  <c r="B2329" i="3"/>
  <c r="B2337" i="3"/>
  <c r="B2345" i="3"/>
  <c r="B2333" i="3"/>
  <c r="B2327" i="3"/>
  <c r="B2314" i="3"/>
  <c r="B2322" i="3"/>
  <c r="B2330" i="3"/>
  <c r="B2338" i="3"/>
  <c r="B2346" i="3"/>
  <c r="B2315" i="3"/>
  <c r="B2323" i="3"/>
  <c r="B2331" i="3"/>
  <c r="B2339" i="3"/>
  <c r="B2347" i="3"/>
  <c r="B2325" i="3"/>
  <c r="B2316" i="3"/>
  <c r="B2324" i="3"/>
  <c r="B2332" i="3"/>
  <c r="B2340" i="3"/>
  <c r="B2348" i="3"/>
  <c r="B2317" i="3"/>
  <c r="B2309" i="3"/>
  <c r="B2343" i="3"/>
  <c r="B2276" i="3"/>
  <c r="B2284" i="3"/>
  <c r="B2292" i="3"/>
  <c r="B2300" i="3"/>
  <c r="B2308" i="3"/>
  <c r="B2283" i="3"/>
  <c r="B2277" i="3"/>
  <c r="B2285" i="3"/>
  <c r="B2293" i="3"/>
  <c r="B2301" i="3"/>
  <c r="B2269" i="3"/>
  <c r="B2270" i="3"/>
  <c r="B2278" i="3"/>
  <c r="B2286" i="3"/>
  <c r="B2294" i="3"/>
  <c r="B2302" i="3"/>
  <c r="B2299" i="3"/>
  <c r="B2271" i="3"/>
  <c r="B2279" i="3"/>
  <c r="B2287" i="3"/>
  <c r="B2295" i="3"/>
  <c r="B2303" i="3"/>
  <c r="B2275" i="3"/>
  <c r="B2272" i="3"/>
  <c r="B2280" i="3"/>
  <c r="B2288" i="3"/>
  <c r="B2296" i="3"/>
  <c r="B2304" i="3"/>
  <c r="B2291" i="3"/>
  <c r="B2273" i="3"/>
  <c r="B2281" i="3"/>
  <c r="B2289" i="3"/>
  <c r="B2297" i="3"/>
  <c r="B2305" i="3"/>
  <c r="B2274" i="3"/>
  <c r="B2282" i="3"/>
  <c r="B2290" i="3"/>
  <c r="B2298" i="3"/>
  <c r="B2306" i="3"/>
  <c r="B2307" i="3"/>
  <c r="G423" i="1"/>
  <c r="D147" i="2"/>
  <c r="D148" i="2"/>
  <c r="G341" i="1"/>
  <c r="D92" i="2"/>
  <c r="G429" i="1"/>
  <c r="D151" i="2"/>
  <c r="B2243" i="3"/>
  <c r="B2244" i="3"/>
  <c r="B2252" i="3"/>
  <c r="B2260" i="3"/>
  <c r="B2268" i="3"/>
  <c r="B2253" i="3"/>
  <c r="B2261" i="3"/>
  <c r="B2245" i="3"/>
  <c r="B2246" i="3"/>
  <c r="B2254" i="3"/>
  <c r="B2262" i="3"/>
  <c r="B2266" i="3"/>
  <c r="B2247" i="3"/>
  <c r="B2255" i="3"/>
  <c r="B2263" i="3"/>
  <c r="B2251" i="3"/>
  <c r="B2248" i="3"/>
  <c r="B2256" i="3"/>
  <c r="B2264" i="3"/>
  <c r="B2250" i="3"/>
  <c r="B2267" i="3"/>
  <c r="B2249" i="3"/>
  <c r="B2257" i="3"/>
  <c r="B2265" i="3"/>
  <c r="B2258" i="3"/>
  <c r="B2259" i="3"/>
  <c r="B2203" i="3"/>
  <c r="B2204" i="3"/>
  <c r="B2212" i="3"/>
  <c r="B2220" i="3"/>
  <c r="B2228" i="3"/>
  <c r="B2236" i="3"/>
  <c r="B2205" i="3"/>
  <c r="B2213" i="3"/>
  <c r="B2221" i="3"/>
  <c r="B2229" i="3"/>
  <c r="B2237" i="3"/>
  <c r="B2223" i="3"/>
  <c r="B2239" i="3"/>
  <c r="B2210" i="3"/>
  <c r="B2226" i="3"/>
  <c r="B2242" i="3"/>
  <c r="B2227" i="3"/>
  <c r="B2206" i="3"/>
  <c r="B2214" i="3"/>
  <c r="B2222" i="3"/>
  <c r="B2230" i="3"/>
  <c r="B2238" i="3"/>
  <c r="B2231" i="3"/>
  <c r="B2218" i="3"/>
  <c r="B2207" i="3"/>
  <c r="B2215" i="3"/>
  <c r="B2211" i="3"/>
  <c r="B2208" i="3"/>
  <c r="B2216" i="3"/>
  <c r="B2224" i="3"/>
  <c r="B2232" i="3"/>
  <c r="B2240" i="3"/>
  <c r="B2241" i="3"/>
  <c r="B2234" i="3"/>
  <c r="B2219" i="3"/>
  <c r="B2235" i="3"/>
  <c r="B2209" i="3"/>
  <c r="B2217" i="3"/>
  <c r="B2225" i="3"/>
  <c r="B2233" i="3"/>
  <c r="G221" i="1"/>
  <c r="D55" i="2"/>
  <c r="G366" i="1"/>
  <c r="D124" i="2"/>
  <c r="B2164" i="3"/>
  <c r="B2172" i="3"/>
  <c r="B2180" i="3"/>
  <c r="B2188" i="3"/>
  <c r="B2196" i="3"/>
  <c r="B2163" i="3"/>
  <c r="B2165" i="3"/>
  <c r="B2173" i="3"/>
  <c r="B2181" i="3"/>
  <c r="B2189" i="3"/>
  <c r="B2197" i="3"/>
  <c r="B2194" i="3"/>
  <c r="B2195" i="3"/>
  <c r="B2166" i="3"/>
  <c r="B2174" i="3"/>
  <c r="B2182" i="3"/>
  <c r="B2190" i="3"/>
  <c r="B2198" i="3"/>
  <c r="B2202" i="3"/>
  <c r="B2167" i="3"/>
  <c r="B2175" i="3"/>
  <c r="B2183" i="3"/>
  <c r="B2191" i="3"/>
  <c r="B2199" i="3"/>
  <c r="B2186" i="3"/>
  <c r="B2171" i="3"/>
  <c r="B2168" i="3"/>
  <c r="B2176" i="3"/>
  <c r="B2184" i="3"/>
  <c r="B2192" i="3"/>
  <c r="B2200" i="3"/>
  <c r="B2178" i="3"/>
  <c r="B2187" i="3"/>
  <c r="B2169" i="3"/>
  <c r="B2177" i="3"/>
  <c r="B2185" i="3"/>
  <c r="B2193" i="3"/>
  <c r="B2201" i="3"/>
  <c r="B2170" i="3"/>
  <c r="B2179" i="3"/>
  <c r="G406" i="1"/>
  <c r="D142" i="2"/>
  <c r="B1925" i="3"/>
  <c r="B1933" i="3"/>
  <c r="B1941" i="3"/>
  <c r="B1949" i="3"/>
  <c r="B1957" i="3"/>
  <c r="B1958" i="3"/>
  <c r="B1947" i="3"/>
  <c r="B1932" i="3"/>
  <c r="B1926" i="3"/>
  <c r="B1934" i="3"/>
  <c r="B1942" i="3"/>
  <c r="B1950" i="3"/>
  <c r="B1954" i="3"/>
  <c r="B1923" i="3"/>
  <c r="B1940" i="3"/>
  <c r="B1927" i="3"/>
  <c r="B1935" i="3"/>
  <c r="B1943" i="3"/>
  <c r="B1951" i="3"/>
  <c r="B1959" i="3"/>
  <c r="B1930" i="3"/>
  <c r="B1962" i="3"/>
  <c r="B1948" i="3"/>
  <c r="B1928" i="3"/>
  <c r="B1936" i="3"/>
  <c r="B1944" i="3"/>
  <c r="B1952" i="3"/>
  <c r="B1960" i="3"/>
  <c r="B1953" i="3"/>
  <c r="B1946" i="3"/>
  <c r="B1955" i="3"/>
  <c r="B1924" i="3"/>
  <c r="B1929" i="3"/>
  <c r="B1937" i="3"/>
  <c r="B1945" i="3"/>
  <c r="B1961" i="3"/>
  <c r="B1938" i="3"/>
  <c r="B1956" i="3"/>
  <c r="B1931" i="3"/>
  <c r="B1939" i="3"/>
  <c r="G428" i="1"/>
  <c r="D150" i="2"/>
  <c r="B1884" i="3"/>
  <c r="B1892" i="3"/>
  <c r="B1900" i="3"/>
  <c r="B1908" i="3"/>
  <c r="B1916" i="3"/>
  <c r="B1885" i="3"/>
  <c r="B1893" i="3"/>
  <c r="B1901" i="3"/>
  <c r="B1909" i="3"/>
  <c r="B1917" i="3"/>
  <c r="B1886" i="3"/>
  <c r="B1894" i="3"/>
  <c r="B1902" i="3"/>
  <c r="B1910" i="3"/>
  <c r="B1918" i="3"/>
  <c r="B1887" i="3"/>
  <c r="B1895" i="3"/>
  <c r="B1903" i="3"/>
  <c r="B1911" i="3"/>
  <c r="B1919" i="3"/>
  <c r="B1888" i="3"/>
  <c r="B1896" i="3"/>
  <c r="B1904" i="3"/>
  <c r="B1912" i="3"/>
  <c r="B1920" i="3"/>
  <c r="B1889" i="3"/>
  <c r="B1897" i="3"/>
  <c r="B1905" i="3"/>
  <c r="B1913" i="3"/>
  <c r="B1921" i="3"/>
  <c r="B1883" i="3"/>
  <c r="B1890" i="3"/>
  <c r="B1898" i="3"/>
  <c r="B1906" i="3"/>
  <c r="B1914" i="3"/>
  <c r="B1922" i="3"/>
  <c r="B1891" i="3"/>
  <c r="B1899" i="3"/>
  <c r="B1907" i="3"/>
  <c r="B1915" i="3"/>
  <c r="G245" i="1"/>
  <c r="D70" i="2"/>
  <c r="B1809" i="3"/>
  <c r="B1817" i="3"/>
  <c r="B1825" i="3"/>
  <c r="B1833" i="3"/>
  <c r="B1820" i="3"/>
  <c r="B1813" i="3"/>
  <c r="D170" i="2"/>
  <c r="B1810" i="3"/>
  <c r="B1818" i="3"/>
  <c r="B1826" i="3"/>
  <c r="B1834" i="3"/>
  <c r="B1842" i="3"/>
  <c r="B1836" i="3"/>
  <c r="B1829" i="3"/>
  <c r="B1803" i="3"/>
  <c r="B1811" i="3"/>
  <c r="B1819" i="3"/>
  <c r="B1827" i="3"/>
  <c r="B1835" i="3"/>
  <c r="B1828" i="3"/>
  <c r="B1821" i="3"/>
  <c r="B1804" i="3"/>
  <c r="B1806" i="3"/>
  <c r="B1814" i="3"/>
  <c r="B1822" i="3"/>
  <c r="B1830" i="3"/>
  <c r="B1838" i="3"/>
  <c r="B1812" i="3"/>
  <c r="B1805" i="3"/>
  <c r="B1837" i="3"/>
  <c r="B1807" i="3"/>
  <c r="B1815" i="3"/>
  <c r="B1823" i="3"/>
  <c r="B1831" i="3"/>
  <c r="B1839" i="3"/>
  <c r="B1841" i="3"/>
  <c r="B1808" i="3"/>
  <c r="B1816" i="3"/>
  <c r="B1824" i="3"/>
  <c r="B1832" i="3"/>
  <c r="B1840" i="3"/>
  <c r="B1524" i="3"/>
  <c r="B1532" i="3"/>
  <c r="B1540" i="3"/>
  <c r="B1548" i="3"/>
  <c r="B1556" i="3"/>
  <c r="B1525" i="3"/>
  <c r="B1533" i="3"/>
  <c r="B1541" i="3"/>
  <c r="B1549" i="3"/>
  <c r="B1557" i="3"/>
  <c r="B1526" i="3"/>
  <c r="B1534" i="3"/>
  <c r="B1542" i="3"/>
  <c r="B1550" i="3"/>
  <c r="B1558" i="3"/>
  <c r="B1523" i="3"/>
  <c r="B1527" i="3"/>
  <c r="B1535" i="3"/>
  <c r="B1543" i="3"/>
  <c r="B1551" i="3"/>
  <c r="B1559" i="3"/>
  <c r="B1547" i="3"/>
  <c r="B1528" i="3"/>
  <c r="B1536" i="3"/>
  <c r="B1544" i="3"/>
  <c r="B1552" i="3"/>
  <c r="B1560" i="3"/>
  <c r="B1539" i="3"/>
  <c r="B1529" i="3"/>
  <c r="B1537" i="3"/>
  <c r="B1545" i="3"/>
  <c r="B1553" i="3"/>
  <c r="B1561" i="3"/>
  <c r="B1555" i="3"/>
  <c r="B1530" i="3"/>
  <c r="B1538" i="3"/>
  <c r="B1546" i="3"/>
  <c r="B1554" i="3"/>
  <c r="B1562" i="3"/>
  <c r="B1531" i="3"/>
  <c r="G316" i="1"/>
  <c r="B1484" i="3"/>
  <c r="B1492" i="3"/>
  <c r="B1500" i="3"/>
  <c r="B1516" i="3"/>
  <c r="B1485" i="3"/>
  <c r="B1493" i="3"/>
  <c r="B1501" i="3"/>
  <c r="B1509" i="3"/>
  <c r="B1517" i="3"/>
  <c r="B1499" i="3"/>
  <c r="B1508" i="3"/>
  <c r="B1486" i="3"/>
  <c r="B1494" i="3"/>
  <c r="B1502" i="3"/>
  <c r="B1510" i="3"/>
  <c r="B1518" i="3"/>
  <c r="B1507" i="3"/>
  <c r="B1487" i="3"/>
  <c r="B1495" i="3"/>
  <c r="B1503" i="3"/>
  <c r="B1511" i="3"/>
  <c r="B1519" i="3"/>
  <c r="B1514" i="3"/>
  <c r="B1488" i="3"/>
  <c r="B1496" i="3"/>
  <c r="B1504" i="3"/>
  <c r="B1512" i="3"/>
  <c r="B1520" i="3"/>
  <c r="B1498" i="3"/>
  <c r="B1491" i="3"/>
  <c r="B1483" i="3"/>
  <c r="D88" i="2"/>
  <c r="B1489" i="3"/>
  <c r="B1497" i="3"/>
  <c r="B1505" i="3"/>
  <c r="B1513" i="3"/>
  <c r="B1521" i="3"/>
  <c r="B1506" i="3"/>
  <c r="B1522" i="3"/>
  <c r="B1490" i="3"/>
  <c r="B1515" i="3"/>
  <c r="D89" i="2"/>
  <c r="G461" i="1"/>
  <c r="D161" i="2"/>
  <c r="B1475" i="3"/>
  <c r="B1444" i="3"/>
  <c r="B1452" i="3"/>
  <c r="B1460" i="3"/>
  <c r="B1468" i="3"/>
  <c r="B1476" i="3"/>
  <c r="B1458" i="3"/>
  <c r="B1467" i="3"/>
  <c r="B1445" i="3"/>
  <c r="B1453" i="3"/>
  <c r="B1461" i="3"/>
  <c r="B1469" i="3"/>
  <c r="B1477" i="3"/>
  <c r="B1473" i="3"/>
  <c r="B1450" i="3"/>
  <c r="B1446" i="3"/>
  <c r="B1454" i="3"/>
  <c r="B1462" i="3"/>
  <c r="B1470" i="3"/>
  <c r="B1478" i="3"/>
  <c r="B1447" i="3"/>
  <c r="B1455" i="3"/>
  <c r="B1463" i="3"/>
  <c r="B1471" i="3"/>
  <c r="B1479" i="3"/>
  <c r="B1449" i="3"/>
  <c r="B1465" i="3"/>
  <c r="B1474" i="3"/>
  <c r="B1451" i="3"/>
  <c r="B1448" i="3"/>
  <c r="B1456" i="3"/>
  <c r="B1464" i="3"/>
  <c r="B1472" i="3"/>
  <c r="B1480" i="3"/>
  <c r="B1457" i="3"/>
  <c r="B1482" i="3"/>
  <c r="B1459" i="3"/>
  <c r="B1481" i="3"/>
  <c r="B1466" i="3"/>
  <c r="B1443" i="3"/>
  <c r="G299" i="1"/>
  <c r="D87" i="2"/>
  <c r="D86" i="2"/>
  <c r="B1411" i="3"/>
  <c r="B1419" i="3"/>
  <c r="B1427" i="3"/>
  <c r="B1435" i="3"/>
  <c r="B1403" i="3"/>
  <c r="B1442" i="3"/>
  <c r="B1404" i="3"/>
  <c r="B1412" i="3"/>
  <c r="B1420" i="3"/>
  <c r="B1428" i="3"/>
  <c r="B1436" i="3"/>
  <c r="B1426" i="3"/>
  <c r="B1405" i="3"/>
  <c r="B1413" i="3"/>
  <c r="B1421" i="3"/>
  <c r="B1429" i="3"/>
  <c r="B1437" i="3"/>
  <c r="B1406" i="3"/>
  <c r="B1414" i="3"/>
  <c r="B1422" i="3"/>
  <c r="B1430" i="3"/>
  <c r="B1438" i="3"/>
  <c r="B1407" i="3"/>
  <c r="B1415" i="3"/>
  <c r="B1423" i="3"/>
  <c r="B1431" i="3"/>
  <c r="B1439" i="3"/>
  <c r="B1410" i="3"/>
  <c r="B1408" i="3"/>
  <c r="B1416" i="3"/>
  <c r="B1424" i="3"/>
  <c r="B1432" i="3"/>
  <c r="B1440" i="3"/>
  <c r="B1418" i="3"/>
  <c r="B1409" i="3"/>
  <c r="B1417" i="3"/>
  <c r="B1425" i="3"/>
  <c r="B1433" i="3"/>
  <c r="B1441" i="3"/>
  <c r="B1434" i="3"/>
  <c r="G458" i="1"/>
  <c r="D160" i="2"/>
  <c r="D159" i="2"/>
  <c r="B1163" i="3"/>
  <c r="B1179" i="3"/>
  <c r="B1195" i="3"/>
  <c r="B1172" i="3"/>
  <c r="B1188" i="3"/>
  <c r="B1181" i="3"/>
  <c r="B1189" i="3"/>
  <c r="B1165" i="3"/>
  <c r="B1190" i="3"/>
  <c r="B1199" i="3"/>
  <c r="B1201" i="3"/>
  <c r="B1166" i="3"/>
  <c r="B1174" i="3"/>
  <c r="B1167" i="3"/>
  <c r="B1175" i="3"/>
  <c r="B1183" i="3"/>
  <c r="B1191" i="3"/>
  <c r="B1168" i="3"/>
  <c r="B1176" i="3"/>
  <c r="B1184" i="3"/>
  <c r="B1192" i="3"/>
  <c r="B1169" i="3"/>
  <c r="B1177" i="3"/>
  <c r="B1185" i="3"/>
  <c r="B1193" i="3"/>
  <c r="B1170" i="3"/>
  <c r="B1178" i="3"/>
  <c r="B1186" i="3"/>
  <c r="B1194" i="3"/>
  <c r="B1202" i="3"/>
  <c r="B1171" i="3"/>
  <c r="B1187" i="3"/>
  <c r="B1164" i="3"/>
  <c r="B1180" i="3"/>
  <c r="B1196" i="3"/>
  <c r="B1173" i="3"/>
  <c r="B1197" i="3"/>
  <c r="B1182" i="3"/>
  <c r="B1198" i="3"/>
  <c r="B1200" i="3"/>
  <c r="B1130" i="3"/>
  <c r="B1138" i="3"/>
  <c r="B1146" i="3"/>
  <c r="B1154" i="3"/>
  <c r="B1162" i="3"/>
  <c r="B1148" i="3"/>
  <c r="B1131" i="3"/>
  <c r="B1139" i="3"/>
  <c r="B1147" i="3"/>
  <c r="B1155" i="3"/>
  <c r="B1123" i="3"/>
  <c r="B1156" i="3"/>
  <c r="B1153" i="3"/>
  <c r="B1124" i="3"/>
  <c r="B1132" i="3"/>
  <c r="B1140" i="3"/>
  <c r="B1125" i="3"/>
  <c r="B1133" i="3"/>
  <c r="B1141" i="3"/>
  <c r="B1149" i="3"/>
  <c r="B1157" i="3"/>
  <c r="B1152" i="3"/>
  <c r="B1129" i="3"/>
  <c r="B1137" i="3"/>
  <c r="B1161" i="3"/>
  <c r="B1126" i="3"/>
  <c r="B1134" i="3"/>
  <c r="B1142" i="3"/>
  <c r="B1150" i="3"/>
  <c r="B1158" i="3"/>
  <c r="B1127" i="3"/>
  <c r="B1135" i="3"/>
  <c r="B1143" i="3"/>
  <c r="B1151" i="3"/>
  <c r="B1159" i="3"/>
  <c r="B1128" i="3"/>
  <c r="B1136" i="3"/>
  <c r="B1144" i="3"/>
  <c r="B1160" i="3"/>
  <c r="B1145" i="3"/>
  <c r="G266" i="1"/>
  <c r="D76" i="2"/>
  <c r="G208" i="1"/>
  <c r="D20" i="2"/>
  <c r="B1089" i="3"/>
  <c r="B1097" i="3"/>
  <c r="B1105" i="3"/>
  <c r="B1113" i="3"/>
  <c r="B1121" i="3"/>
  <c r="B1109" i="3"/>
  <c r="B1090" i="3"/>
  <c r="B1098" i="3"/>
  <c r="B1106" i="3"/>
  <c r="B1114" i="3"/>
  <c r="B1122" i="3"/>
  <c r="B1117" i="3"/>
  <c r="B1091" i="3"/>
  <c r="B1099" i="3"/>
  <c r="B1107" i="3"/>
  <c r="B1115" i="3"/>
  <c r="B1083" i="3"/>
  <c r="B1101" i="3"/>
  <c r="B1112" i="3"/>
  <c r="B1084" i="3"/>
  <c r="B1092" i="3"/>
  <c r="B1100" i="3"/>
  <c r="B1108" i="3"/>
  <c r="B1116" i="3"/>
  <c r="B1085" i="3"/>
  <c r="B1093" i="3"/>
  <c r="B1086" i="3"/>
  <c r="B1094" i="3"/>
  <c r="B1102" i="3"/>
  <c r="B1110" i="3"/>
  <c r="B1118" i="3"/>
  <c r="B1096" i="3"/>
  <c r="B1120" i="3"/>
  <c r="B1087" i="3"/>
  <c r="B1095" i="3"/>
  <c r="B1103" i="3"/>
  <c r="B1111" i="3"/>
  <c r="B1119" i="3"/>
  <c r="B1088" i="3"/>
  <c r="B1104" i="3"/>
  <c r="B1048" i="3"/>
  <c r="B1064" i="3"/>
  <c r="B1049" i="3"/>
  <c r="B1057" i="3"/>
  <c r="B1065" i="3"/>
  <c r="B1073" i="3"/>
  <c r="B1081" i="3"/>
  <c r="B1074" i="3"/>
  <c r="B1043" i="3"/>
  <c r="B1050" i="3"/>
  <c r="B1058" i="3"/>
  <c r="B1066" i="3"/>
  <c r="B1082" i="3"/>
  <c r="B1051" i="3"/>
  <c r="B1059" i="3"/>
  <c r="B1067" i="3"/>
  <c r="B1075" i="3"/>
  <c r="B1044" i="3"/>
  <c r="B1052" i="3"/>
  <c r="B1060" i="3"/>
  <c r="B1068" i="3"/>
  <c r="B1076" i="3"/>
  <c r="B1072" i="3"/>
  <c r="B1045" i="3"/>
  <c r="B1053" i="3"/>
  <c r="B1061" i="3"/>
  <c r="B1069" i="3"/>
  <c r="B1077" i="3"/>
  <c r="B1080" i="3"/>
  <c r="B1046" i="3"/>
  <c r="B1054" i="3"/>
  <c r="B1062" i="3"/>
  <c r="B1070" i="3"/>
  <c r="B1078" i="3"/>
  <c r="B1047" i="3"/>
  <c r="B1055" i="3"/>
  <c r="B1063" i="3"/>
  <c r="B1071" i="3"/>
  <c r="B1079" i="3"/>
  <c r="B1056" i="3"/>
  <c r="G534" i="1"/>
  <c r="D190" i="2"/>
  <c r="G402" i="1"/>
  <c r="D140" i="2"/>
  <c r="D139" i="2"/>
  <c r="G159" i="1"/>
  <c r="B966" i="3"/>
  <c r="B974" i="3"/>
  <c r="B982" i="3"/>
  <c r="B990" i="3"/>
  <c r="B998" i="3"/>
  <c r="D18" i="2"/>
  <c r="B970" i="3"/>
  <c r="B978" i="3"/>
  <c r="B1002" i="3"/>
  <c r="B963" i="3"/>
  <c r="B989" i="3"/>
  <c r="B967" i="3"/>
  <c r="B975" i="3"/>
  <c r="B983" i="3"/>
  <c r="B991" i="3"/>
  <c r="B999" i="3"/>
  <c r="B994" i="3"/>
  <c r="B979" i="3"/>
  <c r="B973" i="3"/>
  <c r="B968" i="3"/>
  <c r="B976" i="3"/>
  <c r="B984" i="3"/>
  <c r="B992" i="3"/>
  <c r="B1000" i="3"/>
  <c r="B969" i="3"/>
  <c r="B985" i="3"/>
  <c r="B1001" i="3"/>
  <c r="B986" i="3"/>
  <c r="B971" i="3"/>
  <c r="B965" i="3"/>
  <c r="B977" i="3"/>
  <c r="B993" i="3"/>
  <c r="B987" i="3"/>
  <c r="B981" i="3"/>
  <c r="B995" i="3"/>
  <c r="B964" i="3"/>
  <c r="B972" i="3"/>
  <c r="B980" i="3"/>
  <c r="B988" i="3"/>
  <c r="B996" i="3"/>
  <c r="B997" i="3"/>
  <c r="G297" i="1"/>
  <c r="D85" i="2"/>
  <c r="D84" i="2"/>
  <c r="D99" i="2"/>
  <c r="D98" i="2"/>
  <c r="B930" i="3"/>
  <c r="B938" i="3"/>
  <c r="B946" i="3"/>
  <c r="B954" i="3"/>
  <c r="B962" i="3"/>
  <c r="B950" i="3"/>
  <c r="B953" i="3"/>
  <c r="B931" i="3"/>
  <c r="B939" i="3"/>
  <c r="B947" i="3"/>
  <c r="B955" i="3"/>
  <c r="B923" i="3"/>
  <c r="B942" i="3"/>
  <c r="B924" i="3"/>
  <c r="B932" i="3"/>
  <c r="B940" i="3"/>
  <c r="B948" i="3"/>
  <c r="B956" i="3"/>
  <c r="B934" i="3"/>
  <c r="B945" i="3"/>
  <c r="D71" i="2"/>
  <c r="B925" i="3"/>
  <c r="B933" i="3"/>
  <c r="B941" i="3"/>
  <c r="B949" i="3"/>
  <c r="B957" i="3"/>
  <c r="B926" i="3"/>
  <c r="B958" i="3"/>
  <c r="B929" i="3"/>
  <c r="D72" i="2"/>
  <c r="B927" i="3"/>
  <c r="B935" i="3"/>
  <c r="B943" i="3"/>
  <c r="B951" i="3"/>
  <c r="B959" i="3"/>
  <c r="B937" i="3"/>
  <c r="B928" i="3"/>
  <c r="B936" i="3"/>
  <c r="B944" i="3"/>
  <c r="B952" i="3"/>
  <c r="B960" i="3"/>
  <c r="B961" i="3"/>
  <c r="G417" i="1"/>
  <c r="D144" i="2"/>
  <c r="D101" i="2"/>
  <c r="D102" i="2"/>
  <c r="D156" i="2"/>
  <c r="D157" i="2"/>
  <c r="G386" i="1"/>
  <c r="D133" i="2"/>
  <c r="D132" i="2"/>
  <c r="D36" i="2"/>
  <c r="D35" i="2"/>
  <c r="D37" i="2"/>
  <c r="D154" i="2"/>
  <c r="D155" i="2"/>
  <c r="G409" i="1"/>
  <c r="G395" i="1"/>
  <c r="G460" i="1"/>
  <c r="G374" i="1"/>
  <c r="G405" i="1"/>
  <c r="G241" i="1"/>
  <c r="B891" i="3"/>
  <c r="B899" i="3"/>
  <c r="B907" i="3"/>
  <c r="B915" i="3"/>
  <c r="B883" i="3"/>
  <c r="B884" i="3"/>
  <c r="B892" i="3"/>
  <c r="B900" i="3"/>
  <c r="B908" i="3"/>
  <c r="B916" i="3"/>
  <c r="B885" i="3"/>
  <c r="B893" i="3"/>
  <c r="B901" i="3"/>
  <c r="B909" i="3"/>
  <c r="B917" i="3"/>
  <c r="B886" i="3"/>
  <c r="B894" i="3"/>
  <c r="B902" i="3"/>
  <c r="B910" i="3"/>
  <c r="B918" i="3"/>
  <c r="B887" i="3"/>
  <c r="B895" i="3"/>
  <c r="B903" i="3"/>
  <c r="B911" i="3"/>
  <c r="B919" i="3"/>
  <c r="B890" i="3"/>
  <c r="B914" i="3"/>
  <c r="B888" i="3"/>
  <c r="B896" i="3"/>
  <c r="B904" i="3"/>
  <c r="B912" i="3"/>
  <c r="B920" i="3"/>
  <c r="B898" i="3"/>
  <c r="B922" i="3"/>
  <c r="B889" i="3"/>
  <c r="B897" i="3"/>
  <c r="B905" i="3"/>
  <c r="B913" i="3"/>
  <c r="B921" i="3"/>
  <c r="B906" i="3"/>
  <c r="G229" i="1"/>
  <c r="G446" i="1"/>
  <c r="G151" i="1"/>
  <c r="G509" i="1"/>
  <c r="G257" i="1"/>
  <c r="G511" i="1"/>
  <c r="G538" i="1"/>
  <c r="B842" i="3"/>
  <c r="B805" i="3"/>
  <c r="B812" i="3"/>
  <c r="B839" i="3"/>
  <c r="B836" i="3"/>
  <c r="B821" i="3"/>
  <c r="B806" i="3"/>
  <c r="B830" i="3"/>
  <c r="B814" i="3"/>
  <c r="B838" i="3"/>
  <c r="B824" i="3"/>
  <c r="B823" i="3"/>
  <c r="B809" i="3"/>
  <c r="B831" i="3"/>
  <c r="B832" i="3"/>
  <c r="B808" i="3"/>
  <c r="B834" i="3"/>
  <c r="B816" i="3"/>
  <c r="B835" i="3"/>
  <c r="B815" i="3"/>
  <c r="B803" i="3"/>
  <c r="B813" i="3"/>
  <c r="B833" i="3"/>
  <c r="B822" i="3"/>
  <c r="B804" i="3"/>
  <c r="B837" i="3"/>
  <c r="B818" i="3"/>
  <c r="B819" i="3"/>
  <c r="B826" i="3"/>
  <c r="B820" i="3"/>
  <c r="B817" i="3"/>
  <c r="B825" i="3"/>
  <c r="B841" i="3"/>
  <c r="B807" i="3"/>
  <c r="B829" i="3"/>
  <c r="B810" i="3"/>
  <c r="B811" i="3"/>
  <c r="B840" i="3"/>
  <c r="B827" i="3"/>
  <c r="B828" i="3"/>
  <c r="G448" i="1"/>
  <c r="B846" i="3"/>
  <c r="B854" i="3"/>
  <c r="B862" i="3"/>
  <c r="B870" i="3"/>
  <c r="B878" i="3"/>
  <c r="B874" i="3"/>
  <c r="B847" i="3"/>
  <c r="B855" i="3"/>
  <c r="B863" i="3"/>
  <c r="B871" i="3"/>
  <c r="B879" i="3"/>
  <c r="B858" i="3"/>
  <c r="B845" i="3"/>
  <c r="B848" i="3"/>
  <c r="B856" i="3"/>
  <c r="B864" i="3"/>
  <c r="B872" i="3"/>
  <c r="B880" i="3"/>
  <c r="B850" i="3"/>
  <c r="B882" i="3"/>
  <c r="B869" i="3"/>
  <c r="B849" i="3"/>
  <c r="B857" i="3"/>
  <c r="B865" i="3"/>
  <c r="B873" i="3"/>
  <c r="B881" i="3"/>
  <c r="B866" i="3"/>
  <c r="B876" i="3"/>
  <c r="B853" i="3"/>
  <c r="B877" i="3"/>
  <c r="B851" i="3"/>
  <c r="B859" i="3"/>
  <c r="B867" i="3"/>
  <c r="B875" i="3"/>
  <c r="B843" i="3"/>
  <c r="B844" i="3"/>
  <c r="B852" i="3"/>
  <c r="B860" i="3"/>
  <c r="B868" i="3"/>
  <c r="B861" i="3"/>
  <c r="G541" i="1"/>
  <c r="B765" i="3"/>
  <c r="B773" i="3"/>
  <c r="B781" i="3"/>
  <c r="B789" i="3"/>
  <c r="B797" i="3"/>
  <c r="B779" i="3"/>
  <c r="B766" i="3"/>
  <c r="B774" i="3"/>
  <c r="B782" i="3"/>
  <c r="B790" i="3"/>
  <c r="B798" i="3"/>
  <c r="B796" i="3"/>
  <c r="B767" i="3"/>
  <c r="B775" i="3"/>
  <c r="B783" i="3"/>
  <c r="B791" i="3"/>
  <c r="B799" i="3"/>
  <c r="B771" i="3"/>
  <c r="B764" i="3"/>
  <c r="B768" i="3"/>
  <c r="B776" i="3"/>
  <c r="B784" i="3"/>
  <c r="B792" i="3"/>
  <c r="B800" i="3"/>
  <c r="B787" i="3"/>
  <c r="B780" i="3"/>
  <c r="B769" i="3"/>
  <c r="B777" i="3"/>
  <c r="B785" i="3"/>
  <c r="B793" i="3"/>
  <c r="B801" i="3"/>
  <c r="B795" i="3"/>
  <c r="B788" i="3"/>
  <c r="B770" i="3"/>
  <c r="B778" i="3"/>
  <c r="B786" i="3"/>
  <c r="B794" i="3"/>
  <c r="B802" i="3"/>
  <c r="B763" i="3"/>
  <c r="B772" i="3"/>
  <c r="O101" i="1"/>
  <c r="O102" i="1"/>
  <c r="O103" i="1"/>
  <c r="O104" i="1"/>
  <c r="O105" i="1"/>
  <c r="O106" i="1"/>
  <c r="O107" i="1"/>
  <c r="O108" i="1"/>
  <c r="O109" i="1"/>
  <c r="O110" i="1"/>
  <c r="O111" i="1"/>
  <c r="O112" i="1"/>
  <c r="O113" i="1"/>
  <c r="O114" i="1"/>
  <c r="O115" i="1"/>
  <c r="O116" i="1"/>
  <c r="O117" i="1"/>
  <c r="O118" i="1"/>
  <c r="O119" i="1"/>
  <c r="E101" i="1"/>
  <c r="E102" i="1"/>
  <c r="E103" i="1"/>
  <c r="E104" i="1"/>
  <c r="E105" i="1"/>
  <c r="E106" i="1"/>
  <c r="E107" i="1"/>
  <c r="E108" i="1"/>
  <c r="E109" i="1"/>
  <c r="E110" i="1"/>
  <c r="E111" i="1"/>
  <c r="E112" i="1"/>
  <c r="E113" i="1"/>
  <c r="E114" i="1"/>
  <c r="E115" i="1"/>
  <c r="E116" i="1"/>
  <c r="E117" i="1"/>
  <c r="E118" i="1"/>
  <c r="E119" i="1"/>
  <c r="O96" i="1" l="1"/>
  <c r="O85" i="1"/>
  <c r="O76" i="1"/>
  <c r="E97" i="1"/>
  <c r="S97" i="1"/>
  <c r="T97" i="1" s="1"/>
  <c r="E96" i="1"/>
  <c r="S96" i="1"/>
  <c r="E95" i="1"/>
  <c r="S95" i="1"/>
  <c r="T95" i="1" s="1"/>
  <c r="E94" i="1"/>
  <c r="S94" i="1"/>
  <c r="T94" i="1" s="1"/>
  <c r="E93" i="1"/>
  <c r="S93" i="1"/>
  <c r="T93" i="1" s="1"/>
  <c r="E92" i="1"/>
  <c r="S92" i="1"/>
  <c r="T92" i="1" s="1"/>
  <c r="E91" i="1"/>
  <c r="S91" i="1"/>
  <c r="T91" i="1" s="1"/>
  <c r="E90" i="1"/>
  <c r="S90" i="1"/>
  <c r="E71" i="1"/>
  <c r="E72" i="1"/>
  <c r="E73" i="1"/>
  <c r="E74" i="1"/>
  <c r="E75" i="1"/>
  <c r="E76" i="1"/>
  <c r="E77" i="1"/>
  <c r="E78" i="1"/>
  <c r="E79" i="1"/>
  <c r="E80" i="1"/>
  <c r="E81" i="1"/>
  <c r="E82" i="1"/>
  <c r="E83" i="1"/>
  <c r="E84" i="1"/>
  <c r="E85" i="1"/>
  <c r="E86" i="1"/>
  <c r="E87" i="1"/>
  <c r="E88" i="1"/>
  <c r="E89" i="1"/>
  <c r="S71" i="1"/>
  <c r="S72" i="1"/>
  <c r="S73" i="1"/>
  <c r="T73" i="1" s="1"/>
  <c r="S74" i="1"/>
  <c r="T74" i="1" s="1"/>
  <c r="S75" i="1"/>
  <c r="T75" i="1" s="1"/>
  <c r="S76" i="1"/>
  <c r="S77" i="1"/>
  <c r="T77" i="1" s="1"/>
  <c r="S78" i="1"/>
  <c r="T78" i="1" s="1"/>
  <c r="S79" i="1"/>
  <c r="T79" i="1" s="1"/>
  <c r="S80" i="1"/>
  <c r="T80" i="1" s="1"/>
  <c r="S81" i="1"/>
  <c r="T81" i="1" s="1"/>
  <c r="S82" i="1"/>
  <c r="T82" i="1" s="1"/>
  <c r="S83" i="1"/>
  <c r="S84" i="1"/>
  <c r="S85" i="1"/>
  <c r="S86" i="1"/>
  <c r="T86" i="1" s="1"/>
  <c r="S87" i="1"/>
  <c r="T87" i="1" s="1"/>
  <c r="S88" i="1"/>
  <c r="T88" i="1" s="1"/>
  <c r="S89" i="1"/>
  <c r="T89" i="1" s="1"/>
  <c r="E70" i="1"/>
  <c r="S70" i="1"/>
  <c r="T70" i="1" s="1"/>
  <c r="E68" i="1"/>
  <c r="S68" i="1"/>
  <c r="T68" i="1" s="1"/>
  <c r="E57" i="1"/>
  <c r="S57" i="1"/>
  <c r="T57" i="1" s="1"/>
  <c r="E49" i="1"/>
  <c r="S49" i="1"/>
  <c r="T49" i="1" s="1"/>
  <c r="S42" i="1"/>
  <c r="S43" i="1"/>
  <c r="S44" i="1"/>
  <c r="S45" i="1"/>
  <c r="T45" i="1" s="1"/>
  <c r="S46" i="1"/>
  <c r="T46" i="1" s="1"/>
  <c r="S47" i="1"/>
  <c r="S48" i="1"/>
  <c r="T48" i="1" s="1"/>
  <c r="S50" i="1"/>
  <c r="S51" i="1"/>
  <c r="T51" i="1" s="1"/>
  <c r="S52" i="1"/>
  <c r="S53" i="1"/>
  <c r="S54" i="1"/>
  <c r="S55" i="1"/>
  <c r="T55" i="1" s="1"/>
  <c r="S56" i="1"/>
  <c r="S58" i="1"/>
  <c r="T58" i="1" s="1"/>
  <c r="S59" i="1"/>
  <c r="T59" i="1" s="1"/>
  <c r="S60" i="1"/>
  <c r="T60" i="1" s="1"/>
  <c r="S61" i="1"/>
  <c r="T61" i="1" s="1"/>
  <c r="S62" i="1"/>
  <c r="T62" i="1" s="1"/>
  <c r="S63" i="1"/>
  <c r="T63" i="1" s="1"/>
  <c r="S64" i="1"/>
  <c r="T64" i="1" s="1"/>
  <c r="S65" i="1"/>
  <c r="T65" i="1" s="1"/>
  <c r="S66" i="1"/>
  <c r="T66" i="1" s="1"/>
  <c r="S67" i="1"/>
  <c r="T67" i="1" s="1"/>
  <c r="S69" i="1"/>
  <c r="T69" i="1" s="1"/>
  <c r="E42" i="1"/>
  <c r="E43" i="1"/>
  <c r="E44" i="1"/>
  <c r="E45" i="1"/>
  <c r="E46" i="1"/>
  <c r="E47" i="1"/>
  <c r="E48" i="1"/>
  <c r="E50" i="1"/>
  <c r="E51" i="1"/>
  <c r="E52" i="1"/>
  <c r="E53" i="1"/>
  <c r="E54" i="1"/>
  <c r="E55" i="1"/>
  <c r="E56" i="1"/>
  <c r="E58" i="1"/>
  <c r="E59" i="1"/>
  <c r="E60" i="1"/>
  <c r="E61" i="1"/>
  <c r="E62" i="1"/>
  <c r="E63" i="1"/>
  <c r="E64" i="1"/>
  <c r="E65" i="1"/>
  <c r="E66" i="1"/>
  <c r="E67" i="1"/>
  <c r="E69" i="1"/>
  <c r="F452" i="1" l="1"/>
  <c r="F280" i="1"/>
  <c r="D80" i="2" s="1"/>
  <c r="F487" i="1"/>
  <c r="D175" i="2" s="1"/>
  <c r="F271" i="1"/>
  <c r="F500" i="1"/>
  <c r="F234" i="1"/>
  <c r="D66" i="2" s="1"/>
  <c r="F290" i="1"/>
  <c r="F350" i="1"/>
  <c r="F401" i="1"/>
  <c r="F473" i="1"/>
  <c r="D169" i="2" s="1"/>
  <c r="F530" i="1"/>
  <c r="D164" i="2" s="1"/>
  <c r="F265" i="1"/>
  <c r="F144" i="1"/>
  <c r="D15" i="2" s="1"/>
  <c r="F352" i="1"/>
  <c r="F403" i="1"/>
  <c r="F483" i="1"/>
  <c r="D224" i="2" s="1"/>
  <c r="F269" i="1"/>
  <c r="F146" i="1"/>
  <c r="F298" i="1"/>
  <c r="F522" i="1"/>
  <c r="F307" i="1"/>
  <c r="F394" i="1"/>
  <c r="F528" i="1"/>
  <c r="F347" i="1"/>
  <c r="F357" i="1"/>
  <c r="F413" i="1"/>
  <c r="F503" i="1"/>
  <c r="F211" i="1"/>
  <c r="D26" i="2" s="1"/>
  <c r="F270" i="1"/>
  <c r="D77" i="2" s="1"/>
  <c r="F156" i="1"/>
  <c r="D17" i="2" s="1"/>
  <c r="F414" i="1"/>
  <c r="F504" i="1"/>
  <c r="F218" i="1"/>
  <c r="F206" i="1"/>
  <c r="D14" i="2" s="1"/>
  <c r="F422" i="1"/>
  <c r="F219" i="1"/>
  <c r="D30" i="2" s="1"/>
  <c r="F210" i="1"/>
  <c r="F424" i="1"/>
  <c r="F512" i="1"/>
  <c r="F373" i="1"/>
  <c r="F358" i="1"/>
  <c r="D123" i="2" s="1"/>
  <c r="F287" i="1"/>
  <c r="F361" i="1"/>
  <c r="F505" i="1"/>
  <c r="F372" i="1"/>
  <c r="F240" i="1"/>
  <c r="F430" i="1"/>
  <c r="F250" i="1"/>
  <c r="D38" i="2" s="1"/>
  <c r="F348" i="1"/>
  <c r="F435" i="1"/>
  <c r="D110" i="2" s="1"/>
  <c r="F256" i="1"/>
  <c r="T76" i="1"/>
  <c r="U76" i="1" s="1"/>
  <c r="T96" i="1"/>
  <c r="U96" i="1" s="1"/>
  <c r="T85" i="1"/>
  <c r="U85" i="1" s="1"/>
  <c r="T53" i="1"/>
  <c r="U53" i="1" s="1"/>
  <c r="U65" i="1"/>
  <c r="T52" i="1"/>
  <c r="U52" i="1" s="1"/>
  <c r="T50" i="1"/>
  <c r="U50" i="1" s="1"/>
  <c r="T84" i="1"/>
  <c r="U84" i="1" s="1"/>
  <c r="T72" i="1"/>
  <c r="U72" i="1" s="1"/>
  <c r="U64" i="1"/>
  <c r="U48" i="1"/>
  <c r="U60" i="1"/>
  <c r="T83" i="1"/>
  <c r="U83" i="1" s="1"/>
  <c r="T71" i="1"/>
  <c r="U71" i="1" s="1"/>
  <c r="T47" i="1"/>
  <c r="U47" i="1" s="1"/>
  <c r="U51" i="1"/>
  <c r="U59" i="1"/>
  <c r="U45" i="1"/>
  <c r="U89" i="1"/>
  <c r="U77" i="1"/>
  <c r="U95" i="1"/>
  <c r="U88" i="1"/>
  <c r="U87" i="1"/>
  <c r="U75" i="1"/>
  <c r="T56" i="1"/>
  <c r="U56" i="1" s="1"/>
  <c r="T44" i="1"/>
  <c r="U44" i="1" s="1"/>
  <c r="U86" i="1"/>
  <c r="U74" i="1"/>
  <c r="T43" i="1"/>
  <c r="U43" i="1" s="1"/>
  <c r="U55" i="1"/>
  <c r="U49" i="1"/>
  <c r="U97" i="1"/>
  <c r="T90" i="1"/>
  <c r="U90" i="1" s="1"/>
  <c r="T54" i="1"/>
  <c r="U54" i="1" s="1"/>
  <c r="T42" i="1"/>
  <c r="U42" i="1" s="1"/>
  <c r="U73" i="1"/>
  <c r="U67" i="1"/>
  <c r="U91" i="1"/>
  <c r="U66" i="1"/>
  <c r="U57" i="1"/>
  <c r="U92" i="1"/>
  <c r="U93" i="1"/>
  <c r="U82" i="1"/>
  <c r="U63" i="1"/>
  <c r="U68" i="1"/>
  <c r="U79" i="1"/>
  <c r="U94" i="1"/>
  <c r="U58" i="1"/>
  <c r="U81" i="1"/>
  <c r="U62" i="1"/>
  <c r="U80" i="1"/>
  <c r="U61" i="1"/>
  <c r="U70" i="1"/>
  <c r="U46" i="1"/>
  <c r="U78" i="1"/>
  <c r="U69" i="1"/>
  <c r="D225" i="2" l="1"/>
  <c r="D226" i="2"/>
  <c r="D114" i="2"/>
  <c r="D208" i="2"/>
  <c r="B4390" i="3"/>
  <c r="B4398" i="3"/>
  <c r="B4406" i="3"/>
  <c r="B4414" i="3"/>
  <c r="B4422" i="3"/>
  <c r="B4418" i="3"/>
  <c r="B4391" i="3"/>
  <c r="B4399" i="3"/>
  <c r="B4407" i="3"/>
  <c r="B4415" i="3"/>
  <c r="B4423" i="3"/>
  <c r="B4408" i="3"/>
  <c r="B4424" i="3"/>
  <c r="B4394" i="3"/>
  <c r="B4392" i="3"/>
  <c r="B4400" i="3"/>
  <c r="B4416" i="3"/>
  <c r="B4402" i="3"/>
  <c r="B4393" i="3"/>
  <c r="B4401" i="3"/>
  <c r="B4409" i="3"/>
  <c r="B4417" i="3"/>
  <c r="B4425" i="3"/>
  <c r="B4395" i="3"/>
  <c r="B4403" i="3"/>
  <c r="B4411" i="3"/>
  <c r="B4419" i="3"/>
  <c r="B4427" i="3"/>
  <c r="B4413" i="3"/>
  <c r="B4426" i="3"/>
  <c r="B4396" i="3"/>
  <c r="B4404" i="3"/>
  <c r="B4412" i="3"/>
  <c r="B4420" i="3"/>
  <c r="B4428" i="3"/>
  <c r="B4397" i="3"/>
  <c r="B4421" i="3"/>
  <c r="B4410" i="3"/>
  <c r="B4389" i="3"/>
  <c r="B4405" i="3"/>
  <c r="B4510" i="3"/>
  <c r="B4518" i="3"/>
  <c r="B4526" i="3"/>
  <c r="B4534" i="3"/>
  <c r="B4542" i="3"/>
  <c r="B4511" i="3"/>
  <c r="B4519" i="3"/>
  <c r="B4527" i="3"/>
  <c r="B4535" i="3"/>
  <c r="B4543" i="3"/>
  <c r="B4522" i="3"/>
  <c r="B4512" i="3"/>
  <c r="B4520" i="3"/>
  <c r="B4528" i="3"/>
  <c r="B4536" i="3"/>
  <c r="B4544" i="3"/>
  <c r="B4513" i="3"/>
  <c r="B4521" i="3"/>
  <c r="B4529" i="3"/>
  <c r="B4537" i="3"/>
  <c r="B4545" i="3"/>
  <c r="B4546" i="3"/>
  <c r="B4515" i="3"/>
  <c r="B4523" i="3"/>
  <c r="B4531" i="3"/>
  <c r="B4539" i="3"/>
  <c r="B4547" i="3"/>
  <c r="B4538" i="3"/>
  <c r="B4516" i="3"/>
  <c r="B4524" i="3"/>
  <c r="B4532" i="3"/>
  <c r="B4540" i="3"/>
  <c r="B4548" i="3"/>
  <c r="B4530" i="3"/>
  <c r="B4509" i="3"/>
  <c r="B4517" i="3"/>
  <c r="B4525" i="3"/>
  <c r="B4533" i="3"/>
  <c r="B4541" i="3"/>
  <c r="B4514" i="3"/>
  <c r="D60" i="2"/>
  <c r="B4470" i="3"/>
  <c r="B4478" i="3"/>
  <c r="B4486" i="3"/>
  <c r="B4494" i="3"/>
  <c r="B4502" i="3"/>
  <c r="B4482" i="3"/>
  <c r="B4471" i="3"/>
  <c r="B4479" i="3"/>
  <c r="B4487" i="3"/>
  <c r="B4495" i="3"/>
  <c r="B4503" i="3"/>
  <c r="B4498" i="3"/>
  <c r="B4472" i="3"/>
  <c r="B4480" i="3"/>
  <c r="B4488" i="3"/>
  <c r="B4496" i="3"/>
  <c r="B4504" i="3"/>
  <c r="B4474" i="3"/>
  <c r="B4473" i="3"/>
  <c r="B4481" i="3"/>
  <c r="B4489" i="3"/>
  <c r="B4497" i="3"/>
  <c r="B4505" i="3"/>
  <c r="B4475" i="3"/>
  <c r="B4483" i="3"/>
  <c r="B4491" i="3"/>
  <c r="B4499" i="3"/>
  <c r="B4507" i="3"/>
  <c r="B4476" i="3"/>
  <c r="B4484" i="3"/>
  <c r="B4492" i="3"/>
  <c r="B4500" i="3"/>
  <c r="B4508" i="3"/>
  <c r="B4506" i="3"/>
  <c r="B4469" i="3"/>
  <c r="B4477" i="3"/>
  <c r="B4485" i="3"/>
  <c r="B4493" i="3"/>
  <c r="B4501" i="3"/>
  <c r="B4490" i="3"/>
  <c r="D51" i="2"/>
  <c r="B4590" i="3"/>
  <c r="B4598" i="3"/>
  <c r="B4606" i="3"/>
  <c r="B4614" i="3"/>
  <c r="B4622" i="3"/>
  <c r="B4610" i="3"/>
  <c r="B4591" i="3"/>
  <c r="B4599" i="3"/>
  <c r="B4607" i="3"/>
  <c r="B4615" i="3"/>
  <c r="B4623" i="3"/>
  <c r="B4626" i="3"/>
  <c r="B4592" i="3"/>
  <c r="B4600" i="3"/>
  <c r="B4608" i="3"/>
  <c r="B4616" i="3"/>
  <c r="B4624" i="3"/>
  <c r="B4593" i="3"/>
  <c r="B4601" i="3"/>
  <c r="B4609" i="3"/>
  <c r="B4617" i="3"/>
  <c r="B4625" i="3"/>
  <c r="B4618" i="3"/>
  <c r="B4595" i="3"/>
  <c r="B4603" i="3"/>
  <c r="B4611" i="3"/>
  <c r="B4619" i="3"/>
  <c r="B4627" i="3"/>
  <c r="B4602" i="3"/>
  <c r="B4596" i="3"/>
  <c r="B4604" i="3"/>
  <c r="B4612" i="3"/>
  <c r="B4620" i="3"/>
  <c r="B4628" i="3"/>
  <c r="B4594" i="3"/>
  <c r="B4589" i="3"/>
  <c r="B4597" i="3"/>
  <c r="B4605" i="3"/>
  <c r="B4613" i="3"/>
  <c r="B4621" i="3"/>
  <c r="B4382" i="3"/>
  <c r="B4351" i="3"/>
  <c r="B4359" i="3"/>
  <c r="B4367" i="3"/>
  <c r="B4375" i="3"/>
  <c r="B4383" i="3"/>
  <c r="B4360" i="3"/>
  <c r="B4376" i="3"/>
  <c r="B4378" i="3"/>
  <c r="B4352" i="3"/>
  <c r="B4368" i="3"/>
  <c r="B4384" i="3"/>
  <c r="B4353" i="3"/>
  <c r="B4361" i="3"/>
  <c r="B4369" i="3"/>
  <c r="B4377" i="3"/>
  <c r="B4385" i="3"/>
  <c r="B4354" i="3"/>
  <c r="B4370" i="3"/>
  <c r="B4355" i="3"/>
  <c r="B4363" i="3"/>
  <c r="B4371" i="3"/>
  <c r="B4379" i="3"/>
  <c r="B4387" i="3"/>
  <c r="B4357" i="3"/>
  <c r="B4381" i="3"/>
  <c r="B4374" i="3"/>
  <c r="B4356" i="3"/>
  <c r="B4364" i="3"/>
  <c r="B4372" i="3"/>
  <c r="B4380" i="3"/>
  <c r="B4388" i="3"/>
  <c r="B4365" i="3"/>
  <c r="B4350" i="3"/>
  <c r="B4366" i="3"/>
  <c r="B4386" i="3"/>
  <c r="B4349" i="3"/>
  <c r="B4373" i="3"/>
  <c r="B4358" i="3"/>
  <c r="B4362" i="3"/>
  <c r="D106" i="2"/>
  <c r="B4630" i="3"/>
  <c r="B4638" i="3"/>
  <c r="B4646" i="3"/>
  <c r="B4654" i="3"/>
  <c r="B4662" i="3"/>
  <c r="B4631" i="3"/>
  <c r="B4639" i="3"/>
  <c r="B4647" i="3"/>
  <c r="B4655" i="3"/>
  <c r="B4663" i="3"/>
  <c r="B4650" i="3"/>
  <c r="B4632" i="3"/>
  <c r="B4640" i="3"/>
  <c r="B4648" i="3"/>
  <c r="B4656" i="3"/>
  <c r="B4664" i="3"/>
  <c r="B4658" i="3"/>
  <c r="B4633" i="3"/>
  <c r="B4641" i="3"/>
  <c r="B4649" i="3"/>
  <c r="B4657" i="3"/>
  <c r="B4665" i="3"/>
  <c r="B4634" i="3"/>
  <c r="B4642" i="3"/>
  <c r="B4635" i="3"/>
  <c r="B4643" i="3"/>
  <c r="B4651" i="3"/>
  <c r="B4659" i="3"/>
  <c r="B4667" i="3"/>
  <c r="B4636" i="3"/>
  <c r="B4644" i="3"/>
  <c r="B4652" i="3"/>
  <c r="B4660" i="3"/>
  <c r="B4668" i="3"/>
  <c r="B4629" i="3"/>
  <c r="B4637" i="3"/>
  <c r="B4645" i="3"/>
  <c r="B4653" i="3"/>
  <c r="B4661" i="3"/>
  <c r="B4666" i="3"/>
  <c r="D58" i="2"/>
  <c r="B4430" i="3"/>
  <c r="B4438" i="3"/>
  <c r="B4446" i="3"/>
  <c r="B4454" i="3"/>
  <c r="B4462" i="3"/>
  <c r="B4442" i="3"/>
  <c r="B4431" i="3"/>
  <c r="B4439" i="3"/>
  <c r="B4447" i="3"/>
  <c r="B4455" i="3"/>
  <c r="B4463" i="3"/>
  <c r="B4432" i="3"/>
  <c r="B4440" i="3"/>
  <c r="B4448" i="3"/>
  <c r="B4456" i="3"/>
  <c r="B4464" i="3"/>
  <c r="B4434" i="3"/>
  <c r="B4433" i="3"/>
  <c r="B4441" i="3"/>
  <c r="B4449" i="3"/>
  <c r="B4457" i="3"/>
  <c r="B4465" i="3"/>
  <c r="B4458" i="3"/>
  <c r="B4435" i="3"/>
  <c r="B4443" i="3"/>
  <c r="B4451" i="3"/>
  <c r="B4459" i="3"/>
  <c r="B4467" i="3"/>
  <c r="B4450" i="3"/>
  <c r="B4436" i="3"/>
  <c r="B4444" i="3"/>
  <c r="B4452" i="3"/>
  <c r="B4460" i="3"/>
  <c r="B4468" i="3"/>
  <c r="B4429" i="3"/>
  <c r="B4437" i="3"/>
  <c r="B4445" i="3"/>
  <c r="B4453" i="3"/>
  <c r="B4461" i="3"/>
  <c r="B4466" i="3"/>
  <c r="D43" i="2"/>
  <c r="B4550" i="3"/>
  <c r="B4558" i="3"/>
  <c r="B4566" i="3"/>
  <c r="B4574" i="3"/>
  <c r="B4582" i="3"/>
  <c r="B4586" i="3"/>
  <c r="B4551" i="3"/>
  <c r="B4559" i="3"/>
  <c r="B4567" i="3"/>
  <c r="B4575" i="3"/>
  <c r="B4583" i="3"/>
  <c r="B4552" i="3"/>
  <c r="B4560" i="3"/>
  <c r="B4568" i="3"/>
  <c r="B4576" i="3"/>
  <c r="B4584" i="3"/>
  <c r="B4570" i="3"/>
  <c r="B4553" i="3"/>
  <c r="B4561" i="3"/>
  <c r="B4569" i="3"/>
  <c r="B4577" i="3"/>
  <c r="B4585" i="3"/>
  <c r="B4578" i="3"/>
  <c r="B4555" i="3"/>
  <c r="B4563" i="3"/>
  <c r="B4571" i="3"/>
  <c r="B4579" i="3"/>
  <c r="B4587" i="3"/>
  <c r="B4562" i="3"/>
  <c r="B4556" i="3"/>
  <c r="B4564" i="3"/>
  <c r="B4572" i="3"/>
  <c r="B4580" i="3"/>
  <c r="B4588" i="3"/>
  <c r="B4554" i="3"/>
  <c r="B4549" i="3"/>
  <c r="B4557" i="3"/>
  <c r="B4565" i="3"/>
  <c r="B4573" i="3"/>
  <c r="B4581" i="3"/>
  <c r="D195" i="2"/>
  <c r="D194" i="2"/>
  <c r="D105" i="2"/>
  <c r="B3793" i="3"/>
  <c r="B3801" i="3"/>
  <c r="B3809" i="3"/>
  <c r="B3817" i="3"/>
  <c r="B3825" i="3"/>
  <c r="B3813" i="3"/>
  <c r="B3794" i="3"/>
  <c r="B3802" i="3"/>
  <c r="B3810" i="3"/>
  <c r="B3818" i="3"/>
  <c r="B3826" i="3"/>
  <c r="B3789" i="3"/>
  <c r="B3795" i="3"/>
  <c r="B3803" i="3"/>
  <c r="B3811" i="3"/>
  <c r="B3819" i="3"/>
  <c r="B3827" i="3"/>
  <c r="B3821" i="3"/>
  <c r="B3796" i="3"/>
  <c r="B3804" i="3"/>
  <c r="B3812" i="3"/>
  <c r="B3820" i="3"/>
  <c r="B3828" i="3"/>
  <c r="B3790" i="3"/>
  <c r="B3798" i="3"/>
  <c r="B3806" i="3"/>
  <c r="B3814" i="3"/>
  <c r="B3822" i="3"/>
  <c r="B3805" i="3"/>
  <c r="B3791" i="3"/>
  <c r="B3799" i="3"/>
  <c r="B3807" i="3"/>
  <c r="B3815" i="3"/>
  <c r="B3823" i="3"/>
  <c r="B3797" i="3"/>
  <c r="B3792" i="3"/>
  <c r="B3800" i="3"/>
  <c r="B3808" i="3"/>
  <c r="B3816" i="3"/>
  <c r="B3824" i="3"/>
  <c r="D118" i="2"/>
  <c r="B3833" i="3"/>
  <c r="B3841" i="3"/>
  <c r="B3849" i="3"/>
  <c r="B3857" i="3"/>
  <c r="B3865" i="3"/>
  <c r="B3829" i="3"/>
  <c r="B3834" i="3"/>
  <c r="B3842" i="3"/>
  <c r="B3850" i="3"/>
  <c r="B3858" i="3"/>
  <c r="B3866" i="3"/>
  <c r="B3835" i="3"/>
  <c r="B3843" i="3"/>
  <c r="B3851" i="3"/>
  <c r="B3859" i="3"/>
  <c r="B3867" i="3"/>
  <c r="B3845" i="3"/>
  <c r="B3836" i="3"/>
  <c r="B3844" i="3"/>
  <c r="B3852" i="3"/>
  <c r="B3860" i="3"/>
  <c r="B3868" i="3"/>
  <c r="B3853" i="3"/>
  <c r="B3830" i="3"/>
  <c r="B3838" i="3"/>
  <c r="B3846" i="3"/>
  <c r="B3854" i="3"/>
  <c r="B3862" i="3"/>
  <c r="B3837" i="3"/>
  <c r="B3831" i="3"/>
  <c r="B3839" i="3"/>
  <c r="B3847" i="3"/>
  <c r="B3855" i="3"/>
  <c r="B3863" i="3"/>
  <c r="B3832" i="3"/>
  <c r="B3840" i="3"/>
  <c r="B3848" i="3"/>
  <c r="B3856" i="3"/>
  <c r="B3864" i="3"/>
  <c r="B3861" i="3"/>
  <c r="B3713" i="3"/>
  <c r="B3721" i="3"/>
  <c r="B3729" i="3"/>
  <c r="B3737" i="3"/>
  <c r="B3740" i="3"/>
  <c r="B3709" i="3"/>
  <c r="B3714" i="3"/>
  <c r="B3722" i="3"/>
  <c r="B3730" i="3"/>
  <c r="B3747" i="3"/>
  <c r="B3741" i="3"/>
  <c r="B3715" i="3"/>
  <c r="B3723" i="3"/>
  <c r="B3731" i="3"/>
  <c r="B3739" i="3"/>
  <c r="B3717" i="3"/>
  <c r="B3716" i="3"/>
  <c r="B3724" i="3"/>
  <c r="B3732" i="3"/>
  <c r="B3748" i="3"/>
  <c r="B3725" i="3"/>
  <c r="B3710" i="3"/>
  <c r="B3718" i="3"/>
  <c r="B3726" i="3"/>
  <c r="B3734" i="3"/>
  <c r="B3742" i="3"/>
  <c r="B3738" i="3"/>
  <c r="B3711" i="3"/>
  <c r="B3719" i="3"/>
  <c r="B3727" i="3"/>
  <c r="B3735" i="3"/>
  <c r="B3743" i="3"/>
  <c r="B3744" i="3"/>
  <c r="B3746" i="3"/>
  <c r="B3712" i="3"/>
  <c r="B3720" i="3"/>
  <c r="B3728" i="3"/>
  <c r="B3736" i="3"/>
  <c r="B3745" i="3"/>
  <c r="B3733" i="3"/>
  <c r="D100" i="2"/>
  <c r="B3753" i="3"/>
  <c r="B3761" i="3"/>
  <c r="B3769" i="3"/>
  <c r="B3777" i="3"/>
  <c r="B3785" i="3"/>
  <c r="B3754" i="3"/>
  <c r="B3762" i="3"/>
  <c r="B3770" i="3"/>
  <c r="B3778" i="3"/>
  <c r="B3786" i="3"/>
  <c r="B3765" i="3"/>
  <c r="B3755" i="3"/>
  <c r="B3763" i="3"/>
  <c r="B3771" i="3"/>
  <c r="B3779" i="3"/>
  <c r="B3787" i="3"/>
  <c r="B3756" i="3"/>
  <c r="B3764" i="3"/>
  <c r="B3772" i="3"/>
  <c r="B3780" i="3"/>
  <c r="B3788" i="3"/>
  <c r="B3749" i="3"/>
  <c r="B3750" i="3"/>
  <c r="B3758" i="3"/>
  <c r="B3766" i="3"/>
  <c r="B3774" i="3"/>
  <c r="B3782" i="3"/>
  <c r="B3781" i="3"/>
  <c r="B3751" i="3"/>
  <c r="B3759" i="3"/>
  <c r="B3767" i="3"/>
  <c r="B3775" i="3"/>
  <c r="B3783" i="3"/>
  <c r="B3773" i="3"/>
  <c r="B3752" i="3"/>
  <c r="B3760" i="3"/>
  <c r="B3768" i="3"/>
  <c r="B3776" i="3"/>
  <c r="B3784" i="3"/>
  <c r="B3757" i="3"/>
  <c r="D34" i="2"/>
  <c r="D69" i="2"/>
  <c r="D126" i="2"/>
  <c r="B2672" i="3"/>
  <c r="B2680" i="3"/>
  <c r="B2688" i="3"/>
  <c r="B2696" i="3"/>
  <c r="B2704" i="3"/>
  <c r="B2686" i="3"/>
  <c r="B2703" i="3"/>
  <c r="B2673" i="3"/>
  <c r="B2681" i="3"/>
  <c r="B2689" i="3"/>
  <c r="B2697" i="3"/>
  <c r="B2705" i="3"/>
  <c r="B2678" i="3"/>
  <c r="B2687" i="3"/>
  <c r="B2674" i="3"/>
  <c r="B2682" i="3"/>
  <c r="B2690" i="3"/>
  <c r="B2698" i="3"/>
  <c r="B2706" i="3"/>
  <c r="B2670" i="3"/>
  <c r="B2679" i="3"/>
  <c r="B2675" i="3"/>
  <c r="B2683" i="3"/>
  <c r="B2691" i="3"/>
  <c r="B2699" i="3"/>
  <c r="B2707" i="3"/>
  <c r="B2694" i="3"/>
  <c r="B2676" i="3"/>
  <c r="B2684" i="3"/>
  <c r="B2692" i="3"/>
  <c r="B2700" i="3"/>
  <c r="B2708" i="3"/>
  <c r="B2702" i="3"/>
  <c r="B2695" i="3"/>
  <c r="B2669" i="3"/>
  <c r="B2677" i="3"/>
  <c r="B2685" i="3"/>
  <c r="B2693" i="3"/>
  <c r="B2701" i="3"/>
  <c r="B2671" i="3"/>
  <c r="D137" i="2"/>
  <c r="B2711" i="3"/>
  <c r="B2719" i="3"/>
  <c r="B2727" i="3"/>
  <c r="B2735" i="3"/>
  <c r="B2712" i="3"/>
  <c r="B2720" i="3"/>
  <c r="B2728" i="3"/>
  <c r="B2736" i="3"/>
  <c r="B2744" i="3"/>
  <c r="B2713" i="3"/>
  <c r="B2721" i="3"/>
  <c r="B2729" i="3"/>
  <c r="B2737" i="3"/>
  <c r="B2745" i="3"/>
  <c r="B2718" i="3"/>
  <c r="B2714" i="3"/>
  <c r="B2722" i="3"/>
  <c r="B2730" i="3"/>
  <c r="B2738" i="3"/>
  <c r="B2746" i="3"/>
  <c r="B2710" i="3"/>
  <c r="B2715" i="3"/>
  <c r="B2723" i="3"/>
  <c r="B2731" i="3"/>
  <c r="B2739" i="3"/>
  <c r="B2747" i="3"/>
  <c r="B2726" i="3"/>
  <c r="B2716" i="3"/>
  <c r="B2724" i="3"/>
  <c r="B2732" i="3"/>
  <c r="B2740" i="3"/>
  <c r="B2748" i="3"/>
  <c r="B2734" i="3"/>
  <c r="B2743" i="3"/>
  <c r="B2709" i="3"/>
  <c r="B2717" i="3"/>
  <c r="B2725" i="3"/>
  <c r="B2733" i="3"/>
  <c r="B2741" i="3"/>
  <c r="B2742" i="3"/>
  <c r="B2633" i="3"/>
  <c r="B2641" i="3"/>
  <c r="B2649" i="3"/>
  <c r="B2657" i="3"/>
  <c r="B2665" i="3"/>
  <c r="B2655" i="3"/>
  <c r="B2634" i="3"/>
  <c r="B2642" i="3"/>
  <c r="B2650" i="3"/>
  <c r="B2658" i="3"/>
  <c r="B2666" i="3"/>
  <c r="B2647" i="3"/>
  <c r="B2656" i="3"/>
  <c r="B2635" i="3"/>
  <c r="B2643" i="3"/>
  <c r="B2651" i="3"/>
  <c r="B2659" i="3"/>
  <c r="B2667" i="3"/>
  <c r="B2639" i="3"/>
  <c r="B2648" i="3"/>
  <c r="B2636" i="3"/>
  <c r="B2644" i="3"/>
  <c r="B2652" i="3"/>
  <c r="B2660" i="3"/>
  <c r="B2668" i="3"/>
  <c r="B2663" i="3"/>
  <c r="B2632" i="3"/>
  <c r="B2637" i="3"/>
  <c r="B2645" i="3"/>
  <c r="B2653" i="3"/>
  <c r="B2661" i="3"/>
  <c r="B2629" i="3"/>
  <c r="B2664" i="3"/>
  <c r="B2630" i="3"/>
  <c r="B2638" i="3"/>
  <c r="B2646" i="3"/>
  <c r="B2654" i="3"/>
  <c r="B2662" i="3"/>
  <c r="B2631" i="3"/>
  <c r="B2640" i="3"/>
  <c r="B2551" i="3"/>
  <c r="B2559" i="3"/>
  <c r="B2567" i="3"/>
  <c r="B2575" i="3"/>
  <c r="B2583" i="3"/>
  <c r="B2579" i="3"/>
  <c r="B2552" i="3"/>
  <c r="B2560" i="3"/>
  <c r="B2568" i="3"/>
  <c r="B2576" i="3"/>
  <c r="B2584" i="3"/>
  <c r="B2563" i="3"/>
  <c r="B2587" i="3"/>
  <c r="B2553" i="3"/>
  <c r="B2561" i="3"/>
  <c r="B2569" i="3"/>
  <c r="B2577" i="3"/>
  <c r="B2585" i="3"/>
  <c r="B2554" i="3"/>
  <c r="B2562" i="3"/>
  <c r="B2570" i="3"/>
  <c r="B2578" i="3"/>
  <c r="B2586" i="3"/>
  <c r="B2555" i="3"/>
  <c r="B2571" i="3"/>
  <c r="B2556" i="3"/>
  <c r="B2564" i="3"/>
  <c r="B2572" i="3"/>
  <c r="B2580" i="3"/>
  <c r="B2588" i="3"/>
  <c r="B2550" i="3"/>
  <c r="B2566" i="3"/>
  <c r="B2582" i="3"/>
  <c r="B2557" i="3"/>
  <c r="B2565" i="3"/>
  <c r="B2573" i="3"/>
  <c r="B2581" i="3"/>
  <c r="B2549" i="3"/>
  <c r="B2558" i="3"/>
  <c r="B2574" i="3"/>
  <c r="G290" i="1"/>
  <c r="D83" i="2"/>
  <c r="D82" i="2"/>
  <c r="D141" i="2"/>
  <c r="B2004" i="3"/>
  <c r="B2012" i="3"/>
  <c r="B2020" i="3"/>
  <c r="B2028" i="3"/>
  <c r="B2036" i="3"/>
  <c r="B2016" i="3"/>
  <c r="B2005" i="3"/>
  <c r="B2013" i="3"/>
  <c r="B2021" i="3"/>
  <c r="B2029" i="3"/>
  <c r="B2037" i="3"/>
  <c r="B2031" i="3"/>
  <c r="B2040" i="3"/>
  <c r="B2006" i="3"/>
  <c r="B2014" i="3"/>
  <c r="B2022" i="3"/>
  <c r="B2030" i="3"/>
  <c r="B2038" i="3"/>
  <c r="B2032" i="3"/>
  <c r="B2007" i="3"/>
  <c r="B2015" i="3"/>
  <c r="B2023" i="3"/>
  <c r="B2039" i="3"/>
  <c r="B2009" i="3"/>
  <c r="B2017" i="3"/>
  <c r="B2025" i="3"/>
  <c r="B2033" i="3"/>
  <c r="B2041" i="3"/>
  <c r="B2024" i="3"/>
  <c r="B2010" i="3"/>
  <c r="B2018" i="3"/>
  <c r="B2026" i="3"/>
  <c r="B2034" i="3"/>
  <c r="B2042" i="3"/>
  <c r="B2008" i="3"/>
  <c r="B2011" i="3"/>
  <c r="B2019" i="3"/>
  <c r="B2027" i="3"/>
  <c r="B2035" i="3"/>
  <c r="B2003" i="3"/>
  <c r="B1963" i="3"/>
  <c r="B1964" i="3"/>
  <c r="B1972" i="3"/>
  <c r="B1980" i="3"/>
  <c r="B1988" i="3"/>
  <c r="B1996" i="3"/>
  <c r="B1992" i="3"/>
  <c r="B1965" i="3"/>
  <c r="B1973" i="3"/>
  <c r="B1981" i="3"/>
  <c r="B1989" i="3"/>
  <c r="B1997" i="3"/>
  <c r="B1975" i="3"/>
  <c r="B1999" i="3"/>
  <c r="B1966" i="3"/>
  <c r="B1974" i="3"/>
  <c r="B1982" i="3"/>
  <c r="B1990" i="3"/>
  <c r="B1998" i="3"/>
  <c r="B1967" i="3"/>
  <c r="B1991" i="3"/>
  <c r="B1983" i="3"/>
  <c r="B1976" i="3"/>
  <c r="B1969" i="3"/>
  <c r="B1977" i="3"/>
  <c r="B1985" i="3"/>
  <c r="B1993" i="3"/>
  <c r="B2001" i="3"/>
  <c r="B1995" i="3"/>
  <c r="B1970" i="3"/>
  <c r="B1978" i="3"/>
  <c r="B1986" i="3"/>
  <c r="B1994" i="3"/>
  <c r="B2002" i="3"/>
  <c r="B1984" i="3"/>
  <c r="B1971" i="3"/>
  <c r="B1979" i="3"/>
  <c r="B1987" i="3"/>
  <c r="B1968" i="3"/>
  <c r="B2000" i="3"/>
  <c r="D149" i="2"/>
  <c r="B2084" i="3"/>
  <c r="B2092" i="3"/>
  <c r="B2100" i="3"/>
  <c r="B2108" i="3"/>
  <c r="B2116" i="3"/>
  <c r="B2120" i="3"/>
  <c r="B2085" i="3"/>
  <c r="B2093" i="3"/>
  <c r="B2101" i="3"/>
  <c r="B2109" i="3"/>
  <c r="B2117" i="3"/>
  <c r="B2096" i="3"/>
  <c r="B2086" i="3"/>
  <c r="B2094" i="3"/>
  <c r="B2102" i="3"/>
  <c r="B2110" i="3"/>
  <c r="B2118" i="3"/>
  <c r="B2088" i="3"/>
  <c r="B2087" i="3"/>
  <c r="B2095" i="3"/>
  <c r="B2103" i="3"/>
  <c r="B2111" i="3"/>
  <c r="B2119" i="3"/>
  <c r="B2104" i="3"/>
  <c r="B2089" i="3"/>
  <c r="B2097" i="3"/>
  <c r="B2105" i="3"/>
  <c r="B2113" i="3"/>
  <c r="B2121" i="3"/>
  <c r="B2090" i="3"/>
  <c r="B2098" i="3"/>
  <c r="B2106" i="3"/>
  <c r="B2114" i="3"/>
  <c r="B2122" i="3"/>
  <c r="B2112" i="3"/>
  <c r="B2091" i="3"/>
  <c r="B2099" i="3"/>
  <c r="B2107" i="3"/>
  <c r="B2115" i="3"/>
  <c r="B2083" i="3"/>
  <c r="B2124" i="3"/>
  <c r="B2132" i="3"/>
  <c r="B2140" i="3"/>
  <c r="B2148" i="3"/>
  <c r="B2156" i="3"/>
  <c r="B2152" i="3"/>
  <c r="B2125" i="3"/>
  <c r="B2133" i="3"/>
  <c r="B2141" i="3"/>
  <c r="B2149" i="3"/>
  <c r="B2157" i="3"/>
  <c r="B2136" i="3"/>
  <c r="B2126" i="3"/>
  <c r="B2134" i="3"/>
  <c r="B2142" i="3"/>
  <c r="B2150" i="3"/>
  <c r="B2158" i="3"/>
  <c r="B2128" i="3"/>
  <c r="B2127" i="3"/>
  <c r="B2135" i="3"/>
  <c r="B2143" i="3"/>
  <c r="B2151" i="3"/>
  <c r="B2159" i="3"/>
  <c r="B2144" i="3"/>
  <c r="B2129" i="3"/>
  <c r="B2137" i="3"/>
  <c r="B2145" i="3"/>
  <c r="B2153" i="3"/>
  <c r="B2161" i="3"/>
  <c r="B2160" i="3"/>
  <c r="B2130" i="3"/>
  <c r="B2138" i="3"/>
  <c r="B2146" i="3"/>
  <c r="B2154" i="3"/>
  <c r="B2162" i="3"/>
  <c r="B2131" i="3"/>
  <c r="B2139" i="3"/>
  <c r="B2147" i="3"/>
  <c r="B2155" i="3"/>
  <c r="B2123" i="3"/>
  <c r="D143" i="2"/>
  <c r="B2044" i="3"/>
  <c r="B2052" i="3"/>
  <c r="B2060" i="3"/>
  <c r="B2068" i="3"/>
  <c r="B2076" i="3"/>
  <c r="B2045" i="3"/>
  <c r="B2053" i="3"/>
  <c r="B2061" i="3"/>
  <c r="B2069" i="3"/>
  <c r="B2077" i="3"/>
  <c r="B2072" i="3"/>
  <c r="B2046" i="3"/>
  <c r="B2054" i="3"/>
  <c r="B2062" i="3"/>
  <c r="B2070" i="3"/>
  <c r="B2078" i="3"/>
  <c r="B2064" i="3"/>
  <c r="B2047" i="3"/>
  <c r="B2055" i="3"/>
  <c r="B2063" i="3"/>
  <c r="B2071" i="3"/>
  <c r="B2079" i="3"/>
  <c r="B2080" i="3"/>
  <c r="B2049" i="3"/>
  <c r="B2057" i="3"/>
  <c r="B2065" i="3"/>
  <c r="B2073" i="3"/>
  <c r="B2081" i="3"/>
  <c r="B2048" i="3"/>
  <c r="B2050" i="3"/>
  <c r="B2058" i="3"/>
  <c r="B2066" i="3"/>
  <c r="B2074" i="3"/>
  <c r="B2082" i="3"/>
  <c r="B2051" i="3"/>
  <c r="B2059" i="3"/>
  <c r="B2067" i="3"/>
  <c r="B2075" i="3"/>
  <c r="B2043" i="3"/>
  <c r="B2056" i="3"/>
  <c r="B1843" i="3"/>
  <c r="B1847" i="3"/>
  <c r="B1855" i="3"/>
  <c r="B1863" i="3"/>
  <c r="B1871" i="3"/>
  <c r="B1879" i="3"/>
  <c r="B1867" i="3"/>
  <c r="B1870" i="3"/>
  <c r="B1848" i="3"/>
  <c r="B1856" i="3"/>
  <c r="B1864" i="3"/>
  <c r="B1872" i="3"/>
  <c r="B1880" i="3"/>
  <c r="B1859" i="3"/>
  <c r="B1849" i="3"/>
  <c r="B1857" i="3"/>
  <c r="B1865" i="3"/>
  <c r="B1873" i="3"/>
  <c r="B1881" i="3"/>
  <c r="B1878" i="3"/>
  <c r="B1850" i="3"/>
  <c r="B1858" i="3"/>
  <c r="B1866" i="3"/>
  <c r="B1874" i="3"/>
  <c r="B1882" i="3"/>
  <c r="B1851" i="3"/>
  <c r="B1875" i="3"/>
  <c r="B1844" i="3"/>
  <c r="B1852" i="3"/>
  <c r="B1860" i="3"/>
  <c r="B1868" i="3"/>
  <c r="B1876" i="3"/>
  <c r="B1846" i="3"/>
  <c r="B1862" i="3"/>
  <c r="B1845" i="3"/>
  <c r="B1853" i="3"/>
  <c r="B1861" i="3"/>
  <c r="B1869" i="3"/>
  <c r="B1877" i="3"/>
  <c r="B1854" i="3"/>
  <c r="B1644" i="3"/>
  <c r="B1652" i="3"/>
  <c r="B1660" i="3"/>
  <c r="B1668" i="3"/>
  <c r="B1676" i="3"/>
  <c r="B1672" i="3"/>
  <c r="B1645" i="3"/>
  <c r="B1653" i="3"/>
  <c r="B1661" i="3"/>
  <c r="B1669" i="3"/>
  <c r="B1677" i="3"/>
  <c r="B1656" i="3"/>
  <c r="B1646" i="3"/>
  <c r="B1654" i="3"/>
  <c r="B1662" i="3"/>
  <c r="B1670" i="3"/>
  <c r="B1678" i="3"/>
  <c r="B1648" i="3"/>
  <c r="B1680" i="3"/>
  <c r="B1647" i="3"/>
  <c r="B1655" i="3"/>
  <c r="B1663" i="3"/>
  <c r="B1671" i="3"/>
  <c r="B1679" i="3"/>
  <c r="B1664" i="3"/>
  <c r="B1649" i="3"/>
  <c r="B1657" i="3"/>
  <c r="B1665" i="3"/>
  <c r="B1673" i="3"/>
  <c r="B1681" i="3"/>
  <c r="B1650" i="3"/>
  <c r="B1658" i="3"/>
  <c r="B1666" i="3"/>
  <c r="B1674" i="3"/>
  <c r="B1682" i="3"/>
  <c r="B1651" i="3"/>
  <c r="B1659" i="3"/>
  <c r="B1667" i="3"/>
  <c r="B1675" i="3"/>
  <c r="B1643" i="3"/>
  <c r="B1572" i="3"/>
  <c r="B1568" i="3"/>
  <c r="B1565" i="3"/>
  <c r="B1573" i="3"/>
  <c r="B1581" i="3"/>
  <c r="B1589" i="3"/>
  <c r="B1597" i="3"/>
  <c r="B1591" i="3"/>
  <c r="B1576" i="3"/>
  <c r="B1566" i="3"/>
  <c r="B1574" i="3"/>
  <c r="B1582" i="3"/>
  <c r="B1590" i="3"/>
  <c r="B1598" i="3"/>
  <c r="B1584" i="3"/>
  <c r="B1567" i="3"/>
  <c r="B1575" i="3"/>
  <c r="B1583" i="3"/>
  <c r="B1599" i="3"/>
  <c r="B1569" i="3"/>
  <c r="B1577" i="3"/>
  <c r="B1585" i="3"/>
  <c r="B1593" i="3"/>
  <c r="B1601" i="3"/>
  <c r="B1580" i="3"/>
  <c r="B1592" i="3"/>
  <c r="B1570" i="3"/>
  <c r="B1578" i="3"/>
  <c r="B1586" i="3"/>
  <c r="B1594" i="3"/>
  <c r="B1602" i="3"/>
  <c r="B1596" i="3"/>
  <c r="B1571" i="3"/>
  <c r="B1579" i="3"/>
  <c r="B1587" i="3"/>
  <c r="B1595" i="3"/>
  <c r="B1563" i="3"/>
  <c r="B1564" i="3"/>
  <c r="B1588" i="3"/>
  <c r="B1600" i="3"/>
  <c r="D165" i="2"/>
  <c r="B1764" i="3"/>
  <c r="B1772" i="3"/>
  <c r="B1780" i="3"/>
  <c r="B1788" i="3"/>
  <c r="B1796" i="3"/>
  <c r="B1795" i="3"/>
  <c r="B1765" i="3"/>
  <c r="B1773" i="3"/>
  <c r="B1781" i="3"/>
  <c r="B1789" i="3"/>
  <c r="B1797" i="3"/>
  <c r="B1779" i="3"/>
  <c r="B1766" i="3"/>
  <c r="B1774" i="3"/>
  <c r="B1782" i="3"/>
  <c r="B1790" i="3"/>
  <c r="B1798" i="3"/>
  <c r="B1763" i="3"/>
  <c r="B1767" i="3"/>
  <c r="B1775" i="3"/>
  <c r="B1783" i="3"/>
  <c r="B1791" i="3"/>
  <c r="B1799" i="3"/>
  <c r="B1768" i="3"/>
  <c r="B1776" i="3"/>
  <c r="B1784" i="3"/>
  <c r="B1792" i="3"/>
  <c r="B1800" i="3"/>
  <c r="B1769" i="3"/>
  <c r="B1777" i="3"/>
  <c r="B1785" i="3"/>
  <c r="B1793" i="3"/>
  <c r="B1801" i="3"/>
  <c r="B1771" i="3"/>
  <c r="B1770" i="3"/>
  <c r="B1778" i="3"/>
  <c r="B1786" i="3"/>
  <c r="B1794" i="3"/>
  <c r="B1802" i="3"/>
  <c r="B1787" i="3"/>
  <c r="D109" i="2"/>
  <c r="B1724" i="3"/>
  <c r="B1732" i="3"/>
  <c r="B1740" i="3"/>
  <c r="B1748" i="3"/>
  <c r="B1756" i="3"/>
  <c r="B1723" i="3"/>
  <c r="B1725" i="3"/>
  <c r="B1733" i="3"/>
  <c r="B1741" i="3"/>
  <c r="B1749" i="3"/>
  <c r="B1757" i="3"/>
  <c r="B1755" i="3"/>
  <c r="B1726" i="3"/>
  <c r="B1734" i="3"/>
  <c r="B1742" i="3"/>
  <c r="B1750" i="3"/>
  <c r="B1758" i="3"/>
  <c r="B1727" i="3"/>
  <c r="B1735" i="3"/>
  <c r="B1743" i="3"/>
  <c r="B1751" i="3"/>
  <c r="B1759" i="3"/>
  <c r="B1739" i="3"/>
  <c r="B1728" i="3"/>
  <c r="B1736" i="3"/>
  <c r="B1744" i="3"/>
  <c r="B1752" i="3"/>
  <c r="B1760" i="3"/>
  <c r="B1731" i="3"/>
  <c r="B1729" i="3"/>
  <c r="B1737" i="3"/>
  <c r="B1745" i="3"/>
  <c r="B1753" i="3"/>
  <c r="B1761" i="3"/>
  <c r="B1730" i="3"/>
  <c r="B1738" i="3"/>
  <c r="B1746" i="3"/>
  <c r="B1754" i="3"/>
  <c r="B1762" i="3"/>
  <c r="B1747" i="3"/>
  <c r="D52" i="2"/>
  <c r="B1604" i="3"/>
  <c r="B1612" i="3"/>
  <c r="B1620" i="3"/>
  <c r="B1605" i="3"/>
  <c r="B1613" i="3"/>
  <c r="B1621" i="3"/>
  <c r="B1629" i="3"/>
  <c r="B1637" i="3"/>
  <c r="B1608" i="3"/>
  <c r="B1606" i="3"/>
  <c r="B1614" i="3"/>
  <c r="B1622" i="3"/>
  <c r="B1630" i="3"/>
  <c r="B1638" i="3"/>
  <c r="B1607" i="3"/>
  <c r="B1615" i="3"/>
  <c r="B1623" i="3"/>
  <c r="B1631" i="3"/>
  <c r="B1639" i="3"/>
  <c r="B1640" i="3"/>
  <c r="B1609" i="3"/>
  <c r="B1617" i="3"/>
  <c r="B1625" i="3"/>
  <c r="B1633" i="3"/>
  <c r="B1641" i="3"/>
  <c r="B1628" i="3"/>
  <c r="B1616" i="3"/>
  <c r="B1610" i="3"/>
  <c r="B1618" i="3"/>
  <c r="B1626" i="3"/>
  <c r="B1634" i="3"/>
  <c r="B1642" i="3"/>
  <c r="B1636" i="3"/>
  <c r="B1632" i="3"/>
  <c r="B1611" i="3"/>
  <c r="B1619" i="3"/>
  <c r="B1627" i="3"/>
  <c r="B1635" i="3"/>
  <c r="B1603" i="3"/>
  <c r="B1624" i="3"/>
  <c r="B1684" i="3"/>
  <c r="B1692" i="3"/>
  <c r="B1700" i="3"/>
  <c r="B1708" i="3"/>
  <c r="B1716" i="3"/>
  <c r="B1685" i="3"/>
  <c r="B1693" i="3"/>
  <c r="B1701" i="3"/>
  <c r="B1709" i="3"/>
  <c r="B1717" i="3"/>
  <c r="B1686" i="3"/>
  <c r="B1694" i="3"/>
  <c r="B1702" i="3"/>
  <c r="B1710" i="3"/>
  <c r="B1718" i="3"/>
  <c r="B1707" i="3"/>
  <c r="B1687" i="3"/>
  <c r="B1695" i="3"/>
  <c r="B1703" i="3"/>
  <c r="B1711" i="3"/>
  <c r="B1719" i="3"/>
  <c r="B1720" i="3"/>
  <c r="B1715" i="3"/>
  <c r="B1688" i="3"/>
  <c r="B1696" i="3"/>
  <c r="B1704" i="3"/>
  <c r="B1712" i="3"/>
  <c r="B1699" i="3"/>
  <c r="B1689" i="3"/>
  <c r="B1697" i="3"/>
  <c r="B1705" i="3"/>
  <c r="B1713" i="3"/>
  <c r="B1721" i="3"/>
  <c r="B1691" i="3"/>
  <c r="B1683" i="3"/>
  <c r="B1690" i="3"/>
  <c r="B1698" i="3"/>
  <c r="B1706" i="3"/>
  <c r="B1714" i="3"/>
  <c r="B1722" i="3"/>
  <c r="D62" i="2"/>
  <c r="B1367" i="3"/>
  <c r="B1399" i="3"/>
  <c r="B1384" i="3"/>
  <c r="B1375" i="3"/>
  <c r="B1392" i="3"/>
  <c r="B1369" i="3"/>
  <c r="B1377" i="3"/>
  <c r="B1385" i="3"/>
  <c r="B1393" i="3"/>
  <c r="B1401" i="3"/>
  <c r="B1370" i="3"/>
  <c r="B1378" i="3"/>
  <c r="B1386" i="3"/>
  <c r="B1394" i="3"/>
  <c r="B1402" i="3"/>
  <c r="B1363" i="3"/>
  <c r="B1371" i="3"/>
  <c r="B1379" i="3"/>
  <c r="B1387" i="3"/>
  <c r="B1395" i="3"/>
  <c r="B1364" i="3"/>
  <c r="B1372" i="3"/>
  <c r="B1380" i="3"/>
  <c r="B1388" i="3"/>
  <c r="B1396" i="3"/>
  <c r="B1391" i="3"/>
  <c r="B1376" i="3"/>
  <c r="B1365" i="3"/>
  <c r="B1373" i="3"/>
  <c r="B1381" i="3"/>
  <c r="B1389" i="3"/>
  <c r="B1397" i="3"/>
  <c r="B1366" i="3"/>
  <c r="B1374" i="3"/>
  <c r="B1382" i="3"/>
  <c r="B1390" i="3"/>
  <c r="B1398" i="3"/>
  <c r="B1383" i="3"/>
  <c r="B1368" i="3"/>
  <c r="B1400" i="3"/>
  <c r="D57" i="2"/>
  <c r="B1295" i="3"/>
  <c r="B1288" i="3"/>
  <c r="B1320" i="3"/>
  <c r="B1303" i="3"/>
  <c r="B1296" i="3"/>
  <c r="B1289" i="3"/>
  <c r="B1297" i="3"/>
  <c r="B1305" i="3"/>
  <c r="B1313" i="3"/>
  <c r="B1321" i="3"/>
  <c r="B1299" i="3"/>
  <c r="B1283" i="3"/>
  <c r="B1290" i="3"/>
  <c r="B1298" i="3"/>
  <c r="B1306" i="3"/>
  <c r="B1314" i="3"/>
  <c r="B1322" i="3"/>
  <c r="B1291" i="3"/>
  <c r="B1315" i="3"/>
  <c r="B1307" i="3"/>
  <c r="B1284" i="3"/>
  <c r="B1292" i="3"/>
  <c r="B1300" i="3"/>
  <c r="B1308" i="3"/>
  <c r="B1316" i="3"/>
  <c r="B1286" i="3"/>
  <c r="B1302" i="3"/>
  <c r="B1318" i="3"/>
  <c r="B1287" i="3"/>
  <c r="B1319" i="3"/>
  <c r="B1312" i="3"/>
  <c r="B1285" i="3"/>
  <c r="B1293" i="3"/>
  <c r="B1301" i="3"/>
  <c r="B1309" i="3"/>
  <c r="B1317" i="3"/>
  <c r="B1294" i="3"/>
  <c r="B1310" i="3"/>
  <c r="B1311" i="3"/>
  <c r="B1304" i="3"/>
  <c r="D61" i="2"/>
  <c r="B1358" i="3"/>
  <c r="B1343" i="3"/>
  <c r="B1336" i="3"/>
  <c r="B1351" i="3"/>
  <c r="B1344" i="3"/>
  <c r="B1329" i="3"/>
  <c r="B1337" i="3"/>
  <c r="B1345" i="3"/>
  <c r="B1353" i="3"/>
  <c r="B1361" i="3"/>
  <c r="B1331" i="3"/>
  <c r="B1355" i="3"/>
  <c r="B1330" i="3"/>
  <c r="B1338" i="3"/>
  <c r="B1346" i="3"/>
  <c r="B1354" i="3"/>
  <c r="B1362" i="3"/>
  <c r="B1347" i="3"/>
  <c r="B1339" i="3"/>
  <c r="B1323" i="3"/>
  <c r="B1324" i="3"/>
  <c r="B1332" i="3"/>
  <c r="B1340" i="3"/>
  <c r="B1348" i="3"/>
  <c r="B1356" i="3"/>
  <c r="B1326" i="3"/>
  <c r="B1342" i="3"/>
  <c r="B1335" i="3"/>
  <c r="B1328" i="3"/>
  <c r="B1360" i="3"/>
  <c r="B1325" i="3"/>
  <c r="B1333" i="3"/>
  <c r="B1341" i="3"/>
  <c r="B1349" i="3"/>
  <c r="B1357" i="3"/>
  <c r="B1334" i="3"/>
  <c r="B1350" i="3"/>
  <c r="B1327" i="3"/>
  <c r="B1359" i="3"/>
  <c r="B1352" i="3"/>
  <c r="B1246" i="3"/>
  <c r="B1278" i="3"/>
  <c r="B1247" i="3"/>
  <c r="B1279" i="3"/>
  <c r="B1272" i="3"/>
  <c r="B1255" i="3"/>
  <c r="B1248" i="3"/>
  <c r="B1280" i="3"/>
  <c r="B1249" i="3"/>
  <c r="B1257" i="3"/>
  <c r="B1265" i="3"/>
  <c r="B1273" i="3"/>
  <c r="B1281" i="3"/>
  <c r="B1258" i="3"/>
  <c r="B1274" i="3"/>
  <c r="B1267" i="3"/>
  <c r="B1243" i="3"/>
  <c r="B1250" i="3"/>
  <c r="B1266" i="3"/>
  <c r="B1282" i="3"/>
  <c r="B1251" i="3"/>
  <c r="B1275" i="3"/>
  <c r="B1259" i="3"/>
  <c r="B1244" i="3"/>
  <c r="B1252" i="3"/>
  <c r="B1260" i="3"/>
  <c r="B1268" i="3"/>
  <c r="B1276" i="3"/>
  <c r="B1270" i="3"/>
  <c r="B1271" i="3"/>
  <c r="B1264" i="3"/>
  <c r="B1245" i="3"/>
  <c r="B1253" i="3"/>
  <c r="B1261" i="3"/>
  <c r="B1269" i="3"/>
  <c r="B1277" i="3"/>
  <c r="B1254" i="3"/>
  <c r="B1262" i="3"/>
  <c r="B1263" i="3"/>
  <c r="B1256" i="3"/>
  <c r="D48" i="2"/>
  <c r="B1222" i="3"/>
  <c r="B1231" i="3"/>
  <c r="B1224" i="3"/>
  <c r="B1207" i="3"/>
  <c r="B1239" i="3"/>
  <c r="B1240" i="3"/>
  <c r="B1209" i="3"/>
  <c r="B1217" i="3"/>
  <c r="B1225" i="3"/>
  <c r="B1233" i="3"/>
  <c r="B1241" i="3"/>
  <c r="B1210" i="3"/>
  <c r="B1226" i="3"/>
  <c r="B1242" i="3"/>
  <c r="B1227" i="3"/>
  <c r="B1232" i="3"/>
  <c r="B1218" i="3"/>
  <c r="B1234" i="3"/>
  <c r="B1219" i="3"/>
  <c r="B1203" i="3"/>
  <c r="B1211" i="3"/>
  <c r="B1235" i="3"/>
  <c r="B1204" i="3"/>
  <c r="B1212" i="3"/>
  <c r="B1220" i="3"/>
  <c r="B1228" i="3"/>
  <c r="B1236" i="3"/>
  <c r="B1214" i="3"/>
  <c r="B1238" i="3"/>
  <c r="B1223" i="3"/>
  <c r="B1216" i="3"/>
  <c r="B1205" i="3"/>
  <c r="B1213" i="3"/>
  <c r="B1221" i="3"/>
  <c r="B1229" i="3"/>
  <c r="B1237" i="3"/>
  <c r="B1206" i="3"/>
  <c r="B1230" i="3"/>
  <c r="B1215" i="3"/>
  <c r="B1208" i="3"/>
  <c r="D73" i="2"/>
  <c r="B1006" i="3"/>
  <c r="B1014" i="3"/>
  <c r="B1022" i="3"/>
  <c r="B1030" i="3"/>
  <c r="B1038" i="3"/>
  <c r="B1003" i="3"/>
  <c r="B1007" i="3"/>
  <c r="B1015" i="3"/>
  <c r="B1023" i="3"/>
  <c r="B1031" i="3"/>
  <c r="B1039" i="3"/>
  <c r="B1034" i="3"/>
  <c r="B1035" i="3"/>
  <c r="B1008" i="3"/>
  <c r="B1016" i="3"/>
  <c r="B1024" i="3"/>
  <c r="B1032" i="3"/>
  <c r="B1040" i="3"/>
  <c r="B1033" i="3"/>
  <c r="B1010" i="3"/>
  <c r="B1018" i="3"/>
  <c r="B1026" i="3"/>
  <c r="B1027" i="3"/>
  <c r="B1009" i="3"/>
  <c r="B1017" i="3"/>
  <c r="B1025" i="3"/>
  <c r="B1041" i="3"/>
  <c r="B1042" i="3"/>
  <c r="B1019" i="3"/>
  <c r="B1011" i="3"/>
  <c r="B1004" i="3"/>
  <c r="B1012" i="3"/>
  <c r="B1020" i="3"/>
  <c r="B1028" i="3"/>
  <c r="B1036" i="3"/>
  <c r="B1005" i="3"/>
  <c r="B1013" i="3"/>
  <c r="B1021" i="3"/>
  <c r="B1029" i="3"/>
  <c r="B1037" i="3"/>
  <c r="D174" i="2"/>
  <c r="D113" i="2"/>
  <c r="D93" i="2"/>
  <c r="D122" i="2"/>
  <c r="D16" i="2"/>
  <c r="D13" i="2"/>
  <c r="D63" i="2"/>
  <c r="D96" i="2"/>
  <c r="D95" i="2"/>
  <c r="D94" i="2"/>
  <c r="D97" i="2"/>
  <c r="D8" i="2"/>
  <c r="D4" i="2"/>
  <c r="D5" i="2"/>
  <c r="D9" i="2"/>
  <c r="D7" i="2"/>
  <c r="D6" i="2"/>
  <c r="D119" i="2"/>
  <c r="D181" i="2"/>
  <c r="D127" i="2"/>
  <c r="D129" i="2"/>
  <c r="D128" i="2"/>
  <c r="D40" i="2"/>
  <c r="D42" i="2"/>
  <c r="D46" i="2"/>
  <c r="D47" i="2"/>
  <c r="D115" i="2"/>
  <c r="D116" i="2"/>
  <c r="D117" i="2"/>
  <c r="D50" i="2"/>
  <c r="D49" i="2"/>
  <c r="D23" i="2"/>
  <c r="D24" i="2"/>
  <c r="D25" i="2"/>
  <c r="D10" i="2"/>
  <c r="D11" i="2"/>
  <c r="D112" i="2"/>
  <c r="D168" i="2"/>
  <c r="D54" i="2"/>
  <c r="D53" i="2"/>
  <c r="D108" i="2"/>
  <c r="D107" i="2"/>
  <c r="D45" i="2"/>
  <c r="D44" i="2"/>
  <c r="D59" i="2"/>
  <c r="D29" i="2"/>
  <c r="D28" i="2"/>
  <c r="B679" i="3"/>
  <c r="D158" i="2"/>
  <c r="B643" i="3"/>
  <c r="B652" i="3"/>
  <c r="B651" i="3"/>
  <c r="B657" i="3"/>
  <c r="B649" i="3"/>
  <c r="B667" i="3"/>
  <c r="B680" i="3"/>
  <c r="B674" i="3"/>
  <c r="B664" i="3"/>
  <c r="B668" i="3"/>
  <c r="B678" i="3"/>
  <c r="B644" i="3"/>
  <c r="B670" i="3"/>
  <c r="B675" i="3"/>
  <c r="B677" i="3"/>
  <c r="B728" i="3"/>
  <c r="B736" i="3"/>
  <c r="B744" i="3"/>
  <c r="B752" i="3"/>
  <c r="B760" i="3"/>
  <c r="B750" i="3"/>
  <c r="B735" i="3"/>
  <c r="B759" i="3"/>
  <c r="B729" i="3"/>
  <c r="B737" i="3"/>
  <c r="B745" i="3"/>
  <c r="B753" i="3"/>
  <c r="B761" i="3"/>
  <c r="B741" i="3"/>
  <c r="B726" i="3"/>
  <c r="B758" i="3"/>
  <c r="B751" i="3"/>
  <c r="B730" i="3"/>
  <c r="B738" i="3"/>
  <c r="B746" i="3"/>
  <c r="B754" i="3"/>
  <c r="B762" i="3"/>
  <c r="B733" i="3"/>
  <c r="B727" i="3"/>
  <c r="B731" i="3"/>
  <c r="B739" i="3"/>
  <c r="B747" i="3"/>
  <c r="B755" i="3"/>
  <c r="B742" i="3"/>
  <c r="B743" i="3"/>
  <c r="B724" i="3"/>
  <c r="B732" i="3"/>
  <c r="B740" i="3"/>
  <c r="B748" i="3"/>
  <c r="B756" i="3"/>
  <c r="B725" i="3"/>
  <c r="B749" i="3"/>
  <c r="B734" i="3"/>
  <c r="B757" i="3"/>
  <c r="B662" i="3"/>
  <c r="B655" i="3"/>
  <c r="B669" i="3"/>
  <c r="B682" i="3"/>
  <c r="B659" i="3"/>
  <c r="B663" i="3"/>
  <c r="B654" i="3"/>
  <c r="B661" i="3"/>
  <c r="B723" i="3"/>
  <c r="B646" i="3"/>
  <c r="B653" i="3"/>
  <c r="B672" i="3"/>
  <c r="B666" i="3"/>
  <c r="B681" i="3"/>
  <c r="B648" i="3"/>
  <c r="B645" i="3"/>
  <c r="B676" i="3"/>
  <c r="B658" i="3"/>
  <c r="B673" i="3"/>
  <c r="B671" i="3"/>
  <c r="B656" i="3"/>
  <c r="G452" i="1"/>
  <c r="B660" i="3"/>
  <c r="B650" i="3"/>
  <c r="B665" i="3"/>
  <c r="B647" i="3"/>
  <c r="G280" i="1"/>
  <c r="B701" i="3"/>
  <c r="B686" i="3"/>
  <c r="B694" i="3"/>
  <c r="B702" i="3"/>
  <c r="B710" i="3"/>
  <c r="B718" i="3"/>
  <c r="B687" i="3"/>
  <c r="B695" i="3"/>
  <c r="B703" i="3"/>
  <c r="B719" i="3"/>
  <c r="B688" i="3"/>
  <c r="B712" i="3"/>
  <c r="B711" i="3"/>
  <c r="B720" i="3"/>
  <c r="B689" i="3"/>
  <c r="B697" i="3"/>
  <c r="B705" i="3"/>
  <c r="B713" i="3"/>
  <c r="B721" i="3"/>
  <c r="B700" i="3"/>
  <c r="B685" i="3"/>
  <c r="B709" i="3"/>
  <c r="B696" i="3"/>
  <c r="B690" i="3"/>
  <c r="B698" i="3"/>
  <c r="B706" i="3"/>
  <c r="B714" i="3"/>
  <c r="B722" i="3"/>
  <c r="B691" i="3"/>
  <c r="B707" i="3"/>
  <c r="B683" i="3"/>
  <c r="B692" i="3"/>
  <c r="B708" i="3"/>
  <c r="B699" i="3"/>
  <c r="B715" i="3"/>
  <c r="B684" i="3"/>
  <c r="B716" i="3"/>
  <c r="B693" i="3"/>
  <c r="B717" i="3"/>
  <c r="B704" i="3"/>
  <c r="G487" i="1"/>
  <c r="B605" i="3"/>
  <c r="B613" i="3"/>
  <c r="B621" i="3"/>
  <c r="B629" i="3"/>
  <c r="B637" i="3"/>
  <c r="B606" i="3"/>
  <c r="B614" i="3"/>
  <c r="B622" i="3"/>
  <c r="B630" i="3"/>
  <c r="B638" i="3"/>
  <c r="B635" i="3"/>
  <c r="B620" i="3"/>
  <c r="B607" i="3"/>
  <c r="B615" i="3"/>
  <c r="B623" i="3"/>
  <c r="B631" i="3"/>
  <c r="B639" i="3"/>
  <c r="B611" i="3"/>
  <c r="B604" i="3"/>
  <c r="B636" i="3"/>
  <c r="B608" i="3"/>
  <c r="B616" i="3"/>
  <c r="B624" i="3"/>
  <c r="B632" i="3"/>
  <c r="B640" i="3"/>
  <c r="B627" i="3"/>
  <c r="B612" i="3"/>
  <c r="B609" i="3"/>
  <c r="B617" i="3"/>
  <c r="B625" i="3"/>
  <c r="B633" i="3"/>
  <c r="B641" i="3"/>
  <c r="B619" i="3"/>
  <c r="B603" i="3"/>
  <c r="B628" i="3"/>
  <c r="B610" i="3"/>
  <c r="B618" i="3"/>
  <c r="B626" i="3"/>
  <c r="B634" i="3"/>
  <c r="B642" i="3"/>
  <c r="B298" i="3"/>
  <c r="B283" i="3"/>
  <c r="B285" i="3"/>
  <c r="B310" i="3"/>
  <c r="B311" i="3"/>
  <c r="B321" i="3"/>
  <c r="B306" i="3"/>
  <c r="B284" i="3"/>
  <c r="B293" i="3"/>
  <c r="B318" i="3"/>
  <c r="B319" i="3"/>
  <c r="B314" i="3"/>
  <c r="B292" i="3"/>
  <c r="B301" i="3"/>
  <c r="B288" i="3"/>
  <c r="B304" i="3"/>
  <c r="B322" i="3"/>
  <c r="B300" i="3"/>
  <c r="B309" i="3"/>
  <c r="B296" i="3"/>
  <c r="B320" i="3"/>
  <c r="B299" i="3"/>
  <c r="B316" i="3"/>
  <c r="B286" i="3"/>
  <c r="B287" i="3"/>
  <c r="B305" i="3"/>
  <c r="B307" i="3"/>
  <c r="B294" i="3"/>
  <c r="B297" i="3"/>
  <c r="G218" i="1"/>
  <c r="B295" i="3"/>
  <c r="B312" i="3"/>
  <c r="B289" i="3"/>
  <c r="B290" i="3"/>
  <c r="B303" i="3"/>
  <c r="B291" i="3"/>
  <c r="B315" i="3"/>
  <c r="B313" i="3"/>
  <c r="B308" i="3"/>
  <c r="B317" i="3"/>
  <c r="B302" i="3"/>
  <c r="G347" i="1"/>
  <c r="B371" i="3"/>
  <c r="B388" i="3"/>
  <c r="B374" i="3"/>
  <c r="B375" i="3"/>
  <c r="B401" i="3"/>
  <c r="B379" i="3"/>
  <c r="B396" i="3"/>
  <c r="B382" i="3"/>
  <c r="B383" i="3"/>
  <c r="B377" i="3"/>
  <c r="B370" i="3"/>
  <c r="B395" i="3"/>
  <c r="B373" i="3"/>
  <c r="B398" i="3"/>
  <c r="B386" i="3"/>
  <c r="B364" i="3"/>
  <c r="B389" i="3"/>
  <c r="B376" i="3"/>
  <c r="B384" i="3"/>
  <c r="B378" i="3"/>
  <c r="B381" i="3"/>
  <c r="B399" i="3"/>
  <c r="B392" i="3"/>
  <c r="B372" i="3"/>
  <c r="B394" i="3"/>
  <c r="B397" i="3"/>
  <c r="B366" i="3"/>
  <c r="B393" i="3"/>
  <c r="G240" i="1"/>
  <c r="B402" i="3"/>
  <c r="B363" i="3"/>
  <c r="B369" i="3"/>
  <c r="B387" i="3"/>
  <c r="B390" i="3"/>
  <c r="B385" i="3"/>
  <c r="B368" i="3"/>
  <c r="B400" i="3"/>
  <c r="B365" i="3"/>
  <c r="B391" i="3"/>
  <c r="B380" i="3"/>
  <c r="B367" i="3"/>
  <c r="G512" i="1"/>
  <c r="G414" i="1"/>
  <c r="G528" i="1"/>
  <c r="G403" i="1"/>
  <c r="G348" i="1"/>
  <c r="B426" i="3"/>
  <c r="B404" i="3"/>
  <c r="B429" i="3"/>
  <c r="B432" i="3"/>
  <c r="B440" i="3"/>
  <c r="B434" i="3"/>
  <c r="B412" i="3"/>
  <c r="B437" i="3"/>
  <c r="B407" i="3"/>
  <c r="B409" i="3"/>
  <c r="B411" i="3"/>
  <c r="B428" i="3"/>
  <c r="B414" i="3"/>
  <c r="B423" i="3"/>
  <c r="B425" i="3"/>
  <c r="G250" i="1"/>
  <c r="B427" i="3"/>
  <c r="B405" i="3"/>
  <c r="B430" i="3"/>
  <c r="B439" i="3"/>
  <c r="B433" i="3"/>
  <c r="B410" i="3"/>
  <c r="B419" i="3"/>
  <c r="B422" i="3"/>
  <c r="B408" i="3"/>
  <c r="B435" i="3"/>
  <c r="B438" i="3"/>
  <c r="B441" i="3"/>
  <c r="B403" i="3"/>
  <c r="B420" i="3"/>
  <c r="B415" i="3"/>
  <c r="B436" i="3"/>
  <c r="B431" i="3"/>
  <c r="B416" i="3"/>
  <c r="B413" i="3"/>
  <c r="B418" i="3"/>
  <c r="B421" i="3"/>
  <c r="B424" i="3"/>
  <c r="B442" i="3"/>
  <c r="B406" i="3"/>
  <c r="B417" i="3"/>
  <c r="G357" i="1"/>
  <c r="G269" i="1"/>
  <c r="G430" i="1"/>
  <c r="G373" i="1"/>
  <c r="G483" i="1"/>
  <c r="G372" i="1"/>
  <c r="B162" i="3"/>
  <c r="B140" i="3"/>
  <c r="B126" i="3"/>
  <c r="B160" i="3"/>
  <c r="B153" i="3"/>
  <c r="B131" i="3"/>
  <c r="B148" i="3"/>
  <c r="B134" i="3"/>
  <c r="B127" i="3"/>
  <c r="B129" i="3"/>
  <c r="B139" i="3"/>
  <c r="B156" i="3"/>
  <c r="G156" i="1"/>
  <c r="B147" i="3"/>
  <c r="B125" i="3"/>
  <c r="B150" i="3"/>
  <c r="B143" i="3"/>
  <c r="B161" i="3"/>
  <c r="B138" i="3"/>
  <c r="B123" i="3"/>
  <c r="B141" i="3"/>
  <c r="B159" i="3"/>
  <c r="B124" i="3"/>
  <c r="B128" i="3"/>
  <c r="B146" i="3"/>
  <c r="B149" i="3"/>
  <c r="B136" i="3"/>
  <c r="B133" i="3"/>
  <c r="B137" i="3"/>
  <c r="B157" i="3"/>
  <c r="B145" i="3"/>
  <c r="B154" i="3"/>
  <c r="B142" i="3"/>
  <c r="B158" i="3"/>
  <c r="B130" i="3"/>
  <c r="B144" i="3"/>
  <c r="B135" i="3"/>
  <c r="B155" i="3"/>
  <c r="B151" i="3"/>
  <c r="B132" i="3"/>
  <c r="B152" i="3"/>
  <c r="G352" i="1"/>
  <c r="B36" i="3"/>
  <c r="B11" i="3"/>
  <c r="B21" i="3"/>
  <c r="B32" i="3"/>
  <c r="B9" i="3"/>
  <c r="B10" i="3"/>
  <c r="B19" i="3"/>
  <c r="B29" i="3"/>
  <c r="B16" i="3"/>
  <c r="B15" i="3"/>
  <c r="B25" i="3"/>
  <c r="B26" i="3"/>
  <c r="B35" i="3"/>
  <c r="B6" i="3"/>
  <c r="B7" i="3"/>
  <c r="B41" i="3"/>
  <c r="B42" i="3"/>
  <c r="B4" i="3"/>
  <c r="B22" i="3"/>
  <c r="B24" i="3"/>
  <c r="B33" i="3"/>
  <c r="B28" i="3"/>
  <c r="B8" i="3"/>
  <c r="B13" i="3"/>
  <c r="B30" i="3"/>
  <c r="B5" i="3"/>
  <c r="B40" i="3"/>
  <c r="B12" i="3"/>
  <c r="B34" i="3"/>
  <c r="B31" i="3"/>
  <c r="B18" i="3"/>
  <c r="B37" i="3"/>
  <c r="B39" i="3"/>
  <c r="B14" i="3"/>
  <c r="B20" i="3"/>
  <c r="B3" i="3"/>
  <c r="B38" i="3"/>
  <c r="B17" i="3"/>
  <c r="B27" i="3"/>
  <c r="B23" i="3"/>
  <c r="B242" i="3"/>
  <c r="B212" i="3"/>
  <c r="B237" i="3"/>
  <c r="B207" i="3"/>
  <c r="B209" i="3"/>
  <c r="B220" i="3"/>
  <c r="B206" i="3"/>
  <c r="B215" i="3"/>
  <c r="B217" i="3"/>
  <c r="B211" i="3"/>
  <c r="B228" i="3"/>
  <c r="B214" i="3"/>
  <c r="B223" i="3"/>
  <c r="G210" i="1"/>
  <c r="B219" i="3"/>
  <c r="B236" i="3"/>
  <c r="B222" i="3"/>
  <c r="B231" i="3"/>
  <c r="B225" i="3"/>
  <c r="B218" i="3"/>
  <c r="B235" i="3"/>
  <c r="B213" i="3"/>
  <c r="B238" i="3"/>
  <c r="B208" i="3"/>
  <c r="B233" i="3"/>
  <c r="B224" i="3"/>
  <c r="B226" i="3"/>
  <c r="B203" i="3"/>
  <c r="B221" i="3"/>
  <c r="B216" i="3"/>
  <c r="B241" i="3"/>
  <c r="B210" i="3"/>
  <c r="B239" i="3"/>
  <c r="B234" i="3"/>
  <c r="B240" i="3"/>
  <c r="B227" i="3"/>
  <c r="B204" i="3"/>
  <c r="B205" i="3"/>
  <c r="B229" i="3"/>
  <c r="B230" i="3"/>
  <c r="B232" i="3"/>
  <c r="G270" i="1"/>
  <c r="G307" i="1"/>
  <c r="B81" i="3"/>
  <c r="B43" i="3"/>
  <c r="B60" i="3"/>
  <c r="B56" i="3"/>
  <c r="B79" i="3"/>
  <c r="B51" i="3"/>
  <c r="B68" i="3"/>
  <c r="B46" i="3"/>
  <c r="B64" i="3"/>
  <c r="B48" i="3"/>
  <c r="G144" i="1"/>
  <c r="B58" i="3"/>
  <c r="B67" i="3"/>
  <c r="B45" i="3"/>
  <c r="B62" i="3"/>
  <c r="B57" i="3"/>
  <c r="B74" i="3"/>
  <c r="B61" i="3"/>
  <c r="B78" i="3"/>
  <c r="B80" i="3"/>
  <c r="B82" i="3"/>
  <c r="B69" i="3"/>
  <c r="B72" i="3"/>
  <c r="B65" i="3"/>
  <c r="B44" i="3"/>
  <c r="B59" i="3"/>
  <c r="B47" i="3"/>
  <c r="B77" i="3"/>
  <c r="B75" i="3"/>
  <c r="B52" i="3"/>
  <c r="B71" i="3"/>
  <c r="B49" i="3"/>
  <c r="B76" i="3"/>
  <c r="B55" i="3"/>
  <c r="B53" i="3"/>
  <c r="B63" i="3"/>
  <c r="B73" i="3"/>
  <c r="B50" i="3"/>
  <c r="B66" i="3"/>
  <c r="B54" i="3"/>
  <c r="B70" i="3"/>
  <c r="G234" i="1"/>
  <c r="B525" i="3"/>
  <c r="B539" i="3"/>
  <c r="B553" i="3"/>
  <c r="B528" i="3"/>
  <c r="B526" i="3"/>
  <c r="B555" i="3"/>
  <c r="B551" i="3"/>
  <c r="B562" i="3"/>
  <c r="B545" i="3"/>
  <c r="B543" i="3"/>
  <c r="B556" i="3"/>
  <c r="B534" i="3"/>
  <c r="B549" i="3"/>
  <c r="B554" i="3"/>
  <c r="B537" i="3"/>
  <c r="B535" i="3"/>
  <c r="B548" i="3"/>
  <c r="B559" i="3"/>
  <c r="B552" i="3"/>
  <c r="B531" i="3"/>
  <c r="B542" i="3"/>
  <c r="B523" i="3"/>
  <c r="B533" i="3"/>
  <c r="B546" i="3"/>
  <c r="B529" i="3"/>
  <c r="B527" i="3"/>
  <c r="B540" i="3"/>
  <c r="B550" i="3"/>
  <c r="B544" i="3"/>
  <c r="B536" i="3"/>
  <c r="B557" i="3"/>
  <c r="B538" i="3"/>
  <c r="B560" i="3"/>
  <c r="B558" i="3"/>
  <c r="B532" i="3"/>
  <c r="B524" i="3"/>
  <c r="B561" i="3"/>
  <c r="B547" i="3"/>
  <c r="B530" i="3"/>
  <c r="B541" i="3"/>
  <c r="G287" i="1"/>
  <c r="G358" i="1"/>
  <c r="G401" i="1"/>
  <c r="G504" i="1"/>
  <c r="G350" i="1"/>
  <c r="G424" i="1"/>
  <c r="G394" i="1"/>
  <c r="B571" i="3"/>
  <c r="B579" i="3"/>
  <c r="B587" i="3"/>
  <c r="B595" i="3"/>
  <c r="B563" i="3"/>
  <c r="B601" i="3"/>
  <c r="B584" i="3"/>
  <c r="B598" i="3"/>
  <c r="B589" i="3"/>
  <c r="B564" i="3"/>
  <c r="B575" i="3"/>
  <c r="B593" i="3"/>
  <c r="B576" i="3"/>
  <c r="B590" i="3"/>
  <c r="B581" i="3"/>
  <c r="B602" i="3"/>
  <c r="B600" i="3"/>
  <c r="B567" i="3"/>
  <c r="B585" i="3"/>
  <c r="B568" i="3"/>
  <c r="B582" i="3"/>
  <c r="B573" i="3"/>
  <c r="B594" i="3"/>
  <c r="B577" i="3"/>
  <c r="B599" i="3"/>
  <c r="B574" i="3"/>
  <c r="B565" i="3"/>
  <c r="B586" i="3"/>
  <c r="B570" i="3"/>
  <c r="B592" i="3"/>
  <c r="B569" i="3"/>
  <c r="B591" i="3"/>
  <c r="B566" i="3"/>
  <c r="B596" i="3"/>
  <c r="B578" i="3"/>
  <c r="B588" i="3"/>
  <c r="B580" i="3"/>
  <c r="B597" i="3"/>
  <c r="B583" i="3"/>
  <c r="B572" i="3"/>
  <c r="G256" i="1"/>
  <c r="G505" i="1"/>
  <c r="B330" i="3"/>
  <c r="B355" i="3"/>
  <c r="B333" i="3"/>
  <c r="B358" i="3"/>
  <c r="B359" i="3"/>
  <c r="B353" i="3"/>
  <c r="B338" i="3"/>
  <c r="B323" i="3"/>
  <c r="B341" i="3"/>
  <c r="B328" i="3"/>
  <c r="B346" i="3"/>
  <c r="B324" i="3"/>
  <c r="B349" i="3"/>
  <c r="B336" i="3"/>
  <c r="B344" i="3"/>
  <c r="B354" i="3"/>
  <c r="B332" i="3"/>
  <c r="B357" i="3"/>
  <c r="B352" i="3"/>
  <c r="B360" i="3"/>
  <c r="B331" i="3"/>
  <c r="B348" i="3"/>
  <c r="B334" i="3"/>
  <c r="B335" i="3"/>
  <c r="B337" i="3"/>
  <c r="B343" i="3"/>
  <c r="B339" i="3"/>
  <c r="B356" i="3"/>
  <c r="B342" i="3"/>
  <c r="B345" i="3"/>
  <c r="B326" i="3"/>
  <c r="B361" i="3"/>
  <c r="B350" i="3"/>
  <c r="B327" i="3"/>
  <c r="B347" i="3"/>
  <c r="G219" i="1"/>
  <c r="B351" i="3"/>
  <c r="B362" i="3"/>
  <c r="B329" i="3"/>
  <c r="B340" i="3"/>
  <c r="B325" i="3"/>
  <c r="B266" i="3"/>
  <c r="B261" i="3"/>
  <c r="B248" i="3"/>
  <c r="B256" i="3"/>
  <c r="B274" i="3"/>
  <c r="B244" i="3"/>
  <c r="B269" i="3"/>
  <c r="B264" i="3"/>
  <c r="B272" i="3"/>
  <c r="B251" i="3"/>
  <c r="B260" i="3"/>
  <c r="B246" i="3"/>
  <c r="B247" i="3"/>
  <c r="B281" i="3"/>
  <c r="G211" i="1"/>
  <c r="B267" i="3"/>
  <c r="B276" i="3"/>
  <c r="B262" i="3"/>
  <c r="B263" i="3"/>
  <c r="B249" i="3"/>
  <c r="B250" i="3"/>
  <c r="B245" i="3"/>
  <c r="B271" i="3"/>
  <c r="B275" i="3"/>
  <c r="B270" i="3"/>
  <c r="B257" i="3"/>
  <c r="B253" i="3"/>
  <c r="B265" i="3"/>
  <c r="B277" i="3"/>
  <c r="B258" i="3"/>
  <c r="B254" i="3"/>
  <c r="B255" i="3"/>
  <c r="B282" i="3"/>
  <c r="B278" i="3"/>
  <c r="B259" i="3"/>
  <c r="B280" i="3"/>
  <c r="B243" i="3"/>
  <c r="B252" i="3"/>
  <c r="B279" i="3"/>
  <c r="B268" i="3"/>
  <c r="B273" i="3"/>
  <c r="G522" i="1"/>
  <c r="G265" i="1"/>
  <c r="G500" i="1"/>
  <c r="B489" i="3"/>
  <c r="B496" i="3"/>
  <c r="B503" i="3"/>
  <c r="B502" i="3"/>
  <c r="B501" i="3"/>
  <c r="B484" i="3"/>
  <c r="B483" i="3"/>
  <c r="B522" i="3"/>
  <c r="B505" i="3"/>
  <c r="B492" i="3"/>
  <c r="B488" i="3"/>
  <c r="B495" i="3"/>
  <c r="B494" i="3"/>
  <c r="B493" i="3"/>
  <c r="B507" i="3"/>
  <c r="B514" i="3"/>
  <c r="B517" i="3"/>
  <c r="B510" i="3"/>
  <c r="B516" i="3"/>
  <c r="B487" i="3"/>
  <c r="B486" i="3"/>
  <c r="B485" i="3"/>
  <c r="B491" i="3"/>
  <c r="B506" i="3"/>
  <c r="B513" i="3"/>
  <c r="B518" i="3"/>
  <c r="B509" i="3"/>
  <c r="B498" i="3"/>
  <c r="B520" i="3"/>
  <c r="B512" i="3"/>
  <c r="B511" i="3"/>
  <c r="B521" i="3"/>
  <c r="B490" i="3"/>
  <c r="B508" i="3"/>
  <c r="B519" i="3"/>
  <c r="B504" i="3"/>
  <c r="B515" i="3"/>
  <c r="B499" i="3"/>
  <c r="B500" i="3"/>
  <c r="B497" i="3"/>
  <c r="G435" i="1"/>
  <c r="G361" i="1"/>
  <c r="G422" i="1"/>
  <c r="G503" i="1"/>
  <c r="G298" i="1"/>
  <c r="G530" i="1"/>
  <c r="B477" i="3"/>
  <c r="B473" i="3"/>
  <c r="B443" i="3"/>
  <c r="B481" i="3"/>
  <c r="B468" i="3"/>
  <c r="B465" i="3"/>
  <c r="B472" i="3"/>
  <c r="B453" i="3"/>
  <c r="B479" i="3"/>
  <c r="B457" i="3"/>
  <c r="B464" i="3"/>
  <c r="B471" i="3"/>
  <c r="B460" i="3"/>
  <c r="B445" i="3"/>
  <c r="B466" i="3"/>
  <c r="B470" i="3"/>
  <c r="B475" i="3"/>
  <c r="B449" i="3"/>
  <c r="B456" i="3"/>
  <c r="B463" i="3"/>
  <c r="B462" i="3"/>
  <c r="B478" i="3"/>
  <c r="B461" i="3"/>
  <c r="B459" i="3"/>
  <c r="B482" i="3"/>
  <c r="B444" i="3"/>
  <c r="B458" i="3"/>
  <c r="B451" i="3"/>
  <c r="B448" i="3"/>
  <c r="B455" i="3"/>
  <c r="B454" i="3"/>
  <c r="B469" i="3"/>
  <c r="B476" i="3"/>
  <c r="B452" i="3"/>
  <c r="B474" i="3"/>
  <c r="B447" i="3"/>
  <c r="B450" i="3"/>
  <c r="B480" i="3"/>
  <c r="B446" i="3"/>
  <c r="G271" i="1"/>
  <c r="B467" i="3"/>
  <c r="B194" i="3"/>
  <c r="B172" i="3"/>
  <c r="B197" i="3"/>
  <c r="B167" i="3"/>
  <c r="B200" i="3"/>
  <c r="B202" i="3"/>
  <c r="B180" i="3"/>
  <c r="B166" i="3"/>
  <c r="B175" i="3"/>
  <c r="B177" i="3"/>
  <c r="B171" i="3"/>
  <c r="B188" i="3"/>
  <c r="B174" i="3"/>
  <c r="B183" i="3"/>
  <c r="B193" i="3"/>
  <c r="B179" i="3"/>
  <c r="B196" i="3"/>
  <c r="B182" i="3"/>
  <c r="B191" i="3"/>
  <c r="B201" i="3"/>
  <c r="B170" i="3"/>
  <c r="B195" i="3"/>
  <c r="B173" i="3"/>
  <c r="B198" i="3"/>
  <c r="B169" i="3"/>
  <c r="B178" i="3"/>
  <c r="B181" i="3"/>
  <c r="B168" i="3"/>
  <c r="B163" i="3"/>
  <c r="B176" i="3"/>
  <c r="B187" i="3"/>
  <c r="B185" i="3"/>
  <c r="B164" i="3"/>
  <c r="B165" i="3"/>
  <c r="B189" i="3"/>
  <c r="B190" i="3"/>
  <c r="B192" i="3"/>
  <c r="G206" i="1"/>
  <c r="B199" i="3"/>
  <c r="B186" i="3"/>
  <c r="B184" i="3"/>
  <c r="G413" i="1"/>
  <c r="B113" i="3"/>
  <c r="B122" i="3"/>
  <c r="B103" i="3"/>
  <c r="B101" i="3"/>
  <c r="B118" i="3"/>
  <c r="B121" i="3"/>
  <c r="B95" i="3"/>
  <c r="B84" i="3"/>
  <c r="B109" i="3"/>
  <c r="B87" i="3"/>
  <c r="B111" i="3"/>
  <c r="B91" i="3"/>
  <c r="B100" i="3"/>
  <c r="B119" i="3"/>
  <c r="B104" i="3"/>
  <c r="B89" i="3"/>
  <c r="B98" i="3"/>
  <c r="B107" i="3"/>
  <c r="B116" i="3"/>
  <c r="B94" i="3"/>
  <c r="B112" i="3"/>
  <c r="B90" i="3"/>
  <c r="B108" i="3"/>
  <c r="B88" i="3"/>
  <c r="B114" i="3"/>
  <c r="B106" i="3"/>
  <c r="B85" i="3"/>
  <c r="B120" i="3"/>
  <c r="B93" i="3"/>
  <c r="B99" i="3"/>
  <c r="B102" i="3"/>
  <c r="G146" i="1"/>
  <c r="B83" i="3"/>
  <c r="B117" i="3"/>
  <c r="B86" i="3"/>
  <c r="B97" i="3"/>
  <c r="B115" i="3"/>
  <c r="B105" i="3"/>
  <c r="B110" i="3"/>
  <c r="B92" i="3"/>
  <c r="B96" i="3"/>
  <c r="G473" i="1"/>
  <c r="C31" i="1" a="1"/>
  <c r="C31" i="1" s="1"/>
  <c r="D31" i="1" s="1"/>
  <c r="C22" i="1" a="1"/>
  <c r="C22" i="1" s="1"/>
  <c r="D22" i="1" s="1"/>
  <c r="C23" i="1" a="1"/>
  <c r="C23" i="1" s="1"/>
  <c r="D23" i="1" s="1"/>
  <c r="C24" i="1" a="1"/>
  <c r="C24" i="1" s="1"/>
  <c r="D24" i="1" s="1"/>
  <c r="C25" i="1" a="1"/>
  <c r="C25" i="1" s="1"/>
  <c r="D25" i="1" s="1"/>
  <c r="C26" i="1" a="1"/>
  <c r="C26" i="1" s="1"/>
  <c r="D26" i="1" s="1"/>
  <c r="C27" i="1" a="1"/>
  <c r="C27" i="1" s="1"/>
  <c r="D27" i="1" s="1"/>
  <c r="C28" i="1" a="1"/>
  <c r="C28" i="1" s="1"/>
  <c r="D28" i="1" s="1"/>
  <c r="C29" i="1" a="1"/>
  <c r="C29" i="1" s="1"/>
  <c r="D29" i="1" s="1"/>
  <c r="C30" i="1" a="1"/>
  <c r="C30" i="1" s="1"/>
  <c r="D30" i="1" s="1"/>
  <c r="D4" i="1"/>
  <c r="D5" i="1"/>
  <c r="D6" i="1"/>
  <c r="D7" i="1"/>
  <c r="D8" i="1"/>
  <c r="D9" i="1"/>
  <c r="D10" i="1"/>
  <c r="D11" i="1"/>
  <c r="D12" i="1"/>
  <c r="D13" i="1"/>
  <c r="D14" i="1"/>
  <c r="D15" i="1"/>
  <c r="M254" i="2" l="1"/>
  <c r="N253" i="2"/>
  <c r="N254" i="2"/>
  <c r="L253" i="2"/>
  <c r="L254" i="2"/>
  <c r="M253" i="2"/>
  <c r="K254" i="2"/>
  <c r="K253" i="2"/>
  <c r="N41" i="2"/>
  <c r="K252" i="2"/>
  <c r="L252" i="2"/>
  <c r="N252" i="2"/>
  <c r="M252" i="2"/>
  <c r="K41" i="2"/>
  <c r="M41" i="2"/>
  <c r="L41" i="2"/>
  <c r="M250" i="2"/>
  <c r="L251" i="2"/>
  <c r="N250" i="2"/>
  <c r="K250" i="2"/>
  <c r="L250" i="2"/>
  <c r="K251" i="2"/>
  <c r="N251" i="2"/>
  <c r="M251" i="2"/>
  <c r="L249" i="2"/>
  <c r="K249" i="2"/>
  <c r="M249" i="2"/>
  <c r="N248" i="2"/>
  <c r="N249" i="2"/>
  <c r="L248" i="2"/>
  <c r="K248" i="2"/>
  <c r="M248" i="2"/>
  <c r="L246" i="2"/>
  <c r="K246" i="2"/>
  <c r="N246" i="2"/>
  <c r="N247" i="2"/>
  <c r="M246" i="2"/>
  <c r="L247" i="2"/>
  <c r="K247" i="2"/>
  <c r="M247" i="2"/>
  <c r="M244" i="2"/>
  <c r="K244" i="2"/>
  <c r="L244" i="2"/>
  <c r="N244" i="2"/>
  <c r="N245" i="2"/>
  <c r="M245" i="2"/>
  <c r="K245" i="2"/>
  <c r="L245" i="2"/>
  <c r="L242" i="2"/>
  <c r="K243" i="2"/>
  <c r="M242" i="2"/>
  <c r="N242" i="2"/>
  <c r="L243" i="2"/>
  <c r="K242" i="2"/>
  <c r="M243" i="2"/>
  <c r="N243" i="2"/>
  <c r="K241" i="2"/>
  <c r="M241" i="2"/>
  <c r="N241" i="2"/>
  <c r="L241" i="2"/>
  <c r="L240" i="2"/>
  <c r="K240" i="2"/>
  <c r="M240" i="2"/>
  <c r="N240" i="2"/>
  <c r="K239" i="2"/>
  <c r="N239" i="2"/>
  <c r="M239" i="2"/>
  <c r="L239" i="2"/>
  <c r="N237" i="2"/>
  <c r="N236" i="2"/>
  <c r="M235" i="2"/>
  <c r="M238" i="2"/>
  <c r="K237" i="2"/>
  <c r="M236" i="2"/>
  <c r="K236" i="2"/>
  <c r="L238" i="2"/>
  <c r="M237" i="2"/>
  <c r="L236" i="2"/>
  <c r="L235" i="2"/>
  <c r="L237" i="2"/>
  <c r="K235" i="2"/>
  <c r="N238" i="2"/>
  <c r="K238" i="2"/>
  <c r="N235" i="2"/>
  <c r="M206" i="2"/>
  <c r="L206" i="2"/>
  <c r="N206" i="2"/>
  <c r="K206" i="2"/>
  <c r="N233" i="2"/>
  <c r="M233" i="2"/>
  <c r="L234" i="2"/>
  <c r="M234" i="2"/>
  <c r="K233" i="2"/>
  <c r="L233" i="2"/>
  <c r="N234" i="2"/>
  <c r="K234" i="2"/>
  <c r="L231" i="2"/>
  <c r="M232" i="2"/>
  <c r="M231" i="2"/>
  <c r="K231" i="2"/>
  <c r="L232" i="2"/>
  <c r="N231" i="2"/>
  <c r="K232" i="2"/>
  <c r="N232" i="2"/>
  <c r="K229" i="2"/>
  <c r="M229" i="2"/>
  <c r="L230" i="2"/>
  <c r="N229" i="2"/>
  <c r="L229" i="2"/>
  <c r="M230" i="2"/>
  <c r="N230" i="2"/>
  <c r="K230" i="2"/>
  <c r="M224" i="2"/>
  <c r="M226" i="2"/>
  <c r="N226" i="2"/>
  <c r="L226" i="2"/>
  <c r="K226" i="2"/>
  <c r="N225" i="2"/>
  <c r="K225" i="2"/>
  <c r="M225" i="2"/>
  <c r="L225" i="2"/>
  <c r="K74" i="2"/>
  <c r="N74" i="2"/>
  <c r="L74" i="2"/>
  <c r="M74" i="2"/>
  <c r="N228" i="2"/>
  <c r="L227" i="2"/>
  <c r="M228" i="2"/>
  <c r="N227" i="2"/>
  <c r="L228" i="2"/>
  <c r="K228" i="2"/>
  <c r="M227" i="2"/>
  <c r="K227" i="2"/>
  <c r="K224" i="2"/>
  <c r="L224" i="2"/>
  <c r="N224" i="2"/>
  <c r="L222" i="2"/>
  <c r="L223" i="2"/>
  <c r="M222" i="2"/>
  <c r="N222" i="2"/>
  <c r="M223" i="2"/>
  <c r="K222" i="2"/>
  <c r="N223" i="2"/>
  <c r="K223" i="2"/>
  <c r="M221" i="2"/>
  <c r="L221" i="2"/>
  <c r="L220" i="2"/>
  <c r="N221" i="2"/>
  <c r="N220" i="2"/>
  <c r="M220" i="2"/>
  <c r="K221" i="2"/>
  <c r="K220" i="2"/>
  <c r="M218" i="2"/>
  <c r="N219" i="2"/>
  <c r="K219" i="2"/>
  <c r="N218" i="2"/>
  <c r="L218" i="2"/>
  <c r="L219" i="2"/>
  <c r="K218" i="2"/>
  <c r="M219" i="2"/>
  <c r="K216" i="2"/>
  <c r="N215" i="2"/>
  <c r="N216" i="2"/>
  <c r="K215" i="2"/>
  <c r="L215" i="2"/>
  <c r="K214" i="2"/>
  <c r="M216" i="2"/>
  <c r="L216" i="2"/>
  <c r="M215" i="2"/>
  <c r="N214" i="2"/>
  <c r="M217" i="2"/>
  <c r="N217" i="2"/>
  <c r="K217" i="2"/>
  <c r="L214" i="2"/>
  <c r="L217" i="2"/>
  <c r="M214" i="2"/>
  <c r="M213" i="2"/>
  <c r="M212" i="2"/>
  <c r="K213" i="2"/>
  <c r="N213" i="2"/>
  <c r="L213" i="2"/>
  <c r="L212" i="2"/>
  <c r="N212" i="2"/>
  <c r="K212" i="2"/>
  <c r="M210" i="2"/>
  <c r="N210" i="2"/>
  <c r="K211" i="2"/>
  <c r="K210" i="2"/>
  <c r="L210" i="2"/>
  <c r="N211" i="2"/>
  <c r="L211" i="2"/>
  <c r="M211" i="2"/>
  <c r="N209" i="2"/>
  <c r="M209" i="2"/>
  <c r="K209" i="2"/>
  <c r="L209" i="2"/>
  <c r="N208" i="2"/>
  <c r="L208" i="2"/>
  <c r="M208" i="2"/>
  <c r="K208" i="2"/>
  <c r="N207" i="2"/>
  <c r="M207" i="2"/>
  <c r="L207" i="2"/>
  <c r="K207" i="2"/>
  <c r="M204" i="2"/>
  <c r="N205" i="2"/>
  <c r="K204" i="2"/>
  <c r="L205" i="2"/>
  <c r="L204" i="2"/>
  <c r="N204" i="2"/>
  <c r="M205" i="2"/>
  <c r="K205" i="2"/>
  <c r="M203" i="2"/>
  <c r="K203" i="2"/>
  <c r="N203" i="2"/>
  <c r="L203" i="2"/>
  <c r="M201" i="2"/>
  <c r="N201" i="2"/>
  <c r="K201" i="2"/>
  <c r="K202" i="2"/>
  <c r="L201" i="2"/>
  <c r="L202" i="2"/>
  <c r="M202" i="2"/>
  <c r="N202" i="2"/>
  <c r="M199" i="2"/>
  <c r="N199" i="2"/>
  <c r="L200" i="2"/>
  <c r="K199" i="2"/>
  <c r="N200" i="2"/>
  <c r="L199" i="2"/>
  <c r="M200" i="2"/>
  <c r="K200" i="2"/>
  <c r="L17" i="2"/>
  <c r="M17" i="2"/>
  <c r="K17" i="2"/>
  <c r="N198" i="2"/>
  <c r="K198" i="2"/>
  <c r="L198" i="2"/>
  <c r="M198" i="2"/>
  <c r="M193" i="2"/>
  <c r="N193" i="2"/>
  <c r="L193" i="2"/>
  <c r="K193" i="2"/>
  <c r="L196" i="2"/>
  <c r="K197" i="2"/>
  <c r="M196" i="2"/>
  <c r="L197" i="2"/>
  <c r="K196" i="2"/>
  <c r="N196" i="2"/>
  <c r="N197" i="2"/>
  <c r="M197" i="2"/>
  <c r="N194" i="2"/>
  <c r="M194" i="2"/>
  <c r="K194" i="2"/>
  <c r="L194" i="2"/>
  <c r="K195" i="2"/>
  <c r="N195" i="2"/>
  <c r="M195" i="2"/>
  <c r="L195" i="2"/>
  <c r="N145" i="2"/>
  <c r="K145" i="2"/>
  <c r="M146" i="2"/>
  <c r="L145" i="2"/>
  <c r="K146" i="2"/>
  <c r="M145" i="2"/>
  <c r="L146" i="2"/>
  <c r="N146" i="2"/>
  <c r="N172" i="2"/>
  <c r="N173" i="2"/>
  <c r="K172" i="2"/>
  <c r="L173" i="2"/>
  <c r="M172" i="2"/>
  <c r="K173" i="2"/>
  <c r="L172" i="2"/>
  <c r="M173" i="2"/>
  <c r="K131" i="2"/>
  <c r="L131" i="2"/>
  <c r="M131" i="2"/>
  <c r="N130" i="2"/>
  <c r="L130" i="2"/>
  <c r="N131" i="2"/>
  <c r="M130" i="2"/>
  <c r="K130" i="2"/>
  <c r="K167" i="2"/>
  <c r="L167" i="2"/>
  <c r="M167" i="2"/>
  <c r="N167" i="2"/>
  <c r="N184" i="2"/>
  <c r="K184" i="2"/>
  <c r="L184" i="2"/>
  <c r="M184" i="2"/>
  <c r="M187" i="2"/>
  <c r="K187" i="2"/>
  <c r="L187" i="2"/>
  <c r="N188" i="2"/>
  <c r="M188" i="2"/>
  <c r="N187" i="2"/>
  <c r="L188" i="2"/>
  <c r="K188" i="2"/>
  <c r="M65" i="2"/>
  <c r="K64" i="2"/>
  <c r="L65" i="2"/>
  <c r="M64" i="2"/>
  <c r="N65" i="2"/>
  <c r="K65" i="2"/>
  <c r="N64" i="2"/>
  <c r="L64" i="2"/>
  <c r="M27" i="2"/>
  <c r="L22" i="2"/>
  <c r="N27" i="2"/>
  <c r="N22" i="2"/>
  <c r="K27" i="2"/>
  <c r="L27" i="2"/>
  <c r="M22" i="2"/>
  <c r="K22" i="2"/>
  <c r="N21" i="2"/>
  <c r="K21" i="2"/>
  <c r="L21" i="2"/>
  <c r="M21" i="2"/>
  <c r="N152" i="2"/>
  <c r="M152" i="2"/>
  <c r="N153" i="2"/>
  <c r="L152" i="2"/>
  <c r="K152" i="2"/>
  <c r="L153" i="2"/>
  <c r="M153" i="2"/>
  <c r="K153" i="2"/>
  <c r="L176" i="2"/>
  <c r="N176" i="2"/>
  <c r="L177" i="2"/>
  <c r="M176" i="2"/>
  <c r="K176" i="2"/>
  <c r="M177" i="2"/>
  <c r="K177" i="2"/>
  <c r="N177" i="2"/>
  <c r="K31" i="2"/>
  <c r="M32" i="2"/>
  <c r="M31" i="2"/>
  <c r="L31" i="2"/>
  <c r="L32" i="2"/>
  <c r="K32" i="2"/>
  <c r="K19" i="2"/>
  <c r="L19" i="2"/>
  <c r="M19" i="2"/>
  <c r="N19" i="2"/>
  <c r="M67" i="2"/>
  <c r="L67" i="2"/>
  <c r="N67" i="2"/>
  <c r="N68" i="2"/>
  <c r="K67" i="2"/>
  <c r="K68" i="2"/>
  <c r="L68" i="2"/>
  <c r="M68" i="2"/>
  <c r="L138" i="2"/>
  <c r="N136" i="2"/>
  <c r="M138" i="2"/>
  <c r="N138" i="2"/>
  <c r="K138" i="2"/>
  <c r="L136" i="2"/>
  <c r="K136" i="2"/>
  <c r="M136" i="2"/>
  <c r="M77" i="2"/>
  <c r="L77" i="2"/>
  <c r="K77" i="2"/>
  <c r="N77" i="2"/>
  <c r="L104" i="2"/>
  <c r="M104" i="2"/>
  <c r="N104" i="2"/>
  <c r="K104" i="2"/>
  <c r="N56" i="2"/>
  <c r="L162" i="2"/>
  <c r="K56" i="2"/>
  <c r="M162" i="2"/>
  <c r="N162" i="2"/>
  <c r="L56" i="2"/>
  <c r="M56" i="2"/>
  <c r="K162" i="2"/>
  <c r="L69" i="2"/>
  <c r="N69" i="2"/>
  <c r="M69" i="2"/>
  <c r="K69" i="2"/>
  <c r="N180" i="2"/>
  <c r="M180" i="2"/>
  <c r="K180" i="2"/>
  <c r="L180" i="2"/>
  <c r="N78" i="2"/>
  <c r="L78" i="2"/>
  <c r="K79" i="2"/>
  <c r="K78" i="2"/>
  <c r="M78" i="2"/>
  <c r="L79" i="2"/>
  <c r="N79" i="2"/>
  <c r="M79" i="2"/>
  <c r="K178" i="2"/>
  <c r="K179" i="2"/>
  <c r="N178" i="2"/>
  <c r="M178" i="2"/>
  <c r="N179" i="2"/>
  <c r="L178" i="2"/>
  <c r="M179" i="2"/>
  <c r="L179" i="2"/>
  <c r="K185" i="2"/>
  <c r="K186" i="2"/>
  <c r="N185" i="2"/>
  <c r="L185" i="2"/>
  <c r="M186" i="2"/>
  <c r="M185" i="2"/>
  <c r="L186" i="2"/>
  <c r="N186" i="2"/>
  <c r="N171" i="2"/>
  <c r="L171" i="2"/>
  <c r="K171" i="2"/>
  <c r="M171" i="2"/>
  <c r="K134" i="2"/>
  <c r="L134" i="2"/>
  <c r="N134" i="2"/>
  <c r="M134" i="2"/>
  <c r="K135" i="2"/>
  <c r="N135" i="2"/>
  <c r="M135" i="2"/>
  <c r="L135" i="2"/>
  <c r="K183" i="2"/>
  <c r="K182" i="2"/>
  <c r="N182" i="2"/>
  <c r="L182" i="2"/>
  <c r="M183" i="2"/>
  <c r="L183" i="2"/>
  <c r="N183" i="2"/>
  <c r="M182" i="2"/>
  <c r="K267" i="2"/>
  <c r="L267" i="2"/>
  <c r="L189" i="2"/>
  <c r="N267" i="2"/>
  <c r="K189" i="2"/>
  <c r="M267" i="2"/>
  <c r="N189" i="2"/>
  <c r="M189" i="2"/>
  <c r="K82" i="2"/>
  <c r="M82" i="2"/>
  <c r="N82" i="2"/>
  <c r="L82" i="2"/>
  <c r="L83" i="2"/>
  <c r="M83" i="2"/>
  <c r="K83" i="2"/>
  <c r="N83" i="2"/>
  <c r="K91" i="2"/>
  <c r="L91" i="2"/>
  <c r="M91" i="2"/>
  <c r="N91" i="2"/>
  <c r="K90" i="2"/>
  <c r="N90" i="2"/>
  <c r="L90" i="2"/>
  <c r="M90" i="2"/>
  <c r="L81" i="2"/>
  <c r="N81" i="2"/>
  <c r="L166" i="2"/>
  <c r="M81" i="2"/>
  <c r="K81" i="2"/>
  <c r="M166" i="2"/>
  <c r="K166" i="2"/>
  <c r="N166" i="2"/>
  <c r="N163" i="2"/>
  <c r="K163" i="2"/>
  <c r="L163" i="2"/>
  <c r="M163" i="2"/>
  <c r="N75" i="2"/>
  <c r="K75" i="2"/>
  <c r="M75" i="2"/>
  <c r="L75" i="2"/>
  <c r="L92" i="2"/>
  <c r="L147" i="2"/>
  <c r="K92" i="2"/>
  <c r="M147" i="2"/>
  <c r="N147" i="2"/>
  <c r="N92" i="2"/>
  <c r="K147" i="2"/>
  <c r="M92" i="2"/>
  <c r="K148" i="2"/>
  <c r="L148" i="2"/>
  <c r="N148" i="2"/>
  <c r="M148" i="2"/>
  <c r="N151" i="2"/>
  <c r="L151" i="2"/>
  <c r="K151" i="2"/>
  <c r="M151" i="2"/>
  <c r="L55" i="2"/>
  <c r="M55" i="2"/>
  <c r="N55" i="2"/>
  <c r="K55" i="2"/>
  <c r="N124" i="2"/>
  <c r="M124" i="2"/>
  <c r="L124" i="2"/>
  <c r="K124" i="2"/>
  <c r="K142" i="2"/>
  <c r="N142" i="2"/>
  <c r="M142" i="2"/>
  <c r="L142" i="2"/>
  <c r="K150" i="2"/>
  <c r="N150" i="2"/>
  <c r="M150" i="2"/>
  <c r="L150" i="2"/>
  <c r="L15" i="2"/>
  <c r="M123" i="2"/>
  <c r="L123" i="2"/>
  <c r="K123" i="2"/>
  <c r="N123" i="2"/>
  <c r="N15" i="2"/>
  <c r="K15" i="2"/>
  <c r="M15" i="2"/>
  <c r="M70" i="2"/>
  <c r="N70" i="2"/>
  <c r="L70" i="2"/>
  <c r="K70" i="2"/>
  <c r="N169" i="2"/>
  <c r="L169" i="2"/>
  <c r="K169" i="2"/>
  <c r="M169" i="2"/>
  <c r="K170" i="2"/>
  <c r="N170" i="2"/>
  <c r="M170" i="2"/>
  <c r="L170" i="2"/>
  <c r="N164" i="2"/>
  <c r="M110" i="2"/>
  <c r="L110" i="2"/>
  <c r="N110" i="2"/>
  <c r="K110" i="2"/>
  <c r="K164" i="2"/>
  <c r="M164" i="2"/>
  <c r="L164" i="2"/>
  <c r="K161" i="2"/>
  <c r="N161" i="2"/>
  <c r="M161" i="2"/>
  <c r="L161" i="2"/>
  <c r="M89" i="2"/>
  <c r="K88" i="2"/>
  <c r="N89" i="2"/>
  <c r="N88" i="2"/>
  <c r="L89" i="2"/>
  <c r="M88" i="2"/>
  <c r="L88" i="2"/>
  <c r="K89" i="2"/>
  <c r="K86" i="2"/>
  <c r="N86" i="2"/>
  <c r="N87" i="2"/>
  <c r="M86" i="2"/>
  <c r="M87" i="2"/>
  <c r="L86" i="2"/>
  <c r="K87" i="2"/>
  <c r="L87" i="2"/>
  <c r="K159" i="2"/>
  <c r="M159" i="2"/>
  <c r="L160" i="2"/>
  <c r="N159" i="2"/>
  <c r="M160" i="2"/>
  <c r="L159" i="2"/>
  <c r="K160" i="2"/>
  <c r="N160" i="2"/>
  <c r="N76" i="2"/>
  <c r="K76" i="2"/>
  <c r="M76" i="2"/>
  <c r="L76" i="2"/>
  <c r="K20" i="2"/>
  <c r="L20" i="2"/>
  <c r="M20" i="2"/>
  <c r="N20" i="2"/>
  <c r="K190" i="2"/>
  <c r="N190" i="2"/>
  <c r="M190" i="2"/>
  <c r="L190" i="2"/>
  <c r="L139" i="2"/>
  <c r="M139" i="2"/>
  <c r="K140" i="2"/>
  <c r="N139" i="2"/>
  <c r="K139" i="2"/>
  <c r="N140" i="2"/>
  <c r="M140" i="2"/>
  <c r="L140" i="2"/>
  <c r="N18" i="2"/>
  <c r="K18" i="2"/>
  <c r="M18" i="2"/>
  <c r="L18" i="2"/>
  <c r="K61" i="2"/>
  <c r="K54" i="2"/>
  <c r="K14" i="2"/>
  <c r="K175" i="2"/>
  <c r="K73" i="2"/>
  <c r="K66" i="2"/>
  <c r="K100" i="2"/>
  <c r="K60" i="2"/>
  <c r="K62" i="2"/>
  <c r="K48" i="2"/>
  <c r="K165" i="2"/>
  <c r="K137" i="2"/>
  <c r="K127" i="2"/>
  <c r="K7" i="2"/>
  <c r="K57" i="2"/>
  <c r="K149" i="2"/>
  <c r="K52" i="2"/>
  <c r="K129" i="2"/>
  <c r="K16" i="2"/>
  <c r="K43" i="2"/>
  <c r="K44" i="2"/>
  <c r="K80" i="2"/>
  <c r="K109" i="2"/>
  <c r="K49" i="2"/>
  <c r="K38" i="2"/>
  <c r="K26" i="2"/>
  <c r="K9" i="2"/>
  <c r="K97" i="2"/>
  <c r="K34" i="2"/>
  <c r="K45" i="2"/>
  <c r="K25" i="2"/>
  <c r="K5" i="2"/>
  <c r="K28" i="2"/>
  <c r="K112" i="2"/>
  <c r="K24" i="2"/>
  <c r="K117" i="2"/>
  <c r="K46" i="2"/>
  <c r="K181" i="2"/>
  <c r="K4" i="2"/>
  <c r="K95" i="2"/>
  <c r="K122" i="2"/>
  <c r="K94" i="2"/>
  <c r="K29" i="2"/>
  <c r="K107" i="2"/>
  <c r="K11" i="2"/>
  <c r="K23" i="2"/>
  <c r="K116" i="2"/>
  <c r="K42" i="2"/>
  <c r="K119" i="2"/>
  <c r="K8" i="2"/>
  <c r="K96" i="2"/>
  <c r="K93" i="2"/>
  <c r="K192" i="2"/>
  <c r="K191" i="2"/>
  <c r="K121" i="2"/>
  <c r="K12" i="2"/>
  <c r="K39" i="2"/>
  <c r="K103" i="2"/>
  <c r="K125" i="2"/>
  <c r="K111" i="2"/>
  <c r="K33" i="2"/>
  <c r="K120" i="2"/>
  <c r="K132" i="2"/>
  <c r="K102" i="2"/>
  <c r="K35" i="2"/>
  <c r="K154" i="2"/>
  <c r="K36" i="2"/>
  <c r="K99" i="2"/>
  <c r="K101" i="2"/>
  <c r="K156" i="2"/>
  <c r="K133" i="2"/>
  <c r="K98" i="2"/>
  <c r="K71" i="2"/>
  <c r="K84" i="2"/>
  <c r="K155" i="2"/>
  <c r="K144" i="2"/>
  <c r="K85" i="2"/>
  <c r="K37" i="2"/>
  <c r="K72" i="2"/>
  <c r="K157" i="2"/>
  <c r="K58" i="2"/>
  <c r="K50" i="2"/>
  <c r="K30" i="2"/>
  <c r="K59" i="2"/>
  <c r="K108" i="2"/>
  <c r="K10" i="2"/>
  <c r="K105" i="2"/>
  <c r="K115" i="2"/>
  <c r="K40" i="2"/>
  <c r="K114" i="2"/>
  <c r="K51" i="2"/>
  <c r="K63" i="2"/>
  <c r="K113" i="2"/>
  <c r="K168" i="2"/>
  <c r="K47" i="2"/>
  <c r="K141" i="2"/>
  <c r="K158" i="2"/>
  <c r="K53" i="2"/>
  <c r="K143" i="2"/>
  <c r="K118" i="2"/>
  <c r="K106" i="2"/>
  <c r="K128" i="2"/>
  <c r="K6" i="2"/>
  <c r="K126" i="2"/>
  <c r="K13" i="2"/>
  <c r="K174" i="2"/>
  <c r="N72" i="2"/>
  <c r="L72" i="2"/>
  <c r="M72" i="2"/>
  <c r="M71" i="2"/>
  <c r="L71" i="2"/>
  <c r="N71" i="2"/>
  <c r="L154" i="2"/>
  <c r="N154" i="2"/>
  <c r="M154" i="2"/>
  <c r="N155" i="2"/>
  <c r="M155" i="2"/>
  <c r="L155" i="2"/>
  <c r="M125" i="2"/>
  <c r="M101" i="2"/>
  <c r="M98" i="2"/>
  <c r="L111" i="2"/>
  <c r="L33" i="2"/>
  <c r="L37" i="2"/>
  <c r="L35" i="2"/>
  <c r="L36" i="2"/>
  <c r="M37" i="2"/>
  <c r="M111" i="2"/>
  <c r="M33" i="2"/>
  <c r="M35" i="2"/>
  <c r="M36" i="2"/>
  <c r="L99" i="2"/>
  <c r="L101" i="2"/>
  <c r="L103" i="2"/>
  <c r="M99" i="2"/>
  <c r="L102" i="2"/>
  <c r="L98" i="2"/>
  <c r="L125" i="2"/>
  <c r="M102" i="2"/>
  <c r="M103" i="2"/>
  <c r="M12" i="2"/>
  <c r="L120" i="2"/>
  <c r="L39" i="2"/>
  <c r="L121" i="2"/>
  <c r="M121" i="2"/>
  <c r="M39" i="2"/>
  <c r="L12" i="2"/>
  <c r="M120" i="2"/>
  <c r="L191" i="2"/>
  <c r="M191" i="2"/>
  <c r="N157" i="2"/>
  <c r="M157" i="2"/>
  <c r="L157" i="2"/>
  <c r="M156" i="2"/>
  <c r="N156" i="2"/>
  <c r="L156" i="2"/>
  <c r="M133" i="2"/>
  <c r="L133" i="2"/>
  <c r="N133" i="2"/>
  <c r="L132" i="2"/>
  <c r="M132" i="2"/>
  <c r="N132" i="2"/>
  <c r="L192" i="2"/>
  <c r="M192" i="2"/>
  <c r="N192" i="2"/>
  <c r="N168" i="2"/>
  <c r="M168" i="2"/>
  <c r="L168" i="2"/>
  <c r="M80" i="2"/>
  <c r="L80" i="2"/>
  <c r="N80" i="2"/>
  <c r="N158" i="2"/>
  <c r="M158" i="2"/>
  <c r="L158" i="2"/>
  <c r="N174" i="2"/>
  <c r="M174" i="2"/>
  <c r="L174" i="2"/>
  <c r="N16" i="2"/>
  <c r="M16" i="2"/>
  <c r="L16" i="2"/>
  <c r="L175" i="2"/>
  <c r="N175" i="2"/>
  <c r="M175" i="2"/>
  <c r="M115" i="2"/>
  <c r="N115" i="2"/>
  <c r="L115" i="2"/>
  <c r="M10" i="2"/>
  <c r="N10" i="2"/>
  <c r="L10" i="2"/>
  <c r="L106" i="2"/>
  <c r="N106" i="2"/>
  <c r="M106" i="2"/>
  <c r="M30" i="2"/>
  <c r="L30" i="2"/>
  <c r="N30" i="2"/>
  <c r="L59" i="2"/>
  <c r="N59" i="2"/>
  <c r="M59" i="2"/>
  <c r="L4" i="2"/>
  <c r="M4" i="2"/>
  <c r="N4" i="2"/>
  <c r="M61" i="2"/>
  <c r="L61" i="2"/>
  <c r="N61" i="2"/>
  <c r="L141" i="2"/>
  <c r="N141" i="2"/>
  <c r="M141" i="2"/>
  <c r="N63" i="2"/>
  <c r="M63" i="2"/>
  <c r="L63" i="2"/>
  <c r="M96" i="2"/>
  <c r="N96" i="2"/>
  <c r="L96" i="2"/>
  <c r="M54" i="2"/>
  <c r="N54" i="2"/>
  <c r="L54" i="2"/>
  <c r="N66" i="2"/>
  <c r="L66" i="2"/>
  <c r="M66" i="2"/>
  <c r="L6" i="2"/>
  <c r="N6" i="2"/>
  <c r="M6" i="2"/>
  <c r="M44" i="2"/>
  <c r="L44" i="2"/>
  <c r="N44" i="2"/>
  <c r="M24" i="2"/>
  <c r="N24" i="2"/>
  <c r="L24" i="2"/>
  <c r="L23" i="2"/>
  <c r="M23" i="2"/>
  <c r="N23" i="2"/>
  <c r="M13" i="2"/>
  <c r="N13" i="2"/>
  <c r="L13" i="2"/>
  <c r="N43" i="2"/>
  <c r="M43" i="2"/>
  <c r="L43" i="2"/>
  <c r="N28" i="2"/>
  <c r="L28" i="2"/>
  <c r="M28" i="2"/>
  <c r="N5" i="2"/>
  <c r="M5" i="2"/>
  <c r="L5" i="2"/>
  <c r="N50" i="2"/>
  <c r="M50" i="2"/>
  <c r="L50" i="2"/>
  <c r="L9" i="2"/>
  <c r="M9" i="2"/>
  <c r="N9" i="2"/>
  <c r="M49" i="2"/>
  <c r="N49" i="2"/>
  <c r="L49" i="2"/>
  <c r="L60" i="2"/>
  <c r="M60" i="2"/>
  <c r="N60" i="2"/>
  <c r="L42" i="2"/>
  <c r="N42" i="2"/>
  <c r="M42" i="2"/>
  <c r="M112" i="2"/>
  <c r="N112" i="2"/>
  <c r="L112" i="2"/>
  <c r="M14" i="2"/>
  <c r="N14" i="2"/>
  <c r="L14" i="2"/>
  <c r="N127" i="2"/>
  <c r="M127" i="2"/>
  <c r="L127" i="2"/>
  <c r="N181" i="2"/>
  <c r="L181" i="2"/>
  <c r="M181" i="2"/>
  <c r="L144" i="2"/>
  <c r="M144" i="2"/>
  <c r="N144" i="2"/>
  <c r="M95" i="2"/>
  <c r="L95" i="2"/>
  <c r="N95" i="2"/>
  <c r="L53" i="2"/>
  <c r="N53" i="2"/>
  <c r="M53" i="2"/>
  <c r="N25" i="2"/>
  <c r="L25" i="2"/>
  <c r="M25" i="2"/>
  <c r="N113" i="2"/>
  <c r="M113" i="2"/>
  <c r="L113" i="2"/>
  <c r="M119" i="2"/>
  <c r="N119" i="2"/>
  <c r="L119" i="2"/>
  <c r="N97" i="2"/>
  <c r="L97" i="2"/>
  <c r="M97" i="2"/>
  <c r="M62" i="2"/>
  <c r="L62" i="2"/>
  <c r="N62" i="2"/>
  <c r="N137" i="2"/>
  <c r="M137" i="2"/>
  <c r="L137" i="2"/>
  <c r="N57" i="2"/>
  <c r="L57" i="2"/>
  <c r="M57" i="2"/>
  <c r="M93" i="2"/>
  <c r="L93" i="2"/>
  <c r="N93" i="2"/>
  <c r="L116" i="2"/>
  <c r="N116" i="2"/>
  <c r="M116" i="2"/>
  <c r="N128" i="2"/>
  <c r="M128" i="2"/>
  <c r="L128" i="2"/>
  <c r="M48" i="2"/>
  <c r="N48" i="2"/>
  <c r="L48" i="2"/>
  <c r="L8" i="2"/>
  <c r="M8" i="2"/>
  <c r="N8" i="2"/>
  <c r="M129" i="2"/>
  <c r="L129" i="2"/>
  <c r="N129" i="2"/>
  <c r="M94" i="2"/>
  <c r="N94" i="2"/>
  <c r="L94" i="2"/>
  <c r="M7" i="2"/>
  <c r="N7" i="2"/>
  <c r="L7" i="2"/>
  <c r="M108" i="2"/>
  <c r="N108" i="2"/>
  <c r="L108" i="2"/>
  <c r="N38" i="2"/>
  <c r="L38" i="2"/>
  <c r="M38" i="2"/>
  <c r="L105" i="2"/>
  <c r="M105" i="2"/>
  <c r="N105" i="2"/>
  <c r="L45" i="2"/>
  <c r="M45" i="2"/>
  <c r="N45" i="2"/>
  <c r="L47" i="2"/>
  <c r="N47" i="2"/>
  <c r="M47" i="2"/>
  <c r="N11" i="2"/>
  <c r="M11" i="2"/>
  <c r="L11" i="2"/>
  <c r="M114" i="2"/>
  <c r="L114" i="2"/>
  <c r="N114" i="2"/>
  <c r="N26" i="2"/>
  <c r="L26" i="2"/>
  <c r="M26" i="2"/>
  <c r="M73" i="2"/>
  <c r="L73" i="2"/>
  <c r="N73" i="2"/>
  <c r="L100" i="2"/>
  <c r="M100" i="2"/>
  <c r="N100" i="2"/>
  <c r="M84" i="2"/>
  <c r="N84" i="2"/>
  <c r="L84" i="2"/>
  <c r="M107" i="2"/>
  <c r="N107" i="2"/>
  <c r="L107" i="2"/>
  <c r="M52" i="2"/>
  <c r="N52" i="2"/>
  <c r="L52" i="2"/>
  <c r="L58" i="2"/>
  <c r="N58" i="2"/>
  <c r="M58" i="2"/>
  <c r="M122" i="2"/>
  <c r="N122" i="2"/>
  <c r="L122" i="2"/>
  <c r="N109" i="2"/>
  <c r="L109" i="2"/>
  <c r="M109" i="2"/>
  <c r="M118" i="2"/>
  <c r="N118" i="2"/>
  <c r="L118" i="2"/>
  <c r="L46" i="2"/>
  <c r="M46" i="2"/>
  <c r="N46" i="2"/>
  <c r="N117" i="2"/>
  <c r="L117" i="2"/>
  <c r="M117" i="2"/>
  <c r="M143" i="2"/>
  <c r="N143" i="2"/>
  <c r="L143" i="2"/>
  <c r="N165" i="2"/>
  <c r="M165" i="2"/>
  <c r="L165" i="2"/>
  <c r="M40" i="2"/>
  <c r="N40" i="2"/>
  <c r="L40" i="2"/>
  <c r="L149" i="2"/>
  <c r="M149" i="2"/>
  <c r="N149" i="2"/>
  <c r="L51" i="2"/>
  <c r="M51" i="2"/>
  <c r="N51" i="2"/>
  <c r="M85" i="2"/>
  <c r="N85" i="2"/>
  <c r="L85" i="2"/>
  <c r="N126" i="2"/>
  <c r="M126" i="2"/>
  <c r="L126" i="2"/>
  <c r="M34" i="2"/>
  <c r="N34" i="2"/>
  <c r="L34" i="2"/>
  <c r="L29" i="2"/>
  <c r="M29" i="2"/>
  <c r="N29" i="2"/>
</calcChain>
</file>

<file path=xl/sharedStrings.xml><?xml version="1.0" encoding="utf-8"?>
<sst xmlns="http://schemas.openxmlformats.org/spreadsheetml/2006/main" count="23538" uniqueCount="4933">
  <si>
    <t>Claw</t>
  </si>
  <si>
    <t>Weapon</t>
  </si>
  <si>
    <t>Armor</t>
  </si>
  <si>
    <t>Gloves</t>
  </si>
  <si>
    <t>Flask</t>
  </si>
  <si>
    <t>Boots</t>
  </si>
  <si>
    <t>Helm</t>
  </si>
  <si>
    <t>Amulet</t>
  </si>
  <si>
    <t>Ring</t>
  </si>
  <si>
    <t>Shield</t>
  </si>
  <si>
    <t>Belt</t>
  </si>
  <si>
    <t>Jewel</t>
  </si>
  <si>
    <t>Gem</t>
  </si>
  <si>
    <t>Ordinal</t>
  </si>
  <si>
    <t>Offset</t>
  </si>
  <si>
    <t>STR Shield</t>
  </si>
  <si>
    <t>DEX Shield</t>
  </si>
  <si>
    <t>INT Shield</t>
  </si>
  <si>
    <t>STR/DEX Shield</t>
  </si>
  <si>
    <t>STR/INT Shield</t>
  </si>
  <si>
    <t>DEX/INT Shield</t>
  </si>
  <si>
    <t>One-hand Sword</t>
  </si>
  <si>
    <t>Thrusting sword</t>
  </si>
  <si>
    <t>Two-hand Sword</t>
  </si>
  <si>
    <t>Name</t>
  </si>
  <si>
    <t>Rusted Sword</t>
  </si>
  <si>
    <t>Copper Sword</t>
  </si>
  <si>
    <t>Sabre</t>
  </si>
  <si>
    <t>Broad Sword</t>
  </si>
  <si>
    <t>War Sword</t>
  </si>
  <si>
    <t>Ancient Sword</t>
  </si>
  <si>
    <t>Elegant Sword</t>
  </si>
  <si>
    <t>Dusk Blade</t>
  </si>
  <si>
    <t>Hook Sword</t>
  </si>
  <si>
    <t>Cutlass</t>
  </si>
  <si>
    <t>Baselard</t>
  </si>
  <si>
    <t>Battle Sword</t>
  </si>
  <si>
    <t>Elder Sword</t>
  </si>
  <si>
    <t>Graceful sword</t>
  </si>
  <si>
    <t>Twilight Blade</t>
  </si>
  <si>
    <t>Grappler</t>
  </si>
  <si>
    <t>Gemstone Sword</t>
  </si>
  <si>
    <t>Corsair Sword</t>
  </si>
  <si>
    <t>Gladius</t>
  </si>
  <si>
    <t>Legion Sword</t>
  </si>
  <si>
    <t>Vaal Blade</t>
  </si>
  <si>
    <t>Eternal Sword</t>
  </si>
  <si>
    <t>Midnight Blade</t>
  </si>
  <si>
    <t>Tiger Hook</t>
  </si>
  <si>
    <t>SubType Long Name</t>
  </si>
  <si>
    <t>Tower Shield</t>
  </si>
  <si>
    <t>Buckler</t>
  </si>
  <si>
    <t>Spirit Shield</t>
  </si>
  <si>
    <t>Round Shield</t>
  </si>
  <si>
    <t>Kite Shield</t>
  </si>
  <si>
    <t>Spiked Shield</t>
  </si>
  <si>
    <t>SubType</t>
  </si>
  <si>
    <t>Weapons</t>
  </si>
  <si>
    <t>Sub-Types</t>
  </si>
  <si>
    <t>Base Types</t>
  </si>
  <si>
    <t>Level</t>
  </si>
  <si>
    <t>STR</t>
  </si>
  <si>
    <t>DEX</t>
  </si>
  <si>
    <t>Min DMG</t>
  </si>
  <si>
    <t>Max DMG</t>
  </si>
  <si>
    <t>CRIT %</t>
  </si>
  <si>
    <t>DPS</t>
  </si>
  <si>
    <t>APS</t>
  </si>
  <si>
    <t>Average DMG</t>
  </si>
  <si>
    <t>Buff</t>
  </si>
  <si>
    <t>Stat</t>
  </si>
  <si>
    <t>% Increased Global Accuracy Rating</t>
  </si>
  <si>
    <t>Fickle Spiritblade</t>
  </si>
  <si>
    <t>% of Physical Damage With This Weapon is Converted to a Random Element</t>
  </si>
  <si>
    <t>% Chance to Dodge Attack Hits</t>
  </si>
  <si>
    <t>Variscite Blade</t>
  </si>
  <si>
    <t>to Accuracy Rating</t>
  </si>
  <si>
    <t>Capricious Spiritblade</t>
  </si>
  <si>
    <t>Anarchic Spiritblade</t>
  </si>
  <si>
    <t>DMG Type</t>
  </si>
  <si>
    <t>Physical</t>
  </si>
  <si>
    <t>Random Elemental</t>
  </si>
  <si>
    <t>Nailed Fist</t>
  </si>
  <si>
    <t>Sharktooth Claw</t>
  </si>
  <si>
    <t>Awl</t>
  </si>
  <si>
    <t>Cat's Paw</t>
  </si>
  <si>
    <t>Blinder</t>
  </si>
  <si>
    <t>Timeworn Claw</t>
  </si>
  <si>
    <t>Shadow Fangs</t>
  </si>
  <si>
    <t>Sparkling Claw</t>
  </si>
  <si>
    <t>Fright Claw</t>
  </si>
  <si>
    <t>Double Claw</t>
  </si>
  <si>
    <t>Thresher Claw</t>
  </si>
  <si>
    <t>Gouger</t>
  </si>
  <si>
    <t>Tiger's Paw</t>
  </si>
  <si>
    <t>Gut Ripper</t>
  </si>
  <si>
    <t>Prehistoric Claw</t>
  </si>
  <si>
    <t>Malign Fangs</t>
  </si>
  <si>
    <t>Noble Claw</t>
  </si>
  <si>
    <t>Eagle Claw</t>
  </si>
  <si>
    <t>Twin Claw</t>
  </si>
  <si>
    <t>Great White Claw</t>
  </si>
  <si>
    <t>Throat Stabber</t>
  </si>
  <si>
    <t>Hellion's Paw</t>
  </si>
  <si>
    <t>Eye Gouger</t>
  </si>
  <si>
    <t>Vaal Claw</t>
  </si>
  <si>
    <t>Imperial Claw</t>
  </si>
  <si>
    <t>Terror Claw</t>
  </si>
  <si>
    <t>Void Fangs</t>
  </si>
  <si>
    <t>Gemini Claw</t>
  </si>
  <si>
    <t>Adds X to Y Chaos Damage</t>
  </si>
  <si>
    <t>DMG per Level</t>
  </si>
  <si>
    <t>Life Gained for Each Enemy Hit by Attacks</t>
  </si>
  <si>
    <t>Buff2</t>
  </si>
  <si>
    <t>Stat2</t>
  </si>
  <si>
    <t>Mana Gained for Each Enemy Hit by Attacks</t>
  </si>
  <si>
    <t>% of Physical Attack Damage Leeched as Life</t>
  </si>
  <si>
    <t>n/a</t>
  </si>
  <si>
    <t>INT</t>
  </si>
  <si>
    <t>DEX/INT Melee</t>
  </si>
  <si>
    <t>Armour</t>
  </si>
  <si>
    <t>Goathide Buckler</t>
  </si>
  <si>
    <t>Pine Buckler</t>
  </si>
  <si>
    <t>Painted Buckler</t>
  </si>
  <si>
    <t>Hammered Buckler</t>
  </si>
  <si>
    <t>War Buckler</t>
  </si>
  <si>
    <t>Gilded Buckler</t>
  </si>
  <si>
    <t>Oak Buckler</t>
  </si>
  <si>
    <t>Enameled Buckler</t>
  </si>
  <si>
    <t>Corrugated Buckler</t>
  </si>
  <si>
    <t>Battle Buckler</t>
  </si>
  <si>
    <t>Golden Buckler</t>
  </si>
  <si>
    <t>Ironwood Buckler</t>
  </si>
  <si>
    <t>Vaal Buckler</t>
  </si>
  <si>
    <t>Crusader Buckler</t>
  </si>
  <si>
    <t>Imperial Buckler</t>
  </si>
  <si>
    <t>Endothermic Buckler</t>
  </si>
  <si>
    <t>Polar Buckler</t>
  </si>
  <si>
    <t>Lacquered Buckler</t>
  </si>
  <si>
    <t>Cold-attuned Buckler</t>
  </si>
  <si>
    <t>EV</t>
  </si>
  <si>
    <t>Block</t>
  </si>
  <si>
    <t>Increased Movement Speed</t>
  </si>
  <si>
    <t>Inflict Brittle on Enemies When You Block Their Damage</t>
  </si>
  <si>
    <t>AR</t>
  </si>
  <si>
    <t>Splintered Tower Shield</t>
  </si>
  <si>
    <t>Corroded Tower Shield</t>
  </si>
  <si>
    <t>Cedar Tower Shield</t>
  </si>
  <si>
    <t>Rawhide Tower Shield</t>
  </si>
  <si>
    <t>to Maximum Life</t>
  </si>
  <si>
    <t>Copper Tower Shield</t>
  </si>
  <si>
    <t>Exothermic Tower Shield</t>
  </si>
  <si>
    <t>Reinforced Tower Shield</t>
  </si>
  <si>
    <t>Painted Tower Shield</t>
  </si>
  <si>
    <t>Buckskin Tower Shield</t>
  </si>
  <si>
    <t>Mahogany Tower Shield</t>
  </si>
  <si>
    <t>Bronze Tower Shield</t>
  </si>
  <si>
    <t>Magmatic Tower Shield</t>
  </si>
  <si>
    <t>Girded Tower Shield</t>
  </si>
  <si>
    <t>Crested Tower Shield</t>
  </si>
  <si>
    <t>Shagreen Tower Shield</t>
  </si>
  <si>
    <t>Ebony Tower Shield</t>
  </si>
  <si>
    <t>Ezomyte Tower Shield</t>
  </si>
  <si>
    <t>Colossal Tower Shield</t>
  </si>
  <si>
    <t>Heat-attuned Tower Shield</t>
  </si>
  <si>
    <t>Pinnacle Tower Shield</t>
  </si>
  <si>
    <t>Scorch Enemies When You Block Their Damage</t>
  </si>
  <si>
    <t>Evade</t>
  </si>
  <si>
    <t>DEX Gem</t>
  </si>
  <si>
    <t>STR Gem</t>
  </si>
  <si>
    <t>INT Gem</t>
  </si>
  <si>
    <t>Gems</t>
  </si>
  <si>
    <t>Blade Vortex</t>
  </si>
  <si>
    <t>Sub-Type</t>
  </si>
  <si>
    <t>Quality</t>
  </si>
  <si>
    <t>Location</t>
  </si>
  <si>
    <t>Type</t>
  </si>
  <si>
    <t>Sub-type</t>
  </si>
  <si>
    <t>Lesser Poison Support</t>
  </si>
  <si>
    <t>Blind Support</t>
  </si>
  <si>
    <t>Vile Toxins Support</t>
  </si>
  <si>
    <t>Summon Ice Golem</t>
  </si>
  <si>
    <t>Added Cold Damage Support</t>
  </si>
  <si>
    <t>Chain Support</t>
  </si>
  <si>
    <t>Bladefall</t>
  </si>
  <si>
    <t>Ice Bite Support</t>
  </si>
  <si>
    <t>Vicious Projectiles Support</t>
  </si>
  <si>
    <t>Herald of Agony</t>
  </si>
  <si>
    <t>Deadly Ailments Support</t>
  </si>
  <si>
    <t>Required Level</t>
  </si>
  <si>
    <t>Keywords</t>
  </si>
  <si>
    <t>Spell, AoE, Duration, Physical</t>
  </si>
  <si>
    <t>Chaos, Support</t>
  </si>
  <si>
    <t>Support</t>
  </si>
  <si>
    <t>Cold, Minion, Spell, Golem</t>
  </si>
  <si>
    <t>Support, Chaining, Projectile</t>
  </si>
  <si>
    <t>Long Name</t>
  </si>
  <si>
    <t>Spell, Herald, Minion, Chaos, Physical</t>
  </si>
  <si>
    <t>Projectile, Attack, Physical, Chaos, Support</t>
  </si>
  <si>
    <t>Spell, AoE, Physical, Duration</t>
  </si>
  <si>
    <t>Cold, Support</t>
  </si>
  <si>
    <t>Cobra Lash</t>
  </si>
  <si>
    <t>Attack, Projectile, Chaos</t>
  </si>
  <si>
    <t>Swift Affliction Support</t>
  </si>
  <si>
    <t>Support, Duration</t>
  </si>
  <si>
    <t>Poison Support</t>
  </si>
  <si>
    <t>Arc</t>
  </si>
  <si>
    <t>Spell, Chaining, Lightning</t>
  </si>
  <si>
    <t>Added Lightning Damage Support</t>
  </si>
  <si>
    <t>Lightning, Support</t>
  </si>
  <si>
    <t>Efficacy Support</t>
  </si>
  <si>
    <t>Increased Critical Strikes Support</t>
  </si>
  <si>
    <t>Conductivity</t>
  </si>
  <si>
    <t>Spell, AoE, Duration, Lightning, Curse, Hex</t>
  </si>
  <si>
    <t>Lightning Warp</t>
  </si>
  <si>
    <t>Spell, AoE, Duration, Movement, Lightning, Travel</t>
  </si>
  <si>
    <t>Orb of Storms</t>
  </si>
  <si>
    <t>Lightning, Spell, Duration, AoE, Chaining</t>
  </si>
  <si>
    <t>Summon Phantasm Support</t>
  </si>
  <si>
    <t>Support, Minion</t>
  </si>
  <si>
    <t>Energy Leech Support</t>
  </si>
  <si>
    <t>Lightning Tendrils</t>
  </si>
  <si>
    <t>Spell, AoE, Lightning, Channelling</t>
  </si>
  <si>
    <t>Increased Critical Damage Support</t>
  </si>
  <si>
    <t>Herald of Thunder</t>
  </si>
  <si>
    <t>Spell, AoE, Duration, Lightning, Herald</t>
  </si>
  <si>
    <t>Summon Lightning Golem</t>
  </si>
  <si>
    <t>Minion Life Support</t>
  </si>
  <si>
    <t>Minion Speed Support</t>
  </si>
  <si>
    <t>Movement, Support, Minion</t>
  </si>
  <si>
    <t>Consecrated Path</t>
  </si>
  <si>
    <t>Maim Support</t>
  </si>
  <si>
    <t>Chance to Bleed Support</t>
  </si>
  <si>
    <t>Vulnerability</t>
  </si>
  <si>
    <t>Increased Duration Support</t>
  </si>
  <si>
    <t>Ancestral Protector</t>
  </si>
  <si>
    <t>Life Gain on Hit Support</t>
  </si>
  <si>
    <t>Attack, Support</t>
  </si>
  <si>
    <t>Summon Stone Golem</t>
  </si>
  <si>
    <t>Ruthless Support</t>
  </si>
  <si>
    <t>Sweep</t>
  </si>
  <si>
    <t>Melee Physical Damage Support</t>
  </si>
  <si>
    <t>Brutality Support</t>
  </si>
  <si>
    <t>Blink Arrow</t>
  </si>
  <si>
    <t>Siege Ballista</t>
  </si>
  <si>
    <t>Herald of Ice</t>
  </si>
  <si>
    <t>Ice Shot</t>
  </si>
  <si>
    <t>Blade Vortex &amp; Summon Ice Golem</t>
  </si>
  <si>
    <t>Attack, Minion, Duration, Movement, Travel, Bow</t>
  </si>
  <si>
    <t>Pierce Support</t>
  </si>
  <si>
    <t>Attack, Projectile, Totem, Bow</t>
  </si>
  <si>
    <t>Support, Projectile</t>
  </si>
  <si>
    <t>Unbound Ailments Support</t>
  </si>
  <si>
    <t>Spell, AoE, Cold, Herald</t>
  </si>
  <si>
    <t>Culling Strike Support</t>
  </si>
  <si>
    <t>Attack, Projectile, AoE, Cold, Bow</t>
  </si>
  <si>
    <t>Hypothermia Support</t>
  </si>
  <si>
    <t>Dash</t>
  </si>
  <si>
    <t>Spell, Movement, Travel, Blink</t>
  </si>
  <si>
    <t>Bear Trap</t>
  </si>
  <si>
    <t>Trap, Spell, Duration, Physical</t>
  </si>
  <si>
    <t>Nightblade Support</t>
  </si>
  <si>
    <t>Spectral Throw</t>
  </si>
  <si>
    <t>Attack, Projectile</t>
  </si>
  <si>
    <t>Faster Attacks Support</t>
  </si>
  <si>
    <t>Heavy Strike</t>
  </si>
  <si>
    <t>Attack, Melee, Strike</t>
  </si>
  <si>
    <t>Enduring Cry</t>
  </si>
  <si>
    <t>Warcry, AoE, Duration</t>
  </si>
  <si>
    <t>N/A</t>
  </si>
  <si>
    <t>Prefix</t>
  </si>
  <si>
    <t>LinkedTo</t>
  </si>
  <si>
    <t>ReqLevel</t>
  </si>
  <si>
    <t>Elemental Focus Support</t>
  </si>
  <si>
    <t>Summon Chaos Golem</t>
  </si>
  <si>
    <t>Chaos, Minion, Spell, Golem</t>
  </si>
  <si>
    <t>Decay Support</t>
  </si>
  <si>
    <t>Cast on Melee Kill Support</t>
  </si>
  <si>
    <t>Support, Melee, Attack, Spell, Trigger</t>
  </si>
  <si>
    <t xml:space="preserve"> </t>
  </si>
  <si>
    <t>SubLocation</t>
  </si>
  <si>
    <t>Stash</t>
  </si>
  <si>
    <t>coupland</t>
  </si>
  <si>
    <t>Emmai</t>
  </si>
  <si>
    <t>GorgonZola</t>
  </si>
  <si>
    <t>KarleeFyre</t>
  </si>
  <si>
    <t>Obsidiana</t>
  </si>
  <si>
    <t>Body</t>
  </si>
  <si>
    <t>Main hand</t>
  </si>
  <si>
    <t>Off hand</t>
  </si>
  <si>
    <t>Cards</t>
  </si>
  <si>
    <t>Corrupted</t>
  </si>
  <si>
    <t>No</t>
  </si>
  <si>
    <t>Molten Shell</t>
  </si>
  <si>
    <t>Spell, AoE, Duration, Fire, Physical, Guard</t>
  </si>
  <si>
    <t>Spellslinger</t>
  </si>
  <si>
    <t>Spell</t>
  </si>
  <si>
    <t>Yes</t>
  </si>
  <si>
    <t>Sacrifice at Dusk</t>
  </si>
  <si>
    <t>Sacrifice at Dawn</t>
  </si>
  <si>
    <t>Sacrifice at Noon</t>
  </si>
  <si>
    <t>Sacrifice at Midnight</t>
  </si>
  <si>
    <t>Map Fragment</t>
  </si>
  <si>
    <t>Thrusting Sword</t>
  </si>
  <si>
    <t>Misc</t>
  </si>
  <si>
    <t>Quantity</t>
  </si>
  <si>
    <t>MetaVal1</t>
  </si>
  <si>
    <t>MetaName1</t>
  </si>
  <si>
    <t>MetaVal2</t>
  </si>
  <si>
    <t>MetaName2</t>
  </si>
  <si>
    <t>MetaVal3</t>
  </si>
  <si>
    <t>MetaName3</t>
  </si>
  <si>
    <t>MetaVal4</t>
  </si>
  <si>
    <t>MetaName4</t>
  </si>
  <si>
    <t>Total Metatags</t>
  </si>
  <si>
    <t>MetaString</t>
  </si>
  <si>
    <t>Raise Spectre</t>
  </si>
  <si>
    <t>Divine Ire</t>
  </si>
  <si>
    <t>Spell, Minion</t>
  </si>
  <si>
    <t>Lightning, Spell, AoE, Channelling, Physical</t>
  </si>
  <si>
    <t>Armourer's Scrap</t>
  </si>
  <si>
    <t>Currency</t>
  </si>
  <si>
    <t>Blacksmith's Whetstone</t>
  </si>
  <si>
    <t>Silver Coin</t>
  </si>
  <si>
    <t>Orb of Fusing</t>
  </si>
  <si>
    <t>Orb of Chance</t>
  </si>
  <si>
    <t>Orb of Alchemy</t>
  </si>
  <si>
    <t>Orb of Transmutation</t>
  </si>
  <si>
    <t>Jeweller's Orb</t>
  </si>
  <si>
    <t>Orb of Alteration</t>
  </si>
  <si>
    <t>Orb of Augmentation</t>
  </si>
  <si>
    <t>Scroll of Wisdom</t>
  </si>
  <si>
    <t>Portal Scroll</t>
  </si>
  <si>
    <t>Wave of Conviction</t>
  </si>
  <si>
    <t>Fire, Lightning, Spell, AoE, Duration, Physical</t>
  </si>
  <si>
    <t>Essence</t>
  </si>
  <si>
    <t>Whispering Essence of Hatred</t>
  </si>
  <si>
    <t>Essences</t>
  </si>
  <si>
    <t>Suffix</t>
  </si>
  <si>
    <t>Whispering</t>
  </si>
  <si>
    <t>Prefix2</t>
  </si>
  <si>
    <t>Hatred</t>
  </si>
  <si>
    <t>Woe</t>
  </si>
  <si>
    <t>Greed</t>
  </si>
  <si>
    <t>Contempt</t>
  </si>
  <si>
    <t>Sorrow</t>
  </si>
  <si>
    <t>Anger</t>
  </si>
  <si>
    <t>Torment</t>
  </si>
  <si>
    <t>Fear</t>
  </si>
  <si>
    <t>Suffering</t>
  </si>
  <si>
    <t>Rage</t>
  </si>
  <si>
    <t>Wrath</t>
  </si>
  <si>
    <t>Doubt</t>
  </si>
  <si>
    <t>Anguish</t>
  </si>
  <si>
    <t>Loathing</t>
  </si>
  <si>
    <t>Spite</t>
  </si>
  <si>
    <t>Zeal</t>
  </si>
  <si>
    <t>Misery</t>
  </si>
  <si>
    <t>Dread</t>
  </si>
  <si>
    <t>Scorn</t>
  </si>
  <si>
    <t>Envy</t>
  </si>
  <si>
    <t>Essence Level</t>
  </si>
  <si>
    <t>Essence Tier</t>
  </si>
  <si>
    <t>Muttering</t>
  </si>
  <si>
    <t>Weeping</t>
  </si>
  <si>
    <t>Wailing</t>
  </si>
  <si>
    <t>Screaming</t>
  </si>
  <si>
    <t>Shrieking</t>
  </si>
  <si>
    <t>Deafening</t>
  </si>
  <si>
    <t>Muttering Essence of Hatred</t>
  </si>
  <si>
    <t>Weeping Essence of Hatred</t>
  </si>
  <si>
    <t>Whispering Essence of Greed</t>
  </si>
  <si>
    <t>Muttering Essence of Greed</t>
  </si>
  <si>
    <t>Weeping Essence of Greed</t>
  </si>
  <si>
    <t>Whispering Essence of Woe</t>
  </si>
  <si>
    <t>Muttering Essence of Woe</t>
  </si>
  <si>
    <t>Muttering Essence of Fear</t>
  </si>
  <si>
    <t>Weeping Essence of Fear</t>
  </si>
  <si>
    <t>Muttering Essence of Anger</t>
  </si>
  <si>
    <t>Whispering Essence of Contempt</t>
  </si>
  <si>
    <t>Muttering Essence of Contempt</t>
  </si>
  <si>
    <t>Weeping Essence of Contempt</t>
  </si>
  <si>
    <t>Weeping Essence of Wrath</t>
  </si>
  <si>
    <t>Muttering Essence of Torment</t>
  </si>
  <si>
    <t>Weeping Essence of Torment</t>
  </si>
  <si>
    <t>Muttering Essence of Sorrow</t>
  </si>
  <si>
    <t>Weeping Essence of Sorrow</t>
  </si>
  <si>
    <t>Chromatic Orb</t>
  </si>
  <si>
    <t>Orb of Scouring</t>
  </si>
  <si>
    <t>Vaal Orb</t>
  </si>
  <si>
    <t>Chaos Orb</t>
  </si>
  <si>
    <t>Engineer's Orb</t>
  </si>
  <si>
    <t>GorgonZolah</t>
  </si>
  <si>
    <t>Spell Damage</t>
  </si>
  <si>
    <t>Skill Tree</t>
  </si>
  <si>
    <t>Arcanist's Dominion</t>
  </si>
  <si>
    <t>Increased Cast SPD</t>
  </si>
  <si>
    <t>Elemental Damage</t>
  </si>
  <si>
    <t>Lightning Walker</t>
  </si>
  <si>
    <t>Increased Cast SPD with LGT Skills</t>
  </si>
  <si>
    <t>LGT DMG</t>
  </si>
  <si>
    <t>Increased LGT DMG</t>
  </si>
  <si>
    <t>LGT RES</t>
  </si>
  <si>
    <t>ELE RES</t>
  </si>
  <si>
    <t>Lightning Damage</t>
  </si>
  <si>
    <t>Short Name</t>
  </si>
  <si>
    <t>Intelligence</t>
  </si>
  <si>
    <t>Distance from Centre</t>
  </si>
  <si>
    <t>Branches</t>
  </si>
  <si>
    <t>Increased ELE DMG</t>
  </si>
  <si>
    <t>Increased Spell DMG</t>
  </si>
  <si>
    <t>CHS RES</t>
  </si>
  <si>
    <t>Total</t>
  </si>
  <si>
    <t>Mana</t>
  </si>
  <si>
    <t>Increased Maximum Mana</t>
  </si>
  <si>
    <t>Deep Thoughts</t>
  </si>
  <si>
    <t>Increased Mana Regen Rate</t>
  </si>
  <si>
    <t>Kinetic Blast</t>
  </si>
  <si>
    <t>Attack, Projectile, AoE</t>
  </si>
  <si>
    <t>Purity of Lightning</t>
  </si>
  <si>
    <t>Aura, Spell, AoE, Lightning</t>
  </si>
  <si>
    <t>Weeping Essence of Doubt</t>
  </si>
  <si>
    <t>Inventory</t>
  </si>
  <si>
    <t>Card</t>
  </si>
  <si>
    <t>The Metalsmith's Gift</t>
  </si>
  <si>
    <t>Set size</t>
  </si>
  <si>
    <t>The Battle Born</t>
  </si>
  <si>
    <t>The Beast</t>
  </si>
  <si>
    <t>Emperor's Luck</t>
  </si>
  <si>
    <t>The Gentleman</t>
  </si>
  <si>
    <t>The Gladiator</t>
  </si>
  <si>
    <t>Grave Knowledge</t>
  </si>
  <si>
    <t>The Master Artisan</t>
  </si>
  <si>
    <t>A Mother's Parting Gift</t>
  </si>
  <si>
    <t>Rebirth</t>
  </si>
  <si>
    <t>Vinia's Token</t>
  </si>
  <si>
    <t>The Carrion Crow</t>
  </si>
  <si>
    <t>Jack in the Box</t>
  </si>
  <si>
    <t>The Lunaris Priestess</t>
  </si>
  <si>
    <t>The Warden</t>
  </si>
  <si>
    <t>The Blazing Fire</t>
  </si>
  <si>
    <t>The Gemcutter</t>
  </si>
  <si>
    <t>Might is Right</t>
  </si>
  <si>
    <t>Lantador's Lost Love</t>
  </si>
  <si>
    <t>A Dab of Ink</t>
  </si>
  <si>
    <t>A Familiar Call</t>
  </si>
  <si>
    <t>A Note in the Wind</t>
  </si>
  <si>
    <t>Abandoned Wealth</t>
  </si>
  <si>
    <t>Akil's Prophecy</t>
  </si>
  <si>
    <t>Alluring Bounty</t>
  </si>
  <si>
    <t>Alone in the Darkness</t>
  </si>
  <si>
    <t>Anarchy's Price</t>
  </si>
  <si>
    <t>Arrogance of the Vaal</t>
  </si>
  <si>
    <t>Assassin's Favour</t>
  </si>
  <si>
    <t>Atziri's Arsenal</t>
  </si>
  <si>
    <t>Audacity</t>
  </si>
  <si>
    <t>Azyran's Reward</t>
  </si>
  <si>
    <t>Baited Expectations</t>
  </si>
  <si>
    <t>Beauty Through Death</t>
  </si>
  <si>
    <t>Blessing of God</t>
  </si>
  <si>
    <t>Blind Venture</t>
  </si>
  <si>
    <t>Boon of Justice</t>
  </si>
  <si>
    <t>Boon of the First Ones</t>
  </si>
  <si>
    <t>Boundless Realms</t>
  </si>
  <si>
    <t>Bowyer's Dream</t>
  </si>
  <si>
    <t>Brother's Stash</t>
  </si>
  <si>
    <t>Buried Treasure</t>
  </si>
  <si>
    <t>Burning Blood</t>
  </si>
  <si>
    <t>Call to the First Ones</t>
  </si>
  <si>
    <t>Cameria's Cut</t>
  </si>
  <si>
    <t>Cartographer's Delight</t>
  </si>
  <si>
    <t>Chaotic Disposition</t>
  </si>
  <si>
    <t>Council of Cats</t>
  </si>
  <si>
    <t>Coveted Possession</t>
  </si>
  <si>
    <t>Cursed Words</t>
  </si>
  <si>
    <t>Dark Dreams</t>
  </si>
  <si>
    <t>Dark Temptation</t>
  </si>
  <si>
    <t>Death</t>
  </si>
  <si>
    <t>Deathly Designs</t>
  </si>
  <si>
    <t>Demigod's Wager</t>
  </si>
  <si>
    <t>Desecrated Virtue</t>
  </si>
  <si>
    <t>Destined to Crumble</t>
  </si>
  <si>
    <t>Dialla's Subjugation</t>
  </si>
  <si>
    <t>Divine Justice</t>
  </si>
  <si>
    <t>Doedre's Madness</t>
  </si>
  <si>
    <t>Earth Drinker</t>
  </si>
  <si>
    <t>Echoes of Love</t>
  </si>
  <si>
    <t>Emperor of Purity</t>
  </si>
  <si>
    <t>Etched in Blood</t>
  </si>
  <si>
    <t>Forbidden Power</t>
  </si>
  <si>
    <t>Friendship</t>
  </si>
  <si>
    <t>Gemcutter's Promise</t>
  </si>
  <si>
    <t>Gift of Asenath</t>
  </si>
  <si>
    <t>Gift of the Gemling Queen</t>
  </si>
  <si>
    <t>Glimmer of Hope</t>
  </si>
  <si>
    <t>Summon Raging Spirit</t>
  </si>
  <si>
    <t>Harmony of Souls</t>
  </si>
  <si>
    <t>Her Mask</t>
  </si>
  <si>
    <t>Heterochromia</t>
  </si>
  <si>
    <t>Hope</t>
  </si>
  <si>
    <t>House of Mirrors</t>
  </si>
  <si>
    <t>Hubris</t>
  </si>
  <si>
    <t>Humility</t>
  </si>
  <si>
    <t>Hunter's Resolve</t>
  </si>
  <si>
    <t>Hunter's Reward</t>
  </si>
  <si>
    <t>Immortal Resolve</t>
  </si>
  <si>
    <t>Imperial Legacy</t>
  </si>
  <si>
    <t>Last Hope</t>
  </si>
  <si>
    <t>Left to Fate</t>
  </si>
  <si>
    <t>Light and Truth</t>
  </si>
  <si>
    <t>Lingering Remnants</t>
  </si>
  <si>
    <t>Lost Worlds</t>
  </si>
  <si>
    <t>Loyalty</t>
  </si>
  <si>
    <t>Lucky Connections</t>
  </si>
  <si>
    <t>Lucky Deck</t>
  </si>
  <si>
    <t>Lysah's Respite</t>
  </si>
  <si>
    <t>Mawr Blaidd</t>
  </si>
  <si>
    <t>Merciless Armament</t>
  </si>
  <si>
    <t>Mitts</t>
  </si>
  <si>
    <t>Monochrome</t>
  </si>
  <si>
    <t>More is Never Enough</t>
  </si>
  <si>
    <t>No Traces</t>
  </si>
  <si>
    <t>Nook's Crown</t>
  </si>
  <si>
    <t>Peaceful Moments</t>
  </si>
  <si>
    <t>Perfection</t>
  </si>
  <si>
    <t>Pride Before the Fall</t>
  </si>
  <si>
    <t>Pride of the First Ones</t>
  </si>
  <si>
    <t>Prometheus' Armoury</t>
  </si>
  <si>
    <t>Prosperity</t>
  </si>
  <si>
    <t>Rain of Chaos</t>
  </si>
  <si>
    <t>Rain Tempter</t>
  </si>
  <si>
    <t>Rats</t>
  </si>
  <si>
    <t>Remembrance</t>
  </si>
  <si>
    <t>Sambodhi's Vow</t>
  </si>
  <si>
    <t>Scholar of the Seas</t>
  </si>
  <si>
    <t>Seven Years Bad Luck</t>
  </si>
  <si>
    <t>Shard of Fate</t>
  </si>
  <si>
    <t>Squandered Prosperity</t>
  </si>
  <si>
    <t>Struck by Lightning</t>
  </si>
  <si>
    <t>Succor of the Sinless</t>
  </si>
  <si>
    <t>The Academic</t>
  </si>
  <si>
    <t>The Admirer</t>
  </si>
  <si>
    <t>The Aesthete</t>
  </si>
  <si>
    <t>The Archmage's Right Hand</t>
  </si>
  <si>
    <t>The Arena Champion</t>
  </si>
  <si>
    <t>The Army of Blood</t>
  </si>
  <si>
    <t>The Artist</t>
  </si>
  <si>
    <t>The Avenger</t>
  </si>
  <si>
    <t>The Awakened</t>
  </si>
  <si>
    <t>The Bargain</t>
  </si>
  <si>
    <t>The Betrayal</t>
  </si>
  <si>
    <t>The Bitter Blossom</t>
  </si>
  <si>
    <t>The Body</t>
  </si>
  <si>
    <t>The Bones</t>
  </si>
  <si>
    <t>The Breach</t>
  </si>
  <si>
    <t>The Brittle Emperor</t>
  </si>
  <si>
    <t>The Cache</t>
  </si>
  <si>
    <t>The Cacophony</t>
  </si>
  <si>
    <t>The Calling</t>
  </si>
  <si>
    <t>The Cartographer</t>
  </si>
  <si>
    <t>The Cataclysm</t>
  </si>
  <si>
    <t>The Catalyst</t>
  </si>
  <si>
    <t>The Celestial Justicar</t>
  </si>
  <si>
    <t>The Celestial Stone</t>
  </si>
  <si>
    <t>The Chains that Bind</t>
  </si>
  <si>
    <t>The Cheater</t>
  </si>
  <si>
    <t>The Chosen</t>
  </si>
  <si>
    <t>The Coming Storm</t>
  </si>
  <si>
    <t>The Conduit</t>
  </si>
  <si>
    <t>The Craving</t>
  </si>
  <si>
    <t>The Cursed King</t>
  </si>
  <si>
    <t>The Damned</t>
  </si>
  <si>
    <t>The Dapper Prodigy</t>
  </si>
  <si>
    <t>The Dark Mage</t>
  </si>
  <si>
    <t>The Darkest Dream</t>
  </si>
  <si>
    <t>The Deal</t>
  </si>
  <si>
    <t>The Deceiver</t>
  </si>
  <si>
    <t>The Deep Ones</t>
  </si>
  <si>
    <t>The Demon</t>
  </si>
  <si>
    <t>The Demoness</t>
  </si>
  <si>
    <t>The Doctor</t>
  </si>
  <si>
    <t>The Doppelganger</t>
  </si>
  <si>
    <t>The Dragon</t>
  </si>
  <si>
    <t>The Dragon's Heart</t>
  </si>
  <si>
    <t>The Dreamer</t>
  </si>
  <si>
    <t>The Dreamland</t>
  </si>
  <si>
    <t>The Drunken Aristocrat</t>
  </si>
  <si>
    <t>The Easy Stroll</t>
  </si>
  <si>
    <t>The Eldritch Decay</t>
  </si>
  <si>
    <t>The Encroaching Darkness</t>
  </si>
  <si>
    <t>The Endless Darkness</t>
  </si>
  <si>
    <t>The Endurance</t>
  </si>
  <si>
    <t>The Enlightened</t>
  </si>
  <si>
    <t>The Escape</t>
  </si>
  <si>
    <t>The Ethereal</t>
  </si>
  <si>
    <t>The Explorer</t>
  </si>
  <si>
    <t>The Eye of Terror</t>
  </si>
  <si>
    <t>The Eye of the Dragon</t>
  </si>
  <si>
    <t>The Fathomless Depths</t>
  </si>
  <si>
    <t>The Feast</t>
  </si>
  <si>
    <t>The Fiend</t>
  </si>
  <si>
    <t>The Fishmonger</t>
  </si>
  <si>
    <t>The Fletcher</t>
  </si>
  <si>
    <t>The Flora's Gift</t>
  </si>
  <si>
    <t>The Fool</t>
  </si>
  <si>
    <t>The Formless Sea</t>
  </si>
  <si>
    <t>The Forsaken</t>
  </si>
  <si>
    <t>The Fox</t>
  </si>
  <si>
    <t>The Gambler</t>
  </si>
  <si>
    <t>The Garish Power</t>
  </si>
  <si>
    <t>The Golden Era</t>
  </si>
  <si>
    <t>The Greatest Intentions</t>
  </si>
  <si>
    <t>The Gulf</t>
  </si>
  <si>
    <t>The Hale Heart</t>
  </si>
  <si>
    <t>The Harvester</t>
  </si>
  <si>
    <t>The Hermit</t>
  </si>
  <si>
    <t>The Heroic Shot</t>
  </si>
  <si>
    <t>The Hive of Knowledge</t>
  </si>
  <si>
    <t>The Hoarder</t>
  </si>
  <si>
    <t>The Hunger</t>
  </si>
  <si>
    <t>The Immortal</t>
  </si>
  <si>
    <t>The Incantation</t>
  </si>
  <si>
    <t>The Innocent</t>
  </si>
  <si>
    <t>The Inoculated</t>
  </si>
  <si>
    <t>The Insatiable</t>
  </si>
  <si>
    <t>The Inventor</t>
  </si>
  <si>
    <t>The Iron Bard</t>
  </si>
  <si>
    <t>The Jester</t>
  </si>
  <si>
    <t>The Jeweller's Boon</t>
  </si>
  <si>
    <t>The Journalist</t>
  </si>
  <si>
    <t>The Journey</t>
  </si>
  <si>
    <t>The King's Blade</t>
  </si>
  <si>
    <t>The King's Heart</t>
  </si>
  <si>
    <t>The Landing</t>
  </si>
  <si>
    <t>The Last One Standing</t>
  </si>
  <si>
    <t>The Lich</t>
  </si>
  <si>
    <t>The Life Thief</t>
  </si>
  <si>
    <t>The Lion</t>
  </si>
  <si>
    <t>The Long Con</t>
  </si>
  <si>
    <t>The Lord in Black</t>
  </si>
  <si>
    <t>The Lord of Celebration</t>
  </si>
  <si>
    <t>The Lover</t>
  </si>
  <si>
    <t>The Mad King</t>
  </si>
  <si>
    <t>The Master</t>
  </si>
  <si>
    <t>The Mayor</t>
  </si>
  <si>
    <t>The Mercenary</t>
  </si>
  <si>
    <t>The Messenger</t>
  </si>
  <si>
    <t>The Mountain</t>
  </si>
  <si>
    <t>The Nurse</t>
  </si>
  <si>
    <t>The Oath</t>
  </si>
  <si>
    <t>The Obscured</t>
  </si>
  <si>
    <t>The Offering</t>
  </si>
  <si>
    <t>The Old Man</t>
  </si>
  <si>
    <t>The One With All</t>
  </si>
  <si>
    <t>The Opulent</t>
  </si>
  <si>
    <t>The Pack Leader</t>
  </si>
  <si>
    <t>The Pact</t>
  </si>
  <si>
    <t>The Penitent</t>
  </si>
  <si>
    <t>The Poet</t>
  </si>
  <si>
    <t>The Polymath</t>
  </si>
  <si>
    <t>The Porcupine</t>
  </si>
  <si>
    <t>The Price of Loyalty</t>
  </si>
  <si>
    <t>The Price of Protection</t>
  </si>
  <si>
    <t>The Primordial</t>
  </si>
  <si>
    <t>The Professor</t>
  </si>
  <si>
    <t>The Progeny of Lunaris</t>
  </si>
  <si>
    <t>The Puzzle</t>
  </si>
  <si>
    <t>The Queen</t>
  </si>
  <si>
    <t>The Rabid Rhoa</t>
  </si>
  <si>
    <t>The Realm</t>
  </si>
  <si>
    <t>The Risk</t>
  </si>
  <si>
    <t>The Rite of Elements</t>
  </si>
  <si>
    <t>The Road to Power</t>
  </si>
  <si>
    <t>The Ruthless Ceinture</t>
  </si>
  <si>
    <t>The Sacrifice</t>
  </si>
  <si>
    <t>The Saint's Treasure</t>
  </si>
  <si>
    <t>The Samurai's Eye</t>
  </si>
  <si>
    <t>The Scarred Meadow</t>
  </si>
  <si>
    <t>The Scavenger</t>
  </si>
  <si>
    <t>The Scholar</t>
  </si>
  <si>
    <t>The Seeker</t>
  </si>
  <si>
    <t>The Sephirot</t>
  </si>
  <si>
    <t>The Side Quest</t>
  </si>
  <si>
    <t>The Sigil</t>
  </si>
  <si>
    <t>The Siren</t>
  </si>
  <si>
    <t>The Skeleton</t>
  </si>
  <si>
    <t>The Soul</t>
  </si>
  <si>
    <t>The Spark and the Flame</t>
  </si>
  <si>
    <t>The Spoiled Prince</t>
  </si>
  <si>
    <t>The Standoff</t>
  </si>
  <si>
    <t>The Stormcaller</t>
  </si>
  <si>
    <t>The Strategist</t>
  </si>
  <si>
    <t>The Summoner</t>
  </si>
  <si>
    <t>The Sun</t>
  </si>
  <si>
    <t>The Surgeon</t>
  </si>
  <si>
    <t>The Surveyor</t>
  </si>
  <si>
    <t>The Survivalist</t>
  </si>
  <si>
    <t>The Sustenance</t>
  </si>
  <si>
    <t>The Sword King's Salute</t>
  </si>
  <si>
    <t>The Thaumaturgist</t>
  </si>
  <si>
    <t>The Throne</t>
  </si>
  <si>
    <t>The Tinkerer's Table</t>
  </si>
  <si>
    <t>The Tower</t>
  </si>
  <si>
    <t>The Traitor</t>
  </si>
  <si>
    <t>The Trial</t>
  </si>
  <si>
    <t>The Tumbleweed</t>
  </si>
  <si>
    <t>The Twilight Moon</t>
  </si>
  <si>
    <t>The Twins</t>
  </si>
  <si>
    <t>The Tyrant</t>
  </si>
  <si>
    <t>The Undaunted</t>
  </si>
  <si>
    <t>The Undisputed</t>
  </si>
  <si>
    <t>The Unexpected Prize</t>
  </si>
  <si>
    <t>The Union</t>
  </si>
  <si>
    <t>The Valkyrie</t>
  </si>
  <si>
    <t>The Valley of Steel Boxes</t>
  </si>
  <si>
    <t>The Vast</t>
  </si>
  <si>
    <t>The Visionary</t>
  </si>
  <si>
    <t>The Void</t>
  </si>
  <si>
    <t>The Warlord</t>
  </si>
  <si>
    <t>The Watcher</t>
  </si>
  <si>
    <t>The Web</t>
  </si>
  <si>
    <t>The White Knight</t>
  </si>
  <si>
    <t>The Wilted Rose</t>
  </si>
  <si>
    <t>The Wind</t>
  </si>
  <si>
    <t>The Witch</t>
  </si>
  <si>
    <t>The Wolf</t>
  </si>
  <si>
    <t>The Wolf's Legacy</t>
  </si>
  <si>
    <t>The Wolf's Shadow</t>
  </si>
  <si>
    <t>The Wolven King's Bite</t>
  </si>
  <si>
    <t>The Wolverine</t>
  </si>
  <si>
    <t>The World Eater</t>
  </si>
  <si>
    <t>The Wrath</t>
  </si>
  <si>
    <t>The Wretched</t>
  </si>
  <si>
    <t>Thirst for Knowledge</t>
  </si>
  <si>
    <t>Three Faces in the Dark</t>
  </si>
  <si>
    <t>Three Voices</t>
  </si>
  <si>
    <t>Thunderous Skies</t>
  </si>
  <si>
    <t>Time-Lost Relic</t>
  </si>
  <si>
    <t>Tranquillity</t>
  </si>
  <si>
    <t>Treasure Hunter</t>
  </si>
  <si>
    <t>Triskaidekaphobia</t>
  </si>
  <si>
    <t>Turn the Other Cheek</t>
  </si>
  <si>
    <t>Unchained</t>
  </si>
  <si>
    <t>Underground Forest</t>
  </si>
  <si>
    <t>Unrequited Love</t>
  </si>
  <si>
    <t>Vanity</t>
  </si>
  <si>
    <t>Vile Power</t>
  </si>
  <si>
    <t>Void of the Elements</t>
  </si>
  <si>
    <t>Volatile Power</t>
  </si>
  <si>
    <t>Wealth and Power</t>
  </si>
  <si>
    <t>Blessed Orb</t>
  </si>
  <si>
    <t>Animate Weapon</t>
  </si>
  <si>
    <t>Arctic Armour</t>
  </si>
  <si>
    <t>Artillery Ballista</t>
  </si>
  <si>
    <t>Barrage</t>
  </si>
  <si>
    <t>Blade Blast</t>
  </si>
  <si>
    <t>Blade Flurry</t>
  </si>
  <si>
    <t>Blast Rain</t>
  </si>
  <si>
    <t>Blood Rage</t>
  </si>
  <si>
    <t>Burning Arrow</t>
  </si>
  <si>
    <t>Caustic Arrow</t>
  </si>
  <si>
    <t>Charged Dash</t>
  </si>
  <si>
    <t>Cremation</t>
  </si>
  <si>
    <t>Cyclone</t>
  </si>
  <si>
    <t>Desecrate</t>
  </si>
  <si>
    <t>Detonate Dead</t>
  </si>
  <si>
    <t>Double Strike</t>
  </si>
  <si>
    <t>Dual Strike</t>
  </si>
  <si>
    <t>Elemental Hit</t>
  </si>
  <si>
    <t>Ensnaring Arrow</t>
  </si>
  <si>
    <t>Ethereal Knives</t>
  </si>
  <si>
    <t>Explosive Arrow</t>
  </si>
  <si>
    <t>Explosive Trap</t>
  </si>
  <si>
    <t>Fire Trap</t>
  </si>
  <si>
    <t>Flamethrower Trap</t>
  </si>
  <si>
    <t>Flicker Strike</t>
  </si>
  <si>
    <t>Frenzy</t>
  </si>
  <si>
    <t>Frost Blades</t>
  </si>
  <si>
    <t>Galvanic Arrow</t>
  </si>
  <si>
    <t>Grace</t>
  </si>
  <si>
    <t>Haste</t>
  </si>
  <si>
    <t>Ice Trap</t>
  </si>
  <si>
    <t>Lacerate</t>
  </si>
  <si>
    <t>Lancing Steel</t>
  </si>
  <si>
    <t>Lightning Arrow</t>
  </si>
  <si>
    <t>Lightning Strike</t>
  </si>
  <si>
    <t>Mirror Arrow</t>
  </si>
  <si>
    <t>Pestilent Strike</t>
  </si>
  <si>
    <t>Phase Run</t>
  </si>
  <si>
    <t>Plague Bearer</t>
  </si>
  <si>
    <t>Poacher's Mark</t>
  </si>
  <si>
    <t>Precision</t>
  </si>
  <si>
    <t>Puncture</t>
  </si>
  <si>
    <t>Purity of Ice</t>
  </si>
  <si>
    <t>Rain of Arrows</t>
  </si>
  <si>
    <t>Reave</t>
  </si>
  <si>
    <t>Riposte</t>
  </si>
  <si>
    <t>Scourge Arrow</t>
  </si>
  <si>
    <t>Seismic Trap</t>
  </si>
  <si>
    <t>Shattering Steel</t>
  </si>
  <si>
    <t>Shrapnel Ballista</t>
  </si>
  <si>
    <t>Smoke Mine</t>
  </si>
  <si>
    <t>Sniper's Mark</t>
  </si>
  <si>
    <t>Spectral Shield Throw</t>
  </si>
  <si>
    <t>Split Arrow</t>
  </si>
  <si>
    <t>Temporal Chains</t>
  </si>
  <si>
    <t>Tornado Shot</t>
  </si>
  <si>
    <t>Toxic Rain</t>
  </si>
  <si>
    <t>Unearth</t>
  </si>
  <si>
    <t>Venom Gyre</t>
  </si>
  <si>
    <t>Viper Strike</t>
  </si>
  <si>
    <t>Volatile Dead</t>
  </si>
  <si>
    <t>Whirling Blades</t>
  </si>
  <si>
    <t>Wild Strike</t>
  </si>
  <si>
    <t>Withering Step</t>
  </si>
  <si>
    <t>INCOMPLETE</t>
  </si>
  <si>
    <t>Ancestral Cry</t>
  </si>
  <si>
    <t>Ancestral Warchief</t>
  </si>
  <si>
    <t>Animate Guardian</t>
  </si>
  <si>
    <t>Berserk</t>
  </si>
  <si>
    <t>Bladestorm</t>
  </si>
  <si>
    <t>Blood and Sand</t>
  </si>
  <si>
    <t>Chain Hook</t>
  </si>
  <si>
    <t>Cleave</t>
  </si>
  <si>
    <t>Decoy Totem</t>
  </si>
  <si>
    <t>Determination</t>
  </si>
  <si>
    <t>Devouring Totem</t>
  </si>
  <si>
    <t>Dominating Blow</t>
  </si>
  <si>
    <t>Dread Banner</t>
  </si>
  <si>
    <t>Earthquake</t>
  </si>
  <si>
    <t>Earthshatter</t>
  </si>
  <si>
    <t>Flesh and Stone</t>
  </si>
  <si>
    <t>General's Cry</t>
  </si>
  <si>
    <t>Glacial Hammer</t>
  </si>
  <si>
    <t>Ground Slam</t>
  </si>
  <si>
    <t>Herald of Ash</t>
  </si>
  <si>
    <t>Herald of Purity</t>
  </si>
  <si>
    <t>Holy Flame Totem</t>
  </si>
  <si>
    <t>Ice Crash</t>
  </si>
  <si>
    <t>Immortal Call</t>
  </si>
  <si>
    <t>Infernal Blow</t>
  </si>
  <si>
    <t>Infernal Cry</t>
  </si>
  <si>
    <t>Intimidating Cry</t>
  </si>
  <si>
    <t>Leap Slam</t>
  </si>
  <si>
    <t>Molten Strike</t>
  </si>
  <si>
    <t>Perforate</t>
  </si>
  <si>
    <t>Pride</t>
  </si>
  <si>
    <t>Punishment</t>
  </si>
  <si>
    <t>Purity of Fire</t>
  </si>
  <si>
    <t>Rallying Cry</t>
  </si>
  <si>
    <t>Reckoning</t>
  </si>
  <si>
    <t>Rejuvenation Totem</t>
  </si>
  <si>
    <t>Searing Bond</t>
  </si>
  <si>
    <t>Seismic Cry</t>
  </si>
  <si>
    <t>Shield Charge</t>
  </si>
  <si>
    <t>Shockwave Totem</t>
  </si>
  <si>
    <t>Smite</t>
  </si>
  <si>
    <t>Splitting Steel</t>
  </si>
  <si>
    <t>Static Strike</t>
  </si>
  <si>
    <t>Steelskin</t>
  </si>
  <si>
    <t>Summon Flame Golem</t>
  </si>
  <si>
    <t>Sunder</t>
  </si>
  <si>
    <t>Tectonic Slam</t>
  </si>
  <si>
    <t>Vengeance</t>
  </si>
  <si>
    <t>Vigilant Strike</t>
  </si>
  <si>
    <t>Vitality</t>
  </si>
  <si>
    <t>War Banner</t>
  </si>
  <si>
    <t>Warlord's Mark</t>
  </si>
  <si>
    <t>Arcane Cloak</t>
  </si>
  <si>
    <t>Arcanist Brand</t>
  </si>
  <si>
    <t>Armageddon Brand</t>
  </si>
  <si>
    <t>Assassin's Mark</t>
  </si>
  <si>
    <t>Ball Lightning</t>
  </si>
  <si>
    <t>Bane</t>
  </si>
  <si>
    <t>Blazing Salvo</t>
  </si>
  <si>
    <t>Blight</t>
  </si>
  <si>
    <t>Bodyswap</t>
  </si>
  <si>
    <t>Bone Offering</t>
  </si>
  <si>
    <t>Brand Recall</t>
  </si>
  <si>
    <t>Clarity</t>
  </si>
  <si>
    <t>Cold Snap</t>
  </si>
  <si>
    <t>Contagion</t>
  </si>
  <si>
    <t>Conversion Trap</t>
  </si>
  <si>
    <t>Convocation</t>
  </si>
  <si>
    <t>Crackling Lance</t>
  </si>
  <si>
    <t>Creeping Frost</t>
  </si>
  <si>
    <t>Dark Pact</t>
  </si>
  <si>
    <t>Despair</t>
  </si>
  <si>
    <t>Discharge</t>
  </si>
  <si>
    <t>Discipline</t>
  </si>
  <si>
    <t>Elemental Weakness</t>
  </si>
  <si>
    <t>Enfeeble</t>
  </si>
  <si>
    <t>Essence Drain</t>
  </si>
  <si>
    <t>Fireball</t>
  </si>
  <si>
    <t>Firestorm</t>
  </si>
  <si>
    <t>Flame Dash</t>
  </si>
  <si>
    <t>Flame Surge</t>
  </si>
  <si>
    <t>Flame Wall</t>
  </si>
  <si>
    <t>Flameblast</t>
  </si>
  <si>
    <t>Flammability</t>
  </si>
  <si>
    <t>Flesh Offering</t>
  </si>
  <si>
    <t>Freezing Pulse</t>
  </si>
  <si>
    <t>Frost Bomb</t>
  </si>
  <si>
    <t>Frost Shield</t>
  </si>
  <si>
    <t>Frost Wall</t>
  </si>
  <si>
    <t>Frostbite</t>
  </si>
  <si>
    <t>Frostblink</t>
  </si>
  <si>
    <t>Frostbolt</t>
  </si>
  <si>
    <t>Glacial Cascade</t>
  </si>
  <si>
    <t>Hexblast</t>
  </si>
  <si>
    <t>Ice Nova</t>
  </si>
  <si>
    <t>Ice Spear</t>
  </si>
  <si>
    <t>Icicle Mine</t>
  </si>
  <si>
    <t>Incinerate</t>
  </si>
  <si>
    <t>Kinetic Bolt</t>
  </si>
  <si>
    <t>Lightning Spire Trap</t>
  </si>
  <si>
    <t>Lightning Trap</t>
  </si>
  <si>
    <t>Magma Orb</t>
  </si>
  <si>
    <t>Malevolence</t>
  </si>
  <si>
    <t>Penance Brand</t>
  </si>
  <si>
    <t>Power Siphon</t>
  </si>
  <si>
    <t>Purifying Flame</t>
  </si>
  <si>
    <t>Purity of Elements</t>
  </si>
  <si>
    <t>Pyroclast Mine</t>
  </si>
  <si>
    <t>Raise Zombie</t>
  </si>
  <si>
    <t>Righteous Fire</t>
  </si>
  <si>
    <t>Scorching Ray</t>
  </si>
  <si>
    <t>Shock Nova</t>
  </si>
  <si>
    <t>Sigil of Power</t>
  </si>
  <si>
    <t>Siphoning Trap</t>
  </si>
  <si>
    <t>Soulrend</t>
  </si>
  <si>
    <t>Spark</t>
  </si>
  <si>
    <t>Spirit Offering</t>
  </si>
  <si>
    <t>Storm Brand</t>
  </si>
  <si>
    <t>Storm Burst</t>
  </si>
  <si>
    <t>Storm Call</t>
  </si>
  <si>
    <t>Stormbind</t>
  </si>
  <si>
    <t>Stormblast Mine</t>
  </si>
  <si>
    <t>Summon Carrion Golem</t>
  </si>
  <si>
    <t>Summon Holy Relic</t>
  </si>
  <si>
    <t>Summon Skeletons</t>
  </si>
  <si>
    <t>Summon Skitterbots</t>
  </si>
  <si>
    <t>Tempest Shield</t>
  </si>
  <si>
    <t>Void Sphere</t>
  </si>
  <si>
    <t>Vortex</t>
  </si>
  <si>
    <t>Winter Orb</t>
  </si>
  <si>
    <t>Wintertide Brand</t>
  </si>
  <si>
    <t>Wither</t>
  </si>
  <si>
    <t>Zealotry</t>
  </si>
  <si>
    <t>Additional Accuracy Support</t>
  </si>
  <si>
    <t>Advanced Traps Support</t>
  </si>
  <si>
    <t>Arrow Nova Support</t>
  </si>
  <si>
    <t>Awakened Added Cold Damage Support</t>
  </si>
  <si>
    <t>Awakened Arrow Nova Support</t>
  </si>
  <si>
    <t>Awakened Cast On Critical Strike Support</t>
  </si>
  <si>
    <t>Awakened Chain Support</t>
  </si>
  <si>
    <t>Awakened Cold Penetration Support</t>
  </si>
  <si>
    <t>Awakened Deadly Ailments Support</t>
  </si>
  <si>
    <t>Awakened Fork Support</t>
  </si>
  <si>
    <t>Awakened Greater Multiple Projectiles Support</t>
  </si>
  <si>
    <t>Awakened Swift Affliction Support</t>
  </si>
  <si>
    <t>Awakened Vicious Projectiles Support</t>
  </si>
  <si>
    <t>Awakened Void Manipulation Support</t>
  </si>
  <si>
    <t>Barrage Support</t>
  </si>
  <si>
    <t>Block Chance Reduction Support</t>
  </si>
  <si>
    <t>Cast On Critical Strike Support</t>
  </si>
  <si>
    <t>Cast on Death Support</t>
  </si>
  <si>
    <t>Chance to Flee Support</t>
  </si>
  <si>
    <t>Charged Traps Support</t>
  </si>
  <si>
    <t>Close Combat Support</t>
  </si>
  <si>
    <t>Cluster Traps Support</t>
  </si>
  <si>
    <t>Cold Penetration Support</t>
  </si>
  <si>
    <t>Enhance Support</t>
  </si>
  <si>
    <t>Faster Projectiles Support</t>
  </si>
  <si>
    <t>Fork Support</t>
  </si>
  <si>
    <t>Greater Multiple Projectiles Support</t>
  </si>
  <si>
    <t>Greater Volley Support</t>
  </si>
  <si>
    <t>Impale Support</t>
  </si>
  <si>
    <t>Lesser Multiple Projectiles Support</t>
  </si>
  <si>
    <t>Mana Leech Support</t>
  </si>
  <si>
    <t>Mirage Archer Support</t>
  </si>
  <si>
    <t>Multiple Traps Support</t>
  </si>
  <si>
    <t>Onslaught Support</t>
  </si>
  <si>
    <t>Point Blank Support</t>
  </si>
  <si>
    <t>Second Wind Support</t>
  </si>
  <si>
    <t>Slower Projectiles Support</t>
  </si>
  <si>
    <t>Swift Assembly Support</t>
  </si>
  <si>
    <t>Trap and Mine Damage Support</t>
  </si>
  <si>
    <t>Trap Support</t>
  </si>
  <si>
    <t>Void Manipulation Support</t>
  </si>
  <si>
    <t>Volley Support</t>
  </si>
  <si>
    <t>Withering Touch Support</t>
  </si>
  <si>
    <t>Added Fire Damage Support</t>
  </si>
  <si>
    <t>Ancestral Call Support</t>
  </si>
  <si>
    <t>Awakened Added Fire Damage Support</t>
  </si>
  <si>
    <t>Awakened Ancestral Call Support</t>
  </si>
  <si>
    <t>Awakened Brutality Support</t>
  </si>
  <si>
    <t>Awakened Burning Damage Support</t>
  </si>
  <si>
    <t>Awakened Elemental Damage With Attacks Support</t>
  </si>
  <si>
    <t>Awakened Fire Penetration Support</t>
  </si>
  <si>
    <t>Awakened Generosity Support</t>
  </si>
  <si>
    <t>Awakened Melee Physical Damage Support</t>
  </si>
  <si>
    <t>Awakened Melee Splash Support</t>
  </si>
  <si>
    <t>Awakened Multistrike Support</t>
  </si>
  <si>
    <t>Ballista Totem Support</t>
  </si>
  <si>
    <t>Blood Magic Support</t>
  </si>
  <si>
    <t>Bloodlust Support</t>
  </si>
  <si>
    <t>Burning Damage Support</t>
  </si>
  <si>
    <t>Cast when Damage Taken Support</t>
  </si>
  <si>
    <t>Cold to Fire Support</t>
  </si>
  <si>
    <t>Damage on Full Life Support</t>
  </si>
  <si>
    <t>Elemental Damage with Attacks Support</t>
  </si>
  <si>
    <t>Empower Support</t>
  </si>
  <si>
    <t>Endurance Charge on Melee Stun Support</t>
  </si>
  <si>
    <t>Fire Penetration Support</t>
  </si>
  <si>
    <t>Fist of War Support</t>
  </si>
  <si>
    <t>Fortify Support</t>
  </si>
  <si>
    <t>Generosity Support</t>
  </si>
  <si>
    <t>Inspiration Support</t>
  </si>
  <si>
    <t>Iron Grip Support</t>
  </si>
  <si>
    <t>Iron Will Support</t>
  </si>
  <si>
    <t>Knockback Support</t>
  </si>
  <si>
    <t>Less Duration Support</t>
  </si>
  <si>
    <t>Life Leech Support</t>
  </si>
  <si>
    <t>Melee Splash Support</t>
  </si>
  <si>
    <t>Multiple Totems Support</t>
  </si>
  <si>
    <t>Multistrike Support</t>
  </si>
  <si>
    <t>Pulverise Support</t>
  </si>
  <si>
    <t>Rage Support</t>
  </si>
  <si>
    <t>Shockwave Support</t>
  </si>
  <si>
    <t>Spell Totem Support</t>
  </si>
  <si>
    <t>Stun Support</t>
  </si>
  <si>
    <t>Urgent Orders Support</t>
  </si>
  <si>
    <t>Added Chaos Damage Support</t>
  </si>
  <si>
    <t>Arcane Surge Support</t>
  </si>
  <si>
    <t>Archmage Support</t>
  </si>
  <si>
    <t>Awakened Added Chaos Damage Support</t>
  </si>
  <si>
    <t>Awakened Added Lightning Damage Support</t>
  </si>
  <si>
    <t>Awakened Blasphemy Support</t>
  </si>
  <si>
    <t>Awakened Cast While Channelling Support</t>
  </si>
  <si>
    <t>Awakened Controlled Destruction Support</t>
  </si>
  <si>
    <t>Awakened Elemental Focus Support</t>
  </si>
  <si>
    <t>Awakened Hextouch Support</t>
  </si>
  <si>
    <t>Awakened Increased Area Of Effect Support</t>
  </si>
  <si>
    <t>Awakened Lightning Penetration Support</t>
  </si>
  <si>
    <t>Awakened Minion Damage Support</t>
  </si>
  <si>
    <t>Awakened Spell Cascade Support</t>
  </si>
  <si>
    <t>Awakened Spell Echo Support</t>
  </si>
  <si>
    <t>Awakened Unbound Ailments Support</t>
  </si>
  <si>
    <t>Awakened Unleash Support</t>
  </si>
  <si>
    <t>Blasphemy Support</t>
  </si>
  <si>
    <t>Blastchain Mine Support</t>
  </si>
  <si>
    <t>Bonechill Support</t>
  </si>
  <si>
    <t>Cast while Channelling Support</t>
  </si>
  <si>
    <t>Charged Mines Support</t>
  </si>
  <si>
    <t>Combustion Support</t>
  </si>
  <si>
    <t>Concentrated Effect Support</t>
  </si>
  <si>
    <t>Controlled Destruction Support</t>
  </si>
  <si>
    <t>Elemental Army Support</t>
  </si>
  <si>
    <t>Elemental Penetration Support</t>
  </si>
  <si>
    <t>Elemental Proliferation Support</t>
  </si>
  <si>
    <t>Enlighten Support</t>
  </si>
  <si>
    <t>Faster Casting Support</t>
  </si>
  <si>
    <t>Feeding Frenzy Support</t>
  </si>
  <si>
    <t>Hextouch Support</t>
  </si>
  <si>
    <t>High-Impact Mine Support</t>
  </si>
  <si>
    <t>Ignite Proliferation Support</t>
  </si>
  <si>
    <t>Immolate Support</t>
  </si>
  <si>
    <t>Impending Doom Support</t>
  </si>
  <si>
    <t>Increased Area of Effect Support</t>
  </si>
  <si>
    <t>Infernal Legion Support</t>
  </si>
  <si>
    <t>Infused Channelling Support</t>
  </si>
  <si>
    <t>Innervate Support</t>
  </si>
  <si>
    <t>Intensify Support</t>
  </si>
  <si>
    <t>Item Rarity Support</t>
  </si>
  <si>
    <t>Lightning Penetration Support</t>
  </si>
  <si>
    <t>Meat Shield Support</t>
  </si>
  <si>
    <t>Minefield Support</t>
  </si>
  <si>
    <t>Minion Damage Support</t>
  </si>
  <si>
    <t>Physical to Lightning Support</t>
  </si>
  <si>
    <t>Pinpoint Support</t>
  </si>
  <si>
    <t>Power Charge On Critical Support</t>
  </si>
  <si>
    <t>Predator Support</t>
  </si>
  <si>
    <t>Spell Cascade Support</t>
  </si>
  <si>
    <t>Spell Echo Support</t>
  </si>
  <si>
    <t>Swiftbrand Support</t>
  </si>
  <si>
    <t>Unleash Support</t>
  </si>
  <si>
    <t>Spell, Duration, Guard, Lightning</t>
  </si>
  <si>
    <t>Spell, Duration, Brand</t>
  </si>
  <si>
    <t>Lightning, Support, Spell</t>
  </si>
  <si>
    <t>Spell, AoE, Fire, Duration, Brand</t>
  </si>
  <si>
    <t>Spell, Duration, Curse, Mark</t>
  </si>
  <si>
    <t>Support, Hex, Aura</t>
  </si>
  <si>
    <t>Support, Channelling, Spell, Trigger</t>
  </si>
  <si>
    <t>Spell, Support</t>
  </si>
  <si>
    <t>Trigger, Support, Hex</t>
  </si>
  <si>
    <t>Lightning, Minion, Spell, Golem</t>
  </si>
  <si>
    <t>Fire, Attack, AoE, Movement, Duration, Slam, Melee</t>
  </si>
  <si>
    <t>Attack, Physical, Support</t>
  </si>
  <si>
    <t>Spell, AoE, Duration, Curse, Physical, Hex</t>
  </si>
  <si>
    <t>Attack, Totem, Melee, Strike</t>
  </si>
  <si>
    <t>Minion, Spell, Golem, Physical</t>
  </si>
  <si>
    <t>Support, Melee, Attack</t>
  </si>
  <si>
    <t>Attack, AoE, Physical, Melee</t>
  </si>
  <si>
    <t>Melee, Physical, Support, Attack</t>
  </si>
  <si>
    <t>Physical, Support</t>
  </si>
  <si>
    <t>Movement, AoE, Channelling, Attack, Lightning, Melee</t>
  </si>
  <si>
    <t>Spell, Movement, Duration, Fire, Travel, Blink</t>
  </si>
  <si>
    <t>Aura, Spell, AoE, Fire</t>
  </si>
  <si>
    <t>Spell, AoE, Cold, Duration</t>
  </si>
  <si>
    <t>Trap, Spell, Projectile, Lightning</t>
  </si>
  <si>
    <t>Spell, AoE, Duration, Physical, Chaos</t>
  </si>
  <si>
    <t>Spell, AoE, Physical</t>
  </si>
  <si>
    <t>Attack, AoE, Movement, Channelling, Physical, Melee</t>
  </si>
  <si>
    <t>Wailing Essence of Zeal</t>
  </si>
  <si>
    <t>Prophecies</t>
  </si>
  <si>
    <t>Item</t>
  </si>
  <si>
    <t>Reward</t>
  </si>
  <si>
    <t>Objective</t>
  </si>
  <si>
    <t>Seal Cost</t>
  </si>
  <si>
    <t>Prophecy Type</t>
  </si>
  <si>
    <t>A Master Seeks Help</t>
  </si>
  <si>
    <t>Finish a mission from Zana.</t>
  </si>
  <si>
    <t>Finish a mission from Alva.</t>
  </si>
  <si>
    <t>Finish a mission from Einhar.</t>
  </si>
  <si>
    <t>Finish a mission from Niko.</t>
  </si>
  <si>
    <t>Finish a mission from Jun.</t>
  </si>
  <si>
    <t>Master</t>
  </si>
  <si>
    <t>Master mission</t>
  </si>
  <si>
    <t>A Valuable Combination</t>
  </si>
  <si>
    <t>You will be given an extra Chaos Orb.</t>
  </si>
  <si>
    <t>Do a Chaos Orb vendor recipe.</t>
  </si>
  <si>
    <t>Fated Connections</t>
  </si>
  <si>
    <t>Item will become six-linked.</t>
  </si>
  <si>
    <t>Use Jeweller's Orbs on any body armour or two-handed weapon until it becomes six-socketed.</t>
  </si>
  <si>
    <t>Golden Touch</t>
  </si>
  <si>
    <t>The item will turn into rare with 3 random modifiers.</t>
  </si>
  <si>
    <t>Use an Orb of Transmutation on any normal item (except flasks).</t>
  </si>
  <si>
    <t>Resistant to Change</t>
  </si>
  <si>
    <t>The item will turn into magic with a resistance modifier.</t>
  </si>
  <si>
    <t>Use an Orb of Transmutation on any normal ring, amulet or shield.</t>
  </si>
  <si>
    <t>Smothering Tendrils</t>
  </si>
  <si>
    <t>The map will gain the of Smothering suffix mod.</t>
  </si>
  <si>
    <t>Use an Orb of Transmutation on a normal map.</t>
  </si>
  <si>
    <t>The Beautiful Guide</t>
  </si>
  <si>
    <t>Increases the map's quality to 20% with a single Cartographer's Chisel.</t>
  </si>
  <si>
    <t>Use Cartographer's Chisel on any map.</t>
  </si>
  <si>
    <t>The Hardened Armour</t>
  </si>
  <si>
    <t>Increases armour's quality to 20% with a single Armourer's Scrap.</t>
  </si>
  <si>
    <t>Use Armourer's Scrap on any armour.</t>
  </si>
  <si>
    <t>The Jeweller's Touch</t>
  </si>
  <si>
    <t>Item will become five sockets and five links. Socket colors will also be changed.</t>
  </si>
  <si>
    <t>Use a Jeweller's Orb on any body armour or two-handed weapon.</t>
  </si>
  <si>
    <t>The Sharpened Blade</t>
  </si>
  <si>
    <t>Increases weapon's quality to 20% with a single Blacksmith's Whetstone.</t>
  </si>
  <si>
    <t>Use Blacksmith's Whetstone on any weapon.</t>
  </si>
  <si>
    <t>Touched by the Wind</t>
  </si>
  <si>
    <t>The item will turn into magic with a movement speed modifier.</t>
  </si>
  <si>
    <t>Use an Orb of Transmutation on any normal pair of boots.</t>
  </si>
  <si>
    <t>Trash to Treasure</t>
  </si>
  <si>
    <t>The item will turn into a unique.</t>
  </si>
  <si>
    <t>Use an Orb of Chance on any normal item.</t>
  </si>
  <si>
    <t>Twice Enchanted</t>
  </si>
  <si>
    <t>Grants two uses of the Enchantment device at the end of the Labyrinth.</t>
  </si>
  <si>
    <t>Complete the Labyrinth at any difficulty.</t>
  </si>
  <si>
    <t>Vital Transformation</t>
  </si>
  <si>
    <t>The item will turn into magic with a life modifier.</t>
  </si>
  <si>
    <t>Use an Orb of Transmutation on any normal ring or amulet.</t>
  </si>
  <si>
    <t>Crafting</t>
  </si>
  <si>
    <t>A Dishonourable Death</t>
  </si>
  <si>
    <t>Upgrades Hyrri's Bite to Hyrri's Demise upon completion.</t>
  </si>
  <si>
    <t>Kill The Dishonoured Queen in The Mud Flats (Act 6) while holding a Hyrri's Bite. Holding means equipping the quiver, or having the quiver in the player inventory</t>
  </si>
  <si>
    <t>A Forest of False Idols</t>
  </si>
  <si>
    <t>Upgrades Araku Tiki to Ngamahu Tiki upon completion.</t>
  </si>
  <si>
    <t>Kill Torchoak Grove in Kaom's Dream while wearing a Araku Tiki or holding it in the player inventory.</t>
  </si>
  <si>
    <t>A Rift in Time</t>
  </si>
  <si>
    <t>Upgrades Timeclasp to Timetwist upon completion.</t>
  </si>
  <si>
    <t>Kill Riftwalker in Laboratory Map while holding Timeclasp.</t>
  </si>
  <si>
    <t>A Vision of Ice and Fire</t>
  </si>
  <si>
    <t>Upgrades Heatshiver to Frostferno upon completion.</t>
  </si>
  <si>
    <t>Kill Sumter the Twisted in Estuary Map while holding Heatshiver.</t>
  </si>
  <si>
    <t>Agony at Dusk</t>
  </si>
  <si>
    <t>Upgrades Dusktoe to Duskblight upon completion.</t>
  </si>
  <si>
    <t>Kill Maligaro, The Inquisitor in The Harvest in Act 4 while holding Dusktoe.</t>
  </si>
  <si>
    <t>Ancient Doom</t>
  </si>
  <si>
    <t>Upgrades Doomfletch to Doomfletch's Prism upon completion.</t>
  </si>
  <si>
    <t>Kill Vaal Oversoul in Ancient Pyramid while holding a Doomfletch. Holding means you can place Doomfletch in your player character inventory. It does not required to equip it.</t>
  </si>
  <si>
    <t>Battle Hardened</t>
  </si>
  <si>
    <t>Upgrades Iron Heart to The Iron Fortress upon completion.</t>
  </si>
  <si>
    <t>Kill Tyrant in Colonnade Map while holding Iron Heart.</t>
  </si>
  <si>
    <t>Black Devotion</t>
  </si>
  <si>
    <t>Upgrades Geofri's Baptism to Geofri's Devotion upon completion.</t>
  </si>
  <si>
    <t>Kill Litanius, the Black Prayer in Relic Chambers Map while holding Geofri's Baptism.</t>
  </si>
  <si>
    <t>Blind Faith</t>
  </si>
  <si>
    <t>Upgrades The Ignomon to The Effigon upon completion.</t>
  </si>
  <si>
    <t>Kill Barthol, the Pure in Haunted Mansion Map while holding a The Ignomon.</t>
  </si>
  <si>
    <t>Blinding Light</t>
  </si>
  <si>
    <t>Upgrades Eclipse Solaris to Corona Solaris upon completion.</t>
  </si>
  <si>
    <t>Kill Jorus, Sky's Edge in Temple Map while holding Eclipse Solaris.</t>
  </si>
  <si>
    <t>Burning Dread</t>
  </si>
  <si>
    <t>Upgrades Dreadarc to Dreadsurge upon completion.</t>
  </si>
  <si>
    <t>Kill Piety the Empyrean in Shrine Map while holding a Dreadarc.</t>
  </si>
  <si>
    <t>Cold Blooded Fury</t>
  </si>
  <si>
    <t>Upgrades Bloodboil to Winterweave upon completion.</t>
  </si>
  <si>
    <t>Kill Glace in Beach Map while holding Bloodboil.</t>
  </si>
  <si>
    <t>Cold Greed</t>
  </si>
  <si>
    <t>Upgrades Cameria's Maul to Cameria's Avarice upon completion.</t>
  </si>
  <si>
    <t>Kill Fragment of Winter in Waterways Map while holding Cameria's Maul.</t>
  </si>
  <si>
    <t>Crimson Hues</t>
  </si>
  <si>
    <t>Upgrades Goredrill to Sanguine Gambol upon completion.</t>
  </si>
  <si>
    <t>Kill Visceris in Overgrown Ruin Map while holding Goredrill.</t>
  </si>
  <si>
    <t>Dance of Steel</t>
  </si>
  <si>
    <t>Upgrades The Dancing Dervish to The Dancing Duo upon completion.</t>
  </si>
  <si>
    <t>Kill The Steel Soul in Arsenal Map while holding The Dancing Dervish.</t>
  </si>
  <si>
    <t>Dark Instincts</t>
  </si>
  <si>
    <t>Upgrades Foxshade to Fox's Fortune upon completion.</t>
  </si>
  <si>
    <t>Kill Arakaali, Spinner of Shadows in The Temple of Decay Level 2 in Act 7 while holding Foxshade.</t>
  </si>
  <si>
    <t>Darktongue's Shriek</t>
  </si>
  <si>
    <t>Upgrades Windscream to Windshriek upon completion.</t>
  </si>
  <si>
    <t>Kill Doedre the Defiler in Sepulchre Map while holding Windscream.</t>
  </si>
  <si>
    <t>Dying Cry</t>
  </si>
  <si>
    <t>Upgrades Deidbell to Deidbellow upon completion.</t>
  </si>
  <si>
    <t>Kill General Gravicius in The Ebony Barracks while holding a Deidbell.</t>
  </si>
  <si>
    <t>End of the Light</t>
  </si>
  <si>
    <t>Upgrades Icetomb to Crystal Vault upon completion.</t>
  </si>
  <si>
    <t>Kill Tsoagoth, The Brine King in The Brine King's Reef in Act 6 while holding Icetomb.</t>
  </si>
  <si>
    <t>Faith Exhumed</t>
  </si>
  <si>
    <t>Upgrades Chober Chaber to Chaber Cairn upon completion.</t>
  </si>
  <si>
    <t>Kill Tolman, the Exhumer in Mausoleum Map while holding Chober Chaber.</t>
  </si>
  <si>
    <t>Fire and Brimstone</t>
  </si>
  <si>
    <t>Upgrades Blackgleam to The Signal Fire upon completion.</t>
  </si>
  <si>
    <t>Kill Hatebeat in The Crematorium while holding a Blackgleam.</t>
  </si>
  <si>
    <t>Fire and Ice</t>
  </si>
  <si>
    <t>Upgrades Hrimsorrow to Hrimburn upon completion.</t>
  </si>
  <si>
    <t>Kill Hailrake in The Tidal Island while holding a Hrimsorrow.</t>
  </si>
  <si>
    <t>From The Void</t>
  </si>
  <si>
    <t>Upgrades Blackheart to Voidheart upon completion.</t>
  </si>
  <si>
    <t>Kill Bameth, a unique Beyond Demon, while wearing a Blackheart, or have it in the inventory of the player character.</t>
  </si>
  <si>
    <t>Greed's Folly</t>
  </si>
  <si>
    <t>Upgrades Wondertrap to Greedtrap upon completion.</t>
  </si>
  <si>
    <t>Kill Guardian of the Vault in Vault Map while holding Wondertrap.</t>
  </si>
  <si>
    <t>Heavy Blows</t>
  </si>
  <si>
    <t>Upgrades Craghead to Cragfall upon completion.</t>
  </si>
  <si>
    <t>Kill Gneiss in The Old Fields while wearing or carrying a Craghead.</t>
  </si>
  <si>
    <t>Last of the Wildmen</t>
  </si>
  <si>
    <t>Upgrades Briskwrap to Wildwrap upon completion.</t>
  </si>
  <si>
    <t>Kill Master of the Blade in Strand Map while holding Briskwrap.</t>
  </si>
  <si>
    <t>Mouth of Horrors</t>
  </si>
  <si>
    <t>Upgrades Chalice of Horrors to Thirst for Horrors upon completion.</t>
  </si>
  <si>
    <t>Kill Doedre in The Harvest (Act 4) or The Toxic Conduits (Act 8) while equipped with, or carrying, Chalice of Horrors.</t>
  </si>
  <si>
    <t>Nature's Resilience</t>
  </si>
  <si>
    <t>Upgrades Springleaf to The Oak upon completion.</t>
  </si>
  <si>
    <t>Kill Calaf, Headstaver in The Southern Forest (Act 2) while holding a Springleaf.</t>
  </si>
  <si>
    <t>Pleasure and Pain</t>
  </si>
  <si>
    <t>Upgrades Crown of Thorns to Martyr's Crown upon completion.</t>
  </si>
  <si>
    <t>Kill Shavronne in The Harvest or Core Map while holding Crown of Thorns.</t>
  </si>
  <si>
    <t>Power Magnified</t>
  </si>
  <si>
    <t>Upgrades Reverberation Rod to Amplification Rod upon completion.</t>
  </si>
  <si>
    <t>Kill Piety in The Lunaris Temple Level 2 (Act 3) or Piety, the Abomination in The Belly of the Beast Level 2 or Piety the Empyrean in Shrine Map while holding a Reverberation Rod. Note: holding means equipping or having the gear in the player inventory. Completing the prophecy while Dual wielding a Reverberation Rod in each hand only upgrades the primary hand.</t>
  </si>
  <si>
    <t>Severed Limbs</t>
  </si>
  <si>
    <t>Upgrades Limbsplit to The Cauteriser upon completion.</t>
  </si>
  <si>
    <t>Kill Hammerstorm in The Mines Level 2 while equipping or holding Limbsplit in your inventory.</t>
  </si>
  <si>
    <t>Song of the Sekhema</t>
  </si>
  <si>
    <t>Upgrades Asenath's Mark to Asenath's Chant upon completion.</t>
  </si>
  <si>
    <t>Kill Garukhan, Queen of the Winds in the side area of The Quarry in Act 9 while holding a Asenath's Mark.</t>
  </si>
  <si>
    <t>Sun's Punishment</t>
  </si>
  <si>
    <t>Upgrades Sundance to Sunspite upon completion.</t>
  </si>
  <si>
    <t>Kill Dawn, Harbinger of Solaris in The Solaris Temple Level 2 (Act 8) while holding a Sundance.</t>
  </si>
  <si>
    <t>The Apex Predator</t>
  </si>
  <si>
    <t>Upgrades The Screaming Eagle to The Gryphon upon completion.</t>
  </si>
  <si>
    <t>Kill The Hundred Foot Shadow in The Aqueduct while wielding The Screaming Eagle.</t>
  </si>
  <si>
    <t>The Beginning and the End</t>
  </si>
  <si>
    <t>Upgrades Realmshaper to Realm Ender upon completion.</t>
  </si>
  <si>
    <t>Kill Archbishop Geofri in The Crypt Level 2 while holding a Realmshaper.</t>
  </si>
  <si>
    <t>The Bishop's Legacy</t>
  </si>
  <si>
    <t>Upgrades Geofri's Crest to Geofri's Legacy upon completion.</t>
  </si>
  <si>
    <t>Kill Pagan Bishop of Agony in Cursed Crypt Map while holding Geofri's Crest.</t>
  </si>
  <si>
    <t>The Bloody Flowers Redux</t>
  </si>
  <si>
    <t>Upgrades Ezomyte Peak to Ezomyte Hold upon completion.</t>
  </si>
  <si>
    <t>Kill Gemling Legionnaires in The Grain Gate (Act 8) while holding a Ezomyte Peak.</t>
  </si>
  <si>
    <t>The Bowstring's Music</t>
  </si>
  <si>
    <t>Upgrades Death's Harp to Death's Opus upon completion.</t>
  </si>
  <si>
    <t>Kill Nightwane in The Dried Lake while holding a Death's Harp. (Note: holding means equipping or having that bow in the player inventory.)</t>
  </si>
  <si>
    <t>The Dreaded Rhoa</t>
  </si>
  <si>
    <t>Upgrades Redbeak to Dreadbeak upon completion.</t>
  </si>
  <si>
    <t>Kill Skullbeak in Bog Map while holding Redbeak.</t>
  </si>
  <si>
    <t>The Fall of an Empire</t>
  </si>
  <si>
    <t>Upgrades Quecholli to Panquetzaliztli upon completion.</t>
  </si>
  <si>
    <t>Kill Shadow of the Vaal in Maze Map while holding Quecholli.</t>
  </si>
  <si>
    <t>The Flow of Energy</t>
  </si>
  <si>
    <t>Upgrades Shavronne's Pace to Shavronne's Gambit upon completion.</t>
  </si>
  <si>
    <t>Kill Shavronne in The Harvest while holding a Shavronne's Pace.</t>
  </si>
  <si>
    <t>The Great Leader of the North</t>
  </si>
  <si>
    <t>Upgrades The Magnate to The Nomad upon completion.</t>
  </si>
  <si>
    <t>Kill Boulderback in The Foothills in Act 9 while holding The Magnate.</t>
  </si>
  <si>
    <t>The Great Mind of the North</t>
  </si>
  <si>
    <t>Upgrades The Magnate to The Tactician upon completion.</t>
  </si>
  <si>
    <t>Kill Hector Titucius, Eternal Servant in The Bath House in Act 8 while holding The Magnate.</t>
  </si>
  <si>
    <t>The Karui Rebellion</t>
  </si>
  <si>
    <t>Upgrades Karui Ward to Karui Charge upon completion.</t>
  </si>
  <si>
    <t>Kill the Gemling Legionnaires in The Grain Gate while holding a Karui Ward; Holding means equipping the amulet or having the item in the inventory of the player character.</t>
  </si>
  <si>
    <t>The King and the Brambles</t>
  </si>
  <si>
    <t>Upgrades Bramblejack to Wall of Brambles upon completion.</t>
  </si>
  <si>
    <t>Kill Daresso in The Grand Arena while holding Bramblejack.</t>
  </si>
  <si>
    <t>The King's Path</t>
  </si>
  <si>
    <t>Upgrades Kaom's Sign to Kaom's Way upon completion.</t>
  </si>
  <si>
    <t>Kill Kaom in Kaom's Stronghold while holding a Kaom's Sign.</t>
  </si>
  <si>
    <t>The Malevolent Witch</t>
  </si>
  <si>
    <t>Upgrades Doedre's Tenure to Doedre's Malevolence upon completion.</t>
  </si>
  <si>
    <t>Kill Erythrophagia in Phantasmagoria Map while holding Doedre's Tenure.</t>
  </si>
  <si>
    <t>The Mentor</t>
  </si>
  <si>
    <t>Upgrades Matua Tupuna to Whakatutuki o Matua upon completion.</t>
  </si>
  <si>
    <t>Kill The Cleansing Light in Basilica Map while holding Matua Tupuna.</t>
  </si>
  <si>
    <t>The Misunderstood Queen</t>
  </si>
  <si>
    <t>Upgrades Queen's Decree to Queen's Escape upon completion.</t>
  </si>
  <si>
    <t>Kill The Bone Queen in The Belly of the Beast Level 1 while holding a Queen's Decree.</t>
  </si>
  <si>
    <t>The Nightmare Awakens</t>
  </si>
  <si>
    <t>Upgrades Malachai's Simula to Malachai's Awakening upon completion.</t>
  </si>
  <si>
    <t>Kill Eater of Souls in Core Map while holding Malachai's Simula.</t>
  </si>
  <si>
    <t>The Queen's Sacrifice</t>
  </si>
  <si>
    <t>Upgrades Atziri's Mirror to Atziri's Reflection upon completion.</t>
  </si>
  <si>
    <t>Kill Atziri, Queen of the Vaal in The Alluring Abyss while holding Atziri's Mirror.</t>
  </si>
  <si>
    <t>The Servant's Heart</t>
  </si>
  <si>
    <t>Upgrades Storm Cloud to The Tempest upon completion.</t>
  </si>
  <si>
    <t>Kill Fidelitas in The Chamber of Sins Level 2 (Act 2) while wielding a Storm Cloud or have it in your player character inventory.</t>
  </si>
  <si>
    <t>The Silverwood</t>
  </si>
  <si>
    <t>Upgrades Silverbranch to Silverbough upon completion.</t>
  </si>
  <si>
    <t>Kill Targa, Beast Poacher in The Riverways while holding a Silverbranch.</t>
  </si>
  <si>
    <t>The Snuffed Flame</t>
  </si>
  <si>
    <t>Upgrades Kaltenhalt to Kaltensoul upon completion.</t>
  </si>
  <si>
    <t>Kill Chatters in The Lower Prison while holding a Kaltenhalt.</t>
  </si>
  <si>
    <t>The Storm Spire</t>
  </si>
  <si>
    <t>Upgrades The Stormheart to The Stormwall upon completion.</t>
  </si>
  <si>
    <t>Kill Poporo, the Highest Spire in Plateau Map while holding The Stormheart.</t>
  </si>
  <si>
    <t>Trapped in the Tower</t>
  </si>
  <si>
    <t>Upgrades Fencoil to Mirebough upon completion.</t>
  </si>
  <si>
    <t>Kill Caliga, Imperatrix in The Sceptre of God in Act 3 while holding Fencoil.</t>
  </si>
  <si>
    <t>Winter's Mournful Melodies</t>
  </si>
  <si>
    <t>Upgrades Hrimnor's Hymn to Hrimnor's Dirge upon completion.</t>
  </si>
  <si>
    <t>Kill Soulmourn in The Fellshrine Ruins (Act 2) while holding a Hrimnor's Hymn.</t>
  </si>
  <si>
    <t>Fated Uniques</t>
  </si>
  <si>
    <t>Crushing Squall</t>
  </si>
  <si>
    <t>Areas with this prophecy active have 30% increased item quantity and rarity.</t>
  </si>
  <si>
    <t>Prophecy completes upon entering an area. Area will contain a Tempest.</t>
  </si>
  <si>
    <t>Fire from the Sky</t>
  </si>
  <si>
    <t>Ice from Above</t>
  </si>
  <si>
    <t>Lightning Falls</t>
  </si>
  <si>
    <t>The Undead Storm</t>
  </si>
  <si>
    <t>Prophecy completes upon entering an area. Area will contain a Morbid Tempest.</t>
  </si>
  <si>
    <t>Vaal Winds</t>
  </si>
  <si>
    <t>Prophecy completes upon entering an area. Area will contain a Corrupting Tempest.</t>
  </si>
  <si>
    <t>Tempest</t>
  </si>
  <si>
    <t>A Call into the Void</t>
  </si>
  <si>
    <t>Talon Archer will drop Voltaxic Rift on death.</t>
  </si>
  <si>
    <t>Kill a rare Talon Archer in one of the following locations:</t>
  </si>
  <si>
    <t>A Firm Foothold</t>
  </si>
  <si>
    <t>Seething Brine will drop Wanderlust upon slaying.</t>
  </si>
  <si>
    <t>Kill a rare Seething Brine in one of the following locations:</t>
  </si>
  <si>
    <t>A Prodigious Hand</t>
  </si>
  <si>
    <t>Sutured Aberration will drop Maligaro's Virtuosity upon slaying.</t>
  </si>
  <si>
    <t>Kill a rare Sutured Aberration in one of the following locations:</t>
  </si>
  <si>
    <t>A Whispered Prayer</t>
  </si>
  <si>
    <t>Frost Preacher will drop The Whispering Ice upon slaying.</t>
  </si>
  <si>
    <t>Kill a rare Frost Preacher in one of the following locations:</t>
  </si>
  <si>
    <t>Abnormal Effulgence</t>
  </si>
  <si>
    <t>Chaos Sentinel will drop Singularity upon slaying.</t>
  </si>
  <si>
    <t>Kill a rare Chaos Sentinel in one of the following maps:</t>
  </si>
  <si>
    <t>Against the Tide</t>
  </si>
  <si>
    <t>Dockhand Wraith will drop Roth's Reach upon slaying.</t>
  </si>
  <si>
    <t>Kill a rare Dockhand Wraith in one of the following locations:</t>
  </si>
  <si>
    <t>Baptism by Death</t>
  </si>
  <si>
    <t>Death Bishop will drop Geofri's Baptism upon slaying.</t>
  </si>
  <si>
    <t>Kill a rare Death Bishop in one of the following locations:</t>
  </si>
  <si>
    <t>Blood in the Eyes</t>
  </si>
  <si>
    <t>Mad Gladiator will drop The Bringer of Rain upon slaying.</t>
  </si>
  <si>
    <t>Kill a rare Mad Gladiator in one of the following locations:</t>
  </si>
  <si>
    <t>Blood of the Betrayed</t>
  </si>
  <si>
    <t>Kaom's Chosen will drop Hezmana's Bloodlust upon slaying.</t>
  </si>
  <si>
    <t>Kill a rare Kaom's Chosen in one of the following locations:</t>
  </si>
  <si>
    <t>Cleanser of Sins</t>
  </si>
  <si>
    <t>Undying Evangelist will drop Tabula Rasa upon slaying.</t>
  </si>
  <si>
    <t>Kill a rare Undying Evangelist in one of the following locations:</t>
  </si>
  <si>
    <t>Custodians of Silence</t>
  </si>
  <si>
    <t>Assault Ribbon will drop Tear of Purity upon slaying.</t>
  </si>
  <si>
    <t>Kill a rare Assault Ribbon in one of the following locations:</t>
  </si>
  <si>
    <t>Fear's Wide Reach</t>
  </si>
  <si>
    <t>Devourer will drop Wideswing upon slaying.</t>
  </si>
  <si>
    <t>Kill a rare Devourer in one of the following locations:</t>
  </si>
  <si>
    <t>Fire, Wood and Stone</t>
  </si>
  <si>
    <t>Cinder Elemental will drop Marohi Erqi upon slaying.</t>
  </si>
  <si>
    <t>Kill a rare Cinder Elemental in a map.</t>
  </si>
  <si>
    <t>Flesh of the Beast</t>
  </si>
  <si>
    <t>Bonewarped Warrior will drop Belly of the Beast upon slaying.</t>
  </si>
  <si>
    <t>Kill a rare Bonewarped Warrior. Confirmed spawn area and map of the monster are:</t>
  </si>
  <si>
    <t>From Death Springs Life</t>
  </si>
  <si>
    <t>Dripping Dead will drop Lifesprig upon slaying.</t>
  </si>
  <si>
    <t>Kill a rare Dripping Dead in one of the following locations:</t>
  </si>
  <si>
    <t>Graceful Flames</t>
  </si>
  <si>
    <t>Flame Sentinel will drop Goldrim upon slaying.</t>
  </si>
  <si>
    <t>Kill a rare Flame Sentinel. Confirmed spawn locations are:</t>
  </si>
  <si>
    <t>Heart of the Fire</t>
  </si>
  <si>
    <t>Solar Guard will drop Sire of Shards upon slaying.</t>
  </si>
  <si>
    <t>Kill a rare Solar Guard in one of the following locations:</t>
  </si>
  <si>
    <t>Lost in the Pages</t>
  </si>
  <si>
    <t>Undying Archivist will drop Astramentis upon slaying.</t>
  </si>
  <si>
    <t>Kill a rare Undying Archivist in a map.</t>
  </si>
  <si>
    <t>Nemesis of Greed</t>
  </si>
  <si>
    <t>The monster will drop a second unique item.</t>
  </si>
  <si>
    <t>Kill a rare monster with the Inner Treasure Nemesis modifier.</t>
  </si>
  <si>
    <t>Notched Flesh</t>
  </si>
  <si>
    <t>Pocked Mason will drop Infractem upon slaying.</t>
  </si>
  <si>
    <t>Kill a rare Pocked Mason in one of the following locations:</t>
  </si>
  <si>
    <t>Roth's Legacy</t>
  </si>
  <si>
    <t>Oak's Devoted will drop Roth's Reach upon slaying.</t>
  </si>
  <si>
    <t>Kill a rare Oak's Devoted in one of the following locations:</t>
  </si>
  <si>
    <t>Storm on the Horizon</t>
  </si>
  <si>
    <t>Brittle Poacher will drop Storm Cloud upon slaying.</t>
  </si>
  <si>
    <t>Kill a rare Brittle Poacher in one of the following locations:</t>
  </si>
  <si>
    <t>Storm on the Reef</t>
  </si>
  <si>
    <t>Brine Vassal will drop Moonbender's Wing upon slaying.</t>
  </si>
  <si>
    <t>Kill a rare Brine Vassal in one of the following locations:</t>
  </si>
  <si>
    <t>Strong as a Bull</t>
  </si>
  <si>
    <t>Fighting Bull will drop Meginord's Girdle upon slaying.</t>
  </si>
  <si>
    <t>Kill a rare Fighting Bull in one of the following locations:</t>
  </si>
  <si>
    <t>The Brutal Enforcer</t>
  </si>
  <si>
    <t>Blackguard Elite will drop Facebreaker upon slaying.</t>
  </si>
  <si>
    <t>Kill a rare Blackguard Elite in one of the following locations:</t>
  </si>
  <si>
    <t>The Eagle's Cry</t>
  </si>
  <si>
    <t>Murk Runner will drop The Screaming Eagle upon slaying.</t>
  </si>
  <si>
    <t>Kill a rare Murk Runner.</t>
  </si>
  <si>
    <t>The Flayed Man</t>
  </si>
  <si>
    <t>Gut Flayer will drop Bino's Kitchen Knife upon slaying.</t>
  </si>
  <si>
    <t>Kill a rare Gut Flayer in one of the following locations:</t>
  </si>
  <si>
    <t>The Hollow Pledge</t>
  </si>
  <si>
    <t>Tunneler will drop Pledge of Hands upon slaying.</t>
  </si>
  <si>
    <t>Kill a rare Tunneler in one of the following locations:</t>
  </si>
  <si>
    <t>The Lady in Black</t>
  </si>
  <si>
    <t>Blackguard Arcmage will drop Reverberation Rod upon slaying.</t>
  </si>
  <si>
    <t>Kill a rare Blackguard Arcmage in one of the following locations:</t>
  </si>
  <si>
    <t>The Last Watch</t>
  </si>
  <si>
    <t>Ancient Archer will drop Drillneck upon slaying.</t>
  </si>
  <si>
    <t>Kill a rare Ancient Archer in one of the following locations:</t>
  </si>
  <si>
    <t>The Lost Undying</t>
  </si>
  <si>
    <t>Skulking Dweller will drop Winds of Change upon slaying.</t>
  </si>
  <si>
    <t>Kill a rare Skulking Dweller in one of the following locations:</t>
  </si>
  <si>
    <t>The Mysterious Gift</t>
  </si>
  <si>
    <t>The vendor gives you a mystery box which transforms into a random unique item.</t>
  </si>
  <si>
    <t>Sell five unique items to a vendor. (all at once)</t>
  </si>
  <si>
    <t>The Nest</t>
  </si>
  <si>
    <t>Noxious Tarantula will drop Rat's Nest upon slaying.</t>
  </si>
  <si>
    <t>Kill a rare Noxious Tarantula in one of the following locations:</t>
  </si>
  <si>
    <t>The Petrified</t>
  </si>
  <si>
    <t>Pocked Lanternbearer will drop Twyzel upon slaying.</t>
  </si>
  <si>
    <t>Kill a rare Pocked Lanternbearer in one of the following locations:</t>
  </si>
  <si>
    <t>The Prison Guard</t>
  </si>
  <si>
    <t>Axiom Thunderguard will drop Storm Prison upon slaying.</t>
  </si>
  <si>
    <t>Kill a rare Axiom Thunderguard in one of the following locations:</t>
  </si>
  <si>
    <t>The Prison Key</t>
  </si>
  <si>
    <t>Bearded Devil will drop Axiom Perpetuum upon slaying.</t>
  </si>
  <si>
    <t>Kill a rare Bearded Devil in one of the following locations:</t>
  </si>
  <si>
    <t>The Queen's Vaults</t>
  </si>
  <si>
    <t>Atziri, Queen of the Vaal will drop Vaults of Atziri upon slaying.</t>
  </si>
  <si>
    <t>Kill Atziri, Queen of the Vaal in one of the following locations:</t>
  </si>
  <si>
    <t>The Singular Spirit</t>
  </si>
  <si>
    <t>Killed Tormented Spirit will drop a unique item.</t>
  </si>
  <si>
    <t>Kill a Tormented Spirit.</t>
  </si>
  <si>
    <t>The Sinner's Stone</t>
  </si>
  <si>
    <t>Sin Lord will drop Stone of Lazhwar upon slaying.</t>
  </si>
  <si>
    <t>Kill a rare Sin Lord in one of the following locations:</t>
  </si>
  <si>
    <t>The Soulless Beast</t>
  </si>
  <si>
    <t>Ancient Construct will drop Atziri's Foible upon slaying.</t>
  </si>
  <si>
    <t>Kill a rare Ancient Construct in one of the following locations:</t>
  </si>
  <si>
    <t>The Stockkeeper</t>
  </si>
  <si>
    <t>The Stockkeeper will drop a random unique item.</t>
  </si>
  <si>
    <t>Kill The Stockkeeper at The Grain Gate in Act 8. The Stockkeeper appears as Undying Outcast or an Undying Worker.</t>
  </si>
  <si>
    <t>The Sword King's Passion</t>
  </si>
  <si>
    <t>Mad Gladiator will drop Daresso's Passion upon slaying.</t>
  </si>
  <si>
    <t>The Vanguard</t>
  </si>
  <si>
    <t>Voll's Vanguard will drop Death's Harp upon slaying.</t>
  </si>
  <si>
    <t>Kill a rare Voll's Vanguard in one of the following locations:</t>
  </si>
  <si>
    <t>The Walking Mountain</t>
  </si>
  <si>
    <t>Ruined Titan will drop Clayshaper upon slaying.</t>
  </si>
  <si>
    <t>Kill a rare Ruined Titan. Confirmed spawn location of the monster are:</t>
  </si>
  <si>
    <t>The Ward's Ward</t>
  </si>
  <si>
    <t>Bearded Shaman will drop Karui Ward upon slaying.</t>
  </si>
  <si>
    <t>Kill a rare Bearded Shaman in one of the following locations:</t>
  </si>
  <si>
    <t>The Watcher's Watcher</t>
  </si>
  <si>
    <t>Wandering Eye will drop Eye of Chayula upon slaying.</t>
  </si>
  <si>
    <t>Kill a rare Wandering Eye in one of the following locations:</t>
  </si>
  <si>
    <t>Weeping Death</t>
  </si>
  <si>
    <t>Dripping Dead will drop Rainbowstride upon slaying.</t>
  </si>
  <si>
    <t>Kill a rare Dripping Dead in a map.</t>
  </si>
  <si>
    <t>Wind and Thunder</t>
  </si>
  <si>
    <t>Galvanic Ribbon will drop Windripper upon slaying.</t>
  </si>
  <si>
    <t>Kill a rare Galvanic Ribbon in one of the following locations:</t>
  </si>
  <si>
    <t>Encounter</t>
  </si>
  <si>
    <t>A Regal Death</t>
  </si>
  <si>
    <t>1x Regal Orb</t>
  </si>
  <si>
    <t>Kill a King or Queen unique monster.</t>
  </si>
  <si>
    <t>Erased from Memory</t>
  </si>
  <si>
    <t>1x Orb of Scouring</t>
  </si>
  <si>
    <t>Kill any unique monster.</t>
  </si>
  <si>
    <t>Lasting Impressions</t>
  </si>
  <si>
    <t>15x Scroll of Wisdom</t>
  </si>
  <si>
    <t>Read any Environmental Lore text.</t>
  </si>
  <si>
    <t>Overflowing Riches</t>
  </si>
  <si>
    <t>The monster will drop ten random currency orbs upon slaying.</t>
  </si>
  <si>
    <t>Kill a random monster.</t>
  </si>
  <si>
    <t>Pools of Wealth</t>
  </si>
  <si>
    <t>The monsters drop extra currency.</t>
  </si>
  <si>
    <t>Go to The Cavern of Anger in Act 1 in the same room as Merveil, the Siren and kill four Bubbling Gold.</t>
  </si>
  <si>
    <t>Reforged Bonds</t>
  </si>
  <si>
    <t>5x Orb of Fusing</t>
  </si>
  <si>
    <t>You will kill a pack of monsters with a Bloodline.</t>
  </si>
  <si>
    <t>The Alchemist</t>
  </si>
  <si>
    <t>1x Orb of Alchemy</t>
  </si>
  <si>
    <t>Kill any Undying Alchemist in one of the following locations:</t>
  </si>
  <si>
    <t>The Corrupt</t>
  </si>
  <si>
    <t>1x Vaal Orb</t>
  </si>
  <si>
    <t>Kill a boss in a Vaal side area.</t>
  </si>
  <si>
    <t>The God of Misfortune</t>
  </si>
  <si>
    <t>3x Orb of Fusing</t>
  </si>
  <si>
    <t>Kill Kuduku and Kadaka in the Ledge.</t>
  </si>
  <si>
    <t>An Unseen Peril</t>
  </si>
  <si>
    <t>Open a strongbox. All normal monsters spawned become magic.</t>
  </si>
  <si>
    <t>Deadly Twins</t>
  </si>
  <si>
    <t>Enter any map which will contain doubled map bosses.</t>
  </si>
  <si>
    <t>Defiled in the Sceptre</t>
  </si>
  <si>
    <t>Kill a group of 5 rare and powerful Miscreations in The Upper Sceptre of God that have escaped the central corpse lift.</t>
  </si>
  <si>
    <t>Echoes of Witchcraft</t>
  </si>
  <si>
    <t>Destroy the Echo of Doedre Darktongue in The Western Forest (Act 2).</t>
  </si>
  <si>
    <t>Ending the Torment</t>
  </si>
  <si>
    <t>Defeat a rare monster. A random Tormented Spirit will spawn.</t>
  </si>
  <si>
    <t>Fallow At Last</t>
  </si>
  <si>
    <t>Go to the house ruins located west of the waypoint of The Crossroads (Act 2). You may need to stand in the house to trigger the event.</t>
  </si>
  <si>
    <t>Forceful Exorcism</t>
  </si>
  <si>
    <t>Kill a possessed monster. The Tormented Spirit will respawn.</t>
  </si>
  <si>
    <t>Hidden Reinforcements</t>
  </si>
  <si>
    <t>Defeat a random monster. 10 uncommon Oak's Devoted bandits will spawn around your character.</t>
  </si>
  <si>
    <t>Hidden Vaal Pathways</t>
  </si>
  <si>
    <t>Spawns a Corrupted Zone in the eligible area you enter.</t>
  </si>
  <si>
    <t>Holding the Bridge</t>
  </si>
  <si>
    <t>Go the Ebony Barracks bridge (Act 3) to the south of the waypoint. Blackguard of Hatred and Blackguard of Wraith will spawn next to the bridge.</t>
  </si>
  <si>
    <t>In the Grasp of Corruption</t>
  </si>
  <si>
    <t>Go to the left of the tower entrance in Imperial Gardens (Act 3). Captain of the Damned will spawn.</t>
  </si>
  <si>
    <t>Living Fires</t>
  </si>
  <si>
    <t>Go to the The Coast (Act 1) near Fire Fury. A unique Volcanic Golem will spawn.</t>
  </si>
  <si>
    <t>Monstrous Treasure</t>
  </si>
  <si>
    <t>Go to a map area. The area contain 36 strongboxes where all non fixed-placed monsters are packed into.</t>
  </si>
  <si>
    <t>Mysterious Invaders</t>
  </si>
  <si>
    <t>Enter a map area. It will contain a random beyond demon that deals fire damage.</t>
  </si>
  <si>
    <t>Enter a map area. It will contain a random beyond demon that deals cold damage.</t>
  </si>
  <si>
    <t>Enter a map area. It will contain a random beyond demon that deals lightning damage.</t>
  </si>
  <si>
    <t>Enter a map area. It will contain a random beyond demon that deals physical damage.</t>
  </si>
  <si>
    <t>Enter a map area. It will contain a random beyond demon that deals chaos damage.</t>
  </si>
  <si>
    <t>Path of Betrayal</t>
  </si>
  <si>
    <t>Find a Weathered Carving. Kill the spawning Karui Spirits.</t>
  </si>
  <si>
    <t>Plague of Frogs</t>
  </si>
  <si>
    <t>Kill all frogs in an outdoor location.</t>
  </si>
  <si>
    <t>Plague of Rats</t>
  </si>
  <si>
    <t>Kill all rats in an indoor location.</t>
  </si>
  <si>
    <t>Possessed Foe</t>
  </si>
  <si>
    <t>Find a Unique monster that will be possessed by a random Tormented Spirit. Map bosses are often affected, since there are usually only a few unique monsters in a map. Notably, this prophecy can also trigger for special bosses like Atziri, potentially making the fight far more difficult.</t>
  </si>
  <si>
    <t>Kill a normal monster. It will be revived as a rare monster with a nemesis mod.</t>
  </si>
  <si>
    <t>Risen Blood</t>
  </si>
  <si>
    <t>Upon defeating a rare enemy, a Fated Coagulate will spawn. It has a similar effect as Living Blood.</t>
  </si>
  <si>
    <t>Soil, Worms and Blood</t>
  </si>
  <si>
    <t>Defeat an unspecified amount of Undead enemies in The Fetid Pool, The Riverways, The Aqueduct.</t>
  </si>
  <si>
    <t>The Brothers of Necromancy</t>
  </si>
  <si>
    <t>Slay the four necromancers and their pack of undead minions, they might spawn in any of the following locations:</t>
  </si>
  <si>
    <t>The Child of Lunaris</t>
  </si>
  <si>
    <t>Go to the right side of waypoint of The Crossroads (Act 2). The Child of Lunaris counts for the unique monster challenge.</t>
  </si>
  <si>
    <t>The Cursed Choir</t>
  </si>
  <si>
    <t>Enter a random location. The area will be filled with Sea Witches.</t>
  </si>
  <si>
    <t>The Forgotten Garrison</t>
  </si>
  <si>
    <t>Go to the The Broken Bridge (Act 2). A group of Undead Guardians will be standing in the ruined fortress.</t>
  </si>
  <si>
    <t>The Forgotten Soldiers</t>
  </si>
  <si>
    <t>Go to The Climb (Act 1). Animated Weapons will spawn around the flag.</t>
  </si>
  <si>
    <t>The Four Feral Exiles</t>
  </si>
  <si>
    <t>Enter a map area. It will be filled with four random Rogue Exiles.</t>
  </si>
  <si>
    <t>The Hungering Swarm</t>
  </si>
  <si>
    <t>Enter any random area. It will filled with Carrion Queen and Carrion Minions.</t>
  </si>
  <si>
    <t>The Invader</t>
  </si>
  <si>
    <t>An area contains a random invasion boss.</t>
  </si>
  <si>
    <t>The Trembling Earth</t>
  </si>
  <si>
    <t>Enter a random area. It will be filled with many rare Devourers. The effect is similar to The ground beneath you tremors.</t>
  </si>
  <si>
    <t>Enter a random area. The Rare monsters in the area get duplicated. The effect is similar to Prepared for trouble? How about double?.</t>
  </si>
  <si>
    <t>The Undead Brutes</t>
  </si>
  <si>
    <t>A group of 7 rare zombies spawns together in one of the following locations:</t>
  </si>
  <si>
    <t>Undead Uprising</t>
  </si>
  <si>
    <t>Go to The Old Fields (Act 2). The area boss will be Ember of the Past while all monsters are turned into skeletons.</t>
  </si>
  <si>
    <t>Unnatural Energy</t>
  </si>
  <si>
    <t>Enter The Battlefront (Act 3) and go south-west to the end of the bridge, which is around the "energy shield" barricade. There will spawn a giant Lightning Elemental, called Energy Aberration.</t>
  </si>
  <si>
    <t>Vaal Invasion</t>
  </si>
  <si>
    <t>You must find and fight Echo of the Vaal, a smaller copy of Vaal Oversoul. All normal monsters are replaced by Vaal Enemies.</t>
  </si>
  <si>
    <t>Visions of the Drowned</t>
  </si>
  <si>
    <t>Enter any zone that may contain loot-able corpses especially in Act 1 The Submerged Passage, The Coast, Tidal Island, The Ship Graveyard or The Ship Graveyard Cave. Corpses will be created in the zone which are turnable, like chests to create loot.</t>
  </si>
  <si>
    <t>Waiting in Ambush</t>
  </si>
  <si>
    <t>Open a strongbox. It will contain a random Rogue Exile.</t>
  </si>
  <si>
    <t>Reward: None</t>
  </si>
  <si>
    <t>Bountiful Traps</t>
  </si>
  <si>
    <t>The location contains six extra strongboxes.</t>
  </si>
  <si>
    <t>Enter any map area.</t>
  </si>
  <si>
    <t>Erasmus' Gift</t>
  </si>
  <si>
    <t>The skill gem will have 20% quality.</t>
  </si>
  <si>
    <t>Find a skill gem.</t>
  </si>
  <si>
    <t>Gilded Within</t>
  </si>
  <si>
    <t>The monster will drop an additional rare item.</t>
  </si>
  <si>
    <t>Slay a rare monster.</t>
  </si>
  <si>
    <t>Hunter's Lesson</t>
  </si>
  <si>
    <t>You gain the monster's mods for 60 seconds. The effect is similar to Headhunter but lasts longer and only once per prophecy.</t>
  </si>
  <si>
    <t>Kill a rare monster.</t>
  </si>
  <si>
    <t>Kalandra's Craft</t>
  </si>
  <si>
    <t>The monster will drop a rare item and three mirrored copies of that same item.</t>
  </si>
  <si>
    <t>Kill a random monster.</t>
  </si>
  <si>
    <t>The Dream Trial</t>
  </si>
  <si>
    <t>The location will contain a Trial of Ascendancy.</t>
  </si>
  <si>
    <t>Enter a random map.</t>
  </si>
  <si>
    <t>The Dreamer's Dream</t>
  </si>
  <si>
    <t>The map boss will drop a rare map.</t>
  </si>
  <si>
    <t>Enter a map via the Map Device.</t>
  </si>
  <si>
    <t>The Fortune Teller's Collection</t>
  </si>
  <si>
    <t>The map will spawn a Fortune Teller's Chest that drops several divination cards.</t>
  </si>
  <si>
    <t>Enter any map.</t>
  </si>
  <si>
    <t>The Lost Maps</t>
  </si>
  <si>
    <t>On enter, around 6 Tier 1 Maps of random Rarity will drop in the center near the Waypoint and map device.</t>
  </si>
  <si>
    <t>Enter the The Chamber of Sins in Act 2 or Act 7.</t>
  </si>
  <si>
    <t>The Scout</t>
  </si>
  <si>
    <t>A group of warband monsters will spawn on the exiles death.</t>
  </si>
  <si>
    <t>Slay a Rogue Exile.</t>
  </si>
  <si>
    <t>The Wealthy Exile</t>
  </si>
  <si>
    <t>The exile's dropped items are all rare.</t>
  </si>
  <si>
    <t>Reward: Other</t>
  </si>
  <si>
    <t>Character</t>
  </si>
  <si>
    <t>The Plaguemaw II</t>
  </si>
  <si>
    <t>The Plaguemaw I</t>
  </si>
  <si>
    <t>Defeat Eber's Colossus, a unique golem that appears upon killing the boss of a Vaal side area.</t>
  </si>
  <si>
    <t>Find the Plaguemaw's followers in the Crypt and slay them.</t>
  </si>
  <si>
    <t>The Plaguemaw III</t>
  </si>
  <si>
    <t>Kill any unique monster causing the Plaguemaw's followers to appear.</t>
  </si>
  <si>
    <t>The Plaguemaw IV</t>
  </si>
  <si>
    <t>Find the Plaguemaw's Offering, a unique Arcanist's Strongbox, in the Imperial Gardens, Gardens Map, Courtyard Map, or Orchard Map. Open it and defeat the ambushing monsters to complete the prophecy.</t>
  </si>
  <si>
    <t>The Plaguemaw V</t>
  </si>
  <si>
    <t>Eber, the Plaguemaw will drop Eber's Key when defeated. There is a chance to drop Breath of the Council. Moreover the map would spawn the clickable object to unlock of Spellcraft crafting mod.</t>
  </si>
  <si>
    <t>Defeat Eber, the Plaguemaw, who can be found in a separate room within one of the following areas:</t>
  </si>
  <si>
    <t>The Plaguemaw</t>
  </si>
  <si>
    <t>Spell, AoE, Fire</t>
  </si>
  <si>
    <t>Spell, AoE, Duration, Curse, Hex</t>
  </si>
  <si>
    <t>Spell, Fire, Duration, Channelling</t>
  </si>
  <si>
    <t>The Feral Lord I</t>
  </si>
  <si>
    <t>Find the Feral Lord's animals in the Southern Forest or Tropical Island Map and slay them.</t>
  </si>
  <si>
    <t>The Feral Lord II</t>
  </si>
  <si>
    <t>Find the Feral Lord's Beast in the Northern Forest and slay it.</t>
  </si>
  <si>
    <t>The Feral Lord III</t>
  </si>
  <si>
    <t>Find the Feral Lord's corrupted animals in the Dried Lake, Desert Map, Wasteland Map and slay them.</t>
  </si>
  <si>
    <t>The Feral Lord IV</t>
  </si>
  <si>
    <t>Kill the Feral Lord's vulture, Meritarus, in one of the following locations:</t>
  </si>
  <si>
    <t>The Feral Lord V</t>
  </si>
  <si>
    <t>Yriel, the Feral Lord will drop Yriel's Key when defeated. Or sometimes, Reach of the Council. Moreover the map would spawn the clickable object to unlock of Weaponcraft crafting mod.</t>
  </si>
  <si>
    <t>You will find a Rhoa in a Mud Geyser Map which, when killed makes Yriel, the Feral Lord appear, who you have to defeat.</t>
  </si>
  <si>
    <t>The Feral Lord</t>
  </si>
  <si>
    <t>Day of Sacrifice I</t>
  </si>
  <si>
    <t>Day of Sacrifice II</t>
  </si>
  <si>
    <t>Day of Sacrifice IV</t>
  </si>
  <si>
    <t>Day of Sacrifice</t>
  </si>
  <si>
    <t>Kill a rare monster in any rare corrupted map.</t>
  </si>
  <si>
    <t>Enter a difficult Vaal side area.</t>
  </si>
  <si>
    <t>Open a corrupted rare strongbox.</t>
  </si>
  <si>
    <t>Kill a rare Vaal Fallen.</t>
  </si>
  <si>
    <t>Regal Orb</t>
  </si>
  <si>
    <t>Fragments</t>
  </si>
  <si>
    <t>Full stack</t>
  </si>
  <si>
    <t>INT2</t>
  </si>
  <si>
    <t>Lightning, Attack, AoE, Duration, Melee, Strike, Aura</t>
  </si>
  <si>
    <t>DEX2</t>
  </si>
  <si>
    <t>Column1</t>
  </si>
  <si>
    <t>Column2</t>
  </si>
  <si>
    <t>Column3</t>
  </si>
  <si>
    <t>Column4</t>
  </si>
  <si>
    <t>Support, Trap</t>
  </si>
  <si>
    <t>Spell, Duration, Movement, Physical, Travel</t>
  </si>
  <si>
    <t>Aura, Spell, AoE</t>
  </si>
  <si>
    <t>Fire, Support</t>
  </si>
  <si>
    <t>Spell, Stance</t>
  </si>
  <si>
    <t>Lightning, Physical, Support</t>
  </si>
  <si>
    <t>Spell, AoE, Fire, Duration, Projectile</t>
  </si>
  <si>
    <t>Attack, Minion, Duration, Melee, Strike</t>
  </si>
  <si>
    <t>Spell, AoE, Duration, Cold, Curse, Hex</t>
  </si>
  <si>
    <t>Column5</t>
  </si>
  <si>
    <t>Column6</t>
  </si>
  <si>
    <t>Critical Strike Multiplier</t>
  </si>
  <si>
    <t>Attack, AoE, Slam, Melee</t>
  </si>
  <si>
    <t>Attack, AoE, Movement, Travel, Slam, Melee</t>
  </si>
  <si>
    <t>Attack, AoE, Chaos, Duration, Projectile, Bow</t>
  </si>
  <si>
    <t>Spell, AoE, Duration, Lightning</t>
  </si>
  <si>
    <t>Minion, Spell</t>
  </si>
  <si>
    <t>Spell, Herald, Minion, Duration, Physical</t>
  </si>
  <si>
    <t>Cast When Stunned Support</t>
  </si>
  <si>
    <t>Support, Spell, Trigger</t>
  </si>
  <si>
    <t>Attack, Physical, Support, Melee</t>
  </si>
  <si>
    <t>Attack, Projectile, Physical, Bow</t>
  </si>
  <si>
    <t>Spell, Chaos, AoE, Channelling, Duration</t>
  </si>
  <si>
    <t>Wailing Essence of Anger</t>
  </si>
  <si>
    <t>Support, Trap, Mine</t>
  </si>
  <si>
    <t>Attack, Projectile, Totem, Physical, Bow</t>
  </si>
  <si>
    <t>Support, Channelling, Duration</t>
  </si>
  <si>
    <t>Spell, Projectile, Duration, Lightning</t>
  </si>
  <si>
    <t>Attack, Projectile, AoE, Melee, Strike, Fire</t>
  </si>
  <si>
    <t>Beyond Sight I</t>
  </si>
  <si>
    <t>Gemcutter's Prism</t>
  </si>
  <si>
    <t>Spell, AoE, Fire, Projectile</t>
  </si>
  <si>
    <t>The Unbreathing Queen I</t>
  </si>
  <si>
    <t>Status</t>
  </si>
  <si>
    <t>Incomplete</t>
  </si>
  <si>
    <t>Beyond Sight II</t>
  </si>
  <si>
    <t>Beyond Sight III</t>
  </si>
  <si>
    <t>Beyond Sight IV</t>
  </si>
  <si>
    <t>Beyond Sight</t>
  </si>
  <si>
    <t>You will slay the Bameth Cultists.</t>
  </si>
  <si>
    <t>You will encounter monsters near a large shrine. You will activate that shrine.</t>
  </si>
  <si>
    <t>Kill the Bameth Cultists and Herald of Bameth</t>
  </si>
  <si>
    <t>The Unbreathing Queen</t>
  </si>
  <si>
    <t>The Unbreathing Queen II</t>
  </si>
  <si>
    <t>The Unbreathing Queen III</t>
  </si>
  <si>
    <t>The Unbreathing Queen IV</t>
  </si>
  <si>
    <t>The Unbreathing Queen V</t>
  </si>
  <si>
    <t>Find and defeat the Unbreathing Queen's spectres in the Fellshrine Ruins in Act 2 or Act 7 near the church.</t>
  </si>
  <si>
    <t>Volkuur's Key</t>
  </si>
  <si>
    <t>Find and defeat Lora, The Contender in the first area of the Lord's Labyrinth.</t>
  </si>
  <si>
    <t>Defeat the Unbreathing Queen's spectre, who can be found at the top of the Beacon or 
Lighthouse Map
.</t>
  </si>
  <si>
    <t>Find and defeat the Unbreathing Queen's spectre in the Temple of Decay Level 1.</t>
  </si>
  <si>
    <t>Find and defeat Volkuur, the Unbreathing Queen in an area generated by a 
Cemetery Map
.</t>
  </si>
  <si>
    <t>Complete</t>
  </si>
  <si>
    <t>Spell, Projectile, Physical, Duration</t>
  </si>
  <si>
    <t>Support, AoE</t>
  </si>
  <si>
    <t>Spell, Duration, Cold</t>
  </si>
  <si>
    <t>Minion, Spell, Duration</t>
  </si>
  <si>
    <t>Trap, Spell, Duration, AoE, Physical</t>
  </si>
  <si>
    <t>Attack, AoE, Movement, Travel, Melee</t>
  </si>
  <si>
    <t>Attack, AoE, Duration, Slam, Melee</t>
  </si>
  <si>
    <t>Trap, Spell, Duration, AoE, Fire</t>
  </si>
  <si>
    <t>Travel, AoE, Chaos, Movement, Blink, Spell, Duration</t>
  </si>
  <si>
    <t>Trap, Spell, AoE, Cold</t>
  </si>
  <si>
    <t>Attack, Projectile, AoE, Duration, Chaos, Bow</t>
  </si>
  <si>
    <t>Projectile, Spell, AoE, Fire</t>
  </si>
  <si>
    <t>Spell, AoE, Cold, Physical</t>
  </si>
  <si>
    <t>Unbearable Whispers I</t>
  </si>
  <si>
    <t>Spell, AoE, Duration, Chaos, Channelling</t>
  </si>
  <si>
    <t>Spell, AoE, Duration, Fire</t>
  </si>
  <si>
    <t>Trap, Spell, Duration</t>
  </si>
  <si>
    <t>Spell, Minion, Duration, Fire</t>
  </si>
  <si>
    <t>Spell, Projectile, Duration, AoE, Cold</t>
  </si>
  <si>
    <t>Locate a Dark Tome in The Library, Academy Map, Museum Map, or Scriptorium Map.</t>
  </si>
  <si>
    <t>Unbearable Whispers</t>
  </si>
  <si>
    <t>Unbearable Whispers II</t>
  </si>
  <si>
    <t>Unbearable Whispers III</t>
  </si>
  <si>
    <t>Unbearable Whispers IV</t>
  </si>
  <si>
    <t>Unbearable Whispers V</t>
  </si>
  <si>
    <t>Slay the unique monster Whisperer's Attendant on one of the floors in The Sceptre of God. There are three floors to The Sceptre of God, so make sure to check all of them.</t>
  </si>
  <si>
    <t>Slay Shavronne in one of the following locations and destroy the dropped Tome.</t>
  </si>
  <si>
    <t>Kill a certain rare monster and the tome it drops to complete.</t>
  </si>
  <si>
    <t>A Whispering Tome will be found in the Labyrinth Treasure Room. Kill Inya, the Unbearable Whispers, who will appear after the Dark Tome's defeat.</t>
  </si>
  <si>
    <t>Inya's Key</t>
  </si>
  <si>
    <t>Life</t>
  </si>
  <si>
    <t>Max ES</t>
  </si>
  <si>
    <t>Life from STR</t>
  </si>
  <si>
    <t>Phys DMG from STR</t>
  </si>
  <si>
    <t>Accuracy from DEX</t>
  </si>
  <si>
    <t>Evasion from DEX</t>
  </si>
  <si>
    <t>Mana from INT</t>
  </si>
  <si>
    <t>ES from INT</t>
  </si>
  <si>
    <t>Stacks Traded</t>
  </si>
  <si>
    <t>Class</t>
  </si>
  <si>
    <t>Ascendant</t>
  </si>
  <si>
    <t>Assassin</t>
  </si>
  <si>
    <t>Deadeye</t>
  </si>
  <si>
    <t>Juggernaut</t>
  </si>
  <si>
    <t>Elementalist</t>
  </si>
  <si>
    <t>Accuracy</t>
  </si>
  <si>
    <t>10% increased Global Accuracy Rating</t>
  </si>
  <si>
    <t>Accuracy and Attack Speed</t>
  </si>
  <si>
    <t>4% increased Attack Speed</t>
  </si>
  <si>
    <t>6% increased Global Accuracy Rating</t>
  </si>
  <si>
    <t>10% increased Critical Strike Chance</t>
  </si>
  <si>
    <t>15% increased Critical Strike Chance</t>
  </si>
  <si>
    <t>Accuracy and Elemental Resistances</t>
  </si>
  <si>
    <t>+4% to all Elemental Resistances</t>
  </si>
  <si>
    <t>3% chance to Dodge Attack Hits</t>
  </si>
  <si>
    <t>4% chance to Dodge Attack Hits</t>
  </si>
  <si>
    <t>Area of Effect</t>
  </si>
  <si>
    <t>10% increased Area of Effect</t>
  </si>
  <si>
    <t>Area of Effect Damage</t>
  </si>
  <si>
    <t>10% increased Area Damage</t>
  </si>
  <si>
    <t>Area of Effect in Sand Stance and Damage in Blood Stance</t>
  </si>
  <si>
    <t>15% increased Damage while in Blood Stance</t>
  </si>
  <si>
    <t>10% increased Area of Effect while in Sand Stance</t>
  </si>
  <si>
    <t>Area of Effect per Endurance Charge</t>
  </si>
  <si>
    <t>3% increased Area of Effect per Endurance Charge</t>
  </si>
  <si>
    <t>14% increased Armour</t>
  </si>
  <si>
    <t>8% increased Armour</t>
  </si>
  <si>
    <t>12% increased Armour</t>
  </si>
  <si>
    <t>+150 to Armour</t>
  </si>
  <si>
    <t>+3% to all Elemental Resistances</t>
  </si>
  <si>
    <t>10% increased Armour</t>
  </si>
  <si>
    <t>+5% to all Elemental Resistances</t>
  </si>
  <si>
    <t>Armour and Endurance Charges</t>
  </si>
  <si>
    <t>10% chance to gain an Endurance Charge when you are Hit</t>
  </si>
  <si>
    <t>5% increased maximum Energy Shield</t>
  </si>
  <si>
    <t>12% increased Evasion Rating and Armour</t>
  </si>
  <si>
    <t>Armour and Guard Skill Cooldown Recovery</t>
  </si>
  <si>
    <t>Guard Skills have 20% increased Cooldown Recovery Rate</t>
  </si>
  <si>
    <t>Armour and Life</t>
  </si>
  <si>
    <t>3% increased maximum Life</t>
  </si>
  <si>
    <t>Armour and Life Regeneration</t>
  </si>
  <si>
    <t>Regenerate 0.5% of Life per second</t>
  </si>
  <si>
    <t>Armour and Mana</t>
  </si>
  <si>
    <t>8% increased maximum Mana</t>
  </si>
  <si>
    <t>Armour, Evasion and Life</t>
  </si>
  <si>
    <t>6% increased Evasion Rating and Armour</t>
  </si>
  <si>
    <t>4% increased maximum Life</t>
  </si>
  <si>
    <t>Armour, Evasion and Onslaught Effect</t>
  </si>
  <si>
    <t>15% increased Onslaught Effect</t>
  </si>
  <si>
    <t>Attack and Cast Speed</t>
  </si>
  <si>
    <t>4% increased Cast Speed</t>
  </si>
  <si>
    <t>Attack and Cast Speed, Accuracy</t>
  </si>
  <si>
    <t>4% increased Attack and Cast Speed</t>
  </si>
  <si>
    <t>Attack and Minion Damage</t>
  </si>
  <si>
    <t>Minions deal 8% increased Damage</t>
  </si>
  <si>
    <t>10% increased Attack Damage</t>
  </si>
  <si>
    <t>Attack and Movement Speed</t>
  </si>
  <si>
    <t>3% increased Attack Speed</t>
  </si>
  <si>
    <t>2% increased Movement Speed</t>
  </si>
  <si>
    <t>Attack Damage</t>
  </si>
  <si>
    <t>Attack Damage and Accuracy</t>
  </si>
  <si>
    <t>12% increased Attack Damage</t>
  </si>
  <si>
    <t>Attack Damage and Accuracy with Shield</t>
  </si>
  <si>
    <t>Attack Skills deal 10% increased Damage while holding a Shield</t>
  </si>
  <si>
    <t>Attack Damage and Attack Speed with Shield</t>
  </si>
  <si>
    <t>3% increased Attack Speed while holding a Shield</t>
  </si>
  <si>
    <t>10% increased Attack Damage while you have Fortify</t>
  </si>
  <si>
    <t>3% increased Attack Speed while you have Fortify</t>
  </si>
  <si>
    <t>12% increased Attack Damage while you have Fortify</t>
  </si>
  <si>
    <t>4% increased Attack Speed while you have Fortify</t>
  </si>
  <si>
    <t>Attack Damage and Speed with Shield</t>
  </si>
  <si>
    <t>Attack Damage with Shield</t>
  </si>
  <si>
    <t>Attack Skills deal 12% increased Damage while holding a Shield</t>
  </si>
  <si>
    <t>Attack Damage, Armour and Evasion</t>
  </si>
  <si>
    <t>14% increased Attack Damage</t>
  </si>
  <si>
    <t>Attack Speed and Accuracy</t>
  </si>
  <si>
    <t>6% increased Attack Speed</t>
  </si>
  <si>
    <t>Attack Speed and Dexterity</t>
  </si>
  <si>
    <t>+5 to Dexterity</t>
  </si>
  <si>
    <t>Attack Speed and Poison Chance</t>
  </si>
  <si>
    <t>10% chance to Poison on Hit with Attacks</t>
  </si>
  <si>
    <t>Attack Speed and Poison Duration</t>
  </si>
  <si>
    <t>10% increased Poison Duration</t>
  </si>
  <si>
    <t>Attack Speed and Rage</t>
  </si>
  <si>
    <t>Inherent loss of Rage is 20% slower</t>
  </si>
  <si>
    <t>Attack Speed per Frenzy Charge</t>
  </si>
  <si>
    <t>2% increased Attack Speed per Frenzy Charge</t>
  </si>
  <si>
    <t>Aura Area of Effect</t>
  </si>
  <si>
    <t>12% increased Area of Effect of Aura Skills</t>
  </si>
  <si>
    <t>Aura Duration</t>
  </si>
  <si>
    <t>Non-Curse Aura Skills have 30% increased Duration</t>
  </si>
  <si>
    <t>Aura Effect</t>
  </si>
  <si>
    <t>6% increased effect of Non-Curse Auras from your Skills</t>
  </si>
  <si>
    <t>Avoid Interruption while Casting, Strength and Dexterity</t>
  </si>
  <si>
    <t>15% chance to Avoid interruption from Stuns while Casting</t>
  </si>
  <si>
    <t>+10 to Strength and Dexterity</t>
  </si>
  <si>
    <t>Avoid Status Ailments and Elemental Resistances</t>
  </si>
  <si>
    <t>5% chance to Avoid Elemental Ailments</t>
  </si>
  <si>
    <t>Axe Attack Speed and Rage</t>
  </si>
  <si>
    <t>4% increased Attack Speed with Axes</t>
  </si>
  <si>
    <t>16% increased Physical Damage with Axes</t>
  </si>
  <si>
    <t>Axe Attacks deal 16% increased Damage with Ailments</t>
  </si>
  <si>
    <t>Axe Attacks deal 12% increased Damage with Hits and Ailments</t>
  </si>
  <si>
    <t>14% increased Physical Damage with Axes</t>
  </si>
  <si>
    <t>Axe Attacks deal 14% increased Damage with Ailments</t>
  </si>
  <si>
    <t>Axe Attacks deal 10% increased Damage with Hits and Ailments</t>
  </si>
  <si>
    <t>8% increased Accuracy Rating with Axes</t>
  </si>
  <si>
    <t>10% increased Accuracy Rating with Axes</t>
  </si>
  <si>
    <t>Axe Damage and Accuracy, Impale Chance</t>
  </si>
  <si>
    <t>5% chance to Impale Enemies on Hit with Attacks</t>
  </si>
  <si>
    <t>Axe Damage and Area of Effect</t>
  </si>
  <si>
    <t>12% increased Physical Damage with Axes</t>
  </si>
  <si>
    <t>Axe Attacks deal 12% increased Damage with Ailments</t>
  </si>
  <si>
    <t>6% increased Area of Effect</t>
  </si>
  <si>
    <t>Axe Attacks deal 8% increased Damage with Hits and Ailments</t>
  </si>
  <si>
    <t>3% increased Attack Speed with Axes</t>
  </si>
  <si>
    <t>Axe Damage and Bleed Chance</t>
  </si>
  <si>
    <t>15% increased Physical Damage with Axes</t>
  </si>
  <si>
    <t>Axe Attacks deal 15% increased Damage with Ailments</t>
  </si>
  <si>
    <t>Attacks have 10% chance to cause Bleeding</t>
  </si>
  <si>
    <t>Axe Damage and Bleed Duration</t>
  </si>
  <si>
    <t>20% increased Bleeding Duration</t>
  </si>
  <si>
    <t>Axe Damage and Critical Strike Chance</t>
  </si>
  <si>
    <t>25% increased Critical Strike Chance with Axes</t>
  </si>
  <si>
    <t>Bleed Chance</t>
  </si>
  <si>
    <t>Attacks have 15% chance to cause Bleeding</t>
  </si>
  <si>
    <t>Bleed Damage and Bleed Damage Multiplier</t>
  </si>
  <si>
    <t>15% increased Damage with Bleeding</t>
  </si>
  <si>
    <t>+3% to Damage over Time Multiplier for Bleeding</t>
  </si>
  <si>
    <t>Bleed Damage and Chance</t>
  </si>
  <si>
    <t>20% increased Damage with Bleeding</t>
  </si>
  <si>
    <t>Bleed Damage Multiplier</t>
  </si>
  <si>
    <t>+4% to Damage over Time Multiplier for Bleeding</t>
  </si>
  <si>
    <t>Bleed Damage Multiplier and Bleed Chance</t>
  </si>
  <si>
    <t>Blind Chance</t>
  </si>
  <si>
    <t>5% chance to Blind Enemies on Hit with Attacks</t>
  </si>
  <si>
    <t>Block and Block Recovery</t>
  </si>
  <si>
    <t>+2% Chance to Block Attack Damage while Dual Wielding or holding a Shield</t>
  </si>
  <si>
    <t>20% increased Block Recovery</t>
  </si>
  <si>
    <t>Block Chance and Attack Damage with Shield</t>
  </si>
  <si>
    <t>Attack Skills deal 8% increased Damage while holding a Shield</t>
  </si>
  <si>
    <t>Bow Accuracy and Attack Speed</t>
  </si>
  <si>
    <t>8% increased Accuracy Rating with Bows</t>
  </si>
  <si>
    <t>4% increased Attack Speed with Bows</t>
  </si>
  <si>
    <t>Bow Attack Speed and Accuracy</t>
  </si>
  <si>
    <t>6% increased Accuracy Rating with Bows</t>
  </si>
  <si>
    <t>25% increased Critical Strike Chance with Bows</t>
  </si>
  <si>
    <t>20% increased Critical Strike Chance with Bows</t>
  </si>
  <si>
    <t>Bow Critical Strike Chance and Multiplier</t>
  </si>
  <si>
    <t>16% increased Critical Strike Chance with Bows</t>
  </si>
  <si>
    <t>+12% to Critical Strike Multiplier with Bows</t>
  </si>
  <si>
    <t>10% increased Damage with Bows</t>
  </si>
  <si>
    <t>16% increased Damage Over Time with Bow Skills</t>
  </si>
  <si>
    <t>15% increased Damage with Bows</t>
  </si>
  <si>
    <t>20% increased Damage Over Time with Bow Skills</t>
  </si>
  <si>
    <t>10% increased Damage Over Time with Bow Skills</t>
  </si>
  <si>
    <t>12% increased Damage with Bows</t>
  </si>
  <si>
    <t>12% increased Damage Over Time with Bow Skills</t>
  </si>
  <si>
    <t>3% increased Attack Speed with Bows</t>
  </si>
  <si>
    <t>15% increased Damage Over Time with Bow Skills</t>
  </si>
  <si>
    <t>Bow Damage and Critical Strike Multiplier</t>
  </si>
  <si>
    <t>+15% to Critical Strike Multiplier with Bows</t>
  </si>
  <si>
    <t>10% increased Evasion Rating</t>
  </si>
  <si>
    <t>15% increased Evasion Rating</t>
  </si>
  <si>
    <t>Bow Damage and Movement Speed</t>
  </si>
  <si>
    <t>3% increased Movement Speed</t>
  </si>
  <si>
    <t>Bow Damage, Chance to Poison and Faster Poison</t>
  </si>
  <si>
    <t>Poisons you inflict deal Damage 6% faster</t>
  </si>
  <si>
    <t>Brand Damage and Cast Speed</t>
  </si>
  <si>
    <t>8% increased Brand Damage</t>
  </si>
  <si>
    <t>3% increased Cast Speed with Brand Skills</t>
  </si>
  <si>
    <t>Brand Damage and Duration</t>
  </si>
  <si>
    <t>10% increased Brand Damage</t>
  </si>
  <si>
    <t>Brand Skills have 10% increased Duration</t>
  </si>
  <si>
    <t>Brand Damage and Range</t>
  </si>
  <si>
    <t>10% increased Brand Attachment range</t>
  </si>
  <si>
    <t>Brand Duration</t>
  </si>
  <si>
    <t>Brand Skills have 15% increased Duration</t>
  </si>
  <si>
    <t>Brand Range and Brand Recall Cooldown Recovery</t>
  </si>
  <si>
    <t>Brand Recall has 10% increased Cooldown Recovery Rate</t>
  </si>
  <si>
    <t>Brand Recall Cooldown Recovery</t>
  </si>
  <si>
    <t>Brand Recall has 15% increased Cooldown Recovery Rate</t>
  </si>
  <si>
    <t>3% increased Cast Speed</t>
  </si>
  <si>
    <t>Cast Speed and Spell Critical Strike Chance</t>
  </si>
  <si>
    <t>10% increased Critical Strike Chance for Spells</t>
  </si>
  <si>
    <t>Chance to Ignite and Ignite Speed</t>
  </si>
  <si>
    <t>10% chance to Ignite</t>
  </si>
  <si>
    <t>Ignites you inflict deal Damage 5% faster</t>
  </si>
  <si>
    <t>Chance to Poison and Poison Damage Multiplier</t>
  </si>
  <si>
    <t>15% chance to Poison on Hit</t>
  </si>
  <si>
    <t>+3% to Damage over Time Multiplier for Poison</t>
  </si>
  <si>
    <t>Chance to Poison with Spells</t>
  </si>
  <si>
    <t>10% chance to Poison on Hit with Spell Damage</t>
  </si>
  <si>
    <t>Channelling Attack Damage</t>
  </si>
  <si>
    <t>Channelling Skills deal 12% increased Attack Damage</t>
  </si>
  <si>
    <t>Channelling Skills deal 8% increased Attack Damage</t>
  </si>
  <si>
    <t>Channelling Skills have 3% increased Attack Speed</t>
  </si>
  <si>
    <t>Channelling Skills deal 10% increased Attack Damage</t>
  </si>
  <si>
    <t>Channelling Attack Speed and Stun Avoidance</t>
  </si>
  <si>
    <t>Channelling Skills have 4% increased Attack Speed</t>
  </si>
  <si>
    <t>10% chance to Avoid being Stunned while Channelling</t>
  </si>
  <si>
    <t>Channelling Damage</t>
  </si>
  <si>
    <t>Channelling Skills deal 14% increased Damage</t>
  </si>
  <si>
    <t>Channelling Damage and Infusion Effect</t>
  </si>
  <si>
    <t>Channelling Skills deal 10% increased Damage</t>
  </si>
  <si>
    <t>10% increased Effect of Infusion</t>
  </si>
  <si>
    <t>Channelling Damage and Speed</t>
  </si>
  <si>
    <t>Channelling Skills have 3% increased Attack and Cast Speed</t>
  </si>
  <si>
    <t>Channelling Speed</t>
  </si>
  <si>
    <t>Channelling Skills have 5% increased Attack and Cast Speed</t>
  </si>
  <si>
    <t>Chaos Damage</t>
  </si>
  <si>
    <t>12% increased Chaos Damage</t>
  </si>
  <si>
    <t>Chaos Damage and Withered Expiry Rate</t>
  </si>
  <si>
    <t>10% increased Chaos Damage</t>
  </si>
  <si>
    <t>Withered you Inflict expires 10% slower</t>
  </si>
  <si>
    <t>Chaos Damage Over Time Multiplier</t>
  </si>
  <si>
    <t>+6% to Chaos Damage over Time Multiplier</t>
  </si>
  <si>
    <t>Chaos Damage Penetration</t>
  </si>
  <si>
    <t>Damage Penetrates 4% Chaos Resistance</t>
  </si>
  <si>
    <t>Chaos Damage with Attacks and Poison Damage Multiplier</t>
  </si>
  <si>
    <t>15% increased Chaos Damage with Attack Skills</t>
  </si>
  <si>
    <t>Chaos Resistance</t>
  </si>
  <si>
    <t>+12% to Chaos Resistance</t>
  </si>
  <si>
    <t>Chaos Resistance and Chaos Damage</t>
  </si>
  <si>
    <t>+4% to Chaos Resistance</t>
  </si>
  <si>
    <t>8% increased Chaos Damage</t>
  </si>
  <si>
    <t>Charge on Kill</t>
  </si>
  <si>
    <t>2% chance to gain a Power, Frenzy or Endurance Charge on Kill</t>
  </si>
  <si>
    <t>Chill and Freeze Resistance</t>
  </si>
  <si>
    <t>30% reduced Effect of Chill on you</t>
  </si>
  <si>
    <t>30% reduced Freeze Duration on you</t>
  </si>
  <si>
    <t>Claw Accuracy and Critical Strike Multiplier</t>
  </si>
  <si>
    <t>6% increased Accuracy Rating with Claws</t>
  </si>
  <si>
    <t>+10% to Critical Strike Multiplier with Claws</t>
  </si>
  <si>
    <t>Claw Attack Speed and Movement Speed</t>
  </si>
  <si>
    <t>3% increased Attack Speed with Claws</t>
  </si>
  <si>
    <t>Claw Attack Speed and Poison Chance</t>
  </si>
  <si>
    <t>4% increased Attack Speed with Claws</t>
  </si>
  <si>
    <t>Claw Critical Strike Chance and Multiplier</t>
  </si>
  <si>
    <t>20% increased Critical Strike Chance with Claws</t>
  </si>
  <si>
    <t>Claw Damage</t>
  </si>
  <si>
    <t>Claw Attacks deal 12% increased Damage with Hits and Ailments</t>
  </si>
  <si>
    <t>Claw Attacks deal 8% increased Damage with Hits and Ailments</t>
  </si>
  <si>
    <t>Claw Attacks deal 10% increased Damage with Hits and Ailments</t>
  </si>
  <si>
    <t>15% increased Critical Strike Chance with Claws</t>
  </si>
  <si>
    <t>Claw Damage and Leech</t>
  </si>
  <si>
    <t>0.4% of Attack Damage Leeched as Life</t>
  </si>
  <si>
    <t>20% increased total Recovery per second from Life Leech</t>
  </si>
  <si>
    <t>Claw Damage and Poison Chance</t>
  </si>
  <si>
    <t>10% increased Damage with Claws</t>
  </si>
  <si>
    <t>Claw Attacks deal 20% increased Damage with Ailments</t>
  </si>
  <si>
    <t>Cold and Lightning Damage</t>
  </si>
  <si>
    <t>8% increased Cold Damage</t>
  </si>
  <si>
    <t>8% increased Lightning Damage</t>
  </si>
  <si>
    <t>12% increased Cold Damage</t>
  </si>
  <si>
    <t>15% increased Cold Damage</t>
  </si>
  <si>
    <t>10% increased Cold Damage</t>
  </si>
  <si>
    <t>10% increased Effect of Cold Ailments</t>
  </si>
  <si>
    <t>Cold Damage and Cold Skill Critical Strike Chance</t>
  </si>
  <si>
    <t>20% increased Critical Strike Chance with Cold Skills</t>
  </si>
  <si>
    <t>Cold Damage Over Time Multiplier</t>
  </si>
  <si>
    <t>+6% to Cold Damage over Time Multiplier</t>
  </si>
  <si>
    <t>Cold Damage, Cold Ailment Duration</t>
  </si>
  <si>
    <t>30% increased Duration of Cold Ailments</t>
  </si>
  <si>
    <t>Cold Damage, Cold Ailment Effect and Duration</t>
  </si>
  <si>
    <t>20% increased Duration of Cold Ailments</t>
  </si>
  <si>
    <t>Cold Damage, Cold Damage Over Time Multiplier and Freeze Chance</t>
  </si>
  <si>
    <t>10% chance to Freeze</t>
  </si>
  <si>
    <t>+4% to Cold Damage over Time Multiplier</t>
  </si>
  <si>
    <t>Cold Damage, Cold Damage Over Time Multiplier, Cold Ailment Effect</t>
  </si>
  <si>
    <t>Cold Damage, Freeze and Chill Avoidance</t>
  </si>
  <si>
    <t>30% chance to Avoid being Frozen</t>
  </si>
  <si>
    <t>30% chance to Avoid being Chilled</t>
  </si>
  <si>
    <t>5% chance to Avoid Cold Damage from Hits</t>
  </si>
  <si>
    <t>Cold Damage, Freeze Chance, Cold Ailment Effect</t>
  </si>
  <si>
    <t>5% chance to Freeze</t>
  </si>
  <si>
    <t>Cold Resistance</t>
  </si>
  <si>
    <t>+18% to Cold Resistance</t>
  </si>
  <si>
    <t>Corpse Life</t>
  </si>
  <si>
    <t>Corpses you Spawn have 15% increased Maximum Life</t>
  </si>
  <si>
    <t>Critical Ailment Damage Over Time Multiplier</t>
  </si>
  <si>
    <t>+14% to Damage over Time Multiplier for Ailments from Critical Strikes</t>
  </si>
  <si>
    <t>20% increased Critical Strike Chance</t>
  </si>
  <si>
    <t>25% increased Critical Strike Chance</t>
  </si>
  <si>
    <t>Critical Strike Chance against Marked Enemy</t>
  </si>
  <si>
    <t>30% increased Critical Strike Chance against Marked Enemy</t>
  </si>
  <si>
    <t>Critical Strike Chance per Power Charge</t>
  </si>
  <si>
    <t>8% increased Critical Strike Chance per Power Charge</t>
  </si>
  <si>
    <t>+12% to Critical Strike Multiplier</t>
  </si>
  <si>
    <t>Critical Strike Multiplier per Power Charge</t>
  </si>
  <si>
    <t>+5% to Critical Strike Multiplier per Power Charge</t>
  </si>
  <si>
    <t>Curse Cast Speed</t>
  </si>
  <si>
    <t>Curse Skills have 10% increased Cast Speed</t>
  </si>
  <si>
    <t>Curse Effect</t>
  </si>
  <si>
    <t>5% increased Effect of your Curses</t>
  </si>
  <si>
    <t>Dagger Accuracy and Critical Strike Chance</t>
  </si>
  <si>
    <t>6% increased Accuracy Rating with Daggers</t>
  </si>
  <si>
    <t>20% increased Critical Strike Chance with Daggers</t>
  </si>
  <si>
    <t>Dagger Critical Strike Chance and Multiplier</t>
  </si>
  <si>
    <t>18% increased Critical Strike Chance with Daggers</t>
  </si>
  <si>
    <t>+14% to Critical Strike Multiplier with Daggers</t>
  </si>
  <si>
    <t>Dagger Critical Strike Multiplier and Poison Duration</t>
  </si>
  <si>
    <t>+15% to Critical Strike Multiplier with Daggers</t>
  </si>
  <si>
    <t>Dagger Damage</t>
  </si>
  <si>
    <t>Dagger Attacks deal 12% increased Damage with Hits and Ailments</t>
  </si>
  <si>
    <t>Dagger Damage and Accuracy</t>
  </si>
  <si>
    <t>Dagger Attacks deal 10% increased Damage with Hits and Ailments</t>
  </si>
  <si>
    <t>10% increased Accuracy Rating with Daggers</t>
  </si>
  <si>
    <t>Dagger Attacks deal 8% increased Damage with Hits and Ailments</t>
  </si>
  <si>
    <t>4% increased Attack Speed with Daggers</t>
  </si>
  <si>
    <t>3% increased Attack Speed with Daggers</t>
  </si>
  <si>
    <t>Dagger Damage and Critical Strike Chance</t>
  </si>
  <si>
    <t>25% increased Critical Strike Chance with Daggers</t>
  </si>
  <si>
    <t>Dagger Damage and Leech</t>
  </si>
  <si>
    <t>0.3% of Attack Damage Leeched as Life</t>
  </si>
  <si>
    <t>Dagger Damage and Movement Speed</t>
  </si>
  <si>
    <t>5% increased Movement Speed</t>
  </si>
  <si>
    <t>Dagger Damage and Poison Chance</t>
  </si>
  <si>
    <t>12% increased Damage with Daggers</t>
  </si>
  <si>
    <t>Dagger Attacks deal 20% increased Damage with Ailments</t>
  </si>
  <si>
    <t>Damage</t>
  </si>
  <si>
    <t>12% increased Damage</t>
  </si>
  <si>
    <t>Damage against Cursed Enemies</t>
  </si>
  <si>
    <t>15% increased Damage with Hits and Ailments against Cursed Enemies</t>
  </si>
  <si>
    <t>Damage against Marked Enemy</t>
  </si>
  <si>
    <t>20% increased Damage with Hits and Ailments against Marked Enemy</t>
  </si>
  <si>
    <t>Damage and Critical Strike Chance against Shocked</t>
  </si>
  <si>
    <t>10% increased Damage if you have Shocked an Enemy Recently</t>
  </si>
  <si>
    <t>15% increased Critical Strike Chance against Shocked Enemies</t>
  </si>
  <si>
    <t>Damage and Critical Strikes against Blinded Enemies</t>
  </si>
  <si>
    <t>25% increased Critical Strike Chance against Blinded Enemies</t>
  </si>
  <si>
    <t>12% increased Damage with Hits and Ailments against Blinded Enemies</t>
  </si>
  <si>
    <t>14% increased Damage</t>
  </si>
  <si>
    <t>+12 to maximum Energy Shield</t>
  </si>
  <si>
    <t>+10 to maximum Energy Shield</t>
  </si>
  <si>
    <t>Damage and Mana</t>
  </si>
  <si>
    <t>+14 to maximum Mana</t>
  </si>
  <si>
    <t>Damage for Chaining Hits and Chain Distance</t>
  </si>
  <si>
    <t>Projectiles deal 10% increased Damage with Hits and Ailments to targets they Chain from</t>
  </si>
  <si>
    <t>15% increased Chaining range</t>
  </si>
  <si>
    <t>14% increased Damage if you have Consumed a corpse Recently</t>
  </si>
  <si>
    <t>16% increased Damage if you have Consumed a corpse Recently</t>
  </si>
  <si>
    <t>12% increased Damage over Time</t>
  </si>
  <si>
    <t>10% increased Damage over Time</t>
  </si>
  <si>
    <t>Damage Over Time and Chaos Damage Over Time Multiplier</t>
  </si>
  <si>
    <t>+3% to Chaos Damage over Time Multiplier</t>
  </si>
  <si>
    <t>Damage Over Time and Life Regeneration</t>
  </si>
  <si>
    <t>8% increased Damage over Time</t>
  </si>
  <si>
    <t>Regenerate 0.4% of Life per second</t>
  </si>
  <si>
    <t>Damage while you have a Herald</t>
  </si>
  <si>
    <t>10% increased Damage while affected by a Herald</t>
  </si>
  <si>
    <t>Damage, Area and Projectile Speed</t>
  </si>
  <si>
    <t>8% increased Damage</t>
  </si>
  <si>
    <t>5% increased Area of Effect</t>
  </si>
  <si>
    <t>5% increased Projectile Speed</t>
  </si>
  <si>
    <t>Defences with Shield</t>
  </si>
  <si>
    <t>40% increased Defences from Equipped Shield</t>
  </si>
  <si>
    <t>+10 to Dexterity</t>
  </si>
  <si>
    <t>+15 to Dexterity</t>
  </si>
  <si>
    <t>Dual Wield Accuracy</t>
  </si>
  <si>
    <t>12% increased Accuracy Rating while Dual Wielding</t>
  </si>
  <si>
    <t>Dual Wield Attack and Cast Speed and Block</t>
  </si>
  <si>
    <t>3% increased Attack Speed while Dual Wielding</t>
  </si>
  <si>
    <t>3% increased Cast Speed while Dual Wielding</t>
  </si>
  <si>
    <t>Dual Wield Attack Speed</t>
  </si>
  <si>
    <t>4% increased Attack Speed while Dual Wielding</t>
  </si>
  <si>
    <t>Dual Wield Attack Speed and Block</t>
  </si>
  <si>
    <t>Dual Wield Cast Speed</t>
  </si>
  <si>
    <t>4% increased Cast Speed while Dual Wielding</t>
  </si>
  <si>
    <t>Dual Wield Cast Speed and Movement Skill Cooldown Recovery</t>
  </si>
  <si>
    <t>15% increased Cooldown Recovery Rate of Movement Skills</t>
  </si>
  <si>
    <t>Dual Wield Critical Strike Chance</t>
  </si>
  <si>
    <t>20% increased Attack Critical Strike Chance while Dual Wielding</t>
  </si>
  <si>
    <t>Dual Wield Critical Strike Chance and Accuracy</t>
  </si>
  <si>
    <t>6% increased Accuracy Rating while Dual Wielding</t>
  </si>
  <si>
    <t>Dual Wield Critical Strike Multiplier and Accuracy</t>
  </si>
  <si>
    <t>+10% to Attack Critical Strike Multiplier while Dual Wielding</t>
  </si>
  <si>
    <t>Dual Wield Damage</t>
  </si>
  <si>
    <t>Attack Skills deal 12% increased Damage while Dual Wielding</t>
  </si>
  <si>
    <t>Dual Wield Damage and Accuracy</t>
  </si>
  <si>
    <t>Attack Skills deal 10% increased Damage while Dual Wielding</t>
  </si>
  <si>
    <t>Attack Skills deal 10% increased Damage with Ailments while Dual Wielding</t>
  </si>
  <si>
    <t>+3% Chance to Block Attack Damage while Dual Wielding</t>
  </si>
  <si>
    <t>Attack Skills deal 8% increased Damage while Dual Wielding</t>
  </si>
  <si>
    <t>8% increased Attack Damage while Dual Wielding</t>
  </si>
  <si>
    <t>Dual Wield Spell Damage and Attack and Cast Speed</t>
  </si>
  <si>
    <t>8% increased Spell Damage while Dual Wielding</t>
  </si>
  <si>
    <t>Dual Wield Spell Damage and Movement Speed</t>
  </si>
  <si>
    <t>10% increased Spell Damage while Dual Wielding</t>
  </si>
  <si>
    <t>Dual Wield Spell Damage and Spell Block</t>
  </si>
  <si>
    <t>10% increased Elemental Damage</t>
  </si>
  <si>
    <t>12% increased Elemental Damage</t>
  </si>
  <si>
    <t>6% increased Elemental Damage</t>
  </si>
  <si>
    <t>Elemental Damage and Ailment Effect</t>
  </si>
  <si>
    <t>10% increased Effect of Non-Damaging Ailments</t>
  </si>
  <si>
    <t>Elemental Damage and Penetration</t>
  </si>
  <si>
    <t>Damage Penetrates 2% Elemental Resistances</t>
  </si>
  <si>
    <t>Elemental Damage and Reflect Damage Taken</t>
  </si>
  <si>
    <t>15% reduced Reflected Elemental Damage taken</t>
  </si>
  <si>
    <t>8% increased Elemental Damage</t>
  </si>
  <si>
    <t>Elemental Damage and Resistances</t>
  </si>
  <si>
    <t>5% reduced Elemental Ailment Duration on you</t>
  </si>
  <si>
    <t>5% reduced Effect of Non-Damaging Ailments on you</t>
  </si>
  <si>
    <t>Elemental Resistance with Shields and Shield Defences</t>
  </si>
  <si>
    <t>+6% Elemental Resistances while holding a Shield</t>
  </si>
  <si>
    <t>Elemental Resistances and Attack Speed with Shields</t>
  </si>
  <si>
    <t>+4% Elemental Resistances while holding a Shield</t>
  </si>
  <si>
    <t>4% increased Attack Speed while holding a Shield</t>
  </si>
  <si>
    <t>Endurance Charge Duration</t>
  </si>
  <si>
    <t>18% increased Endurance Charge Duration</t>
  </si>
  <si>
    <t>6% increased maximum Energy Shield</t>
  </si>
  <si>
    <t>3% increased maximum Energy Shield</t>
  </si>
  <si>
    <t>Energy Shield and Energy Shield Recharge Rate</t>
  </si>
  <si>
    <t>+15 to maximum Energy Shield</t>
  </si>
  <si>
    <t>10% increased Energy Shield Recharge Rate</t>
  </si>
  <si>
    <t>Energy Shield and Mana</t>
  </si>
  <si>
    <t>6% increased maximum Mana</t>
  </si>
  <si>
    <t>Energy Shield and Mana Regeneration</t>
  </si>
  <si>
    <t>+14 to maximum Energy Shield</t>
  </si>
  <si>
    <t>25% increased Mana Regeneration Rate</t>
  </si>
  <si>
    <t>Energy Shield and Minion Life</t>
  </si>
  <si>
    <t>Minions have 10% increased maximum Life</t>
  </si>
  <si>
    <t>Energy Shield and Recovery</t>
  </si>
  <si>
    <t>Energy Shield and Recovery, Mana Regeneration</t>
  </si>
  <si>
    <t>5% increased Mana Regeneration Rate</t>
  </si>
  <si>
    <t>0.3% of Spell Damage Leeched as Energy Shield</t>
  </si>
  <si>
    <t>0.4% of Spell Damage Leeched as Energy Shield</t>
  </si>
  <si>
    <t>10% increased total Recovery per second from Energy Shield Leech</t>
  </si>
  <si>
    <t>0.2% of Spell Damage Leeched as Energy Shield</t>
  </si>
  <si>
    <t>Evasion</t>
  </si>
  <si>
    <t>8% increased Evasion Rating</t>
  </si>
  <si>
    <t>Evasion and Accuracy</t>
  </si>
  <si>
    <t>12% increased Evasion Rating</t>
  </si>
  <si>
    <t>8% increased Global Accuracy Rating</t>
  </si>
  <si>
    <t>Evasion and Blind Avoidance</t>
  </si>
  <si>
    <t>14% increased Evasion Rating</t>
  </si>
  <si>
    <t>+100 to Evasion Rating</t>
  </si>
  <si>
    <t>40% chance to Avoid Blind</t>
  </si>
  <si>
    <t>Evasion and Blind Chance</t>
  </si>
  <si>
    <t>Evasion and Blind Duration</t>
  </si>
  <si>
    <t>20% increased Blind duration</t>
  </si>
  <si>
    <t>Evasion and Elemental Resistances</t>
  </si>
  <si>
    <t>Evasion and Elusive Effect</t>
  </si>
  <si>
    <t>10% increased Elusive Effect</t>
  </si>
  <si>
    <t>Evasion and Energy Shield</t>
  </si>
  <si>
    <t>5% increased maximum Life</t>
  </si>
  <si>
    <t>18% increased Evasion Rating</t>
  </si>
  <si>
    <t>+12 to maximum Life</t>
  </si>
  <si>
    <t>Evasion and Movement Skill Cooldown Recovery</t>
  </si>
  <si>
    <t>10% increased Cooldown Recovery Rate of Movement Skills</t>
  </si>
  <si>
    <t>Evasion and Phasing</t>
  </si>
  <si>
    <t>10% chance to gain Phasing for 4 seconds on Kill</t>
  </si>
  <si>
    <t>Evasion per Frenzy Charge</t>
  </si>
  <si>
    <t>5% increased Evasion Rating per Frenzy Charge</t>
  </si>
  <si>
    <t>Evasion Per Frenzy Charge</t>
  </si>
  <si>
    <t>4% increased Evasion Rating per Frenzy Charge</t>
  </si>
  <si>
    <t>Evasion, Energy Shield, Life and Resistances</t>
  </si>
  <si>
    <t>+15 to maximum Life</t>
  </si>
  <si>
    <t>Exerted Attack Damage</t>
  </si>
  <si>
    <t>Exerted Attacks deal 20% increased Damage</t>
  </si>
  <si>
    <t>Faster Doom Gain</t>
  </si>
  <si>
    <t>Hexes have 50% increased Doom gain rate</t>
  </si>
  <si>
    <t>Fire and Cold Damage</t>
  </si>
  <si>
    <t>8% increased Fire Damage</t>
  </si>
  <si>
    <t>12% increased Fire Damage</t>
  </si>
  <si>
    <t>15% increased Fire Damage</t>
  </si>
  <si>
    <t>Fire Damage and Area of Effect</t>
  </si>
  <si>
    <t>8% increased Area of Effect</t>
  </si>
  <si>
    <t>+4% to Fire Damage over Time Multiplier</t>
  </si>
  <si>
    <t>+3% to Fire Damage over Time Multiplier</t>
  </si>
  <si>
    <t>Fire Damage and Cast Speed</t>
  </si>
  <si>
    <t>Fire Damage and Fire Skill Critical Multiplier</t>
  </si>
  <si>
    <t>10% increased Fire Damage</t>
  </si>
  <si>
    <t>+10% to Critical Strike Multiplier with Fire Skills</t>
  </si>
  <si>
    <t>Fire Damage and Ignite Avoidance</t>
  </si>
  <si>
    <t>30% chance to Avoid being Ignited</t>
  </si>
  <si>
    <t>5% chance to Avoid Fire Damage from Hits</t>
  </si>
  <si>
    <t>Fire Damage and Life Regeneration</t>
  </si>
  <si>
    <t>Fire Damage, Ignite Chance and Ignite Duration</t>
  </si>
  <si>
    <t>5% chance to Ignite</t>
  </si>
  <si>
    <t>10% increased Ignite Duration on Enemies</t>
  </si>
  <si>
    <t>Fire Resistance</t>
  </si>
  <si>
    <t>+18% to Fire Resistance</t>
  </si>
  <si>
    <t>Fortify Effect and Armour</t>
  </si>
  <si>
    <t>10% increased Effect of Fortify on you</t>
  </si>
  <si>
    <t>15% increased Armour while you have Fortify</t>
  </si>
  <si>
    <t>Fortify Effect and Duration</t>
  </si>
  <si>
    <t>25% increased Fortify duration</t>
  </si>
  <si>
    <t>5% increased Effect of Fortify on you</t>
  </si>
  <si>
    <t>12% increased Melee Physical Damage while you have Fortify</t>
  </si>
  <si>
    <t>Attacks with Melee Weapons deal 12% increased Damage with Ailments</t>
  </si>
  <si>
    <t>14% increased Melee Physical Damage while you have Fortify</t>
  </si>
  <si>
    <t>Attacks with Melee Weapons deal 14% increased Damage with Ailments</t>
  </si>
  <si>
    <t>Frenzy Charge Duration</t>
  </si>
  <si>
    <t>18% increased Frenzy Charge Duration</t>
  </si>
  <si>
    <t>Golem Life and Buff Effect</t>
  </si>
  <si>
    <t>20% increased Effect of Buffs granted by your Golems</t>
  </si>
  <si>
    <t>Golems have 12% increased Maximum Life</t>
  </si>
  <si>
    <t>Guard Skill Cooldown Recovery and Duration</t>
  </si>
  <si>
    <t>Guard Skills have 15% increased Cooldown Recovery Rate</t>
  </si>
  <si>
    <t>Guard Skills have 15% increased Duration</t>
  </si>
  <si>
    <t>Herald Buff Effect</t>
  </si>
  <si>
    <t>10% increased Effect of Herald Buffs on you</t>
  </si>
  <si>
    <t>Ignite Resistance</t>
  </si>
  <si>
    <t>30% reduced Ignite Duration on you</t>
  </si>
  <si>
    <t>Impale Chance</t>
  </si>
  <si>
    <t>10% chance to Impale Enemies on Hit with Attacks</t>
  </si>
  <si>
    <t>10% increased Attack Physical Damage</t>
  </si>
  <si>
    <t>12% increased Attack Physical Damage</t>
  </si>
  <si>
    <t>Impale Duration and Chance with Two Handed Weapons</t>
  </si>
  <si>
    <t>10% chance to Impale Enemies on Hit with Two Handed Weapons</t>
  </si>
  <si>
    <t>25% increased Impale Duration</t>
  </si>
  <si>
    <t>Impale Effect</t>
  </si>
  <si>
    <t>5% increased Impale Effect</t>
  </si>
  <si>
    <t>Impale Effect and Attack Speed</t>
  </si>
  <si>
    <t>Impale Damage dealt to Enemies Impaled by you Overwhelms 5% Physical Damage Reduction</t>
  </si>
  <si>
    <t>Impale Effect with Two Handed Weapons</t>
  </si>
  <si>
    <t>10% increased Effect of Impales you inflict with Two Handed Weapons</t>
  </si>
  <si>
    <t>Increased Energy Shield Leeched</t>
  </si>
  <si>
    <t>30% increased total Recovery per second from Energy Shield Leech</t>
  </si>
  <si>
    <t>+15 to Intelligence</t>
  </si>
  <si>
    <t>+10 to Intelligence</t>
  </si>
  <si>
    <t>Knockback Chance</t>
  </si>
  <si>
    <t>6% chance to Knock Enemies Back on hit</t>
  </si>
  <si>
    <t>Knockback Distance</t>
  </si>
  <si>
    <t>25% increased Knockback Distance</t>
  </si>
  <si>
    <t>6% increased maximum Life</t>
  </si>
  <si>
    <t>10% increased maximum Life</t>
  </si>
  <si>
    <t>6% increased Armour</t>
  </si>
  <si>
    <t>+16 to maximum Life</t>
  </si>
  <si>
    <t>16% increased Armour</t>
  </si>
  <si>
    <t>Life and Chaos Resistance</t>
  </si>
  <si>
    <t>Life and Elemental Ailment Avoidance</t>
  </si>
  <si>
    <t>4% chance to Avoid Elemental Ailments</t>
  </si>
  <si>
    <t>Life and Elemental Resistances</t>
  </si>
  <si>
    <t>Life and Flasks</t>
  </si>
  <si>
    <t>10% increased Life Recovery from Flasks</t>
  </si>
  <si>
    <t>Life and Life on Kill</t>
  </si>
  <si>
    <t>+10 Life gained on Kill</t>
  </si>
  <si>
    <t>Life and Mana Leech</t>
  </si>
  <si>
    <t>0.4% of Attack Damage Leeched as Mana</t>
  </si>
  <si>
    <t>Life and Reduced Mana Cost</t>
  </si>
  <si>
    <t>3% reduced Mana Cost of Skills</t>
  </si>
  <si>
    <t>Life and Strength</t>
  </si>
  <si>
    <t>+10 to maximum Life</t>
  </si>
  <si>
    <t>+5 to Strength</t>
  </si>
  <si>
    <t>0.6% of Physical Attack Damage Leeched as Life</t>
  </si>
  <si>
    <t>0.4% of Physical Attack Damage Leeched as Life</t>
  </si>
  <si>
    <t>5% increased Maximum total Recovery per second from Life Leech</t>
  </si>
  <si>
    <t>30% increased total Recovery per second from Life Leech</t>
  </si>
  <si>
    <t>10% increased Maximum total Recovery per second from Life Leech</t>
  </si>
  <si>
    <t>50% increased total Recovery per second from Life Leech</t>
  </si>
  <si>
    <t>40% increased total Recovery per second from Life Leech</t>
  </si>
  <si>
    <t>Life Leech and Attack Speed</t>
  </si>
  <si>
    <t>Life Leech Speed and Attack Speed</t>
  </si>
  <si>
    <t>Regenerate 0.8% of Life per second</t>
  </si>
  <si>
    <t>Regenerate 0.3% of Life per second</t>
  </si>
  <si>
    <t>Life Regeneration per Endurance Charge</t>
  </si>
  <si>
    <t>Regenerate 0.2% of Life per second per Endurance Charge</t>
  </si>
  <si>
    <t>10% increased Lightning Damage</t>
  </si>
  <si>
    <t>12% increased Lightning Damage</t>
  </si>
  <si>
    <t>15% increased Lightning Damage</t>
  </si>
  <si>
    <t>Lightning Damage and Cast Speed</t>
  </si>
  <si>
    <t>Lightning Damage and Lightning Ailment Duration</t>
  </si>
  <si>
    <t>30% increased Duration of Lightning Ailments</t>
  </si>
  <si>
    <t>10% increased Effect of Lightning Ailments</t>
  </si>
  <si>
    <t>15% increased Effect of Lightning Ailments</t>
  </si>
  <si>
    <t>Lightning Damage and Shock Avoidance</t>
  </si>
  <si>
    <t>30% chance to Avoid being Shocked</t>
  </si>
  <si>
    <t>5% chance to Avoid Lightning Damage from Hits</t>
  </si>
  <si>
    <t>Lightning Damage and Shock Chance</t>
  </si>
  <si>
    <t>10% chance to Shock</t>
  </si>
  <si>
    <t>Lightning Resistance</t>
  </si>
  <si>
    <t>+18% to Lightning Resistance</t>
  </si>
  <si>
    <t>Mace Accuracy and Attack Speed</t>
  </si>
  <si>
    <t>8% increased Accuracy Rating with Maces or Sceptres</t>
  </si>
  <si>
    <t>4% increased Attack Speed with Maces or Sceptres</t>
  </si>
  <si>
    <t>Mace Critical Strike Chance and Multiplier</t>
  </si>
  <si>
    <t>+16% to Critical Strike Multiplier with Maces or Sceptres</t>
  </si>
  <si>
    <t>20% increased Critical Strike Chance with Maces or Sceptres</t>
  </si>
  <si>
    <t>Mace Critical Strike Multiplier</t>
  </si>
  <si>
    <t>+15% to Critical Strike Multiplier with Maces or Sceptres</t>
  </si>
  <si>
    <t>Mace or Sceptre Attacks deal 12% increased Damage with Hits and Ailments</t>
  </si>
  <si>
    <t>14% increased Physical Damage with Maces or Sceptres</t>
  </si>
  <si>
    <t>Mace or Sceptre Attacks deal 14% increased Damage with Ailments</t>
  </si>
  <si>
    <t>Mace or Sceptre Attacks deal 14% increased Damage with Hits and Ailments</t>
  </si>
  <si>
    <t>Mace Damage and Accuracy</t>
  </si>
  <si>
    <t>Mace or Sceptre Attacks deal 10% increased Damage with Hits and Ailments</t>
  </si>
  <si>
    <t>6% increased Accuracy Rating with Maces or Sceptres</t>
  </si>
  <si>
    <t>Mace Damage and Attack Speed</t>
  </si>
  <si>
    <t>Mace or Sceptre Attacks deal 8% increased Damage with Hits and Ailments</t>
  </si>
  <si>
    <t>3% increased Attack Speed with Maces or Sceptres</t>
  </si>
  <si>
    <t>Mace Damage and Critical Strike Chance</t>
  </si>
  <si>
    <t>8% increased Physical Damage with Maces or Sceptres</t>
  </si>
  <si>
    <t>Mace or Sceptre Attacks deal 8% increased Damage with Ailments</t>
  </si>
  <si>
    <t>10% increased Physical Damage with Maces or Sceptres</t>
  </si>
  <si>
    <t>Mace or Sceptre Attacks deal 10% increased Damage with Ailments</t>
  </si>
  <si>
    <t>5% reduced Enemy Stun Threshold with Maces or Sceptres</t>
  </si>
  <si>
    <t>16% increased Physical Damage with Maces or Sceptres</t>
  </si>
  <si>
    <t>Mace or Sceptre Attacks deal 16% increased Damage with Ailments</t>
  </si>
  <si>
    <t>20% increased Stun Duration on Enemies</t>
  </si>
  <si>
    <t>12% increased Physical Damage with Maces or Sceptres</t>
  </si>
  <si>
    <t>Mace or Sceptre Attacks deal 12% increased Damage with Ailments</t>
  </si>
  <si>
    <t>10% increased Stun Duration on Enemies</t>
  </si>
  <si>
    <t>5% chance to double Stun Duration</t>
  </si>
  <si>
    <t>Mace Elemental Damage and Accuracy</t>
  </si>
  <si>
    <t>12% increased Elemental Damage with Maces or Sceptres</t>
  </si>
  <si>
    <t>10% increased maximum Mana</t>
  </si>
  <si>
    <t>+20 to maximum Mana</t>
  </si>
  <si>
    <t>4% increased maximum Mana</t>
  </si>
  <si>
    <t>+25 to maximum Mana</t>
  </si>
  <si>
    <t>Mana and Arcane Surge Effect</t>
  </si>
  <si>
    <t>10% increased Effect of Arcane Surge on you</t>
  </si>
  <si>
    <t>Mana and Aura Area of Effect</t>
  </si>
  <si>
    <t>10% increased Area of Effect of Aura Skills</t>
  </si>
  <si>
    <t>Mana and Flask Effect</t>
  </si>
  <si>
    <t>Flasks applied to you have 5% increased Effect</t>
  </si>
  <si>
    <t>10% increased Mana Recovery from Flasks</t>
  </si>
  <si>
    <t>15% increased Mana Recovery from Flasks</t>
  </si>
  <si>
    <t>Mana and Guard Skill Cooldown Recovery</t>
  </si>
  <si>
    <t>Mana and Guard Skill Duration</t>
  </si>
  <si>
    <t>5% increased maximum Mana</t>
  </si>
  <si>
    <t>Mana and Life Regeneration</t>
  </si>
  <si>
    <t>15% increased Mana Regeneration Rate</t>
  </si>
  <si>
    <t>Recover 2% of Mana when you Kill a Cursed Enemy</t>
  </si>
  <si>
    <t>+5 Mana gained on Kill</t>
  </si>
  <si>
    <t>10% increased Mana Regeneration Rate</t>
  </si>
  <si>
    <t>30% increased Mana Regeneration Rate if you've Hit a Cursed Enemy Recently</t>
  </si>
  <si>
    <t>4% reduced Mana Cost of Skills</t>
  </si>
  <si>
    <t>Mana and Spell Block</t>
  </si>
  <si>
    <t>Mana and Spell Damage</t>
  </si>
  <si>
    <t>10% increased Spell Damage</t>
  </si>
  <si>
    <t>Mana Flasks</t>
  </si>
  <si>
    <t>5% increased Flask Charges gained</t>
  </si>
  <si>
    <t>Mana Flasks and Flask Duration</t>
  </si>
  <si>
    <t>5% increased Flask Effect Duration</t>
  </si>
  <si>
    <t>40% increased total Recovery per second from Mana Leech</t>
  </si>
  <si>
    <t>50% increased total Recovery per second from Mana Leech</t>
  </si>
  <si>
    <t>+2 Mana gained for each Enemy hit by your Attacks</t>
  </si>
  <si>
    <t>Mana Regeneration and Increased Mana Cost</t>
  </si>
  <si>
    <t>5% increased Mana Cost of Skills</t>
  </si>
  <si>
    <t>Mana Regeneration and Intelligence</t>
  </si>
  <si>
    <t>20% increased Mana Regeneration Rate</t>
  </si>
  <si>
    <t>+5 to Intelligence</t>
  </si>
  <si>
    <t>+14 to maximum Life</t>
  </si>
  <si>
    <t>Mana Regeneration and Reduced Mana Cost</t>
  </si>
  <si>
    <t>5% reduced Mana Cost of Skills</t>
  </si>
  <si>
    <t>Mana Regeneration per Power Charge</t>
  </si>
  <si>
    <t>8% increased Mana Regeneration Rate per Power Charge</t>
  </si>
  <si>
    <t>Marked Enemy Reduced Accuracy</t>
  </si>
  <si>
    <t>Marked Enemy has 10% reduced Accuracy Rating</t>
  </si>
  <si>
    <t>Melee Area of Effect and Damage</t>
  </si>
  <si>
    <t>Melee Skills have 5% increased Area of Effect</t>
  </si>
  <si>
    <t>10% increased Melee Damage</t>
  </si>
  <si>
    <t>Melee Attack Speed</t>
  </si>
  <si>
    <t>5% increased Melee Attack Speed</t>
  </si>
  <si>
    <t>20% increased Melee Critical Strike Chance</t>
  </si>
  <si>
    <t>25% increased Melee Critical Strike Chance</t>
  </si>
  <si>
    <t>+10% to Melee Critical Strike Multiplier</t>
  </si>
  <si>
    <t>+12% to Melee Critical Strike Multiplier</t>
  </si>
  <si>
    <t>12% increased Melee Physical Damage</t>
  </si>
  <si>
    <t>16% increased Melee Physical Damage</t>
  </si>
  <si>
    <t>12% increased Melee Damage</t>
  </si>
  <si>
    <t>8% increased Melee Physical Damage</t>
  </si>
  <si>
    <t>4% increased Melee Physical Damage</t>
  </si>
  <si>
    <t>Attacks with Melee Weapons deal 4% increased Damage with Ailments</t>
  </si>
  <si>
    <t>Melee Damage and Life</t>
  </si>
  <si>
    <t>Melee Damage and Splash Area of Effect</t>
  </si>
  <si>
    <t>15% increased Melee Splash Area of Effect</t>
  </si>
  <si>
    <t>Melee Damage and Strength</t>
  </si>
  <si>
    <t>10% increased Melee Physical Damage</t>
  </si>
  <si>
    <t>Melee Damage and Strike Range</t>
  </si>
  <si>
    <t>+1 to Melee Strike Range</t>
  </si>
  <si>
    <t>Mine Critical Strike Chance</t>
  </si>
  <si>
    <t>30% increased Critical Strike Chance with Mines</t>
  </si>
  <si>
    <t>Mine Critical Strike Chance and Multiplier</t>
  </si>
  <si>
    <t>15% increased Critical Strike Chance with Mines</t>
  </si>
  <si>
    <t>+8% to Critical Strike Multiplier with Mines</t>
  </si>
  <si>
    <t>Mine Critical Strike Multiplier</t>
  </si>
  <si>
    <t>+15% to Critical Strike Multiplier with Mines</t>
  </si>
  <si>
    <t>Mine Damage</t>
  </si>
  <si>
    <t>14% increased Mine Damage</t>
  </si>
  <si>
    <t>Mine Damage and Area of Effect</t>
  </si>
  <si>
    <t>6% increased Mine Damage</t>
  </si>
  <si>
    <t>Skills used by Mines have 6% increased Area of Effect</t>
  </si>
  <si>
    <t>Mine Damage and Duration</t>
  </si>
  <si>
    <t>10% increased Mine Damage</t>
  </si>
  <si>
    <t>20% increased Mine Duration</t>
  </si>
  <si>
    <t>5% reduced Mana Reservation of Skills that throw Mines</t>
  </si>
  <si>
    <t>8% increased Mine Damage</t>
  </si>
  <si>
    <t>Mine Damage and Throwing Speed</t>
  </si>
  <si>
    <t>3% increased Mine Throwing Speed</t>
  </si>
  <si>
    <t>Mine Throwing and Detonation Speed</t>
  </si>
  <si>
    <t>4% increased Mine Throwing Speed</t>
  </si>
  <si>
    <t>Mines have 10% increased Detonation Speed</t>
  </si>
  <si>
    <t>Mine Throwing Speed</t>
  </si>
  <si>
    <t>5% increased Mine Throwing Speed</t>
  </si>
  <si>
    <t>Minions have 5% increased Attack Speed</t>
  </si>
  <si>
    <t>Minions have 5% increased Cast Speed</t>
  </si>
  <si>
    <t>Minions have 4% increased Attack Speed</t>
  </si>
  <si>
    <t>Minions have 4% increased Cast Speed</t>
  </si>
  <si>
    <t>Minion Attack Speed and Accuracy</t>
  </si>
  <si>
    <t>15% increased Minion Accuracy Rating</t>
  </si>
  <si>
    <t>Minions deal 12% increased Damage</t>
  </si>
  <si>
    <t>Minions deal 10% increased Damage</t>
  </si>
  <si>
    <t>10% increased Minion Accuracy Rating</t>
  </si>
  <si>
    <t>Minion Damage and Area of Effect</t>
  </si>
  <si>
    <t>Minions deal 6% increased Damage</t>
  </si>
  <si>
    <t>Minions have 12% increased Area of Effect</t>
  </si>
  <si>
    <t>Minion Damage and Duration</t>
  </si>
  <si>
    <t>8% increased Minion Duration</t>
  </si>
  <si>
    <t>Minion Damage and Life Leech</t>
  </si>
  <si>
    <t>Minions Leech 0.2% of Damage as Life</t>
  </si>
  <si>
    <t>Minions have 4% increased Movement Speed</t>
  </si>
  <si>
    <t>Minions have 5% increased Movement Speed</t>
  </si>
  <si>
    <t>Minion Duration, Attack and Cast Speed</t>
  </si>
  <si>
    <t>Minions have 12% increased maximum Life</t>
  </si>
  <si>
    <t>Minion Life and Block</t>
  </si>
  <si>
    <t>Minions have +10% Chance to Block Attack Damage</t>
  </si>
  <si>
    <t>Minion Life and Damage</t>
  </si>
  <si>
    <t>Minions have 8% increased maximum Life</t>
  </si>
  <si>
    <t>Minion Life and Elemental Resistances</t>
  </si>
  <si>
    <t>Minions have +8% to all Elemental Resistances</t>
  </si>
  <si>
    <t>Minion Life and Life Regeneration</t>
  </si>
  <si>
    <t>Minions Regenerate 1% of Life per second</t>
  </si>
  <si>
    <t>Minion Life and Physical Damage Reduction</t>
  </si>
  <si>
    <t>Minions have 8% additional Physical Damage Reduction</t>
  </si>
  <si>
    <t>Minions have +10% to all Elemental Resistances</t>
  </si>
  <si>
    <t>Minions have +10% to Chaos Resistance</t>
  </si>
  <si>
    <t>Minions have +8% to Chaos Resistance</t>
  </si>
  <si>
    <t>Minion Life and Spell Block</t>
  </si>
  <si>
    <t>Minions have +10% Chance to Block Spell Damage</t>
  </si>
  <si>
    <t>Minion Life Leech</t>
  </si>
  <si>
    <t>Minions Leech 0.6% of Damage as Life</t>
  </si>
  <si>
    <t>Minion Life Regeneration</t>
  </si>
  <si>
    <t>Minions Regenerate 1.5% of Life per second</t>
  </si>
  <si>
    <t>Movement Speed</t>
  </si>
  <si>
    <t>Movement Speed per Frenzy Charge</t>
  </si>
  <si>
    <t>2% increased Movement Speed per Frenzy Charge</t>
  </si>
  <si>
    <t>14% increased Damage with One Handed Weapons</t>
  </si>
  <si>
    <t>Attacks with One Handed Weapons deal 20% increased Damage with Ailments</t>
  </si>
  <si>
    <t>10% increased Damage with One Handed Weapons</t>
  </si>
  <si>
    <t>Attacks with One Handed Weapons deal 10% increased Damage with Ailments</t>
  </si>
  <si>
    <t>One Handed Melee Damage</t>
  </si>
  <si>
    <t>16% increased Physical Damage with One Handed Melee Weapons</t>
  </si>
  <si>
    <t>Attacks with One Handed Melee Weapons deal 16% increased Damage with Ailments</t>
  </si>
  <si>
    <t>One Handed Melee Damage and Attack Speed</t>
  </si>
  <si>
    <t>12% increased Physical Damage with One Handed Melee Weapons</t>
  </si>
  <si>
    <t>4% increased Attack Speed with One Handed Melee Weapons</t>
  </si>
  <si>
    <t>Attacks with One Handed Melee Weapons deal 12% increased Damage with Ailments</t>
  </si>
  <si>
    <t>10% increased Physical Damage</t>
  </si>
  <si>
    <t>12% increased Physical Damage</t>
  </si>
  <si>
    <t>Physical and Chaos Damage and Life</t>
  </si>
  <si>
    <t>14% increased Physical Damage</t>
  </si>
  <si>
    <t>14% increased Chaos Damage</t>
  </si>
  <si>
    <t>Physical and Elemental Damage</t>
  </si>
  <si>
    <t>8% increased Physical Damage</t>
  </si>
  <si>
    <t>Physical and Fire Damage</t>
  </si>
  <si>
    <t>Physical and Lightning Damage</t>
  </si>
  <si>
    <t>14% increased Attack Physical Damage</t>
  </si>
  <si>
    <t>Physical Attack Damage and Life</t>
  </si>
  <si>
    <t>Physical Bow Damage</t>
  </si>
  <si>
    <t>14% increased Physical Damage with Bows</t>
  </si>
  <si>
    <t>14% increased Damage Over Time with Bow Skills</t>
  </si>
  <si>
    <t>Physical Bow Damage and Area of Effect</t>
  </si>
  <si>
    <t>10% increased Physical Damage with Bows</t>
  </si>
  <si>
    <t>Physical Bow Damage, Chance to Bleed and Faster Bleed</t>
  </si>
  <si>
    <t>Bow Attacks have 10% chance to cause Bleeding</t>
  </si>
  <si>
    <t>Bleeding you inflict deals Damage 5% faster</t>
  </si>
  <si>
    <t>Physical Damage and Attack and Cast Speed</t>
  </si>
  <si>
    <t>3% increased Attack and Cast Speed</t>
  </si>
  <si>
    <t>Physical Damage and Reflect Damage Taken</t>
  </si>
  <si>
    <t>15% reduced Reflected Physical Damage taken</t>
  </si>
  <si>
    <t>Poison and Bleed Chance</t>
  </si>
  <si>
    <t>20% chance to Poison on Hit</t>
  </si>
  <si>
    <t>Attacks have 20% chance to cause Bleeding</t>
  </si>
  <si>
    <t>Poison and Bleed Damage</t>
  </si>
  <si>
    <t>20% increased Damage with Poison</t>
  </si>
  <si>
    <t>Poison Chance</t>
  </si>
  <si>
    <t>Poison Damage</t>
  </si>
  <si>
    <t>8% increased Damage with Poison</t>
  </si>
  <si>
    <t>+4% to Damage over Time Multiplier for Poison</t>
  </si>
  <si>
    <t>Poison Damage and Cast Speed</t>
  </si>
  <si>
    <t>15% increased Damage with Poison</t>
  </si>
  <si>
    <t>Poison Damage and Chance</t>
  </si>
  <si>
    <t>10% chance to Poison on Hit</t>
  </si>
  <si>
    <t>Poison Damage and Duration</t>
  </si>
  <si>
    <t>10% increased Damage with Poison</t>
  </si>
  <si>
    <t>5% increased Poison Duration</t>
  </si>
  <si>
    <t>Poison Damage Multiplier with Spells</t>
  </si>
  <si>
    <t>Spell Skills have +5% to Damage over Time Multiplier for Poison</t>
  </si>
  <si>
    <t>Power Charge Duration</t>
  </si>
  <si>
    <t>18% increased Power Charge Duration</t>
  </si>
  <si>
    <t>12% increased Projectile Damage</t>
  </si>
  <si>
    <t>14% increased Projectile Damage</t>
  </si>
  <si>
    <t>10% increased Projectile Damage</t>
  </si>
  <si>
    <t>16% increased Projectile Damage</t>
  </si>
  <si>
    <t>6% increased Projectile Damage</t>
  </si>
  <si>
    <t>4% increased Projectile Damage</t>
  </si>
  <si>
    <t>Projectile Damage and Attack Speed</t>
  </si>
  <si>
    <t>Projectile Damage and Chance for Extra Fork Projectile</t>
  </si>
  <si>
    <t>Projectiles have 10% chance for an additional Projectile when Forking</t>
  </si>
  <si>
    <t>Projectile Damage and Dexterity</t>
  </si>
  <si>
    <t>8% increased Projectile Damage</t>
  </si>
  <si>
    <t>50% reduced Projectile Fork angle</t>
  </si>
  <si>
    <t>50% increased Projectile Fork angle</t>
  </si>
  <si>
    <t>Projectile Damage and Pierce</t>
  </si>
  <si>
    <t>Projectiles Pierce an additional Target</t>
  </si>
  <si>
    <t>10% increased Projectile Speed</t>
  </si>
  <si>
    <t>10% reduced Projectile Speed</t>
  </si>
  <si>
    <t>Projectile Damage per Enemy Pierced</t>
  </si>
  <si>
    <t>Projectiles deal 6% increased Damage for each Enemy Pierced</t>
  </si>
  <si>
    <t>Reduced Mana Reservation</t>
  </si>
  <si>
    <t>4% reduced Mana Reserved</t>
  </si>
  <si>
    <t>Reduced Mana Reservation of Curse Skills</t>
  </si>
  <si>
    <t>5% reduced Mana Reservation of Curse Aura Skills</t>
  </si>
  <si>
    <t>Reduced Mana Reservation of Heralds</t>
  </si>
  <si>
    <t>5% reduced Mana Reservation of Herald Skills</t>
  </si>
  <si>
    <t>Reduced Skill Duration</t>
  </si>
  <si>
    <t>5% reduced Skill Effect Duration</t>
  </si>
  <si>
    <t>Seal Generation Speed</t>
  </si>
  <si>
    <t>Skills Supported by Unleash have 10% increased Seal gain frequency</t>
  </si>
  <si>
    <t>Shield Block</t>
  </si>
  <si>
    <t>+3% Chance to Block Attack Damage while holding a Shield</t>
  </si>
  <si>
    <t>Shield Block and Block Recovery</t>
  </si>
  <si>
    <t>30% increased Block Recovery</t>
  </si>
  <si>
    <t>25% increased Defences from Equipped Shield</t>
  </si>
  <si>
    <t>Shield Block and Shield Defences</t>
  </si>
  <si>
    <t>Shield Cast Speed</t>
  </si>
  <si>
    <t>4% increased Cast Speed while holding a Shield</t>
  </si>
  <si>
    <t>12% increased Physical Attack Damage while holding a Shield</t>
  </si>
  <si>
    <t>Attack Skills deal 12% increased Damage with Ailments while holding a Shield</t>
  </si>
  <si>
    <t>10% increased Physical Attack Damage while holding a Shield</t>
  </si>
  <si>
    <t>Attack Skills deal 10% increased Damage with Ailments while holding a Shield</t>
  </si>
  <si>
    <t>Shield Damage and Defences</t>
  </si>
  <si>
    <t>30% increased Defences from Equipped Shield</t>
  </si>
  <si>
    <t>14% increased Physical Attack Damage while holding a Shield</t>
  </si>
  <si>
    <t>Attack Skills deal 14% increased Damage with Ailments while holding a Shield</t>
  </si>
  <si>
    <t>50% increased Defences from Equipped Shield</t>
  </si>
  <si>
    <t>Shield Spell Block and Block Recovery</t>
  </si>
  <si>
    <t>40% increased Block Recovery</t>
  </si>
  <si>
    <t>Shield Spell Block and Elemental Resistances with a Shield</t>
  </si>
  <si>
    <t>12% increased Spell Damage while holding a Shield</t>
  </si>
  <si>
    <t>10% increased Spell Damage while holding a Shield</t>
  </si>
  <si>
    <t>Shield Spell Damage and Block</t>
  </si>
  <si>
    <t>8% increased Spell Damage while holding a Shield</t>
  </si>
  <si>
    <t>Shield Spell Damage and Spell Block</t>
  </si>
  <si>
    <t>Shield Spell Damage, Block Recovery and Energy Shield</t>
  </si>
  <si>
    <t>40% increased Energy Shield from Equipped Shield</t>
  </si>
  <si>
    <t>Shock Chance and Lightning Ailment Effect</t>
  </si>
  <si>
    <t>20% increased Effect of Lightning Ailments</t>
  </si>
  <si>
    <t>Shock Chance, Lightning Ailment Effect and Duration</t>
  </si>
  <si>
    <t>5% chance to Shock</t>
  </si>
  <si>
    <t>Shock Resistance</t>
  </si>
  <si>
    <t>30% reduced Effect of Shock on you</t>
  </si>
  <si>
    <t>Skill Duration</t>
  </si>
  <si>
    <t>10% increased Skill Effect Duration</t>
  </si>
  <si>
    <t>Spell Area of Effect and Damage</t>
  </si>
  <si>
    <t>Spell Skills have 5% increased Area of Effect</t>
  </si>
  <si>
    <t>20% increased Critical Strike Chance for Spells</t>
  </si>
  <si>
    <t>25% increased Critical Strike Chance for Spells</t>
  </si>
  <si>
    <t>Spell Critical Strike Chance and Critical Ignite Damage Multiplier</t>
  </si>
  <si>
    <t>15% increased Critical Strike Chance for Spells</t>
  </si>
  <si>
    <t>+5% to Damage over Time Multiplier for Ignite from Critical Strikes</t>
  </si>
  <si>
    <t>Spell Critical Strike Multiplier</t>
  </si>
  <si>
    <t>+10% to Critical Strike Multiplier for Spells</t>
  </si>
  <si>
    <t>12% increased Spell Damage</t>
  </si>
  <si>
    <t>6% increased Spell Damage</t>
  </si>
  <si>
    <t>16% increased Spell Damage</t>
  </si>
  <si>
    <t>Spell Damage and Intelligence</t>
  </si>
  <si>
    <t>8% increased Spell Damage</t>
  </si>
  <si>
    <t>Spell Damage per Power Charge</t>
  </si>
  <si>
    <t>4% increased Spell Damage per Power Charge</t>
  </si>
  <si>
    <t>Staff Area of Effect</t>
  </si>
  <si>
    <t>10% increased Area of Effect while wielding a Staff</t>
  </si>
  <si>
    <t>Staff Area of Effect and Attack and Cast Speed</t>
  </si>
  <si>
    <t>8% increased Area of Effect while wielding a Staff</t>
  </si>
  <si>
    <t>4% increased Attack Speed with Staves</t>
  </si>
  <si>
    <t>4% increased Cast Speed while wielding a Staff</t>
  </si>
  <si>
    <t>8% increased Accuracy Rating with Staves</t>
  </si>
  <si>
    <t>6% increased Accuracy Rating with Staves</t>
  </si>
  <si>
    <t>Staff Block, Attack and Cast Speed</t>
  </si>
  <si>
    <t>3% increased Attack Speed with Staves</t>
  </si>
  <si>
    <t>3% increased Cast Speed while wielding a Staff</t>
  </si>
  <si>
    <t>30% increased Global Critical Strike Chance while wielding a Staff</t>
  </si>
  <si>
    <t>20% increased Global Critical Strike Chance while wielding a Staff</t>
  </si>
  <si>
    <t>Staff Critical Strike Chance and Accuracy</t>
  </si>
  <si>
    <t>20% increased Critical Strike Chance with Staves</t>
  </si>
  <si>
    <t>+15% to Critical Strike Multiplier with Staves</t>
  </si>
  <si>
    <t>+10% to Global Critical Strike Multiplier while wielding a Staff</t>
  </si>
  <si>
    <t>Staff Damage and Stun Duration</t>
  </si>
  <si>
    <t>Staff Attacks deal 15% increased Damage with Hits and Ailments</t>
  </si>
  <si>
    <t>10% increased Stun Duration with Staves on Enemies</t>
  </si>
  <si>
    <t>Staff Damage, Armour and Stun Threshold</t>
  </si>
  <si>
    <t>15% increased Armour</t>
  </si>
  <si>
    <t>5% reduced Enemy Stun Threshold</t>
  </si>
  <si>
    <t>Staff Attacks deal 12% increased Damage with Hits and Ailments</t>
  </si>
  <si>
    <t>Staff Elemental Damage</t>
  </si>
  <si>
    <t>16% increased Elemental Damage with Staves</t>
  </si>
  <si>
    <t>Staff Elemental Damage and Penetration</t>
  </si>
  <si>
    <t>10% increased Elemental Damage with Staves</t>
  </si>
  <si>
    <t>Damage with Weapons Penetrates 2% Elemental Resistance</t>
  </si>
  <si>
    <t>Staff Spell Damage</t>
  </si>
  <si>
    <t>12% increased Spell Damage while wielding a Staff</t>
  </si>
  <si>
    <t>Staff Spell Damage and Block</t>
  </si>
  <si>
    <t>10% increased Spell Damage while wielding a Staff</t>
  </si>
  <si>
    <t>Staff Spell Damage and Chaos Resistance</t>
  </si>
  <si>
    <t>+6% to Chaos Resistance</t>
  </si>
  <si>
    <t>Staff Spell Damage and Spell Block</t>
  </si>
  <si>
    <t>Stance Skill Cooldown Recovery</t>
  </si>
  <si>
    <t>30% increased Cooldown Recovery Rate for Stance Skills</t>
  </si>
  <si>
    <t>+10 to Strength</t>
  </si>
  <si>
    <t>+15 to Strength</t>
  </si>
  <si>
    <t>Stun Avoidance and Movement Speed</t>
  </si>
  <si>
    <t>8% chance to Avoid being Stunned</t>
  </si>
  <si>
    <t>25% increased Stun Duration on Enemies</t>
  </si>
  <si>
    <t>Stun Duration per Endurance Charge</t>
  </si>
  <si>
    <t>5% increased Stun Duration on Enemies per Endurance Charge</t>
  </si>
  <si>
    <t>Stun Threshold Reduction</t>
  </si>
  <si>
    <t>Sword Attack Speed and Accuracy</t>
  </si>
  <si>
    <t>4% increased Attack Speed with Swords</t>
  </si>
  <si>
    <t>8% increased Accuracy Rating with Swords</t>
  </si>
  <si>
    <t>Sword Attack Speed and Critical Strike Chance</t>
  </si>
  <si>
    <t>3% increased Attack Speed with Swords</t>
  </si>
  <si>
    <t>20% increased Critical Strike Chance with Swords</t>
  </si>
  <si>
    <t>Sword Critical Strike Chance and Multiplier</t>
  </si>
  <si>
    <t>+10% to Critical Strike Multiplier with Swords</t>
  </si>
  <si>
    <t>Sword Attacks deal 12% increased Damage with Hits and Ailments</t>
  </si>
  <si>
    <t>Sword Attacks deal 14% increased Damage with Hits and Ailments</t>
  </si>
  <si>
    <t>12% increased Physical Damage with Swords</t>
  </si>
  <si>
    <t>Sword Attacks deal 12% increased Damage with Ailments</t>
  </si>
  <si>
    <t>Sword Attacks deal 10% increased Damage with Hits and Ailments</t>
  </si>
  <si>
    <t>Sword Damage and Ailment Damage</t>
  </si>
  <si>
    <t>15% increased Physical Damage with Swords</t>
  </si>
  <si>
    <t>Sword Attacks deal 25% increased Damage with Ailments</t>
  </si>
  <si>
    <t>Sword Damage and Attack Speed</t>
  </si>
  <si>
    <t>10% increased Physical Damage with Swords</t>
  </si>
  <si>
    <t>Sword Attacks deal 10% increased Damage with Ailments</t>
  </si>
  <si>
    <t>Sword Damage and Bleed Chance</t>
  </si>
  <si>
    <t>Sword Attacks deal 15% increased Damage with Ailments</t>
  </si>
  <si>
    <t>Sword Damage and Block</t>
  </si>
  <si>
    <t>8% increased Physical Damage with Swords</t>
  </si>
  <si>
    <t>Sword Attacks deal 8% increased Damage with Ailments</t>
  </si>
  <si>
    <t>Sword Damage and Critical Strike Multiplier</t>
  </si>
  <si>
    <t>Sword Damage and Melee Range</t>
  </si>
  <si>
    <t>+1 to Melee Strike Range with Swords</t>
  </si>
  <si>
    <t>Totem and Brand Critical Strike Chance</t>
  </si>
  <si>
    <t>25% increased Critical Strike Chance with Totem Skills</t>
  </si>
  <si>
    <t>25% increased Brand Critical Strike Chance</t>
  </si>
  <si>
    <t>Totem and Brand Critical Strike Multiplier</t>
  </si>
  <si>
    <t>+20% to Critical Strike Multiplier with Totem Skills</t>
  </si>
  <si>
    <t>+20% to Brand Critical Strike Multiplier</t>
  </si>
  <si>
    <t>Totem and Brand Damage</t>
  </si>
  <si>
    <t>14% increased Totem Damage</t>
  </si>
  <si>
    <t>14% increased Brand Damage</t>
  </si>
  <si>
    <t>Totem and Brand Damage and Critical Strike Chance</t>
  </si>
  <si>
    <t>10% increased Totem Damage</t>
  </si>
  <si>
    <t>15% increased Critical Strike Chance with Totem Skills</t>
  </si>
  <si>
    <t>15% increased Brand Critical Strike Chance</t>
  </si>
  <si>
    <t>Totem Attack and Cast Speed</t>
  </si>
  <si>
    <t>Spells Cast by Totems have 5% increased Cast Speed</t>
  </si>
  <si>
    <t>Attacks used by Totems have 8% increased Attack Speed</t>
  </si>
  <si>
    <t>Totem Attack and Cast Speed, Brand Cast Speed</t>
  </si>
  <si>
    <t>Attacks used by Totems have 7% increased Attack Speed</t>
  </si>
  <si>
    <t>5% increased Cast Speed with Brand Skills</t>
  </si>
  <si>
    <t>Totem Attack and Placement Speed</t>
  </si>
  <si>
    <t>Attacks used by Totems have 5% increased Attack Speed</t>
  </si>
  <si>
    <t>10% increased Totem Placement speed</t>
  </si>
  <si>
    <t>Totem Critical Strike Chance and Multiplier</t>
  </si>
  <si>
    <t>20% increased Critical Strike Chance with Totem Skills</t>
  </si>
  <si>
    <t>+10% to Critical Strike Multiplier with Totem Skills</t>
  </si>
  <si>
    <t>Totem Damage and Attack Speed</t>
  </si>
  <si>
    <t>12% increased Totem Damage</t>
  </si>
  <si>
    <t>Attacks used by Totems have 4% increased Attack Speed</t>
  </si>
  <si>
    <t>15% increased Totem Placement speed</t>
  </si>
  <si>
    <t>5% increased Totem Placement speed</t>
  </si>
  <si>
    <t>Totem Duration, Attack and Cast Speed</t>
  </si>
  <si>
    <t>20% increased Totem Duration</t>
  </si>
  <si>
    <t>Spells Cast by Totems have 3% increased Cast Speed</t>
  </si>
  <si>
    <t>Totem Life and Elemental Resistances</t>
  </si>
  <si>
    <t>15% increased Totem Life</t>
  </si>
  <si>
    <t>Totems gain +20% to all Elemental Resistances</t>
  </si>
  <si>
    <t>Totem Life and Elemental Resistances, Brand Duration</t>
  </si>
  <si>
    <t>Totems gain +10% to all Elemental Resistances</t>
  </si>
  <si>
    <t>Totem Life and Physical Damage Reduction</t>
  </si>
  <si>
    <t>Totems have 15% additional Physical Damage Reduction</t>
  </si>
  <si>
    <t>Totem Life and Placement Speed</t>
  </si>
  <si>
    <t>10% increased Totem Life</t>
  </si>
  <si>
    <t>Totem Life, Duration and Elemental Resistances</t>
  </si>
  <si>
    <t>Totems gain +16% to all Elemental Resistances</t>
  </si>
  <si>
    <t>10% increased Totem Duration</t>
  </si>
  <si>
    <t>Totem Life, Duration and Physical Damage Reduction</t>
  </si>
  <si>
    <t>Totems have 10% additional Physical Damage Reduction</t>
  </si>
  <si>
    <t>Totem Placement Speed and Brand Range</t>
  </si>
  <si>
    <t>15% increased Brand Attachment range</t>
  </si>
  <si>
    <t>Totem Placement Speed and Duration</t>
  </si>
  <si>
    <t>25% increased Critical Strike Chance with Traps</t>
  </si>
  <si>
    <t>25% increased Critical Strike Chance with Mines</t>
  </si>
  <si>
    <t>20% increased Critical Strike Chance with Traps</t>
  </si>
  <si>
    <t>20% increased Critical Strike Chance with Mines</t>
  </si>
  <si>
    <t>+15% to Critical Strike Multiplier with Traps</t>
  </si>
  <si>
    <t>+10% to Critical Strike Multiplier with Traps</t>
  </si>
  <si>
    <t>+10% to Critical Strike Multiplier with Mines</t>
  </si>
  <si>
    <t>14% increased Trap Damage</t>
  </si>
  <si>
    <t>16% increased Trap Damage</t>
  </si>
  <si>
    <t>16% increased Mine Damage</t>
  </si>
  <si>
    <t>10% increased Trap Damage</t>
  </si>
  <si>
    <t>Trap and Mine Damage and Throwing Speed</t>
  </si>
  <si>
    <t>3% increased Trap Throwing Speed</t>
  </si>
  <si>
    <t>8% increased Trap Damage</t>
  </si>
  <si>
    <t>Trap and Mine Throwing Speed</t>
  </si>
  <si>
    <t>4% increased Trap Throwing Speed</t>
  </si>
  <si>
    <t>Trap Damage and Cooldown Recovery</t>
  </si>
  <si>
    <t>5% increased Cooldown Recovery Rate for throwing Traps</t>
  </si>
  <si>
    <t>Trap Damage and Trigger Area</t>
  </si>
  <si>
    <t>30% increased Trap Trigger Area of Effect</t>
  </si>
  <si>
    <t>Trap Throw Speed and Damage</t>
  </si>
  <si>
    <t>12% increased Trap Damage</t>
  </si>
  <si>
    <t>Trap Throwing Speed and Trigger Area</t>
  </si>
  <si>
    <t>20% increased Trap Trigger Area of Effect</t>
  </si>
  <si>
    <t>Two Handed Attack Speed</t>
  </si>
  <si>
    <t>4% increased Attack Speed with Two Handed Melee Weapons</t>
  </si>
  <si>
    <t>Two Handed Melee Accuracy</t>
  </si>
  <si>
    <t>12% increased Accuracy Rating with Two Handed Melee Weapons</t>
  </si>
  <si>
    <t>Two Handed Melee Critical Strike Chance and Accuracy</t>
  </si>
  <si>
    <t>20% increased Critical Strike Chance with Two Handed Melee Weapons</t>
  </si>
  <si>
    <t>6% increased Accuracy Rating with Two Handed Melee Weapons</t>
  </si>
  <si>
    <t>Two Handed Melee Critical Strike Multiplier and Accuracy</t>
  </si>
  <si>
    <t>+12% to Critical Strike Multiplier with Two Handed Melee Weapons</t>
  </si>
  <si>
    <t>12% increased Physical Damage with Two Handed Melee Weapons</t>
  </si>
  <si>
    <t>Attacks with Two Handed Melee Weapons deal 12% increased Damage with Ailments</t>
  </si>
  <si>
    <t>16% increased Physical Damage with Two Handed Melee Weapons</t>
  </si>
  <si>
    <t>Attacks with Two Handed Melee Weapons deal 16% increased Damage with Ailments</t>
  </si>
  <si>
    <t>14% increased Physical Damage with Two Handed Melee Weapons</t>
  </si>
  <si>
    <t>Attacks with Two Handed Melee Weapons deal 14% increased Damage with Ailments</t>
  </si>
  <si>
    <t>Two Handed Melee Damage and Area of Effect</t>
  </si>
  <si>
    <t>Two Handed Melee Damage and Attack Speed</t>
  </si>
  <si>
    <t>10% increased Physical Damage with Two Handed Melee Weapons</t>
  </si>
  <si>
    <t>3% increased Attack Speed with Two Handed Melee Weapons</t>
  </si>
  <si>
    <t>Attacks with Two Handed Melee Weapons deal 10% increased Damage with Ailments</t>
  </si>
  <si>
    <t>0.8% of Physical Attack Damage Leeched as Life</t>
  </si>
  <si>
    <t>Two Handed Melee Damage and Life Leech Speed</t>
  </si>
  <si>
    <t>60% increased total Recovery per second from Life Leech</t>
  </si>
  <si>
    <t>Two Handed Melee Damage and Reduced Enemy Stun Threshold</t>
  </si>
  <si>
    <t>10% increased Stun Duration with Two Handed Melee Weapons on Enemies</t>
  </si>
  <si>
    <t>20% increased Stun Duration with Two Handed Melee Weapons on Enemies</t>
  </si>
  <si>
    <t>5% increased Attack Speed with Wands</t>
  </si>
  <si>
    <t>8% increased Accuracy Rating with Wands</t>
  </si>
  <si>
    <t>4% increased Attack Speed with Wands</t>
  </si>
  <si>
    <t>Wand Cold Damage</t>
  </si>
  <si>
    <t>Gain 10% of Wand Physical Damage as Extra Cold Damage</t>
  </si>
  <si>
    <t>Wand Critical Strike Chance and Multiplier</t>
  </si>
  <si>
    <t>30% increased Critical Strike Chance with Wands</t>
  </si>
  <si>
    <t>+12% to Critical Strike Multiplier with Wands</t>
  </si>
  <si>
    <t>14% increased Damage while wielding a Wand</t>
  </si>
  <si>
    <t>Wand Attacks deal 12% increased Damage with Hits and Ailments</t>
  </si>
  <si>
    <t>Wand Attacks deal 16% increased Damage with Hits and Ailments</t>
  </si>
  <si>
    <t>Wand Damage and Attack Speed</t>
  </si>
  <si>
    <t>10% increased Damage while wielding a Wand</t>
  </si>
  <si>
    <t>Wand Elemental Damage</t>
  </si>
  <si>
    <t>12% increased Elemental Damage with Wands</t>
  </si>
  <si>
    <t>Wand Elemental Damage and Penetration</t>
  </si>
  <si>
    <t>10% increased Elemental Damage with Wands</t>
  </si>
  <si>
    <t>Wand Fire Damage</t>
  </si>
  <si>
    <t>Gain 10% of Wand Physical Damage as Extra Fire Damage</t>
  </si>
  <si>
    <t>Wand Physical Damage</t>
  </si>
  <si>
    <t>12% increased Physical Damage with Wands</t>
  </si>
  <si>
    <t>Wand Attacks deal 12% increased Damage with Ailments</t>
  </si>
  <si>
    <t>Wand Physical Damage and Attack Speed</t>
  </si>
  <si>
    <t>Warcry Buff Effect</t>
  </si>
  <si>
    <t>15% increased Warcry Buff Effect</t>
  </si>
  <si>
    <t>Warcry Cooldown Recovery</t>
  </si>
  <si>
    <t>12% increased Warcry Cooldown Recovery Rate</t>
  </si>
  <si>
    <t>Warcry Cooldown Recovery and Area of Effect</t>
  </si>
  <si>
    <t>Warcry Skills have 15% increased Area of Effect</t>
  </si>
  <si>
    <t>Warcry Cooldown Recovery and Duration</t>
  </si>
  <si>
    <t>15% increased Warcry Duration</t>
  </si>
  <si>
    <t>Warcry Cooldown Recovery and Exerted Attack Damage</t>
  </si>
  <si>
    <t>Exerted Attacks deal 15% increased Damage</t>
  </si>
  <si>
    <t>Warcry Speed</t>
  </si>
  <si>
    <t>15% increased Warcry Speed</t>
  </si>
  <si>
    <t>Warcry Speed and Area of Effect</t>
  </si>
  <si>
    <t>Warcry Speed and Cooldown Recovery</t>
  </si>
  <si>
    <t>Warcry Speed and Duration</t>
  </si>
  <si>
    <t>Warcry Speed and Exerted Attack Damage</t>
  </si>
  <si>
    <t>12% increased Cold Damage with Attack Skills</t>
  </si>
  <si>
    <t>20% of Physical Damage Converted to Cold Damage</t>
  </si>
  <si>
    <t>Weapon Elemental Damage</t>
  </si>
  <si>
    <t>12% increased Elemental Damage with Attack Skills</t>
  </si>
  <si>
    <t>Weapon Elemental Damage and Attack Speed with Shield</t>
  </si>
  <si>
    <t>10% increased Elemental Damage with Attack Skills</t>
  </si>
  <si>
    <t>Weapon Elemental Damage, Status Ailment Chance</t>
  </si>
  <si>
    <t>5% chance to Freeze, Shock and Ignite</t>
  </si>
  <si>
    <t>8% increased Fire Damage with Attack Skills</t>
  </si>
  <si>
    <t>20% of Physical Damage Converted to Fire Damage</t>
  </si>
  <si>
    <t>12% increased Fire Damage with Attack Skills</t>
  </si>
  <si>
    <t>Weapon Fire Damage and Burning Damage Multiplier</t>
  </si>
  <si>
    <t>10% increased Fire Damage with Attack Skills</t>
  </si>
  <si>
    <t>Weapon Fire Damage and Ignite Chance</t>
  </si>
  <si>
    <t>Weapon Fire Damage, Ignite Duration and Ignite Chance</t>
  </si>
  <si>
    <t>15% increased Fire Damage with Attack Skills</t>
  </si>
  <si>
    <t>15% chance to Ignite</t>
  </si>
  <si>
    <t>20% increased Ignite Duration on Enemies</t>
  </si>
  <si>
    <t>Weapon Lightning Damage</t>
  </si>
  <si>
    <t>12% increased Lightning Damage with Attack Skills</t>
  </si>
  <si>
    <t>Weapon Lightning Damage and Lightning Ailment Effect</t>
  </si>
  <si>
    <t>10% increased Lightning Damage with Attack Skills</t>
  </si>
  <si>
    <t>Weapon Lightning Damage and Shock Chance</t>
  </si>
  <si>
    <t>Accuracy and Critical Strike Chance 1</t>
  </si>
  <si>
    <t>Accuracy and Critical Strike Chance 2</t>
  </si>
  <si>
    <t>Acrobatics Improvement 1</t>
  </si>
  <si>
    <t>Acrobatics Improvement 2</t>
  </si>
  <si>
    <t>Armour 1</t>
  </si>
  <si>
    <t>Armour 2</t>
  </si>
  <si>
    <t>Armour 3</t>
  </si>
  <si>
    <t>Armour and Elemental Resistances 1</t>
  </si>
  <si>
    <t>Armour and Elemental Resistances 2</t>
  </si>
  <si>
    <t>Armour and Energy Shield 1</t>
  </si>
  <si>
    <t>Armour and Energy Shield 2</t>
  </si>
  <si>
    <t>Armour and Evasion 1</t>
  </si>
  <si>
    <t>Armour and Evasion 2</t>
  </si>
  <si>
    <t>Attack Damage and Speed while Fortified 1</t>
  </si>
  <si>
    <t>Attack Damage and Speed while Fortified 2</t>
  </si>
  <si>
    <t>Attack Speed 1</t>
  </si>
  <si>
    <t>Attack Speed 2</t>
  </si>
  <si>
    <t>Axe Damage 1</t>
  </si>
  <si>
    <t>Axe Damage 2</t>
  </si>
  <si>
    <t>Axe Damage 3</t>
  </si>
  <si>
    <t>Axe Damage and Accuracy 1</t>
  </si>
  <si>
    <t>Axe Damage and Accuracy 2</t>
  </si>
  <si>
    <t>Axe Damage and Attack Speed 1</t>
  </si>
  <si>
    <t>Axe Damage and Attack Speed 2</t>
  </si>
  <si>
    <t>Axe Damage and Attack Speed 3</t>
  </si>
  <si>
    <t>Bow Critical Strike Chance 1</t>
  </si>
  <si>
    <t>Bow Critical Strike Chance 2</t>
  </si>
  <si>
    <t>Bow Damage 1</t>
  </si>
  <si>
    <t>Bow Damage 2</t>
  </si>
  <si>
    <t>Bow Damage and Accuracy 1</t>
  </si>
  <si>
    <t>Bow Damage and Accuracy 2</t>
  </si>
  <si>
    <t>Bow Damage and Attack Speed 1</t>
  </si>
  <si>
    <t>Bow Damage and Attack Speed 2</t>
  </si>
  <si>
    <t>Bow Damage and Critical Strike Chance 1</t>
  </si>
  <si>
    <t>Bow Damage and Critical Strike Chance 2</t>
  </si>
  <si>
    <t>Bow Damage and Evasion 1</t>
  </si>
  <si>
    <t>Bow Damage and Evasion 2</t>
  </si>
  <si>
    <t>Cast Speed 1</t>
  </si>
  <si>
    <t>Cast Speed 2</t>
  </si>
  <si>
    <t>Channelling Attack Damage and Speed 1</t>
  </si>
  <si>
    <t>Channelling Attack Damage and Speed 2</t>
  </si>
  <si>
    <t>Claw Damage and Attack Speed 1</t>
  </si>
  <si>
    <t>Claw Damage and Attack Speed 2</t>
  </si>
  <si>
    <t>Claw Damage and Critical Strike Chance 1</t>
  </si>
  <si>
    <t>Claw Damage and Critical Strike Chance 2</t>
  </si>
  <si>
    <t>Cold Damage 1</t>
  </si>
  <si>
    <t>Cold Damage 2</t>
  </si>
  <si>
    <t>Cold Damage and Cold Ailment Effect 1</t>
  </si>
  <si>
    <t>Cold Damage and Cold Ailment Effect 2</t>
  </si>
  <si>
    <t>Critical Strike Chance 1</t>
  </si>
  <si>
    <t>Critical Strike Chance 2</t>
  </si>
  <si>
    <t>Dagger Damage and Attack Speed 1</t>
  </si>
  <si>
    <t>Dagger Damage and Attack Speed 2</t>
  </si>
  <si>
    <t>Dagger Damage and Attack Speed 3</t>
  </si>
  <si>
    <t>Damage and Energy Shield 1</t>
  </si>
  <si>
    <t>Damage and Energy Shield 2</t>
  </si>
  <si>
    <t>Damage if Consumed a Corpse 1</t>
  </si>
  <si>
    <t>Damage if Consumed a Corpse 2</t>
  </si>
  <si>
    <t>Dexterity 1</t>
  </si>
  <si>
    <t>Dexterity 2</t>
  </si>
  <si>
    <t>Dual Wield Damage and Attack Speed 1</t>
  </si>
  <si>
    <t>Dual Wield Damage and Attack Speed 2</t>
  </si>
  <si>
    <t>Dual Wield Damage and Block 1</t>
  </si>
  <si>
    <t>Dual Wield Damage and Block 2</t>
  </si>
  <si>
    <t>Dual Wield Damage and Block 3</t>
  </si>
  <si>
    <t>Elemental Damage 1</t>
  </si>
  <si>
    <t>Elemental Damage 2</t>
  </si>
  <si>
    <t>Elemental Damage 3</t>
  </si>
  <si>
    <t>Elemental Resistance 1</t>
  </si>
  <si>
    <t>Elemental Resistance 2</t>
  </si>
  <si>
    <t>Energy Shield 1</t>
  </si>
  <si>
    <t>Energy Shield 2</t>
  </si>
  <si>
    <t>Energy Shield Leech 1</t>
  </si>
  <si>
    <t>Energy Shield Leech 2</t>
  </si>
  <si>
    <t>Energy Shield Leech 3</t>
  </si>
  <si>
    <t>Evasion and Life 1</t>
  </si>
  <si>
    <t>Evasion and Life 2</t>
  </si>
  <si>
    <t>Evasion and Life 3</t>
  </si>
  <si>
    <t>Evasion and Movement Speed 1</t>
  </si>
  <si>
    <t>Evasion and Movement Speed 2</t>
  </si>
  <si>
    <t>Fire Damage 1</t>
  </si>
  <si>
    <t>Fire Damage 2</t>
  </si>
  <si>
    <t>Fire Damage and Burning Damage Multiplier 1</t>
  </si>
  <si>
    <t>Fire Damage and Burning Damage Multiplier 2</t>
  </si>
  <si>
    <t>Fortify Effect and Melee Damage 1</t>
  </si>
  <si>
    <t>Fortify Effect and Melee Damage 2</t>
  </si>
  <si>
    <t>Impale Chance and Physical Attack Damage 1</t>
  </si>
  <si>
    <t>Impale Chance and Physical Attack Damage 2</t>
  </si>
  <si>
    <t>Life 1</t>
  </si>
  <si>
    <t>Life 2</t>
  </si>
  <si>
    <t>Life 3</t>
  </si>
  <si>
    <t>Life and Armour 1</t>
  </si>
  <si>
    <t>Life and Armour 2</t>
  </si>
  <si>
    <t>Life and Armour 3</t>
  </si>
  <si>
    <t>Life and Armour 4</t>
  </si>
  <si>
    <t>Life and Armour 5</t>
  </si>
  <si>
    <t>Life and Energy Shield 1</t>
  </si>
  <si>
    <t>Life and Energy Shield 2</t>
  </si>
  <si>
    <t>Life Leech 1</t>
  </si>
  <si>
    <t>Life Leech 2</t>
  </si>
  <si>
    <t>Life Leech 3</t>
  </si>
  <si>
    <t>Life Leech 4</t>
  </si>
  <si>
    <t>Life Leech 5</t>
  </si>
  <si>
    <t>Life Regeneration 1</t>
  </si>
  <si>
    <t>Life Regeneration 2</t>
  </si>
  <si>
    <t>Life Regeneration 3</t>
  </si>
  <si>
    <t>Life Regeneration 4</t>
  </si>
  <si>
    <t>Lightning Damage 1</t>
  </si>
  <si>
    <t>Lightning Damage 2</t>
  </si>
  <si>
    <t>Lightning Damage 3</t>
  </si>
  <si>
    <t>Lightning Damage and Lightning Ailment Effect 1</t>
  </si>
  <si>
    <t>Lightning Damage and Lightning Ailment Effect 2</t>
  </si>
  <si>
    <t>Mace Damage 1</t>
  </si>
  <si>
    <t>Mace Damage 2</t>
  </si>
  <si>
    <t>Mace Damage 3</t>
  </si>
  <si>
    <t>Mace Damage and Area of Effect 1</t>
  </si>
  <si>
    <t>Mace Damage and Area of Effect 2</t>
  </si>
  <si>
    <t>Mace Damage and Reduced Enemy Stun Threshold 1</t>
  </si>
  <si>
    <t>Mace Damage and Reduced Enemy Stun Threshold 2</t>
  </si>
  <si>
    <t>Mace Damage and Stun Duration 1</t>
  </si>
  <si>
    <t>Mace Damage and Stun Duration 2</t>
  </si>
  <si>
    <t>Mace Damage and Stun Duration 3</t>
  </si>
  <si>
    <t>Mana 1</t>
  </si>
  <si>
    <t>Mana 2</t>
  </si>
  <si>
    <t>Mana 3</t>
  </si>
  <si>
    <t>Mana 4</t>
  </si>
  <si>
    <t>Mana and Flasks 1</t>
  </si>
  <si>
    <t>Mana and Flasks 2</t>
  </si>
  <si>
    <t>Mana and Life 1</t>
  </si>
  <si>
    <t>Mana and Life 2</t>
  </si>
  <si>
    <t>Mana and Mana Gain on Killing Blow 1</t>
  </si>
  <si>
    <t>Mana and Mana Gain on Killing Blow 2</t>
  </si>
  <si>
    <t>Mana and Mana Regeneration 1</t>
  </si>
  <si>
    <t>Mana and Mana Regeneration 2</t>
  </si>
  <si>
    <t>Mana and Reduced Mana Cost 1</t>
  </si>
  <si>
    <t>Mana and Reduced Mana Cost 2</t>
  </si>
  <si>
    <t>Mana and Reduced Mana Cost 3</t>
  </si>
  <si>
    <t>Mana Leech 1</t>
  </si>
  <si>
    <t>Mana Leech 2</t>
  </si>
  <si>
    <t>Mana Leech 3</t>
  </si>
  <si>
    <t>Mana Regeneration and Life 1</t>
  </si>
  <si>
    <t>Mana Regeneration and Life 2</t>
  </si>
  <si>
    <t>Melee Critical Strike Chance 1</t>
  </si>
  <si>
    <t>Melee Critical Strike Chance 2</t>
  </si>
  <si>
    <t>Melee Critical Strike Chance 3</t>
  </si>
  <si>
    <t>Melee Critical Strike Multiplier 1</t>
  </si>
  <si>
    <t>Melee Critical Strike Multiplier 2</t>
  </si>
  <si>
    <t>Melee Damage 1</t>
  </si>
  <si>
    <t>Melee Damage 2</t>
  </si>
  <si>
    <t>Melee Damage 3</t>
  </si>
  <si>
    <t>Melee Damage 4</t>
  </si>
  <si>
    <t>Melee Damage 5</t>
  </si>
  <si>
    <t>Melee Damage 6</t>
  </si>
  <si>
    <t>Mine Damage and Reduced Mana Reservation 1</t>
  </si>
  <si>
    <t>Mine Damage and Reduced Mana Reservation 2</t>
  </si>
  <si>
    <t>Minion Attack and Cast Speed 1</t>
  </si>
  <si>
    <t>Minion Attack and Cast Speed 2</t>
  </si>
  <si>
    <t>Minion Damage 1</t>
  </si>
  <si>
    <t>Minion Damage and Accuracy 1</t>
  </si>
  <si>
    <t>Minion Damage and Accuracy 2</t>
  </si>
  <si>
    <t>Minion Damage and Mana 1</t>
  </si>
  <si>
    <t>Minion Damage and Mana 2</t>
  </si>
  <si>
    <t>Minion Damage and Movement Speed 1</t>
  </si>
  <si>
    <t>Minion Damage and Movement Speed 2</t>
  </si>
  <si>
    <t>Minion Life 1</t>
  </si>
  <si>
    <t>Minion Life 2</t>
  </si>
  <si>
    <t>Minion Life and Resistances 1</t>
  </si>
  <si>
    <t>Minion Life and Resistances 2</t>
  </si>
  <si>
    <t>One Handed Damage 1</t>
  </si>
  <si>
    <t>One Handed Damage 2</t>
  </si>
  <si>
    <t>One Handed Melee Damage and Life Leech 1</t>
  </si>
  <si>
    <t>One Handed Melee Damage and Life Leech 2</t>
  </si>
  <si>
    <t>Physical and Chaos Damage 1</t>
  </si>
  <si>
    <t>Physical and Chaos Damage 2</t>
  </si>
  <si>
    <t>Physical Attack Damage 1</t>
  </si>
  <si>
    <t>Physical Attack Damage 2</t>
  </si>
  <si>
    <t>Physical Damage 1</t>
  </si>
  <si>
    <t>Physical Damage 2</t>
  </si>
  <si>
    <t>Projectile Damage 1</t>
  </si>
  <si>
    <t>Projectile Damage 2</t>
  </si>
  <si>
    <t>Projectile Damage 3</t>
  </si>
  <si>
    <t>Projectile Damage 4</t>
  </si>
  <si>
    <t>Projectile Damage 5</t>
  </si>
  <si>
    <t>Projectile Damage 6</t>
  </si>
  <si>
    <t>Projectile Damage and Forking Angle 1</t>
  </si>
  <si>
    <t>Projectile Damage and Forking Angle 2</t>
  </si>
  <si>
    <t>Projectile Damage and Speed 1</t>
  </si>
  <si>
    <t>Projectile Damage and Speed 2</t>
  </si>
  <si>
    <t>Projectile Damage and Speed 3</t>
  </si>
  <si>
    <t>Shield Block and Defences 1</t>
  </si>
  <si>
    <t>Shield Block and Defences 2</t>
  </si>
  <si>
    <t>Shield Damage and Block 1</t>
  </si>
  <si>
    <t>Shield Damage and Block 2</t>
  </si>
  <si>
    <t>Shield Defences 1</t>
  </si>
  <si>
    <t>Shield Defences 2</t>
  </si>
  <si>
    <t>Shield Spell Damage 1</t>
  </si>
  <si>
    <t>Shield Spell Damage 2</t>
  </si>
  <si>
    <t>Spell Critical Strike Chance 1</t>
  </si>
  <si>
    <t>Spell Critical Strike Chance 2</t>
  </si>
  <si>
    <t>Spell Damage 1</t>
  </si>
  <si>
    <t>Spell Damage 2</t>
  </si>
  <si>
    <t>Spell Damage 3</t>
  </si>
  <si>
    <t>Spell Damage 4</t>
  </si>
  <si>
    <t>Staff Attack Speed and Accuracy 1</t>
  </si>
  <si>
    <t>Staff Attack Speed and Accuracy 2</t>
  </si>
  <si>
    <t>Staff Critical Strike Chance 1</t>
  </si>
  <si>
    <t>Staff Critical Strike Chance 2</t>
  </si>
  <si>
    <t>Staff Critical Strike Chance and Multiplier 1</t>
  </si>
  <si>
    <t>Staff Critical Strike Chance and Multiplier 2</t>
  </si>
  <si>
    <t>Staff Damage, Stun Duration and Block 1</t>
  </si>
  <si>
    <t>Staff Damage, Stun Duration and Block 2</t>
  </si>
  <si>
    <t>Strength 1</t>
  </si>
  <si>
    <t>Strength 2</t>
  </si>
  <si>
    <t>Stun Duration 1</t>
  </si>
  <si>
    <t>Stun Duration 2</t>
  </si>
  <si>
    <t>Sword Damage 1</t>
  </si>
  <si>
    <t>Sword Damage 2</t>
  </si>
  <si>
    <t>Sword Damage 3</t>
  </si>
  <si>
    <t>Sword Damage and Accuracy 1</t>
  </si>
  <si>
    <t>Sword Damage and Accuracy 2</t>
  </si>
  <si>
    <t>Sword Damage and Critical Strike Chance 1</t>
  </si>
  <si>
    <t>Sword Damage and Critical Strike Chance 2</t>
  </si>
  <si>
    <t>Totem Damage and Placement Speed 1</t>
  </si>
  <si>
    <t>Totem Damage and Placement Speed 2</t>
  </si>
  <si>
    <t>Totem Damage and Placement Speed 3</t>
  </si>
  <si>
    <t>Totem Damage and Placement Speed 4</t>
  </si>
  <si>
    <t>Trap and Mine Critical Strike Chance 1</t>
  </si>
  <si>
    <t>Trap and Mine Critical Strike Chance 2</t>
  </si>
  <si>
    <t>Trap and Mine Critical Strike Multiplier 1</t>
  </si>
  <si>
    <t>Trap and Mine Critical Strike Multiplier 2</t>
  </si>
  <si>
    <t>Trap and Mine Damage 1</t>
  </si>
  <si>
    <t>Trap and Mine Damage 2</t>
  </si>
  <si>
    <t>Trap and Mine Damage 3</t>
  </si>
  <si>
    <t>Trap Damage 1</t>
  </si>
  <si>
    <t>Trap Damage 2</t>
  </si>
  <si>
    <t>Two Handed Melee Damage 1</t>
  </si>
  <si>
    <t>Two Handed Melee Damage 2</t>
  </si>
  <si>
    <t>Two Handed Melee Damage 3</t>
  </si>
  <si>
    <t>Two Handed Melee Damage and Leech 1</t>
  </si>
  <si>
    <t>Two Handed Melee Damage and Leech 2</t>
  </si>
  <si>
    <t>Two Handed Melee Damage and Stun Duration 1</t>
  </si>
  <si>
    <t>Two Handed Melee Damage and Stun Duration 2</t>
  </si>
  <si>
    <t>Wand Attack Speed and Accuracy 1</t>
  </si>
  <si>
    <t>Wand Attack Speed and Accuracy 2</t>
  </si>
  <si>
    <t>Wand Damage 1</t>
  </si>
  <si>
    <t>Wand Damage 2</t>
  </si>
  <si>
    <t>Wand Damage 3</t>
  </si>
  <si>
    <t>Weapon Cold Damage 1</t>
  </si>
  <si>
    <t>Weapon Cold Damage 2</t>
  </si>
  <si>
    <t>Weapon Fire Damage 1</t>
  </si>
  <si>
    <t>Weapon Fire Damage 2</t>
  </si>
  <si>
    <t>MetaVal</t>
  </si>
  <si>
    <t>MetaName</t>
  </si>
  <si>
    <t>Mana gained on Kill</t>
  </si>
  <si>
    <t>Mana gained for each Enemy hit by your Attacks</t>
  </si>
  <si>
    <t>Life gained on Kill</t>
  </si>
  <si>
    <t>Minions have x% additional Physical Damage Reduction</t>
  </si>
  <si>
    <t>Totems have x% additional Physical Damage Reduction</t>
  </si>
  <si>
    <t>Damage Penetrates x% Chaos Resistance</t>
  </si>
  <si>
    <t>Damage with Weapons Penetrates x% Elemental Resistance</t>
  </si>
  <si>
    <t>Damage Penetrates x% Elemental Resistances</t>
  </si>
  <si>
    <t>Poisons you inflict deal Damage x% faster</t>
  </si>
  <si>
    <t>Ignites you inflict deal Damage x% faster</t>
  </si>
  <si>
    <t>Bleeding you inflict deals Damage x% faster</t>
  </si>
  <si>
    <t>Melee Skills have x% increased Area of Effect</t>
  </si>
  <si>
    <t>Skills used by Mines have x% increased Area of Effect</t>
  </si>
  <si>
    <t>Spell Skills have x% increased Area of Effect</t>
  </si>
  <si>
    <t>Channelling Skills have x% increased Attack and Cast Speed</t>
  </si>
  <si>
    <t>Channelling Skills deal x% increased Attack Damage</t>
  </si>
  <si>
    <t>Channelling Skills have x% increased Attack Speed</t>
  </si>
  <si>
    <t>Minions have x% increased Attack Speed</t>
  </si>
  <si>
    <t>Attacks used by Totems have x% increased Attack Speed</t>
  </si>
  <si>
    <t>Minions have x% increased Cast Speed</t>
  </si>
  <si>
    <t>Spells Cast by Totems have x% increased Cast Speed</t>
  </si>
  <si>
    <t>Minions deal x% increased Damage</t>
  </si>
  <si>
    <t>Projectiles deal x% increased Damage for each Enemy Pierced</t>
  </si>
  <si>
    <t>Attack Skills deal x% increased Damage while Dual Wielding</t>
  </si>
  <si>
    <t>Attack Skills deal x% increased Damage while holding a Shield</t>
  </si>
  <si>
    <t>Mace or Sceptre Attacks deal x% increased Damage with Ailments</t>
  </si>
  <si>
    <t>Attacks with Melee Weapons deal x% increased Damage with Ailments</t>
  </si>
  <si>
    <t>Sword Attacks deal x% increased Damage with Ailments</t>
  </si>
  <si>
    <t>Axe Attacks deal x% increased Damage with Hits and Ailments</t>
  </si>
  <si>
    <t>Claw Attacks deal x% increased Damage with Hits and Ailments</t>
  </si>
  <si>
    <t>Dagger Attacks deal x% increased Damage with Hits and Ailments</t>
  </si>
  <si>
    <t>Mace or Sceptre Attacks deal x% increased Damage with Hits and Ailments</t>
  </si>
  <si>
    <t>Flasks applied to you have x% increased Effect</t>
  </si>
  <si>
    <t>Minions have x% increased maximum Life</t>
  </si>
  <si>
    <t>Minions have x% increased Movement Speed</t>
  </si>
  <si>
    <t>Minions Regenerate x% of Life per second</t>
  </si>
  <si>
    <t>Minions Regenerate 1. x% of Life per second</t>
  </si>
  <si>
    <t>Recover x% of Mana when you Kill a Cursed Enemy</t>
  </si>
  <si>
    <t>Impale Damage dealt to Enemies Impaled by you Overwhelms x% Physical Damage Reduction</t>
  </si>
  <si>
    <t>Projectiles have x% chance for an additional Projectile when Forking</t>
  </si>
  <si>
    <t>Minions have +x% Chance to Block Attack Damage</t>
  </si>
  <si>
    <t>Minions have +x% Chance to Block Spell Damage</t>
  </si>
  <si>
    <t>Attacks have x% chance to cause Bleeding</t>
  </si>
  <si>
    <t>Bow Attacks have x% chance to cause Bleeding</t>
  </si>
  <si>
    <t>Minions have x% increased Area of Effect</t>
  </si>
  <si>
    <t>Warcry Skills have x% increased Area of Effect</t>
  </si>
  <si>
    <t>Curse Skills have x% increased Cast Speed</t>
  </si>
  <si>
    <t>Brand Recall has x% increased Cooldown Recovery Rate</t>
  </si>
  <si>
    <t>Guard Skills have x% increased Cooldown Recovery Rate</t>
  </si>
  <si>
    <t>Channelling Skills deal x% increased Damage</t>
  </si>
  <si>
    <t>Exerted Attacks deal x% increased Damage</t>
  </si>
  <si>
    <t>Axe Attacks deal x% increased Damage with Ailments</t>
  </si>
  <si>
    <t>Attacks with One Handed Weapons deal x% increased Damage with Ailments</t>
  </si>
  <si>
    <t>Attacks with One Handed Melee Weapons deal x% increased Damage with Ailments</t>
  </si>
  <si>
    <t>Attacks with Two Handed Melee Weapons deal x% increased Damage with Ailments</t>
  </si>
  <si>
    <t>Wand Attacks deal x% increased Damage with Ailments</t>
  </si>
  <si>
    <t>Attack Skills deal x% increased Damage with Ailments while Dual Wielding</t>
  </si>
  <si>
    <t>Attack Skills deal x% increased Damage with Ailments while holding a Shield</t>
  </si>
  <si>
    <t>Staff Attacks deal x% increased Damage with Hits and Ailments</t>
  </si>
  <si>
    <t>Sword Attacks deal x% increased Damage with Hits and Ailments</t>
  </si>
  <si>
    <t>Wand Attacks deal x% increased Damage with Hits and Ailments</t>
  </si>
  <si>
    <t>Projectiles deal x% increased Damage with Hits and Ailments to targets they Chain from</t>
  </si>
  <si>
    <t>Mines have x% increased Detonation Speed</t>
  </si>
  <si>
    <t>Brand Skills have x% increased Duration</t>
  </si>
  <si>
    <t>Guard Skills have x% increased Duration</t>
  </si>
  <si>
    <t>Corpses you Spawn have x% increased Maximum Life</t>
  </si>
  <si>
    <t>Golems have x% increased Maximum Life</t>
  </si>
  <si>
    <t>Skills Supported by Unleash have x% increased Seal gain frequency</t>
  </si>
  <si>
    <t>Gain x% of Wand Physical Damage as Extra Cold Damage</t>
  </si>
  <si>
    <t>Gain x% of Wand Physical Damage as Extra Fire Damage</t>
  </si>
  <si>
    <t>Marked Enemy has x% reduced Accuracy Rating</t>
  </si>
  <si>
    <t>Withered you Inflict expires x% slower</t>
  </si>
  <si>
    <t>Minions have +x% to all Elemental Resistances</t>
  </si>
  <si>
    <t>Totems gain +x% to all Elemental Resistances</t>
  </si>
  <si>
    <t>Minions have +x% to Chaos Resistance</t>
  </si>
  <si>
    <t>Spell Skills have x% to Damage over Time Multiplier for Poison</t>
  </si>
  <si>
    <t>Claw Attacks deal x% increased Damage with Ailments</t>
  </si>
  <si>
    <t>Dagger Attacks deal x% increased Damage with Ailments</t>
  </si>
  <si>
    <t>Inherent loss of Rage is x% slower</t>
  </si>
  <si>
    <t>Minions Leech x% of Damage as Life</t>
  </si>
  <si>
    <t>Regenerate x% of Life per second</t>
  </si>
  <si>
    <t>Regenerate x% of Life per second per Endurance Charge</t>
  </si>
  <si>
    <t>Non-Curse Aura Skills have x% increased Duration</t>
  </si>
  <si>
    <t>Hexes have x% increased Doom gain rate</t>
  </si>
  <si>
    <t>Original</t>
  </si>
  <si>
    <t>x% of Attack Damage Leeched as Life</t>
  </si>
  <si>
    <t>x% of Attack Damage Leeched as Mana</t>
  </si>
  <si>
    <t>x% of Physical Attack Damage Leeched as Life</t>
  </si>
  <si>
    <t>x% of Physical Damage Converted to Cold Damage</t>
  </si>
  <si>
    <t>x% of Physical Damage Converted to Fire Damage</t>
  </si>
  <si>
    <t>x% of Spell Damage Leeched as Energy Shield</t>
  </si>
  <si>
    <t>+x% Chance to Block Attack Damage while Dual Wielding</t>
  </si>
  <si>
    <t>+x% Chance to Block Attack Damage while Dual Wielding or holding a Shield</t>
  </si>
  <si>
    <t>+x% Chance to Block Attack Damage while holding a Shield</t>
  </si>
  <si>
    <t>+x% Chance to Block Attack Damage while wielding a Staff</t>
  </si>
  <si>
    <t>+x% Chance to Block Spell Damage while Dual Wielding</t>
  </si>
  <si>
    <t>+x% Chance to Block Spell Damage while holding a Shield</t>
  </si>
  <si>
    <t>+x% Chance to Block Spell Damage while wielding a Staff</t>
  </si>
  <si>
    <t>x% increased Accuracy Rating while Dual Wielding</t>
  </si>
  <si>
    <t>x% increased Accuracy Rating with Axes</t>
  </si>
  <si>
    <t>x% increased Accuracy Rating with Bows</t>
  </si>
  <si>
    <t>x% increased Accuracy Rating with Claws</t>
  </si>
  <si>
    <t>x% increased Accuracy Rating with Daggers</t>
  </si>
  <si>
    <t>x% increased Accuracy Rating with Maces or Sceptres</t>
  </si>
  <si>
    <t>x% increased Accuracy Rating with Staves</t>
  </si>
  <si>
    <t>x% increased Accuracy Rating with Swords</t>
  </si>
  <si>
    <t>x% increased Accuracy Rating with Two Handed Melee Weapons</t>
  </si>
  <si>
    <t>x% increased Accuracy Rating with Wands</t>
  </si>
  <si>
    <t>x% increased Area Damage</t>
  </si>
  <si>
    <t>x% increased Area of Effect</t>
  </si>
  <si>
    <t>x% increased Area of Effect of Aura Skills</t>
  </si>
  <si>
    <t>x% increased Area of Effect per Endurance Charge</t>
  </si>
  <si>
    <t>x% increased Area of Effect while in Sand Stance</t>
  </si>
  <si>
    <t>x% increased Area of Effect while wielding a Staff</t>
  </si>
  <si>
    <t>x% increased Armour</t>
  </si>
  <si>
    <t>x% increased Armour while you have Fortify</t>
  </si>
  <si>
    <t>x% increased Attack and Cast Speed</t>
  </si>
  <si>
    <t>x% increased Attack Critical Strike Chance while Dual Wielding</t>
  </si>
  <si>
    <t>x% increased Attack Damage</t>
  </si>
  <si>
    <t>x% increased Attack Damage while Dual Wielding</t>
  </si>
  <si>
    <t>x% increased Attack Damage while you have Fortify</t>
  </si>
  <si>
    <t>x% increased Attack Physical Damage</t>
  </si>
  <si>
    <t>x% increased Attack Speed</t>
  </si>
  <si>
    <t>x% increased Attack Speed per Frenzy Charge</t>
  </si>
  <si>
    <t>x% increased Attack Speed while Dual Wielding</t>
  </si>
  <si>
    <t>x% increased Attack Speed while holding a Shield</t>
  </si>
  <si>
    <t>x% increased Attack Speed while you have Fortify</t>
  </si>
  <si>
    <t>x% increased Attack Speed with Axes</t>
  </si>
  <si>
    <t>x% increased Attack Speed with Bows</t>
  </si>
  <si>
    <t>x% increased Attack Speed with Claws</t>
  </si>
  <si>
    <t>x% increased Attack Speed with Daggers</t>
  </si>
  <si>
    <t>x% increased Attack Speed with Maces or Sceptres</t>
  </si>
  <si>
    <t>x% increased Attack Speed with One Handed Melee Weapons</t>
  </si>
  <si>
    <t>x% increased Attack Speed with Staves</t>
  </si>
  <si>
    <t>x% increased Attack Speed with Swords</t>
  </si>
  <si>
    <t>x% increased Attack Speed with Two Handed Melee Weapons</t>
  </si>
  <si>
    <t>x% increased Attack Speed with Wands</t>
  </si>
  <si>
    <t>x% increased Bleeding Duration</t>
  </si>
  <si>
    <t>x% increased Blind duration</t>
  </si>
  <si>
    <t>x% increased Block Recovery</t>
  </si>
  <si>
    <t>x% increased Brand Attachment range</t>
  </si>
  <si>
    <t>x% increased Brand Critical Strike Chance</t>
  </si>
  <si>
    <t>x% increased Brand Damage</t>
  </si>
  <si>
    <t>x% increased Cast Speed</t>
  </si>
  <si>
    <t>x% increased Cast Speed while Dual Wielding</t>
  </si>
  <si>
    <t>x% increased Cast Speed while holding a Shield</t>
  </si>
  <si>
    <t>x% increased Cast Speed while wielding a Staff</t>
  </si>
  <si>
    <t>x% increased Cast Speed with Brand Skills</t>
  </si>
  <si>
    <t>x% increased Chaining range</t>
  </si>
  <si>
    <t>x% increased Chaos Damage</t>
  </si>
  <si>
    <t>x% increased Chaos Damage with Attack Skills</t>
  </si>
  <si>
    <t>x% increased Cold Damage</t>
  </si>
  <si>
    <t>x% increased Cold Damage with Attack Skills</t>
  </si>
  <si>
    <t>x% increased Cooldown Recovery Rate for Stance Skills</t>
  </si>
  <si>
    <t>x% increased Cooldown Recovery Rate for throwing Traps</t>
  </si>
  <si>
    <t>x% increased Cooldown Recovery Rate of Movement Skills</t>
  </si>
  <si>
    <t>x% increased Critical Strike Chance</t>
  </si>
  <si>
    <t>x% increased Critical Strike Chance against Blinded Enemies</t>
  </si>
  <si>
    <t>x% increased Critical Strike Chance against Marked Enemy</t>
  </si>
  <si>
    <t>x% increased Critical Strike Chance against Shocked Enemies</t>
  </si>
  <si>
    <t>x% increased Critical Strike Chance for Spells</t>
  </si>
  <si>
    <t>x% increased Critical Strike Chance per Power Charge</t>
  </si>
  <si>
    <t>x% increased Critical Strike Chance with Axes</t>
  </si>
  <si>
    <t>x% increased Critical Strike Chance with Bows</t>
  </si>
  <si>
    <t>x% increased Critical Strike Chance with Claws</t>
  </si>
  <si>
    <t>x% increased Critical Strike Chance with Cold Skills</t>
  </si>
  <si>
    <t>x% increased Critical Strike Chance with Daggers</t>
  </si>
  <si>
    <t>x% increased Critical Strike Chance with Maces or Sceptres</t>
  </si>
  <si>
    <t>x% increased Critical Strike Chance with Mines</t>
  </si>
  <si>
    <t>x% increased Critical Strike Chance with Staves</t>
  </si>
  <si>
    <t>x% increased Critical Strike Chance with Swords</t>
  </si>
  <si>
    <t>x% increased Critical Strike Chance with Totem Skills</t>
  </si>
  <si>
    <t>x% increased Critical Strike Chance with Traps</t>
  </si>
  <si>
    <t>x% increased Critical Strike Chance with Two Handed Melee Weapons</t>
  </si>
  <si>
    <t>x% increased Critical Strike Chance with Wands</t>
  </si>
  <si>
    <t>x% increased Damage</t>
  </si>
  <si>
    <t>x% increased Damage if you have Consumed a corpse Recently</t>
  </si>
  <si>
    <t>x% increased Damage if you have Shocked an Enemy Recently</t>
  </si>
  <si>
    <t>x% increased Damage over Time</t>
  </si>
  <si>
    <t>x% increased Damage Over Time with Bow Skills</t>
  </si>
  <si>
    <t>x% increased Damage while affected by a Herald</t>
  </si>
  <si>
    <t>x% increased Damage while in Blood Stance</t>
  </si>
  <si>
    <t>x% increased Damage while wielding a Wand</t>
  </si>
  <si>
    <t>x% increased Damage with Bleeding</t>
  </si>
  <si>
    <t>x% increased Damage with Bows</t>
  </si>
  <si>
    <t>x% increased Damage with Claws</t>
  </si>
  <si>
    <t>x% increased Damage with Daggers</t>
  </si>
  <si>
    <t>x% increased Damage with Hits and Ailments against Blinded Enemies</t>
  </si>
  <si>
    <t>x% increased Damage with Hits and Ailments against Cursed Enemies</t>
  </si>
  <si>
    <t>x% increased Damage with Hits and Ailments against Marked Enemy</t>
  </si>
  <si>
    <t>x% increased Damage with One Handed Weapons</t>
  </si>
  <si>
    <t>x% increased Damage with Poison</t>
  </si>
  <si>
    <t>x% increased Defences from Equipped Shield</t>
  </si>
  <si>
    <t>x% increased Duration of Cold Ailments</t>
  </si>
  <si>
    <t>x% increased Duration of Lightning Ailments</t>
  </si>
  <si>
    <t>x% increased Effect of Arcane Surge on you</t>
  </si>
  <si>
    <t>x% increased Effect of Buffs granted by your Golems</t>
  </si>
  <si>
    <t>x% increased Effect of Cold Ailments</t>
  </si>
  <si>
    <t>x% increased Effect of Fortify on you</t>
  </si>
  <si>
    <t>x% increased Effect of Herald Buffs on you</t>
  </si>
  <si>
    <t>x% increased Effect of Impales you inflict with Two Handed Weapons</t>
  </si>
  <si>
    <t>x% increased Effect of Infusion</t>
  </si>
  <si>
    <t>x% increased Effect of Lightning Ailments</t>
  </si>
  <si>
    <t>x% increased effect of Non-Curse Auras from your Skills</t>
  </si>
  <si>
    <t>x% increased Effect of Non-Damaging Ailments</t>
  </si>
  <si>
    <t>x% increased Effect of your Curses</t>
  </si>
  <si>
    <t>x% increased Elemental Damage</t>
  </si>
  <si>
    <t>x% increased Elemental Damage with Attack Skills</t>
  </si>
  <si>
    <t>x% increased Elemental Damage with Maces or Sceptres</t>
  </si>
  <si>
    <t>x% increased Elemental Damage with Staves</t>
  </si>
  <si>
    <t>x% increased Elemental Damage with Wands</t>
  </si>
  <si>
    <t>x% increased Elusive Effect</t>
  </si>
  <si>
    <t>x% increased Endurance Charge Duration</t>
  </si>
  <si>
    <t>x% increased Energy Shield from Equipped Shield</t>
  </si>
  <si>
    <t>x% increased Energy Shield Recharge Rate</t>
  </si>
  <si>
    <t>x% increased Evasion Rating</t>
  </si>
  <si>
    <t>x% increased Evasion Rating and Armour</t>
  </si>
  <si>
    <t>x% increased Evasion Rating per Frenzy Charge</t>
  </si>
  <si>
    <t>x% increased Fire Damage</t>
  </si>
  <si>
    <t>x% increased Fire Damage with Attack Skills</t>
  </si>
  <si>
    <t>x% increased Flask Charges gained</t>
  </si>
  <si>
    <t>x% increased Flask Effect Duration</t>
  </si>
  <si>
    <t>x% increased Fortify duration</t>
  </si>
  <si>
    <t>x% increased Frenzy Charge Duration</t>
  </si>
  <si>
    <t>x% increased Global Accuracy Rating</t>
  </si>
  <si>
    <t>x% increased Global Critical Strike Chance while wielding a Staff</t>
  </si>
  <si>
    <t>x% increased Ignite Duration on Enemies</t>
  </si>
  <si>
    <t>x% increased Impale Duration</t>
  </si>
  <si>
    <t>x% increased Impale Effect</t>
  </si>
  <si>
    <t>x% increased Knockback Distance</t>
  </si>
  <si>
    <t>x% increased Life Recovery from Flasks</t>
  </si>
  <si>
    <t>x% increased Lightning Damage</t>
  </si>
  <si>
    <t>x% increased Lightning Damage with Attack Skills</t>
  </si>
  <si>
    <t>x% increased Mana Cost of Skills</t>
  </si>
  <si>
    <t>x% increased Mana Recovery from Flasks</t>
  </si>
  <si>
    <t>x% increased Mana Regeneration Rate</t>
  </si>
  <si>
    <t>x% increased Mana Regeneration Rate if you've Hit a Cursed Enemy Recently</t>
  </si>
  <si>
    <t>x% increased Mana Regeneration Rate per Power Charge</t>
  </si>
  <si>
    <t>x% increased maximum Energy Shield</t>
  </si>
  <si>
    <t>x% increased maximum Life</t>
  </si>
  <si>
    <t>x% increased maximum Mana</t>
  </si>
  <si>
    <t>x% increased Maximum total Recovery per second from Life Leech</t>
  </si>
  <si>
    <t>x% increased Melee Attack Speed</t>
  </si>
  <si>
    <t>x% increased Melee Critical Strike Chance</t>
  </si>
  <si>
    <t>x% increased Melee Damage</t>
  </si>
  <si>
    <t>x% increased Melee Physical Damage</t>
  </si>
  <si>
    <t>x% increased Melee Physical Damage while you have Fortify</t>
  </si>
  <si>
    <t>x% increased Melee Splash Area of Effect</t>
  </si>
  <si>
    <t>x% increased Mine Damage</t>
  </si>
  <si>
    <t>x% increased Mine Duration</t>
  </si>
  <si>
    <t>x% increased Mine Throwing Speed</t>
  </si>
  <si>
    <t>x% increased Minion Accuracy Rating</t>
  </si>
  <si>
    <t>x% increased Minion Duration</t>
  </si>
  <si>
    <t>x% increased Movement Speed</t>
  </si>
  <si>
    <t>x% increased Movement Speed per Frenzy Charge</t>
  </si>
  <si>
    <t>x% increased Onslaught Effect</t>
  </si>
  <si>
    <t>x% increased Physical Attack Damage while holding a Shield</t>
  </si>
  <si>
    <t>x% increased Physical Damage</t>
  </si>
  <si>
    <t>x% increased Physical Damage with Axes</t>
  </si>
  <si>
    <t>x% increased Physical Damage with Bows</t>
  </si>
  <si>
    <t>x% increased Physical Damage with Maces or Sceptres</t>
  </si>
  <si>
    <t>x% increased Physical Damage with One Handed Melee Weapons</t>
  </si>
  <si>
    <t>x% increased Physical Damage with Swords</t>
  </si>
  <si>
    <t>x% increased Physical Damage with Two Handed Melee Weapons</t>
  </si>
  <si>
    <t>x% increased Physical Damage with Wands</t>
  </si>
  <si>
    <t>x% increased Poison Duration</t>
  </si>
  <si>
    <t>x% increased Power Charge Duration</t>
  </si>
  <si>
    <t>x% increased Projectile Damage</t>
  </si>
  <si>
    <t>x% increased Projectile Fork angle</t>
  </si>
  <si>
    <t>x% increased Projectile Speed</t>
  </si>
  <si>
    <t>x% increased Skill Effect Duration</t>
  </si>
  <si>
    <t>x% increased Spell Damage</t>
  </si>
  <si>
    <t>x% increased Spell Damage per Power Charge</t>
  </si>
  <si>
    <t>x% increased Spell Damage while Dual Wielding</t>
  </si>
  <si>
    <t>x% increased Spell Damage while holding a Shield</t>
  </si>
  <si>
    <t>x% increased Spell Damage while wielding a Staff</t>
  </si>
  <si>
    <t>x% increased Stun Duration on Enemies</t>
  </si>
  <si>
    <t>x% increased Stun Duration on Enemies per Endurance Charge</t>
  </si>
  <si>
    <t>x% increased Stun Duration with Staves on Enemies</t>
  </si>
  <si>
    <t>x% increased Stun Duration with Two Handed Melee Weapons on Enemies</t>
  </si>
  <si>
    <t>x% increased total Recovery per second from Energy Shield Leech</t>
  </si>
  <si>
    <t>x% increased total Recovery per second from Life Leech</t>
  </si>
  <si>
    <t>x% increased total Recovery per second from Mana Leech</t>
  </si>
  <si>
    <t>x% increased Totem Damage</t>
  </si>
  <si>
    <t>x% increased Totem Duration</t>
  </si>
  <si>
    <t>x% increased Totem Life</t>
  </si>
  <si>
    <t>x% increased Totem Placement speed</t>
  </si>
  <si>
    <t>x% increased Trap Damage</t>
  </si>
  <si>
    <t>x% increased Trap Throwing Speed</t>
  </si>
  <si>
    <t>x% increased Trap Trigger Area of Effect</t>
  </si>
  <si>
    <t>x% increased Warcry Buff Effect</t>
  </si>
  <si>
    <t>x% increased Warcry Cooldown Recovery Rate</t>
  </si>
  <si>
    <t>x% increased Warcry Duration</t>
  </si>
  <si>
    <t>x% increased Warcry Speed</t>
  </si>
  <si>
    <t>+2% chance to Block Attack Damage while Dual Wielding</t>
  </si>
  <si>
    <t>+3% chance to Block Attack Damage while Dual Wielding</t>
  </si>
  <si>
    <t>+2% chance to Block Attack Damage while Dual Wielding or holding a Shield</t>
  </si>
  <si>
    <t>+2% chance to Block Attack Damage while holding a Shield</t>
  </si>
  <si>
    <t>+3% chance to Block Attack Damage while holding a Shield</t>
  </si>
  <si>
    <t>+2% chance to Block Attack Damage while wielding a Staff</t>
  </si>
  <si>
    <t>+3% chance to Block Attack Damage while wielding a Staff</t>
  </si>
  <si>
    <t>+2% chance to Block Spell Damage while Dual Wielding</t>
  </si>
  <si>
    <t>+2% chance to Block Spell Damage while holding a Shield</t>
  </si>
  <si>
    <t>+3% chance to Block Spell Damage while holding a Shield</t>
  </si>
  <si>
    <t>+2% chance to Block Spell Damage while wielding a Staff</t>
  </si>
  <si>
    <t>Minions have +10% chance to Block Attack Damage</t>
  </si>
  <si>
    <t>Minions have +10% chance to Block Spell Damage</t>
  </si>
  <si>
    <t>2% chance to Block Spell Damage</t>
  </si>
  <si>
    <t>x% chance to Avoid being Chilled</t>
  </si>
  <si>
    <t>x% chance to Avoid being Frozen</t>
  </si>
  <si>
    <t>x% chance to Avoid being Ignited</t>
  </si>
  <si>
    <t>x% chance to Avoid being Shocked</t>
  </si>
  <si>
    <t>x% chance to Avoid being Stunned</t>
  </si>
  <si>
    <t>x% chance to Avoid being Stunned while Channelling</t>
  </si>
  <si>
    <t>x% chance to Avoid Blind</t>
  </si>
  <si>
    <t>x% chance to Avoid Cold Damage from Hits</t>
  </si>
  <si>
    <t>x% chance to Avoid Elemental Ailments</t>
  </si>
  <si>
    <t>x% chance to Avoid Fire Damage from Hits</t>
  </si>
  <si>
    <t>x% chance to Avoid interruption from Stuns while Casting</t>
  </si>
  <si>
    <t>x% chance to Avoid Lightning Damage from Hits</t>
  </si>
  <si>
    <t>x% chance to Blind Enemies on Hit with Attacks</t>
  </si>
  <si>
    <t>x% Chance to Block Spell Damage</t>
  </si>
  <si>
    <t>x% chance to Dodge Attack Hits</t>
  </si>
  <si>
    <t>x% chance to double Stun Duration</t>
  </si>
  <si>
    <t>x% chance to Freeze</t>
  </si>
  <si>
    <t>x% chance to Freeze, Shock and Ignite</t>
  </si>
  <si>
    <t>x% chance to gain a Power, Frenzy or Endurance Charge on Kill</t>
  </si>
  <si>
    <t>x% chance to gain an Endurance Charge when you are Hit</t>
  </si>
  <si>
    <t>x% chance to gain Phasing for 4 seconds on Kill</t>
  </si>
  <si>
    <t>x% chance to Ignite</t>
  </si>
  <si>
    <t>x% chance to Impale Enemies on Hit with Attacks</t>
  </si>
  <si>
    <t>x% chance to Impale Enemies on Hit with Two Handed Weapons</t>
  </si>
  <si>
    <t>x% chance to Knock Enemies Back on hit</t>
  </si>
  <si>
    <t>x% chance to Poison on Hit</t>
  </si>
  <si>
    <t>x% chance to Poison on Hit with Attacks</t>
  </si>
  <si>
    <t>x% chance to Poison on Hit with Spell Damage</t>
  </si>
  <si>
    <t>x% chance to Shock</t>
  </si>
  <si>
    <t>x% chance to Block Spell Damage</t>
  </si>
  <si>
    <t>+x% chance to Block Attack Damage while Dual Wielding</t>
  </si>
  <si>
    <t>+x% chance to Block Attack Damage while Dual Wielding or holding a Shield</t>
  </si>
  <si>
    <t>+x% chance to Block Attack Damage while holding a Shield</t>
  </si>
  <si>
    <t>+x% chance to Block Attack Damage while wielding a Staff</t>
  </si>
  <si>
    <t>+x% chance to Block Spell Damage while Dual Wielding</t>
  </si>
  <si>
    <t>+x% chance to Block Spell Damage while holding a Shield</t>
  </si>
  <si>
    <t>+x% chance to Block Spell Damage while wielding a Staff</t>
  </si>
  <si>
    <t>Minions have +x% chance to Block Attack Damage</t>
  </si>
  <si>
    <t>Minions have +x% chance to Block Spell Damage</t>
  </si>
  <si>
    <t>x% reduced Skill Effect Duration</t>
  </si>
  <si>
    <t>x% reduced Reflected Physical Damage taken</t>
  </si>
  <si>
    <t>x% reduced Reflected Elemental Damage taken</t>
  </si>
  <si>
    <t>x% reduced Projectile Speed</t>
  </si>
  <si>
    <t>x% reduced Projectile Fork angle</t>
  </si>
  <si>
    <t>x% reduced Mana Reserved</t>
  </si>
  <si>
    <t>x% reduced Mana Reservation of Skills that throw Mines</t>
  </si>
  <si>
    <t>x% reduced Mana Reservation of Herald Skills</t>
  </si>
  <si>
    <t>x% reduced Mana Reservation of Curse Aura Skills</t>
  </si>
  <si>
    <t>x% reduced Mana Cost of Skills</t>
  </si>
  <si>
    <t>x% reduced Ignite Duration on you</t>
  </si>
  <si>
    <t>x% reduced Freeze Duration on you</t>
  </si>
  <si>
    <t>x% reduced Enemy Stun Threshold with Maces or Sceptres</t>
  </si>
  <si>
    <t>x% reduced Enemy Stun Threshold</t>
  </si>
  <si>
    <t>x% reduced Elemental Ailment Duration on you</t>
  </si>
  <si>
    <t>x% reduced Effect of Shock on you</t>
  </si>
  <si>
    <t>x% reduced Effect of Non-Damaging Ailments on you</t>
  </si>
  <si>
    <t>x% reduced Effect of Chill on you</t>
  </si>
  <si>
    <t>+x% to all Elemental Resistances</t>
  </si>
  <si>
    <t>+x% to Attack Critical Strike Multiplier while Dual Wielding</t>
  </si>
  <si>
    <t>+x% to Brand Critical Strike Multiplier</t>
  </si>
  <si>
    <t>+x% to Chaos Damage over Time Multiplier</t>
  </si>
  <si>
    <t>+x% to Chaos Resistance</t>
  </si>
  <si>
    <t>+x% to Cold Damage over Time Multiplier</t>
  </si>
  <si>
    <t>+x% to Cold Resistance</t>
  </si>
  <si>
    <t>+x% to Critical Strike Multiplier</t>
  </si>
  <si>
    <t>+x% to Critical Strike Multiplier for Spells</t>
  </si>
  <si>
    <t>+x% to Critical Strike Multiplier per Power Charge</t>
  </si>
  <si>
    <t>+x% to Critical Strike Multiplier with Bows</t>
  </si>
  <si>
    <t>+x% to Critical Strike Multiplier with Claws</t>
  </si>
  <si>
    <t>+x% to Critical Strike Multiplier with Daggers</t>
  </si>
  <si>
    <t>+x% to Critical Strike Multiplier with Fire Skills</t>
  </si>
  <si>
    <t>+x% to Critical Strike Multiplier with Maces or Sceptres</t>
  </si>
  <si>
    <t>+x% to Critical Strike Multiplier with Mines</t>
  </si>
  <si>
    <t>+x% to Critical Strike Multiplier with Staves</t>
  </si>
  <si>
    <t>+x% to Critical Strike Multiplier with Swords</t>
  </si>
  <si>
    <t>+x% to Critical Strike Multiplier with Totem Skills</t>
  </si>
  <si>
    <t>+x% to Critical Strike Multiplier with Traps</t>
  </si>
  <si>
    <t>+x% to Critical Strike Multiplier with Two Handed Melee Weapons</t>
  </si>
  <si>
    <t>+x% to Critical Strike Multiplier with Wands</t>
  </si>
  <si>
    <t>+x% to Damage over Time Multiplier for Ailments from Critical Strikes</t>
  </si>
  <si>
    <t>+x% to Damage over Time Multiplier for Bleeding</t>
  </si>
  <si>
    <t>+x% to Damage over Time Multiplier for Ignite from Critical Strikes</t>
  </si>
  <si>
    <t>+x% to Damage over Time Multiplier for Poison</t>
  </si>
  <si>
    <t>+x% to Fire Damage over Time Multiplier</t>
  </si>
  <si>
    <t>+x% to Fire Resistance</t>
  </si>
  <si>
    <t>+x% to Global Critical Strike Multiplier while wielding a Staff</t>
  </si>
  <si>
    <t>+x% to Lightning Resistance</t>
  </si>
  <si>
    <t>+x% to Melee Critical Strike Multiplier</t>
  </si>
  <si>
    <t>+x% Elemental Resistances while holding a Shield</t>
  </si>
  <si>
    <t>Parse formula</t>
  </si>
  <si>
    <t>+x to maximum Energy Shield</t>
  </si>
  <si>
    <t>+x to maximum Life</t>
  </si>
  <si>
    <t>Coordination</t>
  </si>
  <si>
    <t>Acuity</t>
  </si>
  <si>
    <t>15% increased Global Accuracy Rating</t>
  </si>
  <si>
    <t>+20 to Dexterity</t>
  </si>
  <si>
    <t>5% increased Attack Speed</t>
  </si>
  <si>
    <t>+100 to Accuracy Rating</t>
  </si>
  <si>
    <t>Adamant</t>
  </si>
  <si>
    <t>20% increased Armour</t>
  </si>
  <si>
    <t>+400 to Armour while affected by a Guard Skill Buff</t>
  </si>
  <si>
    <t>Regenerate 1.5% of Life per second while affected by a Guard Skill Buff</t>
  </si>
  <si>
    <t>Adder's Touch</t>
  </si>
  <si>
    <t>+30% to Critical Strike Multiplier with Daggers</t>
  </si>
  <si>
    <t>Critical Strikes with Daggers have a 40% chance to Poison the Enemy</t>
  </si>
  <si>
    <t>+15% to Damage over Time Multiplier for Poison from Critical Strikes</t>
  </si>
  <si>
    <t>Adjacent Animosity</t>
  </si>
  <si>
    <t>20% increased Projectile Damage</t>
  </si>
  <si>
    <t>Projectiles deal 20% increased Damage with Hits to targets at the start</t>
  </si>
  <si>
    <t>of their movement, reducing to 0% as they travel farther</t>
  </si>
  <si>
    <t>Admonisher</t>
  </si>
  <si>
    <t>30% increased Warcry Speed</t>
  </si>
  <si>
    <t>Remove an Ailment when you Warcry</t>
  </si>
  <si>
    <t>Aggressive Bastion</t>
  </si>
  <si>
    <t>30% increased Physical Attack Damage while holding a Shield</t>
  </si>
  <si>
    <t>+4% Chance to Block Attack Damage while holding a Shield</t>
  </si>
  <si>
    <t>Attack Skills deal 30% increased Damage with Ailments while holding a Shield</t>
  </si>
  <si>
    <t>5% chance to gain an Endurance Charge on Kill while holding a Shield</t>
  </si>
  <si>
    <t>Agility</t>
  </si>
  <si>
    <t>+30 to Dexterity</t>
  </si>
  <si>
    <t>Alacrity</t>
  </si>
  <si>
    <t>Aligned Spirits</t>
  </si>
  <si>
    <t>15% reduced Mana Cost of Minion Skills</t>
  </si>
  <si>
    <t>Minions deal 20% increased Damage</t>
  </si>
  <si>
    <t>15% increased maximum Mana</t>
  </si>
  <si>
    <t>Ambidexterity</t>
  </si>
  <si>
    <t>50% increased Attack Damage with Main Hand</t>
  </si>
  <si>
    <t>20% increased Attack Speed with Off Hand</t>
  </si>
  <si>
    <t>Attack Skills deal 25% increased Damage with Ailments while Dual Wielding</t>
  </si>
  <si>
    <t>Amplify</t>
  </si>
  <si>
    <t>20% increased Area Damage</t>
  </si>
  <si>
    <t>Ancestral Knowledge</t>
  </si>
  <si>
    <t>+30 to Intelligence</t>
  </si>
  <si>
    <t>Annihilation</t>
  </si>
  <si>
    <t>+15% to Critical Strike Multiplier for Spells</t>
  </si>
  <si>
    <t>50% increased Critical Strike Chance for Spells</t>
  </si>
  <si>
    <t>Anointed Flesh</t>
  </si>
  <si>
    <t>+1% to all maximum Elemental Resistances</t>
  </si>
  <si>
    <t>15% reduced Elemental Ailment Duration on you</t>
  </si>
  <si>
    <t>15% reduced Effect of Non-Damaging Ailments on you</t>
  </si>
  <si>
    <t>Aqueous Accelerant</t>
  </si>
  <si>
    <t>Flasks applied to you have 10% increased Effect</t>
  </si>
  <si>
    <t>10% increased Mana Recovery Rate during Effect of any Mana Flask</t>
  </si>
  <si>
    <t>8% increased Attack and Cast Speed during Effect of any Mana Flask</t>
  </si>
  <si>
    <t>Arcane Capacitor</t>
  </si>
  <si>
    <t>10% chance to gain Arcane Surge when you Kill an Enemy</t>
  </si>
  <si>
    <t>10% increased Effect of Arcane Surge on you per</t>
  </si>
  <si>
    <t>200 Mana spent Recently, up to 50%</t>
  </si>
  <si>
    <t>Arcane Chemistry</t>
  </si>
  <si>
    <t>25% increased Mana Recovery from Flasks</t>
  </si>
  <si>
    <t>Flasks applied to you have 8% increased Effect</t>
  </si>
  <si>
    <t>10% reduced Flask Charges used</t>
  </si>
  <si>
    <t>Arcane Expanse</t>
  </si>
  <si>
    <t>Spell Skills have 10% increased Area of Effect</t>
  </si>
  <si>
    <t>15% increased Spell Damage</t>
  </si>
  <si>
    <t>10% increased Area of Effect if you've Killed Recently</t>
  </si>
  <si>
    <t>Arcane Focus</t>
  </si>
  <si>
    <t>18% increased maximum Energy Shield</t>
  </si>
  <si>
    <t>Arcane Guarding</t>
  </si>
  <si>
    <t>60% increased Energy Shield from Equipped Shield</t>
  </si>
  <si>
    <t>20% increased Spell Damage if you've Blocked Recently</t>
  </si>
  <si>
    <t>15% increased Spell Damage while holding a Shield</t>
  </si>
  <si>
    <t>+6% Chance to Block Spell Damage while holding a Shield</t>
  </si>
  <si>
    <t>Arcane Potency</t>
  </si>
  <si>
    <t>+30% to Critical Strike Multiplier for Spells</t>
  </si>
  <si>
    <t>30% increased Critical Strike Chance for Spells</t>
  </si>
  <si>
    <t>Arcane Swiftness</t>
  </si>
  <si>
    <t>5% increased Spell Damage per 5% Chance to Block Attack Damage</t>
  </si>
  <si>
    <t>20% chance to Avoid being Stunned while holding a Shield</t>
  </si>
  <si>
    <t>20% chance to Avoid Elemental Ailments while holding a Shield</t>
  </si>
  <si>
    <t>5% increased Cast Speed while holding a Shield</t>
  </si>
  <si>
    <t>Arcane Vision</t>
  </si>
  <si>
    <t>Light Radius is based on Energy Shield instead of Life</t>
  </si>
  <si>
    <t>+30 to Accuracy Rating</t>
  </si>
  <si>
    <t>Arcane Will</t>
  </si>
  <si>
    <t>Regenerate 3 Mana per second</t>
  </si>
  <si>
    <t>20% increased maximum Mana</t>
  </si>
  <si>
    <t>20% increased Mana Recovery from Flasks</t>
  </si>
  <si>
    <t>Gain 3% of Maximum Mana as Extra Maximum Energy Shield</t>
  </si>
  <si>
    <t>+20 to Intelligence</t>
  </si>
  <si>
    <t>5% increased Cast Speed</t>
  </si>
  <si>
    <t>20% increased Spell Damage</t>
  </si>
  <si>
    <t>Arcing Blows</t>
  </si>
  <si>
    <t>30% increased Lightning Damage with Attack Skills</t>
  </si>
  <si>
    <t>Damage with Weapons Penetrates 8% Lightning Resistance</t>
  </si>
  <si>
    <t>Arsonist</t>
  </si>
  <si>
    <t>24% increased Fire Damage</t>
  </si>
  <si>
    <t>Regenerate 1% of Life per second</t>
  </si>
  <si>
    <t>+6% to Fire Damage over Time Multiplier</t>
  </si>
  <si>
    <t>Art of the Gladiator</t>
  </si>
  <si>
    <t>10% increased Attack Speed</t>
  </si>
  <si>
    <t>Ignore all Movement Penalties from Armour</t>
  </si>
  <si>
    <t>Ash, Frost and Storm</t>
  </si>
  <si>
    <t>30% increased Elemental Damage</t>
  </si>
  <si>
    <t>20% increased Effect of Non-Damaging Ailments</t>
  </si>
  <si>
    <t>20% reduced Effect of Non-Damaging Ailments on you</t>
  </si>
  <si>
    <t>10% chance to Freeze, Shock and Ignite</t>
  </si>
  <si>
    <t>Aspect of the Eagle</t>
  </si>
  <si>
    <t>20% increased Damage with Bows</t>
  </si>
  <si>
    <t>4% increased Movement Speed</t>
  </si>
  <si>
    <t>12% increased Global Accuracy Rating</t>
  </si>
  <si>
    <t>Aspect of the Lynx</t>
  </si>
  <si>
    <t>20% increased Attack Damage</t>
  </si>
  <si>
    <t>+10 to Dexterity and Intelligence</t>
  </si>
  <si>
    <t>Aspect of the Panther</t>
  </si>
  <si>
    <t>Attack Skills deal 15% increased Damage while Dual Wielding</t>
  </si>
  <si>
    <t>6% increased Attack Speed while Dual Wielding</t>
  </si>
  <si>
    <t>20% increased Evasion Rating</t>
  </si>
  <si>
    <t>Assassination</t>
  </si>
  <si>
    <t>+25% to Critical Strike Multiplier</t>
  </si>
  <si>
    <t>Atrophy</t>
  </si>
  <si>
    <t>20% increased Chaos Damage</t>
  </si>
  <si>
    <t>+10% to Chaos Damage over Time Multiplier</t>
  </si>
  <si>
    <t>Avatar of the Hunt</t>
  </si>
  <si>
    <t>24% increased Damage with Bows</t>
  </si>
  <si>
    <t>6% increased Movement Speed</t>
  </si>
  <si>
    <t>24% increased Damage Over Time with Bow Skills</t>
  </si>
  <si>
    <t>20% increased Cooldown Recovery Rate of Movement Skills</t>
  </si>
  <si>
    <t>+200 to Evasion Rating</t>
  </si>
  <si>
    <t>Backstabbing</t>
  </si>
  <si>
    <t>40% increased Critical Strike Chance with Daggers</t>
  </si>
  <si>
    <t>+40% to Critical Strike Multiplier against Enemies that are on Full Life</t>
  </si>
  <si>
    <t>30% increased Critical Strike Chance against Enemies on Full Life</t>
  </si>
  <si>
    <t>Ballistic Mastery</t>
  </si>
  <si>
    <t>15% increased Projectile Damage</t>
  </si>
  <si>
    <t>20% increased Projectile Speed</t>
  </si>
  <si>
    <t>Bannerman</t>
  </si>
  <si>
    <t>15% increased Effect of Non-Curse Auras from your Skills on Enemies</t>
  </si>
  <si>
    <t>Placed Banners also grant 30% increased Attack Damage to you and Allies</t>
  </si>
  <si>
    <t>Barbarism</t>
  </si>
  <si>
    <t>+1% to maximum Fire Resistance</t>
  </si>
  <si>
    <t>+8% to Fire Resistance</t>
  </si>
  <si>
    <t>Battle Rouse</t>
  </si>
  <si>
    <t>10% of Damage taken gained as Mana over 4 seconds when Hit</t>
  </si>
  <si>
    <t>+15 to maximum Mana</t>
  </si>
  <si>
    <t>Beef</t>
  </si>
  <si>
    <t>+30 to Strength</t>
  </si>
  <si>
    <t>Berserking</t>
  </si>
  <si>
    <t>+10 to Maximum Rage</t>
  </si>
  <si>
    <t>Blacksmith's Clout</t>
  </si>
  <si>
    <t>18% increased Physical Damage with Maces or Sceptres</t>
  </si>
  <si>
    <t>Mace or Sceptre Attacks deal 18% increased Damage with Ailments</t>
  </si>
  <si>
    <t>40% increased Critical Strike Chance with Maces or Sceptres</t>
  </si>
  <si>
    <t>+25% to Critical Strike Multiplier with Maces or Sceptres</t>
  </si>
  <si>
    <t>Blade Barrier</t>
  </si>
  <si>
    <t>+5% Chance to Block Attack Damage while Dual Wielding</t>
  </si>
  <si>
    <t>Attack Skills deal 24% increased Damage while Dual Wielding</t>
  </si>
  <si>
    <t>50% increased Block Recovery</t>
  </si>
  <si>
    <t>Blade Master</t>
  </si>
  <si>
    <t>20% increased Physical Damage with Swords</t>
  </si>
  <si>
    <t>8% increased Attack Speed with Swords</t>
  </si>
  <si>
    <t>+200 to Accuracy Rating with Swords</t>
  </si>
  <si>
    <t>Sword Attacks deal 20% increased Damage with Ailments</t>
  </si>
  <si>
    <t>Blade of Cunning</t>
  </si>
  <si>
    <t>40% increased Critical Strike Chance with Swords</t>
  </si>
  <si>
    <t>+15% to Critical Strike Multiplier with Swords</t>
  </si>
  <si>
    <t>Bladedancer</t>
  </si>
  <si>
    <t>Sword Attacks deal 24% increased Damage with Hits and Ailments</t>
  </si>
  <si>
    <t>6% increased Attack Speed with Swords</t>
  </si>
  <si>
    <t>Overwhelm 10% Physical Damage Reduction</t>
  </si>
  <si>
    <t>Blast Cascade</t>
  </si>
  <si>
    <t>+30% to Critical Strike Multiplier with Traps</t>
  </si>
  <si>
    <t>+30% to Critical Strike Multiplier with Mines</t>
  </si>
  <si>
    <t>15% chance to gain a Power Charge when your Trap is triggered by an Enemy</t>
  </si>
  <si>
    <t>10% chance to gain a Power Charge when your Mine is Detonated targeting an Enemy</t>
  </si>
  <si>
    <t>Blast Radius</t>
  </si>
  <si>
    <t>Blast Waves</t>
  </si>
  <si>
    <t>Skills used by Mines deal 30% increased Area Damage if you Detonated a Mine Recently</t>
  </si>
  <si>
    <t>Skills used by Mines have 10% increased Area of Effect</t>
  </si>
  <si>
    <t>Skills used by Mines have 10% increased Area of Effect if you Detonated a Mine Recently</t>
  </si>
  <si>
    <t>Blood Drinker</t>
  </si>
  <si>
    <t>8% increased maximum Life</t>
  </si>
  <si>
    <t>Blood Siphon</t>
  </si>
  <si>
    <t>+20 to Strength</t>
  </si>
  <si>
    <t>Bloodless</t>
  </si>
  <si>
    <t>Enemies Cannot Leech Life From you</t>
  </si>
  <si>
    <t>Bloodletting</t>
  </si>
  <si>
    <t>25% increased Damage with Bleeding</t>
  </si>
  <si>
    <t>40% increased Attack Damage against Bleeding Enemies</t>
  </si>
  <si>
    <t>+8% to Damage over Time Multiplier for Bleeding</t>
  </si>
  <si>
    <t>Bludgeon Blitz</t>
  </si>
  <si>
    <t>Mace or Sceptre Attacks deal 18% increased Damage with Hits and Ailments</t>
  </si>
  <si>
    <t>8% increased Attack Speed with Maces or Sceptres</t>
  </si>
  <si>
    <t>+200 to Accuracy Rating with Maces or Sceptres</t>
  </si>
  <si>
    <t>6% increased Movement Speed if you've Hit an Enemy Recently</t>
  </si>
  <si>
    <t>Blunt Trauma</t>
  </si>
  <si>
    <t>Knocks Back Enemies if you get a Critical Strike with a Staff</t>
  </si>
  <si>
    <t>15% increased Accuracy Rating with Staves</t>
  </si>
  <si>
    <t>40% increased Critical Strike Chance with Staves</t>
  </si>
  <si>
    <t>+20% to Critical Strike Multiplier with Staves</t>
  </si>
  <si>
    <t>Bone Breaker</t>
  </si>
  <si>
    <t>30% increased Physical Damage with Maces or Sceptres</t>
  </si>
  <si>
    <t>12% increased Area of Effect</t>
  </si>
  <si>
    <t>Mace or Sceptre Attacks deal 30% increased Damage with Ailments</t>
  </si>
  <si>
    <t>+2 to Melee Strike Range with Maces and Sceptres</t>
  </si>
  <si>
    <t>Born to Fight</t>
  </si>
  <si>
    <t>26% increased Melee Physical Damage</t>
  </si>
  <si>
    <t>4% increased Melee Attack Speed</t>
  </si>
  <si>
    <t>+20 to Accuracy Rating</t>
  </si>
  <si>
    <t>Brand Equity</t>
  </si>
  <si>
    <t>Brand Skills have 20% increased Duration</t>
  </si>
  <si>
    <t>Brand Recall has 20% increased Cooldown Recovery Rate</t>
  </si>
  <si>
    <t>You can Cast an additional Brand</t>
  </si>
  <si>
    <t>Bravery</t>
  </si>
  <si>
    <t>24% increased Evasion Rating and Armour</t>
  </si>
  <si>
    <t>Breath of Flames</t>
  </si>
  <si>
    <t>20% chance to Ignite</t>
  </si>
  <si>
    <t>20% increased Fire Damage</t>
  </si>
  <si>
    <t>+10% to Fire Damage over Time Multiplier</t>
  </si>
  <si>
    <t>Breath of Lightning</t>
  </si>
  <si>
    <t>20% increased Duration of Lightning Ailments</t>
  </si>
  <si>
    <t>15% chance to Shock</t>
  </si>
  <si>
    <t>20% increased Lightning Damage</t>
  </si>
  <si>
    <t>Breath of Rime</t>
  </si>
  <si>
    <t>20% increased Freeze Duration on Enemies</t>
  </si>
  <si>
    <t>20% increased Cold Damage</t>
  </si>
  <si>
    <t>20% increased Effect of Cold Ailments</t>
  </si>
  <si>
    <t>+10% to Cold Damage over Time Multiplier</t>
  </si>
  <si>
    <t>Brinkmanship</t>
  </si>
  <si>
    <t>Melee Skills have 10% increased Area of Effect</t>
  </si>
  <si>
    <t>10% increased Area of Effect if you have Stunned an Enemy Recently</t>
  </si>
  <si>
    <t>+2 to Melee Strike Range</t>
  </si>
  <si>
    <t>Brutal Blade</t>
  </si>
  <si>
    <t>Sword Attacks deal 20% increased Damage with Hits and Ailments</t>
  </si>
  <si>
    <t>+4% Chance to Block Attack Damage while Dual Wielding or holding a Shield</t>
  </si>
  <si>
    <t>10% chance to gain a Frenzy Charge when you Block Attack Damage</t>
  </si>
  <si>
    <t>Burning Brutality</t>
  </si>
  <si>
    <t>24% increased Fire Damage with Attack Skills</t>
  </si>
  <si>
    <t>+8% to Fire Damage over Time Multiplier</t>
  </si>
  <si>
    <t>Ignites you inflict deal Damage 8% faster</t>
  </si>
  <si>
    <t>Butchery</t>
  </si>
  <si>
    <t>25% increased Physical Damage with Two Handed Melee Weapons</t>
  </si>
  <si>
    <t>5% increased Attack Speed with Two Handed Melee Weapons</t>
  </si>
  <si>
    <t>Attacks with Two Handed Melee Weapons deal 25% increased Damage with Ailments</t>
  </si>
  <si>
    <t>Champion of the Cause</t>
  </si>
  <si>
    <t>Charging Offensive</t>
  </si>
  <si>
    <t>Channelling Skills deal 16% increased Attack Damage</t>
  </si>
  <si>
    <t>Channelling Skills have 6% increased Attack Speed</t>
  </si>
  <si>
    <t>10% chance to gain an Endurance Charge when Hit while Channelling</t>
  </si>
  <si>
    <t>10% chance to gain a Frenzy Charge when Hit while Channelling</t>
  </si>
  <si>
    <t>Charisma</t>
  </si>
  <si>
    <t>8% reduced Mana Reserved</t>
  </si>
  <si>
    <t>Claws of the Falcon</t>
  </si>
  <si>
    <t>Claw Attacks deal 25% increased Damage with Hits and Ailments</t>
  </si>
  <si>
    <t>+30% to Critical Strike Multiplier with Claws</t>
  </si>
  <si>
    <t>15% increased Accuracy Rating with Claws</t>
  </si>
  <si>
    <t>Claws of the Hawk</t>
  </si>
  <si>
    <t>40% increased Critical Strike Chance with Claws</t>
  </si>
  <si>
    <t>+25% to Critical Strike Multiplier with Claws</t>
  </si>
  <si>
    <t>10% chance to Blind Enemies on Critical Strike</t>
  </si>
  <si>
    <t>Claws of the Magpie</t>
  </si>
  <si>
    <t>Claw Attacks deal 20% increased Damage with Hits and Ailments</t>
  </si>
  <si>
    <t>10% increased Attack Speed with Claws</t>
  </si>
  <si>
    <t>25% chance to Steal Power, Frenzy, and Endurance Charges on Hit with Claws</t>
  </si>
  <si>
    <t>Claws of the Pride</t>
  </si>
  <si>
    <t>15% increased Attack and Cast Speed if you've used a Movement Skill Recently</t>
  </si>
  <si>
    <t>+1 to Melee Strike Range with Claws</t>
  </si>
  <si>
    <t>Cleaving</t>
  </si>
  <si>
    <t>20% increased Physical Damage with Axes</t>
  </si>
  <si>
    <t>Axe Attacks deal 20% increased Damage with Ailments</t>
  </si>
  <si>
    <t>30% increased Damage with Hits and Ailments against Bleeding Enemies</t>
  </si>
  <si>
    <t>Bleeding you inflict deals Damage 15% faster</t>
  </si>
  <si>
    <t>+1 to Melee Strike Range with Axes</t>
  </si>
  <si>
    <t>Clever Construction</t>
  </si>
  <si>
    <t>Traps cannot be Damaged for 5 seconds after being Thrown</t>
  </si>
  <si>
    <t>Mines cannot be Damaged for 5 seconds after being thrown</t>
  </si>
  <si>
    <t>20% increased Trap Damage</t>
  </si>
  <si>
    <t>20% increased Mine Damage</t>
  </si>
  <si>
    <t>Cloth and Chain</t>
  </si>
  <si>
    <t>+12% to all Elemental Resistances</t>
  </si>
  <si>
    <t>Coldhearted Calculation</t>
  </si>
  <si>
    <t>Combat Control</t>
  </si>
  <si>
    <t>Warcries cannot Exert Travel Skills</t>
  </si>
  <si>
    <t>Combat Stamina</t>
  </si>
  <si>
    <t>Command of Steel</t>
  </si>
  <si>
    <t>1% increased Damage per 1% Chance to Block Attack Damage</t>
  </si>
  <si>
    <t>Command of the Elements</t>
  </si>
  <si>
    <t>Damage with Weapons Penetrates 4% Elemental Resistance</t>
  </si>
  <si>
    <t>6% increased Attack Speed while holding a Shield</t>
  </si>
  <si>
    <t>24% increased Elemental Damage with Attack Skills</t>
  </si>
  <si>
    <t>Constitution</t>
  </si>
  <si>
    <t>14% increased maximum Life</t>
  </si>
  <si>
    <t>+20 to maximum Life</t>
  </si>
  <si>
    <t>8% increased Cast Speed</t>
  </si>
  <si>
    <t>Corruption</t>
  </si>
  <si>
    <t>25% increased Chaos Damage</t>
  </si>
  <si>
    <t>0.2% of Chaos Damage Leeched as Energy Shield</t>
  </si>
  <si>
    <t>20% increased Effect of Withered</t>
  </si>
  <si>
    <t>Counterweight</t>
  </si>
  <si>
    <t>60% increased Global Critical Strike Chance while wielding a Staff</t>
  </si>
  <si>
    <t>+30% to Global Critical Strike Multiplier while wielding a Staff</t>
  </si>
  <si>
    <t>Crackling Speed</t>
  </si>
  <si>
    <t>16% increased Lightning Damage</t>
  </si>
  <si>
    <t>6% increased Cast Speed</t>
  </si>
  <si>
    <t>Cruel Preparation</t>
  </si>
  <si>
    <t>Crystal Skin</t>
  </si>
  <si>
    <t>15% chance to Avoid Elemental Ailments</t>
  </si>
  <si>
    <t>Cursed Concoction</t>
  </si>
  <si>
    <t>10% increased Effect of your Curses if you've spent 200 total Mana Recently</t>
  </si>
  <si>
    <t>Remove a Curse when you use a Mana Flask</t>
  </si>
  <si>
    <t>Dark Arts</t>
  </si>
  <si>
    <t>5% increased Cast Speed while Dual Wielding</t>
  </si>
  <si>
    <t>5% increased Attack and Cast Speed if you've used a Movement Skill Recently</t>
  </si>
  <si>
    <t>30% increased Mana Regeneration if you've used a Movement Skill Recently</t>
  </si>
  <si>
    <t>Dazzling Strikes</t>
  </si>
  <si>
    <t>10% chance to Blind Enemies on Hit with Attacks</t>
  </si>
  <si>
    <t>40% increased Critical Strike Chance against Blinded Enemies</t>
  </si>
  <si>
    <t>Deadly Draw</t>
  </si>
  <si>
    <t>20% increased Physical Damage with Bows</t>
  </si>
  <si>
    <t>30% increased Damage Over Time with Bow Skills</t>
  </si>
  <si>
    <t>Bow Attacks have 15% chance to cause Bleeding</t>
  </si>
  <si>
    <t>Bleeding you inflict deals Damage 10% faster</t>
  </si>
  <si>
    <t>Death Attunement</t>
  </si>
  <si>
    <t>+1 to Maximum number of Spectres</t>
  </si>
  <si>
    <t>Minions have 8% increased Attack Speed</t>
  </si>
  <si>
    <t>Minions have 8% increased Cast Speed</t>
  </si>
  <si>
    <t>+1 to Maximum number of Raised Zombies</t>
  </si>
  <si>
    <t>+1 to Maximum number of Skeletons</t>
  </si>
  <si>
    <t>Decay Ward</t>
  </si>
  <si>
    <t>Minions Recover 2% of their Life when they Block</t>
  </si>
  <si>
    <t>Deep Breaths</t>
  </si>
  <si>
    <t>30% increased Warcry Cooldown Recovery Rate</t>
  </si>
  <si>
    <t>Warcry Skills have 30% increased Area of Effect</t>
  </si>
  <si>
    <t>20% increased total Power counted by Warcries</t>
  </si>
  <si>
    <t>Deep Wisdom</t>
  </si>
  <si>
    <t>+20 to maximum Energy Shield</t>
  </si>
  <si>
    <t>Defiance</t>
  </si>
  <si>
    <t>Attack Skills deal 24% increased Damage while holding a Shield</t>
  </si>
  <si>
    <t>Deflection</t>
  </si>
  <si>
    <t>+4% Chance to Block Spell Damage while holding a Shield</t>
  </si>
  <si>
    <t>+8% Chance to Block Projectile Attack Damage</t>
  </si>
  <si>
    <t>Depth Perception</t>
  </si>
  <si>
    <t>Dervish</t>
  </si>
  <si>
    <t>Destroyer</t>
  </si>
  <si>
    <t>25% increased Stun Duration with Two Handed Melee Weapons on Enemies</t>
  </si>
  <si>
    <t>Destructive Apparatus</t>
  </si>
  <si>
    <t>10% increased Mine Throwing Speed</t>
  </si>
  <si>
    <t>40% increased Mine Duration</t>
  </si>
  <si>
    <t>Each Mine applies 2% reduced Damage dealt to Enemies near it, up to 10%</t>
  </si>
  <si>
    <t>Devastating Devices</t>
  </si>
  <si>
    <t>50% increased Critical Strike Chance with Traps</t>
  </si>
  <si>
    <t>50% increased Critical Strike Chance with Mines</t>
  </si>
  <si>
    <t>+25% to Critical Strike Multiplier with Traps</t>
  </si>
  <si>
    <t>+25% to Critical Strike Multiplier with Mines</t>
  </si>
  <si>
    <t>Devotion</t>
  </si>
  <si>
    <t>3% increased effect of Non-Curse Auras from your Skills</t>
  </si>
  <si>
    <t>Diamond Skin</t>
  </si>
  <si>
    <t>24% increased Armour</t>
  </si>
  <si>
    <t>Dire Torment</t>
  </si>
  <si>
    <t>40% increased Critical Strike Chance</t>
  </si>
  <si>
    <t>+20% to Damage over Time Multiplier for Ailments from Critical Strikes</t>
  </si>
  <si>
    <t>Dirty Techniques</t>
  </si>
  <si>
    <t>20% increased Poison Duration</t>
  </si>
  <si>
    <t>Poisons you inflict deal Damage 5% faster</t>
  </si>
  <si>
    <t>+10% to Damage over Time Multiplier</t>
  </si>
  <si>
    <t>Disciple of the Forbidden</t>
  </si>
  <si>
    <t>+1 to Minimum Power Charges</t>
  </si>
  <si>
    <t>8% chance to gain a Power Charge on Kill</t>
  </si>
  <si>
    <t>8% increased Damage per Power Charge</t>
  </si>
  <si>
    <t>Disciple of the Slaughter</t>
  </si>
  <si>
    <t>+1 to Minimum Frenzy Charges</t>
  </si>
  <si>
    <t>8% chance to gain a Frenzy Charge on Kill</t>
  </si>
  <si>
    <t>8% increased Damage per Frenzy Charge</t>
  </si>
  <si>
    <t>Disciple of the Unyielding</t>
  </si>
  <si>
    <t>+1 to Minimum Endurance Charges</t>
  </si>
  <si>
    <t>8% chance to gain an Endurance Charge on Kill</t>
  </si>
  <si>
    <t>8% increased Damage per Endurance Charge</t>
  </si>
  <si>
    <t>Discipline and Training</t>
  </si>
  <si>
    <t>+30 to maximum Life</t>
  </si>
  <si>
    <t>Discord Artisan</t>
  </si>
  <si>
    <t>15% increased Damage for each Herald affecting you</t>
  </si>
  <si>
    <t>Herald Skills have 20% increased Area of Effect</t>
  </si>
  <si>
    <t>10% reduced Mana Reservation of Herald Skills</t>
  </si>
  <si>
    <t>Disemboweling</t>
  </si>
  <si>
    <t>50% increased Melee Critical Strike Chance</t>
  </si>
  <si>
    <t>+25% to Melee Critical Strike Multiplier</t>
  </si>
  <si>
    <t>Disintegration</t>
  </si>
  <si>
    <t>60% increased Critical Strike Chance with Wands</t>
  </si>
  <si>
    <t>+30% to Critical Strike Multiplier with Wands</t>
  </si>
  <si>
    <t>Dismembering</t>
  </si>
  <si>
    <t>40% increased Melee Critical Strike Chance</t>
  </si>
  <si>
    <t>+20% to Melee Critical Strike Multiplier</t>
  </si>
  <si>
    <t>20% chance to Maim Enemies on Critical Strike with Attacks</t>
  </si>
  <si>
    <t>Divine Fervour</t>
  </si>
  <si>
    <t>+10 to Strength and Intelligence</t>
  </si>
  <si>
    <t>Damage with Weapons Penetrates 3% Elemental Resistance</t>
  </si>
  <si>
    <t>Divine Fury</t>
  </si>
  <si>
    <t>Fire Spells have 25% of Physical Damage Converted to Fire Damage</t>
  </si>
  <si>
    <t>Gain 5% of Physical Damage as Extra Fire Damage</t>
  </si>
  <si>
    <t>Divine Judgement</t>
  </si>
  <si>
    <t>50% increased Elemental Damage</t>
  </si>
  <si>
    <t>Divine Wrath</t>
  </si>
  <si>
    <t>Lightning Spells have 25% of Physical Damage Converted to Lightning Damage</t>
  </si>
  <si>
    <t>Gain 5% of Physical Damage as Extra Lightning Damage</t>
  </si>
  <si>
    <t>Doom Cast</t>
  </si>
  <si>
    <t>60% increased Critical Strike Chance for Spells</t>
  </si>
  <si>
    <t>Dreamer</t>
  </si>
  <si>
    <t>Druidic Rite</t>
  </si>
  <si>
    <t>20% increased Flask Charges gained</t>
  </si>
  <si>
    <t>20% increased Flask Effect Duration</t>
  </si>
  <si>
    <t>Dynamo</t>
  </si>
  <si>
    <t>Guard Skills have 25% increased Duration</t>
  </si>
  <si>
    <t>Recover 20% of Mana over 1 second when you use a Guard Skill</t>
  </si>
  <si>
    <t>Eagle Eye</t>
  </si>
  <si>
    <t>30% increased Critical Strike Chance</t>
  </si>
  <si>
    <t>Efficient Explosives</t>
  </si>
  <si>
    <t>25% increased Mine Damage</t>
  </si>
  <si>
    <t>15% reduced Mana Reservation of Skills that throw Mines</t>
  </si>
  <si>
    <t>Mines have a 10% chance to be Detonated an Additional Time</t>
  </si>
  <si>
    <t>Elder Power</t>
  </si>
  <si>
    <t>10% increased Wand Damage per Power Charge</t>
  </si>
  <si>
    <t>10% chance to gain a Power Charge on Kill</t>
  </si>
  <si>
    <t>Elemental Focus</t>
  </si>
  <si>
    <t>20% increased Elemental Damage</t>
  </si>
  <si>
    <t>10% increased Duration of Elemental Ailments on Enemies</t>
  </si>
  <si>
    <t>10% chance to Avoid Elemental Ailments</t>
  </si>
  <si>
    <t>Endurance</t>
  </si>
  <si>
    <t>+1 to Maximum Endurance Charges</t>
  </si>
  <si>
    <t>Enduring Bond</t>
  </si>
  <si>
    <t>20% increased Minion Duration</t>
  </si>
  <si>
    <t>Minions deal 30% increased Damage if you've used a Minion Skill Recently</t>
  </si>
  <si>
    <t>Summoned Raging Spirits have 5% chance to refresh their Duration when they Hit a Unique Enemy</t>
  </si>
  <si>
    <t>Summoned Phantasms have 5% chance to refresh their Duration when they Hit a Unique Enemy</t>
  </si>
  <si>
    <t>Enigmatic Defence</t>
  </si>
  <si>
    <t>15% increased Spell Damage while wielding a Staff</t>
  </si>
  <si>
    <t>+5% Chance to Block Attack Damage while wielding a Staff</t>
  </si>
  <si>
    <t>+5% Chance to Block Spell Damage while wielding a Staff</t>
  </si>
  <si>
    <t>10% chance to gain Unholy Might on block for 3 seconds</t>
  </si>
  <si>
    <t>Enigmatic Reach</t>
  </si>
  <si>
    <t>10% increased Attack Speed with Staves</t>
  </si>
  <si>
    <t>10% increased Cast Speed while wielding a Staff</t>
  </si>
  <si>
    <t>3% increased Area of Effect per Power Charge</t>
  </si>
  <si>
    <t>Entropy</t>
  </si>
  <si>
    <t>23% increased Damage over Time</t>
  </si>
  <si>
    <t>Escalation</t>
  </si>
  <si>
    <t>15% increased Warcry Cooldown Recovery Rate</t>
  </si>
  <si>
    <t>Recover 10% of Life when you use a Warcry</t>
  </si>
  <si>
    <t>20% increased Damage for each time you've Warcried Recently</t>
  </si>
  <si>
    <t>Essence Extraction</t>
  </si>
  <si>
    <t>15% increased Flask Charges gained</t>
  </si>
  <si>
    <t>Mana Flasks gain 1 Charge every 3 seconds</t>
  </si>
  <si>
    <t>Remove a random Elemental Ailment when you use a Mana Flask</t>
  </si>
  <si>
    <t>Essence Sap</t>
  </si>
  <si>
    <t>0.6% of Attack Damage Leeched as Mana</t>
  </si>
  <si>
    <t>25% increased Maximum total Recovery per second from Mana Leech</t>
  </si>
  <si>
    <t>Essence Surge</t>
  </si>
  <si>
    <t>+30 to maximum Energy Shield</t>
  </si>
  <si>
    <t>15% faster start of Energy Shield Recharge</t>
  </si>
  <si>
    <t>Ethereal Feast</t>
  </si>
  <si>
    <t>0.6% of Spell Damage Leeched as Energy Shield</t>
  </si>
  <si>
    <t>30% increased Maximum total Recovery per second from Energy Shield Leech</t>
  </si>
  <si>
    <t>6% increased Attack and Cast Speed while Leeching Energy Shield</t>
  </si>
  <si>
    <t>Exceptional Performance</t>
  </si>
  <si>
    <t>25% increased Skill Effect Duration</t>
  </si>
  <si>
    <t>Executioner</t>
  </si>
  <si>
    <t>24% increased Physical Damage with Two Handed Melee Weapons</t>
  </si>
  <si>
    <t>50% increased Damage with Hits against Enemies that are on Low Life</t>
  </si>
  <si>
    <t>Attacks with Two Handed Melee Weapons deal 24% increased Damage with Ailments</t>
  </si>
  <si>
    <t>12% increased Area of Effect if you've Killed Recently</t>
  </si>
  <si>
    <t>Expeditious Munitions</t>
  </si>
  <si>
    <t>10% increased Trap Throwing Speed</t>
  </si>
  <si>
    <t>Expertise</t>
  </si>
  <si>
    <t>Explosive Impact</t>
  </si>
  <si>
    <t>30% increased Fire Damage</t>
  </si>
  <si>
    <t>Explosive Runes</t>
  </si>
  <si>
    <t>20% increased Brand Damage</t>
  </si>
  <si>
    <t>20% increased Brand Attachment range</t>
  </si>
  <si>
    <t>Exposure Tolerance</t>
  </si>
  <si>
    <t>30% reduced Reflected Elemental Damage taken</t>
  </si>
  <si>
    <t>15% increased Elemental Damage</t>
  </si>
  <si>
    <t>Faith and Steel</t>
  </si>
  <si>
    <t>10% increased maximum Energy Shield</t>
  </si>
  <si>
    <t>+8% to all Elemental Resistances</t>
  </si>
  <si>
    <t>Fangs of Frost</t>
  </si>
  <si>
    <t>30% increased Cold Damage with Attack Skills</t>
  </si>
  <si>
    <t>Damage with Weapons Penetrates 8% Cold Resistance</t>
  </si>
  <si>
    <t>Fangs of the Viper</t>
  </si>
  <si>
    <t>20% increased Physical Damage</t>
  </si>
  <si>
    <t>Farsight</t>
  </si>
  <si>
    <t>16% increased Accuracy Rating with Bows</t>
  </si>
  <si>
    <t>6% increased Attack Speed with Bows</t>
  </si>
  <si>
    <t>Fatal Blade</t>
  </si>
  <si>
    <t>+25% to Critical Strike Multiplier with Swords</t>
  </si>
  <si>
    <t>50% increased Critical Strike Chance with Swords</t>
  </si>
  <si>
    <t>Fatal Toxins</t>
  </si>
  <si>
    <t>30% increased Damage with Poison</t>
  </si>
  <si>
    <t>+10% to Chaos Resistance</t>
  </si>
  <si>
    <t>+10% to Damage over Time Multiplier for Poison</t>
  </si>
  <si>
    <t>Fearsome Force</t>
  </si>
  <si>
    <t>Minions have 15% increased Area of Effect</t>
  </si>
  <si>
    <t>Minions have 10% increased Area of Effect if you have used a Minion Skill Recently</t>
  </si>
  <si>
    <t>Feller of Foes</t>
  </si>
  <si>
    <t>Axe Attacks deal 30% increased Damage with Hits and Ailments</t>
  </si>
  <si>
    <t>+40% to Critical Strike Multiplier with Axes</t>
  </si>
  <si>
    <t>+200 to Accuracy Rating with Axes</t>
  </si>
  <si>
    <t>Fending</t>
  </si>
  <si>
    <t>12% chance to Knock Enemies Back on hit</t>
  </si>
  <si>
    <t>Fervour</t>
  </si>
  <si>
    <t>+1 to Maximum Frenzy Charges</t>
  </si>
  <si>
    <t>Finesse</t>
  </si>
  <si>
    <t>8% increased Attack Speed</t>
  </si>
  <si>
    <t>Fingers of Frost</t>
  </si>
  <si>
    <t>Enemies Become Chilled as they Unfreeze</t>
  </si>
  <si>
    <t>15% chance to Freeze Enemies which are Chilled</t>
  </si>
  <si>
    <t>25% increased Cold Damage</t>
  </si>
  <si>
    <t>Fire Walker</t>
  </si>
  <si>
    <t>25% increased Fire Damage</t>
  </si>
  <si>
    <t>+15% to Fire Resistance</t>
  </si>
  <si>
    <t>5% increased Cast Speed with Fire Skills</t>
  </si>
  <si>
    <t>Flash Freeze</t>
  </si>
  <si>
    <t>24% increased Cold Damage</t>
  </si>
  <si>
    <t>Flaying</t>
  </si>
  <si>
    <t>Dagger Attacks deal 24% increased Damage with Hits and Ailments</t>
  </si>
  <si>
    <t>12% increased Attack Speed with Daggers</t>
  </si>
  <si>
    <t>+1 to Melee Strike Range with Daggers</t>
  </si>
  <si>
    <t>Fleetfoot</t>
  </si>
  <si>
    <t>10% increased Attack and Cast Speed if you've used a Movement Skill Recently</t>
  </si>
  <si>
    <t>Force Shaper</t>
  </si>
  <si>
    <t>Gain 4% of Physical Damage as Extra Chaos Damage</t>
  </si>
  <si>
    <t>Forceful Skewering</t>
  </si>
  <si>
    <t>15% chance to Impale Enemies on Hit with Attacks</t>
  </si>
  <si>
    <t>Impale Damage dealt to Enemies Impaled by you Overwhelms 10% Physical Damage Reduction</t>
  </si>
  <si>
    <t>Forces of Nature</t>
  </si>
  <si>
    <t>20% increased Elemental Damage with Attack Skills</t>
  </si>
  <si>
    <t>Damage with Weapons Penetrates 6% Elemental Resistance</t>
  </si>
  <si>
    <t>Foresight</t>
  </si>
  <si>
    <t>14% increased maximum Energy Shield</t>
  </si>
  <si>
    <t>Forethought</t>
  </si>
  <si>
    <t>10% increased Mana Cost of Skills</t>
  </si>
  <si>
    <t>Freedom of Movement</t>
  </si>
  <si>
    <t>30% increased Evasion Rating</t>
  </si>
  <si>
    <t>10% increased Movement Speed while Phasing</t>
  </si>
  <si>
    <t>5% chance to Dodge Attack Hits while Phasing</t>
  </si>
  <si>
    <t>Frenetic</t>
  </si>
  <si>
    <t>From the Shadows</t>
  </si>
  <si>
    <t>Dagger Attacks deal 20% increased Damage with Hits and Ailments</t>
  </si>
  <si>
    <t>15% increased Accuracy Rating with Daggers</t>
  </si>
  <si>
    <t>8% increased Attack Speed with Daggers</t>
  </si>
  <si>
    <t>Frost Walker</t>
  </si>
  <si>
    <t>+15% to Cold Resistance</t>
  </si>
  <si>
    <t>5% increased Cast Speed with Cold Skills</t>
  </si>
  <si>
    <t>Fury Bolts</t>
  </si>
  <si>
    <t>Fusillade</t>
  </si>
  <si>
    <t>15% increased Attack Speed with Wands</t>
  </si>
  <si>
    <t>30% increased Accuracy Rating with Wands</t>
  </si>
  <si>
    <t>Galvanic Hammer</t>
  </si>
  <si>
    <t>30% increased Elemental Damage with Maces or Sceptres</t>
  </si>
  <si>
    <t>10% increased Accuracy Rating with Maces or Sceptres</t>
  </si>
  <si>
    <t>Damage with Weapons Penetrates 5% Elemental Resistance</t>
  </si>
  <si>
    <t>Gemini</t>
  </si>
  <si>
    <t>Attack Skills deal 16% increased Damage while Dual Wielding</t>
  </si>
  <si>
    <t>+4% Chance to Block Attack Damage while Dual Wielding</t>
  </si>
  <si>
    <t>Gladiator's Perseverance</t>
  </si>
  <si>
    <t>20% increased Physical Damage with One Handed Melee Weapons</t>
  </si>
  <si>
    <t>30% increased Attack Damage while Leeching</t>
  </si>
  <si>
    <t>Attacks with One Handed Melee Weapons deal 20% increased Damage with Ailments</t>
  </si>
  <si>
    <t>Gladiatoral Combat</t>
  </si>
  <si>
    <t>2% increased Attack Damage per 75 Armour or Evasion Rating on Shield</t>
  </si>
  <si>
    <t>+1% to Critical Strike Multiplier per 10 Maximum Energy Shield on Shield</t>
  </si>
  <si>
    <t>Golem Commander</t>
  </si>
  <si>
    <t>+1 to maximum number of Golems</t>
  </si>
  <si>
    <t>30% increased Effect of Buffs granted by your Golems</t>
  </si>
  <si>
    <t>Golems have 15% increased Maximum Life</t>
  </si>
  <si>
    <t>20% increased Damage while you have a Summoned Golem</t>
  </si>
  <si>
    <t>Golem's Blood</t>
  </si>
  <si>
    <t>Regenerate 1.6% of Life per second</t>
  </si>
  <si>
    <t>Graceful Assault</t>
  </si>
  <si>
    <t>30% increased Evasion Rating during Onslaught</t>
  </si>
  <si>
    <t>10% chance to gain Onslaught for 4 seconds on Kill</t>
  </si>
  <si>
    <t>30% increased Onslaught Effect</t>
  </si>
  <si>
    <t>Grave Intentions</t>
  </si>
  <si>
    <t>Minions have +20% to Chaos Resistance</t>
  </si>
  <si>
    <t>Minions gain 10% of Maximum Life as Extra Maximum Energy Shield</t>
  </si>
  <si>
    <t>Minions have 25% chance to gain Unholy Might for 4 seconds on Kill</t>
  </si>
  <si>
    <t>Gravepact</t>
  </si>
  <si>
    <t>Minions deal 15% increased Damage</t>
  </si>
  <si>
    <t>30% increased Minion Accuracy Rating</t>
  </si>
  <si>
    <t>Minions have 6% increased Attack Speed</t>
  </si>
  <si>
    <t>Minions have 4% chance to deal Double Damage</t>
  </si>
  <si>
    <t>Growth and Decay</t>
  </si>
  <si>
    <t>20% increased Damage over Time</t>
  </si>
  <si>
    <t>Hard Knocks</t>
  </si>
  <si>
    <t>Harpooner</t>
  </si>
  <si>
    <t>20% increased Effect of Impales you inflict with Two Handed Weapons on Non-Impaled Enemies</t>
  </si>
  <si>
    <t>20% chance to Impale Enemies on Hit with Two Handed Weapons</t>
  </si>
  <si>
    <t>Harrier</t>
  </si>
  <si>
    <t>Harvester of Foes</t>
  </si>
  <si>
    <t>Axe Attacks deal 20% increased Damage with Hits and Ailments</t>
  </si>
  <si>
    <t>12% increased Accuracy Rating with Axes</t>
  </si>
  <si>
    <t>10% increased Attack Speed with Axes</t>
  </si>
  <si>
    <t>10% increased Impale Effect</t>
  </si>
  <si>
    <t>Hasty Reconstruction</t>
  </si>
  <si>
    <t>10% increased Cooldown Recovery Rate for throwing Traps</t>
  </si>
  <si>
    <t>Skills which Throw Traps have +1 Cooldown Use</t>
  </si>
  <si>
    <t>Hatchet Master</t>
  </si>
  <si>
    <t>Axe Attacks deal 28% increased Damage with Hits and Ailments</t>
  </si>
  <si>
    <t>8% increased Attack Speed with Axes</t>
  </si>
  <si>
    <t>+5 to Maximum Rage</t>
  </si>
  <si>
    <t>Heart and Soul</t>
  </si>
  <si>
    <t>12% increased maximum Mana</t>
  </si>
  <si>
    <t>Heart of Flame</t>
  </si>
  <si>
    <t>Damage Penetrates 6% Fire Resistance</t>
  </si>
  <si>
    <t>0.2% of Fire Damage Leeched as Energy Shield</t>
  </si>
  <si>
    <t>Heart of Ice</t>
  </si>
  <si>
    <t>Damage Penetrates 6% Cold Resistance</t>
  </si>
  <si>
    <t>0.2% of Cold Damage Leeched as Energy Shield</t>
  </si>
  <si>
    <t>Heart of Oak</t>
  </si>
  <si>
    <t>20% chance to Avoid being Stunned</t>
  </si>
  <si>
    <t>20% increased Stun and Block Recovery</t>
  </si>
  <si>
    <t>Heart of the Warrior</t>
  </si>
  <si>
    <t>Heart of Thunder</t>
  </si>
  <si>
    <t>25% increased Lightning Damage</t>
  </si>
  <si>
    <t>Damage Penetrates 6% Lightning Resistance</t>
  </si>
  <si>
    <t>0.2% of Lightning Damage Leeched as Energy Shield</t>
  </si>
  <si>
    <t>Heartseeker</t>
  </si>
  <si>
    <t>+30% to Critical Strike Multiplier</t>
  </si>
  <si>
    <t>Heavy Draw</t>
  </si>
  <si>
    <t>10% reduced Enemy Stun Threshold with Bows</t>
  </si>
  <si>
    <t>30% increased Stun Duration with Bows on Enemies</t>
  </si>
  <si>
    <t>Hematophagy</t>
  </si>
  <si>
    <t>100% increased total Recovery per second from Life Leech</t>
  </si>
  <si>
    <t>1% of Physical Attack Damage Leeched as Life</t>
  </si>
  <si>
    <t>30% increased Damage while Leeching</t>
  </si>
  <si>
    <t>15% increased Maximum total Recovery per second from Life Leech</t>
  </si>
  <si>
    <t>Herbalism</t>
  </si>
  <si>
    <t>20% increased Life Recovery from Flasks</t>
  </si>
  <si>
    <t>20% increased Flask Recovery rate</t>
  </si>
  <si>
    <t>Hex Master</t>
  </si>
  <si>
    <t>Hex Skills have 80% increased Skill Effect Duration</t>
  </si>
  <si>
    <t>40% increased Area of Effect of Hex Skills</t>
  </si>
  <si>
    <t>High Explosives</t>
  </si>
  <si>
    <t>Trap Damage Penetrates 10% Elemental Resistances</t>
  </si>
  <si>
    <t>Mine Damage Penetrates 10% Elemental Resistances</t>
  </si>
  <si>
    <t>30% increased Mine Duration</t>
  </si>
  <si>
    <t>Hired Killer</t>
  </si>
  <si>
    <t>Recover 2% of Life on Kill</t>
  </si>
  <si>
    <t>Holy Dominion</t>
  </si>
  <si>
    <t>Holy Fire</t>
  </si>
  <si>
    <t>Honed Edge</t>
  </si>
  <si>
    <t>Hunter's Gambit</t>
  </si>
  <si>
    <t>Indomitable Army</t>
  </si>
  <si>
    <t>Minions have 15% increased maximum Life</t>
  </si>
  <si>
    <t>Minions have +15% to all Elemental Resistances</t>
  </si>
  <si>
    <t>Minions have 15% additional Physical Damage Reduction</t>
  </si>
  <si>
    <t>Moving while Bleeding doesn't cause Minions to take extra Damage</t>
  </si>
  <si>
    <t>Inexorable</t>
  </si>
  <si>
    <t>Regenerate 0.3% of Life per second per Endurance Charge</t>
  </si>
  <si>
    <t>15% chance to gain an Endurance Charge when you are Hit</t>
  </si>
  <si>
    <t>30% increased Armour while stationary</t>
  </si>
  <si>
    <t>Influence</t>
  </si>
  <si>
    <t>14% increased effect of Non-Curse Auras from your Skills</t>
  </si>
  <si>
    <t>Infused</t>
  </si>
  <si>
    <t>+1 to Maximum Power Charges</t>
  </si>
  <si>
    <t>Insightfulness</t>
  </si>
  <si>
    <t>16% increased maximum Mana</t>
  </si>
  <si>
    <t>10% reduced Mana Cost of Skills while on Full Energy Shield</t>
  </si>
  <si>
    <t>Instability</t>
  </si>
  <si>
    <t>Intensity</t>
  </si>
  <si>
    <t>Spells which can gain Intensity have +1 to maximum Intensity</t>
  </si>
  <si>
    <t>Ironwood</t>
  </si>
  <si>
    <t>+100 Armour per Summoned Totem</t>
  </si>
  <si>
    <t>30% increased Totem Life</t>
  </si>
  <si>
    <t>Kinetic Impacts</t>
  </si>
  <si>
    <t>4% chance to deal Double Damage</t>
  </si>
  <si>
    <t>10% chance to double Stun Duration</t>
  </si>
  <si>
    <t>Overwhelm 15% Physical Damage Reduction</t>
  </si>
  <si>
    <t>King of the Hill</t>
  </si>
  <si>
    <t>Knocks Back Enemies if you get a Critical Strike with a Bow</t>
  </si>
  <si>
    <t>80% increased Critical Strike Chance with Bows</t>
  </si>
  <si>
    <t>16% increased Damage with Bows</t>
  </si>
  <si>
    <t>Lava Lash</t>
  </si>
  <si>
    <t>30% increased Fire Damage with Attack Skills</t>
  </si>
  <si>
    <t>Damage with Weapons Penetrates 8% Fire Resistance</t>
  </si>
  <si>
    <t>Leadership</t>
  </si>
  <si>
    <t>30% increased Area of Effect of Aura Skills</t>
  </si>
  <si>
    <t>Lethal Assault</t>
  </si>
  <si>
    <t>18% increased Damage</t>
  </si>
  <si>
    <t>Lethality</t>
  </si>
  <si>
    <t>+30% to Critical Strike Multiplier with Bows</t>
  </si>
  <si>
    <t>50% increased Critical Strike Chance with Bows</t>
  </si>
  <si>
    <t>Light Eater</t>
  </si>
  <si>
    <t>0.8% of Spell Damage Leeched as Energy Shield</t>
  </si>
  <si>
    <t>20% increased Maximum total Recovery per second from Energy Shield Leech</t>
  </si>
  <si>
    <t>24% increased Damage while on Full Energy Shield</t>
  </si>
  <si>
    <t>Light of Divinity</t>
  </si>
  <si>
    <t>10% increased Light Radius</t>
  </si>
  <si>
    <t>+15% to Lightning Resistance</t>
  </si>
  <si>
    <t>5% increased Cast Speed with Lightning Skills</t>
  </si>
  <si>
    <t>Longshot</t>
  </si>
  <si>
    <t>Projectiles gain Damage as they travel farther, dealing up</t>
  </si>
  <si>
    <t>to 40% increased Damage with Hits to targets</t>
  </si>
  <si>
    <t>25% increased Projectile Speed</t>
  </si>
  <si>
    <t>Lord of the Dead</t>
  </si>
  <si>
    <t>Lucidity</t>
  </si>
  <si>
    <t>Channelling Skills deal 30% increased Damage</t>
  </si>
  <si>
    <t>Channelling Skills have -3 to Total Mana Cost</t>
  </si>
  <si>
    <t>40% chance to Avoid being Stunned while Channelling</t>
  </si>
  <si>
    <t>Lust for Carnage</t>
  </si>
  <si>
    <t>1.2% of Physical Attack Damage Leeched as Life</t>
  </si>
  <si>
    <t>12% increased Attack Speed</t>
  </si>
  <si>
    <t>Magmatic Strikes</t>
  </si>
  <si>
    <t>Malicious Intent</t>
  </si>
  <si>
    <t>20% increased Damage with Hits and Ailments against Cursed Enemies</t>
  </si>
  <si>
    <t>Hexes you inflict have +4 Doom</t>
  </si>
  <si>
    <t>Mana Flows</t>
  </si>
  <si>
    <t>30% increased Mana Regeneration Rate</t>
  </si>
  <si>
    <t>Mark the Prey</t>
  </si>
  <si>
    <t>Marked Enemy grants 30% increased Flask Charges to you</t>
  </si>
  <si>
    <t>Marked Enemy takes 10% increased Damage</t>
  </si>
  <si>
    <t>Marked for Death</t>
  </si>
  <si>
    <t>25% increased Damage with Hits and Ailments against Marked Enemy</t>
  </si>
  <si>
    <t>Culling Strike against Marked Enemy</t>
  </si>
  <si>
    <t>Martial Experience</t>
  </si>
  <si>
    <t>30% increased Physical Damage with Two Handed Melee Weapons</t>
  </si>
  <si>
    <t>Attacks with Two Handed Melee Weapons deal 30% increased Damage with Ailments</t>
  </si>
  <si>
    <t>Overwhelm 12% Physical Damage Reduction</t>
  </si>
  <si>
    <t>Master Fletcher</t>
  </si>
  <si>
    <t>12% increased Attack Speed with Bows</t>
  </si>
  <si>
    <t>20% increased Arrow Speed</t>
  </si>
  <si>
    <t>20% increased Global Accuracy Rating</t>
  </si>
  <si>
    <t>Master of Force</t>
  </si>
  <si>
    <t>30% increased Physical Damage</t>
  </si>
  <si>
    <t>Master of the Arena</t>
  </si>
  <si>
    <t>Master Sapper</t>
  </si>
  <si>
    <t>30% increased Trap Damage</t>
  </si>
  <si>
    <t>Can have up to 2 additional Traps placed at a time</t>
  </si>
  <si>
    <t>15% chance to gain a Frenzy Charge when your Trap is triggered by an Enemy</t>
  </si>
  <si>
    <t>Measured Fury</t>
  </si>
  <si>
    <t>Warcries Exert 1 additional Attack</t>
  </si>
  <si>
    <t>Melding</t>
  </si>
  <si>
    <t>Mental Rapidity</t>
  </si>
  <si>
    <t>10% increased Cast Speed</t>
  </si>
  <si>
    <t>Method to the Madness</t>
  </si>
  <si>
    <t>22% increased Chaos Damage</t>
  </si>
  <si>
    <t>+1% to maximum Chaos Resistance</t>
  </si>
  <si>
    <t>Might</t>
  </si>
  <si>
    <t>Mind Drinker</t>
  </si>
  <si>
    <t>18% increased maximum Mana</t>
  </si>
  <si>
    <t>Recover 2% of Mana on Kill</t>
  </si>
  <si>
    <t>Mystic Bulwark</t>
  </si>
  <si>
    <t>6% Chance to Block Spell Damage</t>
  </si>
  <si>
    <t>1% increased Mana Regeneration Rate per 1% Chance to Block Spell Damage</t>
  </si>
  <si>
    <t>Mysticism</t>
  </si>
  <si>
    <t>16% increased Spell Damage while Dual Wielding</t>
  </si>
  <si>
    <t>+4% Chance to Block Spell Damage while Dual Wielding</t>
  </si>
  <si>
    <t>10% chance to gain a Power Charge when you Block Spell Damage</t>
  </si>
  <si>
    <t>Natural Authority</t>
  </si>
  <si>
    <t>Enemies Taunted by your Warcries take 5% increased Damage</t>
  </si>
  <si>
    <t>Warcries Debilitate Enemies for 1 second</t>
  </si>
  <si>
    <t>Nightstalker</t>
  </si>
  <si>
    <t>+150 to Accuracy Rating with Daggers</t>
  </si>
  <si>
    <t>+20% to Critical Strike Multiplier with Daggers</t>
  </si>
  <si>
    <t>25% increased Elusive Effect</t>
  </si>
  <si>
    <t>Nimbleness</t>
  </si>
  <si>
    <t>+12% to Critical Strike Multiplier for Spells</t>
  </si>
  <si>
    <t>No Witnesses</t>
  </si>
  <si>
    <t>10% chance to gain Elusive on Kill</t>
  </si>
  <si>
    <t>One with the River</t>
  </si>
  <si>
    <t>30% increased Elemental Damage with Staves</t>
  </si>
  <si>
    <t>Ophidian Aim</t>
  </si>
  <si>
    <t>12% increased Accuracy Rating with Staves</t>
  </si>
  <si>
    <t>8% increased Attack Speed with Staves</t>
  </si>
  <si>
    <t>+150 to Accuracy Rating with Staves</t>
  </si>
  <si>
    <t>30% increased Critical Strike Chance with Staves</t>
  </si>
  <si>
    <t>Overcharge</t>
  </si>
  <si>
    <t>Overcharged</t>
  </si>
  <si>
    <t>8% chance to gain a Power, Frenzy or Endurance Charge on Kill</t>
  </si>
  <si>
    <t>Pain Forger</t>
  </si>
  <si>
    <t>8% chance to gain a Power Charge when you Stun with Melee Damage</t>
  </si>
  <si>
    <t>60% increased Critical Strike Chance with Maces or Sceptres</t>
  </si>
  <si>
    <t>Panopticon</t>
  </si>
  <si>
    <t>Attack Skills have +1 to maximum number of Summoned Ballista Totems</t>
  </si>
  <si>
    <t>50% increased Effect of Buffs granted by your Active Ancestor Totems</t>
  </si>
  <si>
    <t>30% increased Totem Damage</t>
  </si>
  <si>
    <t>Path of the Hunter</t>
  </si>
  <si>
    <t>Path of the Savant</t>
  </si>
  <si>
    <t>Path of the Warrior</t>
  </si>
  <si>
    <t>16% increased Physical Damage</t>
  </si>
  <si>
    <t>+50 to Armour</t>
  </si>
  <si>
    <t>Physique</t>
  </si>
  <si>
    <t>Piercing Shots</t>
  </si>
  <si>
    <t>Projectiles Pierce 2 additional Targets</t>
  </si>
  <si>
    <t>Poisonous Fangs</t>
  </si>
  <si>
    <t>Potency of Will</t>
  </si>
  <si>
    <t>Practical Application</t>
  </si>
  <si>
    <t>25% chance to Avoid interruption from Stuns while Casting</t>
  </si>
  <si>
    <t>+25 to Strength and Dexterity</t>
  </si>
  <si>
    <t>Precise Interception</t>
  </si>
  <si>
    <t>60% increased Defences from Equipped Shield</t>
  </si>
  <si>
    <t>Attack Skills deal 15% increased Damage while holding a Shield</t>
  </si>
  <si>
    <t>6% increased Attack and Cast Speed</t>
  </si>
  <si>
    <t>Primal Manifestation</t>
  </si>
  <si>
    <t>30% increased Totem Duration</t>
  </si>
  <si>
    <t>Primal Spirit</t>
  </si>
  <si>
    <t>+20 to Strength and Intelligence</t>
  </si>
  <si>
    <t>Primeval Force</t>
  </si>
  <si>
    <t>20% increased Elemental Damage during any Flask Effect</t>
  </si>
  <si>
    <t>Prism Weave</t>
  </si>
  <si>
    <t>24% increased Elemental Damage with Wands</t>
  </si>
  <si>
    <t>6% increased Attack Speed with Wands</t>
  </si>
  <si>
    <t>Prodigal Perfection</t>
  </si>
  <si>
    <t>2% increased Spell Damage per 100 Maximum Mana, up to 40%</t>
  </si>
  <si>
    <t>Profane Chemistry</t>
  </si>
  <si>
    <t>30% increased Life Recovery from Flasks</t>
  </si>
  <si>
    <t>Proficiency</t>
  </si>
  <si>
    <t>Prowess</t>
  </si>
  <si>
    <t>Purity of Flesh</t>
  </si>
  <si>
    <t>+8% to Chaos Resistance</t>
  </si>
  <si>
    <t>Quick Recovery</t>
  </si>
  <si>
    <t>Quickstep</t>
  </si>
  <si>
    <t>Rampart</t>
  </si>
  <si>
    <t>5% increased Movement Speed while you have Fortify</t>
  </si>
  <si>
    <t>20% increased Attack Damage while you have Fortify</t>
  </si>
  <si>
    <t>8% increased Attack Speed while you have Fortify</t>
  </si>
  <si>
    <t>Ravenous Horde</t>
  </si>
  <si>
    <t>Minions have 10% increased Movement Speed</t>
  </si>
  <si>
    <t>Minions have 10% chance to gain Onslaught for 4 seconds on Kill</t>
  </si>
  <si>
    <t>Razor's Edge</t>
  </si>
  <si>
    <t>30% increased Physical Damage with Swords</t>
  </si>
  <si>
    <t>Sword Attacks deal 30% increased Damage with Ailments</t>
  </si>
  <si>
    <t>+10% to Damage over Time Multiplier for Bleeding</t>
  </si>
  <si>
    <t>Red Storm</t>
  </si>
  <si>
    <t>Redemption</t>
  </si>
  <si>
    <t>20% increased Minion Accuracy Rating</t>
  </si>
  <si>
    <t>Reflexes</t>
  </si>
  <si>
    <t>+150 to Evasion Rating</t>
  </si>
  <si>
    <t>+150 to Accuracy Rating</t>
  </si>
  <si>
    <t>Resourcefulness</t>
  </si>
  <si>
    <t>Retaliation</t>
  </si>
  <si>
    <t>Attack Skills deal 20% increased Damage while holding a Shield</t>
  </si>
  <si>
    <t>8% increased Attack Speed while holding a Shield</t>
  </si>
  <si>
    <t>Retribution</t>
  </si>
  <si>
    <t>5% increased Attack and Cast Speed</t>
  </si>
  <si>
    <t>Revelry</t>
  </si>
  <si>
    <t>10% increased Effect of Non-Curse Auras from your Skills on Enemies</t>
  </si>
  <si>
    <t>Revenge of the Hunted</t>
  </si>
  <si>
    <t>Ribcage Crusher</t>
  </si>
  <si>
    <t>Mace or Sceptre Attacks deal 24% increased Damage with Hits and Ailments</t>
  </si>
  <si>
    <t>6% increased Attack Speed with Maces or Sceptres</t>
  </si>
  <si>
    <t>15% increased Area of Effect if you have Stunned an Enemy Recently</t>
  </si>
  <si>
    <t>Righteous Army</t>
  </si>
  <si>
    <t>Minions have 20% increased maximum Life</t>
  </si>
  <si>
    <t>Righteous Decree</t>
  </si>
  <si>
    <t>22% increased maximum Mana</t>
  </si>
  <si>
    <t>6% reduced Mana Cost of Skills</t>
  </si>
  <si>
    <t>Risk Awareness</t>
  </si>
  <si>
    <t>30% reduced Reflected Physical Damage taken</t>
  </si>
  <si>
    <t>15% increased Physical Damage</t>
  </si>
  <si>
    <t>Runesmith</t>
  </si>
  <si>
    <t>12% increased Cast Speed with Brand Skills</t>
  </si>
  <si>
    <t>Enemies take 5% increased Damage for each of your Brands Attached to them</t>
  </si>
  <si>
    <t>Saboteur</t>
  </si>
  <si>
    <t>30% increased Mine Damage</t>
  </si>
  <si>
    <t>Can have up to 2 additional Remote Mines placed at a time</t>
  </si>
  <si>
    <t>Sacrifice</t>
  </si>
  <si>
    <t>Sanctity</t>
  </si>
  <si>
    <t>Sanctuary</t>
  </si>
  <si>
    <t>+12% Elemental Resistances while holding a Shield</t>
  </si>
  <si>
    <t>Sanctum of Thought</t>
  </si>
  <si>
    <t>You take 20% reduced Extra Damage from Critical Strikes</t>
  </si>
  <si>
    <t>30% increased Armour</t>
  </si>
  <si>
    <t>20% reduced Effect of Curses on you</t>
  </si>
  <si>
    <t>Savagery</t>
  </si>
  <si>
    <t>Searing Heat</t>
  </si>
  <si>
    <t>45% increased Critical Strike Chance for Spells</t>
  </si>
  <si>
    <t>+20% to Damage over Time Multiplier for Ignite from Critical Strikes</t>
  </si>
  <si>
    <t>+20% to Critical Strike Multiplier against Burning Enemies</t>
  </si>
  <si>
    <t>Sentinel</t>
  </si>
  <si>
    <t>+10% to all Elemental Resistances</t>
  </si>
  <si>
    <t>Serpent Stance</t>
  </si>
  <si>
    <t>40% increased Global Critical Strike Chance while wielding a Staff</t>
  </si>
  <si>
    <t>+5% Chance to Block Attack Damage if you've dealt a Critical Strike Recently</t>
  </si>
  <si>
    <t>Serpentine Spellslinger</t>
  </si>
  <si>
    <t>15% chance to Poison on Hit with Spell Damage</t>
  </si>
  <si>
    <t>Spell Skills have +8% to Damage over Time Multiplier for Poison</t>
  </si>
  <si>
    <t>Enemies Poisoned by you have -5% to Chaos Resistance</t>
  </si>
  <si>
    <t>Shaman's Dominion</t>
  </si>
  <si>
    <t>100% increased Global Critical Strike Chance if you've Summoned a Totem Recently</t>
  </si>
  <si>
    <t>50% increased Brand Critical Strike Chance</t>
  </si>
  <si>
    <t>Shamanistic Fury</t>
  </si>
  <si>
    <t>25% increased Totem Damage</t>
  </si>
  <si>
    <t>25% increased Totem Placement speed</t>
  </si>
  <si>
    <t>Shaper</t>
  </si>
  <si>
    <t>40% increased Mana Regeneration Rate</t>
  </si>
  <si>
    <t>Shocking Strikes</t>
  </si>
  <si>
    <t>24% increased Lightning Damage with Attack Skills</t>
  </si>
  <si>
    <t>40% increased Critical Strike Chance against Shocked Enemies</t>
  </si>
  <si>
    <t>Silent Steps</t>
  </si>
  <si>
    <t>60% chance to Avoid Blind</t>
  </si>
  <si>
    <t>Singular Focus</t>
  </si>
  <si>
    <t>Channelling Skills deal 15% increased Damage</t>
  </si>
  <si>
    <t>Channelling Skills have 6% increased Attack and Cast Speed</t>
  </si>
  <si>
    <t>25% increased Effect of Infusion</t>
  </si>
  <si>
    <t>Skittering Runes</t>
  </si>
  <si>
    <t>Hexes you inflict have +10 to maximum Doom</t>
  </si>
  <si>
    <t>10% increased Effect of your Curses</t>
  </si>
  <si>
    <t>Skull Cracking</t>
  </si>
  <si>
    <t>10% reduced Enemy Stun Threshold with Maces or Sceptres</t>
  </si>
  <si>
    <t>Hits that Stun Enemies have Culling Strike</t>
  </si>
  <si>
    <t>Slaughter</t>
  </si>
  <si>
    <t>25% increased Physical Damage with Axes</t>
  </si>
  <si>
    <t>Axe Attacks deal 25% increased Damage with Ailments</t>
  </si>
  <si>
    <t>Sleight of Hand</t>
  </si>
  <si>
    <t>20% increased Damage with One Handed Weapons</t>
  </si>
  <si>
    <t>8% increased Attack Speed with One Handed Weapons</t>
  </si>
  <si>
    <t>Attacks with One Handed Weapons deal 30% increased Damage with Ailments</t>
  </si>
  <si>
    <t>Smashing Strikes</t>
  </si>
  <si>
    <t>Staff Attacks deal 30% increased Damage with Hits and Ailments</t>
  </si>
  <si>
    <t>10% chance to gain an Endurance Charge on Melee Critical Strike</t>
  </si>
  <si>
    <t>+2 to Melee Strike Range with Staves</t>
  </si>
  <si>
    <t>Snowforged</t>
  </si>
  <si>
    <t>30% increased Cold Damage</t>
  </si>
  <si>
    <t>+10% to Fire and Cold Resistances</t>
  </si>
  <si>
    <t>Solidity</t>
  </si>
  <si>
    <t>+8% Elemental Resistances while holding a Shield</t>
  </si>
  <si>
    <t>Soul of Steel</t>
  </si>
  <si>
    <t>Soul Raker</t>
  </si>
  <si>
    <t>1.2% of Attack Damage Leeched as Life</t>
  </si>
  <si>
    <t>0.8% of Attack Damage Leeched as Mana</t>
  </si>
  <si>
    <t>Soul Siphon</t>
  </si>
  <si>
    <t>+10 Mana gained on Kill</t>
  </si>
  <si>
    <t>+10 to maximum Mana</t>
  </si>
  <si>
    <t>Soul Thief</t>
  </si>
  <si>
    <t>12% increased maximum Energy Shield</t>
  </si>
  <si>
    <t>Sovereignty</t>
  </si>
  <si>
    <t>6% reduced Mana Reserved</t>
  </si>
  <si>
    <t>10% increased effect of Non-Curse Auras from your Skills</t>
  </si>
  <si>
    <t>Spinecruncher</t>
  </si>
  <si>
    <t>28% increased Physical Damage with Maces or Sceptres</t>
  </si>
  <si>
    <t>Mace or Sceptre Attacks deal 28% increased Damage with Ailments</t>
  </si>
  <si>
    <t>50% increased Stun Duration against Enemies that are on Full Life</t>
  </si>
  <si>
    <t>Spirit Void</t>
  </si>
  <si>
    <t>60% increased total Recovery per second from Mana Leech</t>
  </si>
  <si>
    <t>Spiritual Aid</t>
  </si>
  <si>
    <t>Increases and Reductions to Minion Damage also affect you</t>
  </si>
  <si>
    <t>Spiritual Command</t>
  </si>
  <si>
    <t>Increases and Reductions to Minion Attack Speed also affect you</t>
  </si>
  <si>
    <t>Split Shot</t>
  </si>
  <si>
    <t>Projectiles have 50% chance for an additional Projectile when Forking</t>
  </si>
  <si>
    <t>Splitting Strikes</t>
  </si>
  <si>
    <t>26% increased Physical Damage with Axes</t>
  </si>
  <si>
    <t>6% increased Attack Speed with Axes</t>
  </si>
  <si>
    <t>Axe Attacks deal 26% increased Damage with Ailments</t>
  </si>
  <si>
    <t>Stabbing Thirst</t>
  </si>
  <si>
    <t>0.5% of Attack Damage Leeched as Life</t>
  </si>
  <si>
    <t>0.5% of Attack Damage Leeched as Mana</t>
  </si>
  <si>
    <t>6% increased Attack Speed with Daggers</t>
  </si>
  <si>
    <t>Stamina</t>
  </si>
  <si>
    <t>Static Blows</t>
  </si>
  <si>
    <t>20% increased Shock Duration on Enemies</t>
  </si>
  <si>
    <t>20% increased Effect of Shock</t>
  </si>
  <si>
    <t>30% increased Damage if you have Shocked an Enemy Recently</t>
  </si>
  <si>
    <t>Steadfast</t>
  </si>
  <si>
    <t>10% increased Effect of Fortify on you while Stationary</t>
  </si>
  <si>
    <t>30% increased Armour while you have Fortify</t>
  </si>
  <si>
    <t>Steelwood Stance</t>
  </si>
  <si>
    <t>+600 Armour if you've Blocked Recently</t>
  </si>
  <si>
    <t>+6% Chance to Block Attack Damage while wielding a Staff</t>
  </si>
  <si>
    <t>Storm Weaver</t>
  </si>
  <si>
    <t>30% increased Lightning Damage</t>
  </si>
  <si>
    <t>Strong Arm</t>
  </si>
  <si>
    <t>25% increased Physical Damage with One Handed Melee Weapons</t>
  </si>
  <si>
    <t>5% increased Attack Speed with One Handed Melee Weapons</t>
  </si>
  <si>
    <t>Attacks with One Handed Melee Weapons deal 25% increased Damage with Ailments</t>
  </si>
  <si>
    <t>Stun Mastery</t>
  </si>
  <si>
    <t>10% reduced Enemy Stun Threshold</t>
  </si>
  <si>
    <t>30% increased Stun and Block Recovery</t>
  </si>
  <si>
    <t>10% chance to gain an Endurance Charge when you Stun an Enemy with a Melee Hit</t>
  </si>
  <si>
    <t>Successive Detonations</t>
  </si>
  <si>
    <t>10% increased Critical Strike Chance for each Mine Detonated</t>
  </si>
  <si>
    <t>Recently, up to 100%</t>
  </si>
  <si>
    <t>+4% to Critical Strike Multiplier for each Mine Detonated</t>
  </si>
  <si>
    <t>Recently, up to 40%</t>
  </si>
  <si>
    <t>Surveillance</t>
  </si>
  <si>
    <t>Each Totem applies 1% increased Damage taken to Enemies near it</t>
  </si>
  <si>
    <t>Survivalist</t>
  </si>
  <si>
    <t>24% increased Evasion Rating</t>
  </si>
  <si>
    <t>+1% to maximum Cold Resistance</t>
  </si>
  <si>
    <t>+3% chance to Evade Attack Hits</t>
  </si>
  <si>
    <t>Swagger</t>
  </si>
  <si>
    <t>Attack Skills deal 20% increased Damage while Dual Wielding</t>
  </si>
  <si>
    <t>15% chance to gain a Frenzy Charge when you Block</t>
  </si>
  <si>
    <t>15% chance to gain an Endurance Charge when you Block</t>
  </si>
  <si>
    <t>Swift Skewering</t>
  </si>
  <si>
    <t>15% increased Attack Physical Damage</t>
  </si>
  <si>
    <t>Swift Venoms</t>
  </si>
  <si>
    <t>16% increased Damage with Poison</t>
  </si>
  <si>
    <t>+8% to Damage over Time Multiplier for Poison</t>
  </si>
  <si>
    <t>Tempest Blast</t>
  </si>
  <si>
    <t>Gain 20% of Wand Physical Damage as Extra Lightning Damage</t>
  </si>
  <si>
    <t>Testudo</t>
  </si>
  <si>
    <t>+5% Chance to Block Attack Damage while holding a Shield</t>
  </si>
  <si>
    <t>60% increased Block Recovery</t>
  </si>
  <si>
    <t>Recover 20 Life when you Block</t>
  </si>
  <si>
    <t>Thick Skin</t>
  </si>
  <si>
    <t>8% chance to Avoid Elemental Ailments</t>
  </si>
  <si>
    <t>Thief's Craft</t>
  </si>
  <si>
    <t>Thrill Seeker</t>
  </si>
  <si>
    <t>Throatseeker</t>
  </si>
  <si>
    <t>Thunderous Salvos</t>
  </si>
  <si>
    <t>Skills supported by Unleash have +1 to maximum number of Seals</t>
  </si>
  <si>
    <t>Tireless</t>
  </si>
  <si>
    <t>Titanic Impacts</t>
  </si>
  <si>
    <t>40% increased Critical Strike Chance with Two Handed Melee Weapons</t>
  </si>
  <si>
    <t>+20% to Critical Strike Multiplier with Two Handed Melee Weapons</t>
  </si>
  <si>
    <t>Totemic Zeal</t>
  </si>
  <si>
    <t>30% increased Totem Placement speed</t>
  </si>
  <si>
    <t>Spells Cast by Totems have 6% increased Cast Speed</t>
  </si>
  <si>
    <t>Attacks used by Totems have 10% increased Attack Speed</t>
  </si>
  <si>
    <t>Toxic Strikes</t>
  </si>
  <si>
    <t>30% increased Chaos Damage with Attack Skills</t>
  </si>
  <si>
    <t>Tribal Fury</t>
  </si>
  <si>
    <t>Strike Skills target 1 additional nearby Enemy</t>
  </si>
  <si>
    <t>Trick Shot</t>
  </si>
  <si>
    <t>Projectiles deal 20% increased Damage for each time they have Chained</t>
  </si>
  <si>
    <t>Trickery</t>
  </si>
  <si>
    <t>20% increased Damage</t>
  </si>
  <si>
    <t>True Strike</t>
  </si>
  <si>
    <t>+15% to Critical Strike Multiplier</t>
  </si>
  <si>
    <t>45% increased Critical Strike Chance</t>
  </si>
  <si>
    <t>Twin Terrors</t>
  </si>
  <si>
    <t>75% increased Attack Critical Strike Chance while Dual Wielding</t>
  </si>
  <si>
    <t>Undertaker</t>
  </si>
  <si>
    <t>30% increased Damage if you have Consumed a corpse Recently</t>
  </si>
  <si>
    <t>Desecrate and Unearth have +2 to Maximum number of corpses allowed</t>
  </si>
  <si>
    <t>Regenerate 2% of Life per second if you've Consumed a corpse Recently</t>
  </si>
  <si>
    <t>Unnatural Calm</t>
  </si>
  <si>
    <t>+1% to maximum Lightning Resistance</t>
  </si>
  <si>
    <t>15% increased Energy Shield Recharge Rate</t>
  </si>
  <si>
    <t>Unpredictable Offensive</t>
  </si>
  <si>
    <t>Channelling Skills have 10% increased Attack Speed</t>
  </si>
  <si>
    <t>30% chance to Avoid being Stunned while Channelling</t>
  </si>
  <si>
    <t>5% chance to Dodge Attack Hits while Channelling</t>
  </si>
  <si>
    <t>Unstable Munitions</t>
  </si>
  <si>
    <t>50% increased Trap Trigger Area of Effect</t>
  </si>
  <si>
    <t>Utmost Intellect</t>
  </si>
  <si>
    <t>+40 to Intelligence</t>
  </si>
  <si>
    <t>8% increased Intelligence</t>
  </si>
  <si>
    <t>Utmost Might</t>
  </si>
  <si>
    <t>+40 to Strength</t>
  </si>
  <si>
    <t>8% increased Strength</t>
  </si>
  <si>
    <t>Utmost Swiftness</t>
  </si>
  <si>
    <t>+40 to Dexterity</t>
  </si>
  <si>
    <t>8% increased Dexterity</t>
  </si>
  <si>
    <t>Versatile Stance</t>
  </si>
  <si>
    <t>30% increased Damage while in Blood Stance</t>
  </si>
  <si>
    <t>15% increased Area of Effect while in Sand Stance</t>
  </si>
  <si>
    <t>10% increased Attack Speed if you've changed Stance Recently</t>
  </si>
  <si>
    <t>Versatility</t>
  </si>
  <si>
    <t>+20 to Dexterity and Intelligence</t>
  </si>
  <si>
    <t>Vigour</t>
  </si>
  <si>
    <t>Vitality Void</t>
  </si>
  <si>
    <t>0.8% of Attack Damage Leeched as Life</t>
  </si>
  <si>
    <t>Void Barrier</t>
  </si>
  <si>
    <t>Volatile Mines</t>
  </si>
  <si>
    <t>Mines have 20% increased Detonation Speed</t>
  </si>
  <si>
    <t>Each Mine applies 2% increased Damage taken to Enemies near it, up to 10%</t>
  </si>
  <si>
    <t>Wandslinger</t>
  </si>
  <si>
    <t>25% increased Damage while wielding a Wand</t>
  </si>
  <si>
    <t>Increases and Reductions to Spell Damage also apply to Attacks while wielding a Wand</t>
  </si>
  <si>
    <t>Warrior's Blood</t>
  </si>
  <si>
    <t>Regenerate 1.8% of Life per second</t>
  </si>
  <si>
    <t>20% increased Stun Threshold</t>
  </si>
  <si>
    <t>Watchtowers</t>
  </si>
  <si>
    <t>24% increased Totem Damage</t>
  </si>
  <si>
    <t>Totems' Action Speed cannot be modified to below base value</t>
  </si>
  <si>
    <t>1% increased Movement Speed per Summoned Totem</t>
  </si>
  <si>
    <t>Weapon Artistry</t>
  </si>
  <si>
    <t>Weathered Hunter</t>
  </si>
  <si>
    <t>Whirling Barrier</t>
  </si>
  <si>
    <t>+6% Chance to Block Spell Damage while wielding a Staff</t>
  </si>
  <si>
    <t>20% chance to gain a Power Charge when you Block</t>
  </si>
  <si>
    <t>Whispers of Doom</t>
  </si>
  <si>
    <t>You can apply an additional Curse</t>
  </si>
  <si>
    <t>Will of Blades</t>
  </si>
  <si>
    <t>Window of Opportunity</t>
  </si>
  <si>
    <t>15% reduced Skill Effect Duration</t>
  </si>
  <si>
    <t>Debuffs on you expire 15% faster</t>
  </si>
  <si>
    <t>Winter Spirit</t>
  </si>
  <si>
    <t>16% increased Cold Damage with Attack Skills</t>
  </si>
  <si>
    <t>Wisdom of the Glade</t>
  </si>
  <si>
    <t>Wrecking Ball</t>
  </si>
  <si>
    <t>Attacks with Two Handed Melee Weapons deal 20% increased Damage with Hits and Ailments</t>
  </si>
  <si>
    <t>10% increased Attack Speed with Two Handed Melee Weapons</t>
  </si>
  <si>
    <t>Written in Blood</t>
  </si>
  <si>
    <t>+x% Chance to Block Attack Damage if you've dealt a Critical Strike Recently</t>
  </si>
  <si>
    <t>+x% Chance to Block Projectile Attack Damage</t>
  </si>
  <si>
    <t>+x% chance to Evade Attack Hits</t>
  </si>
  <si>
    <t>+x% to all maximum Elemental Resistances</t>
  </si>
  <si>
    <t>+x% to Critical Strike Multiplier against Burning Enemies</t>
  </si>
  <si>
    <t>+x% to Critical Strike Multiplier against Enemies that are on Full Life</t>
  </si>
  <si>
    <t>+x% to Critical Strike Multiplier for each Mine Detonated</t>
  </si>
  <si>
    <t>+x% to Critical Strike Multiplier per 10 Maximum Energy Shield on Shield</t>
  </si>
  <si>
    <t>+x% to Critical Strike Multiplier with Axes</t>
  </si>
  <si>
    <t>+x% to Damage over Time Multiplier</t>
  </si>
  <si>
    <t>+x% to Damage over Time Multiplier for Poison from Critical Strikes</t>
  </si>
  <si>
    <t>+x% to Fire and Cold Resistances</t>
  </si>
  <si>
    <t>+x% to maximum Chaos Resistance</t>
  </si>
  <si>
    <t>+x% to maximum Cold Resistance</t>
  </si>
  <si>
    <t>+x% to maximum Fire Resistance</t>
  </si>
  <si>
    <t>+x% to maximum Lightning Resistance</t>
  </si>
  <si>
    <t>+x Armour if you've Blocked Recently</t>
  </si>
  <si>
    <t>+x Armour per Summoned Totem</t>
  </si>
  <si>
    <t>+x Life gained on Kill</t>
  </si>
  <si>
    <t>+x Mana gained for each Enemy hit by your Attacks</t>
  </si>
  <si>
    <t>+x Mana gained on Kill</t>
  </si>
  <si>
    <t>+x to Accuracy Rating</t>
  </si>
  <si>
    <t>+x to Accuracy Rating with Axes</t>
  </si>
  <si>
    <t>+x to Accuracy Rating with Daggers</t>
  </si>
  <si>
    <t>+x to Accuracy Rating with Maces or Sceptres</t>
  </si>
  <si>
    <t>+x to Accuracy Rating with Staves</t>
  </si>
  <si>
    <t>+x to Accuracy Rating with Swords</t>
  </si>
  <si>
    <t>+x to Armour</t>
  </si>
  <si>
    <t>+x to Armour while affected by a Guard Skill Buff</t>
  </si>
  <si>
    <t>+x to Dexterity</t>
  </si>
  <si>
    <t>+x to Dexterity and Intelligence</t>
  </si>
  <si>
    <t>+x to Evasion Rating</t>
  </si>
  <si>
    <t>+x to Intelligence</t>
  </si>
  <si>
    <t>+x to Maximum Endurance Charges</t>
  </si>
  <si>
    <t>+x to Maximum Frenzy Charges</t>
  </si>
  <si>
    <t>+x to maximum Mana</t>
  </si>
  <si>
    <t>+x to maximum number of Golems</t>
  </si>
  <si>
    <t>+x to Maximum number of Raised Zombies</t>
  </si>
  <si>
    <t>+x to Maximum number of Skeletons</t>
  </si>
  <si>
    <t>+x to Maximum number of Spectres</t>
  </si>
  <si>
    <t>+x to Maximum Power Charges</t>
  </si>
  <si>
    <t>+x to Maximum Rage</t>
  </si>
  <si>
    <t>+x to Melee Strike Range</t>
  </si>
  <si>
    <t>+x to Melee Strike Range with Axes</t>
  </si>
  <si>
    <t>+x to Melee Strike Range with Claws</t>
  </si>
  <si>
    <t>+x to Melee Strike Range with Daggers</t>
  </si>
  <si>
    <t>+x to Melee Strike Range with Maces and Sceptres</t>
  </si>
  <si>
    <t>+x to Melee Strike Range with Staves</t>
  </si>
  <si>
    <t>+x to Melee Strike Range with Swords</t>
  </si>
  <si>
    <t>+x to Minimum Endurance Charges</t>
  </si>
  <si>
    <t>+x to Minimum Frenzy Charges</t>
  </si>
  <si>
    <t>+x to Minimum Power Charges</t>
  </si>
  <si>
    <t>+x to Strength</t>
  </si>
  <si>
    <t>+x to Strength and Dexterity</t>
  </si>
  <si>
    <t>+x to Strength and Intelligence</t>
  </si>
  <si>
    <t>x% increased Damage per 1% Chance to Block Attack Damage</t>
  </si>
  <si>
    <t>x% increased Mana Regeneration Rate per 1% Chance to Block Spell Damage</t>
  </si>
  <si>
    <t>x% increased Movement Speed per Summoned Totem</t>
  </si>
  <si>
    <t>x% increased Attack Damage per 75 Armour or Evasion Rating on Shield</t>
  </si>
  <si>
    <t>x% increased Spell Damage per 100 Maximum Mana, up to 40%</t>
  </si>
  <si>
    <t>x% increased Area of Effect per Power Charge</t>
  </si>
  <si>
    <t>x% chance to deal Double Damage</t>
  </si>
  <si>
    <t>x% chance to gain an Endurance Charge on Kill while holding a Shield</t>
  </si>
  <si>
    <t>x% increased Spell Damage per 5% Chance to Block Attack Damage</t>
  </si>
  <si>
    <t>x% increased Attack and Cast Speed if you've used a Movement Skill Recently</t>
  </si>
  <si>
    <t>x% increased Cast Speed with Fire Skills</t>
  </si>
  <si>
    <t>x% chance to Dodge Attack Hits while Phasing</t>
  </si>
  <si>
    <t>x% increased Cast Speed with Cold Skills</t>
  </si>
  <si>
    <t>x% increased Cast Speed with Lightning Skills</t>
  </si>
  <si>
    <t>x% increased Movement Speed while you have Fortify</t>
  </si>
  <si>
    <t>x% chance to Dodge Attack Hits while Channelling</t>
  </si>
  <si>
    <t>x% increased Movement Speed if you've Hit an Enemy Recently</t>
  </si>
  <si>
    <t>x% increased Attack and Cast Speed while Leeching Energy Shield</t>
  </si>
  <si>
    <t>x% increased Attack and Cast Speed during Effect of any Mana Flask</t>
  </si>
  <si>
    <t>x% chance to gain a Power Charge on Kill</t>
  </si>
  <si>
    <t>x% increased Damage per Power Charge</t>
  </si>
  <si>
    <t>x% chance to gain a Frenzy Charge on Kill</t>
  </si>
  <si>
    <t>x% increased Damage per Frenzy Charge</t>
  </si>
  <si>
    <t>x% chance to gain an Endurance Charge on Kill</t>
  </si>
  <si>
    <t>x% increased Damage per Endurance Charge</t>
  </si>
  <si>
    <t>x% chance to gain a Power Charge when you Stun with Melee Damage</t>
  </si>
  <si>
    <t>x% increased Attack Speed with One Handed Weapons</t>
  </si>
  <si>
    <t>x% increased Intelligence</t>
  </si>
  <si>
    <t>x% increased Strength</t>
  </si>
  <si>
    <t>x% increased Dexterity</t>
  </si>
  <si>
    <t>x% increased Mana Recovery Rate during Effect of any Mana Flask</t>
  </si>
  <si>
    <t>x% chance to gain Arcane Surge when you Kill an Enemy</t>
  </si>
  <si>
    <t>x% increased Effect of Arcane Surge on you per</t>
  </si>
  <si>
    <t>x% reduced Flask Charges used</t>
  </si>
  <si>
    <t>x% increased Area of Effect if you've Killed Recently</t>
  </si>
  <si>
    <t>x% of Damage taken gained as Mana over 4 seconds when Hit</t>
  </si>
  <si>
    <t>x% chance to gain a Power Charge when your Mine is Detonated targeting an Enemy</t>
  </si>
  <si>
    <t>x% increased Area of Effect if you have Stunned an Enemy Recently</t>
  </si>
  <si>
    <t>x% chance to gain a Frenzy Charge when you Block Attack Damage</t>
  </si>
  <si>
    <t>x% chance to gain an Endurance Charge when Hit while Channelling</t>
  </si>
  <si>
    <t>x% chance to gain a Frenzy Charge when Hit while Channelling</t>
  </si>
  <si>
    <t>x% chance to Blind Enemies on Critical Strike</t>
  </si>
  <si>
    <t>x% increased Effect of your Curses if you've spent 200 total Mana Recently</t>
  </si>
  <si>
    <t>x% increased Wand Damage per Power Charge</t>
  </si>
  <si>
    <t>x% increased Duration of Elemental Ailments on Enemies</t>
  </si>
  <si>
    <t>x% chance to gain Unholy Might on block for 3 seconds</t>
  </si>
  <si>
    <t>x% increased Movement Speed while Phasing</t>
  </si>
  <si>
    <t>x% chance to gain Onslaught for 4 seconds on Kill</t>
  </si>
  <si>
    <t>x% reduced Enemy Stun Threshold with Bows</t>
  </si>
  <si>
    <t>x% reduced Mana Cost of Skills while on Full Energy Shield</t>
  </si>
  <si>
    <t>x% increased Light Radius</t>
  </si>
  <si>
    <t>x% chance to gain a Power Charge when you Block Spell Damage</t>
  </si>
  <si>
    <t>x% chance to gain Elusive on Kill</t>
  </si>
  <si>
    <t>x% increased Effect of Non-Curse Auras from your Skills on Enemies</t>
  </si>
  <si>
    <t>x% chance to gain an Endurance Charge on Melee Critical Strike</t>
  </si>
  <si>
    <t>x% increased Effect of Fortify on you while Stationary</t>
  </si>
  <si>
    <t>x% chance to gain an Endurance Charge when you Stun an Enemy with a Melee Hit</t>
  </si>
  <si>
    <t>x% increased Critical Strike Chance for each Mine Detonated</t>
  </si>
  <si>
    <t>x% increased Attack Speed if you've changed Stance Recently</t>
  </si>
  <si>
    <t>x% reduced Mana Cost of Minion Skills</t>
  </si>
  <si>
    <t>x% chance to gain a Power Charge when your Trap is triggered by an Enemy</t>
  </si>
  <si>
    <t>x% increased Damage for each Herald affecting you</t>
  </si>
  <si>
    <t>x% faster start of Energy Shield Recharge</t>
  </si>
  <si>
    <t>x% chance to Freeze Enemies which are Chilled</t>
  </si>
  <si>
    <t>x% chance to gain a Frenzy Charge when your Trap is triggered by an Enemy</t>
  </si>
  <si>
    <t>x% chance to gain a Frenzy Charge when you Block</t>
  </si>
  <si>
    <t>x% chance to gain an Endurance Charge when you Block</t>
  </si>
  <si>
    <t>x% increased Attack Speed with Off Hand</t>
  </si>
  <si>
    <t>x% increased Spell Damage if you've Blocked Recently</t>
  </si>
  <si>
    <t>x% chance to Avoid being Stunned while holding a Shield</t>
  </si>
  <si>
    <t>x% chance to Avoid Elemental Ailments while holding a Shield</t>
  </si>
  <si>
    <t>x% increased Freeze Duration on Enemies</t>
  </si>
  <si>
    <t>x% increased Effect of Withered</t>
  </si>
  <si>
    <t>x% increased total Power counted by Warcries</t>
  </si>
  <si>
    <t>x% chance to Maim Enemies on Critical Strike with Attacks</t>
  </si>
  <si>
    <t>x% increased Damage for each time you've Warcried Recently</t>
  </si>
  <si>
    <t>x% increased Damage while you have a Summoned Golem</t>
  </si>
  <si>
    <t>x% increased Effect of Impales you inflict with Two Handed Weapons on Non-Impaled Enemies</t>
  </si>
  <si>
    <t>x% increased Stun and Block Recovery</t>
  </si>
  <si>
    <t>x% increased Flask Recovery rate</t>
  </si>
  <si>
    <t>x% increased Maximum total Recovery per second from Energy Shield Leech</t>
  </si>
  <si>
    <t>x% increased Arrow Speed</t>
  </si>
  <si>
    <t>x% increased Elemental Damage during any Flask Effect</t>
  </si>
  <si>
    <t>x% reduced Effect of Curses on you</t>
  </si>
  <si>
    <t>x% increased Shock Duration on Enemies</t>
  </si>
  <si>
    <t>x% increased Effect of Shock</t>
  </si>
  <si>
    <t>x% increased Stun Threshold</t>
  </si>
  <si>
    <t>x% chance to gain a Power Charge when you Block</t>
  </si>
  <si>
    <t>x% increased Damage while on Full Energy Shield</t>
  </si>
  <si>
    <t>x% chance to Steal Power, Frenzy, and Endurance Charges on Hit with Claws</t>
  </si>
  <si>
    <t>x% increased Maximum total Recovery per second from Mana Leech</t>
  </si>
  <si>
    <t>x% increased Critical Strike Chance against Enemies on Full Life</t>
  </si>
  <si>
    <t>x% increased Damage with Hits and Ailments against Bleeding Enemies</t>
  </si>
  <si>
    <t>x% increased Mana Regeneration if you've used a Movement Skill Recently</t>
  </si>
  <si>
    <t>x% increased Attack Damage while Leeching</t>
  </si>
  <si>
    <t>x% increased Evasion Rating during Onslaught</t>
  </si>
  <si>
    <t>x% increased Stun Duration with Bows on Enemies</t>
  </si>
  <si>
    <t>x% increased Damage while Leeching</t>
  </si>
  <si>
    <t>x% increased Armour while stationary</t>
  </si>
  <si>
    <t>x% increased Attack Damage against Bleeding Enemies</t>
  </si>
  <si>
    <t>x% increased Area of Effect of Hex Skills</t>
  </si>
  <si>
    <t>x% increased Attack Damage with Main Hand</t>
  </si>
  <si>
    <t>x% increased Damage with Hits against Enemies that are on Low Life</t>
  </si>
  <si>
    <t>x% increased Effect of Buffs granted by your Active Ancestor Totems</t>
  </si>
  <si>
    <t>x% increased Stun Duration against Enemies that are on Full Life</t>
  </si>
  <si>
    <t>of their movement, reducing to x% as they travel farther</t>
  </si>
  <si>
    <t>Enemies Poisoned by you have -x% to Chaos Resistance</t>
  </si>
  <si>
    <t>Channelling Skills have -x to Total Mana Cost</t>
  </si>
  <si>
    <t>x% increased Global Critical Strike Chance if you've Summoned a Totem Recently</t>
  </si>
  <si>
    <t>x% of Chaos Damage Leeched as Energy Shield</t>
  </si>
  <si>
    <t>x% of Fire Damage Leeched as Energy Shield</t>
  </si>
  <si>
    <t>x% of Cold Damage Leeched as Energy Shield</t>
  </si>
  <si>
    <t>x% of Lightning Damage Leeched as Energy Shield</t>
  </si>
  <si>
    <t>Recover x Life when you Block</t>
  </si>
  <si>
    <t>Hexes you inflict have +x to maximum Doom</t>
  </si>
  <si>
    <t>Traps cannot be Damaged for x seconds after being Thrown</t>
  </si>
  <si>
    <t>Mines cannot be Damaged for x seconds after being thrown</t>
  </si>
  <si>
    <t>Hexes you inflict have +x Doom</t>
  </si>
  <si>
    <t>Regenerate x Mana per second</t>
  </si>
  <si>
    <t>Mana Flasks gain 1 Charge every x seconds</t>
  </si>
  <si>
    <t>Can have up to x additional Traps placed at a time</t>
  </si>
  <si>
    <t>Projectiles Pierce x additional Targets</t>
  </si>
  <si>
    <t>Can have up to x additional Remote Mines placed at a time</t>
  </si>
  <si>
    <t>Desecrate and Unearth have +x to Maximum number of corpses allowed</t>
  </si>
  <si>
    <t>Warcries Debilitate Enemies for x second</t>
  </si>
  <si>
    <t>Skills supported by Unleash have +x to maximum number of Seals</t>
  </si>
  <si>
    <t>Skills which Throw Traps have +x Cooldown Use</t>
  </si>
  <si>
    <t>Spells which can gain Intensity have +x to maximum Intensity</t>
  </si>
  <si>
    <t>Warcries Exert x additional Attack</t>
  </si>
  <si>
    <t>Attack Skills have +x to maximum number of Summoned Ballista Totems</t>
  </si>
  <si>
    <t>Strike Skills target x additional nearby Enemy</t>
  </si>
  <si>
    <t>Recently, up to x%</t>
  </si>
  <si>
    <t>200 Mana spent Recently, up to x%</t>
  </si>
  <si>
    <t>Spell Skills have +x% to Damage over Time Multiplier for Poison</t>
  </si>
  <si>
    <t>Hex Skills have x% increased Skill Effect Duration</t>
  </si>
  <si>
    <t>to x% increased Damage with Hits to targets</t>
  </si>
  <si>
    <t>Critical Strikes with Daggers have a x% chance to Poison the Enemy</t>
  </si>
  <si>
    <t>Skills used by Mines deal x% increased Area Damage if you Detonated a Mine Recently</t>
  </si>
  <si>
    <t>Placed Banners also grant x% increased Attack Damage to you and Allies</t>
  </si>
  <si>
    <t>Minions deal x% increased Damage if you've used a Minion Skill Recently</t>
  </si>
  <si>
    <t>Marked Enemy grants x% increased Flask Charges to you</t>
  </si>
  <si>
    <t>Minions have x% chance to gain Unholy Might for 4 seconds on Kill</t>
  </si>
  <si>
    <t>Lightning Spells have x% of Physical Damage Converted to Lightning Damage</t>
  </si>
  <si>
    <t>Fire Spells have x% of Physical Damage Converted to Fire Damage</t>
  </si>
  <si>
    <t>You take x% reduced Extra Damage from Critical Strikes</t>
  </si>
  <si>
    <t>Recover x% of Mana over 1 second when you use a Guard Skill</t>
  </si>
  <si>
    <t>Projectiles deal x% increased Damage with Hits to targets at the start</t>
  </si>
  <si>
    <t>Projectiles deal x% increased Damage for each time they have Chained</t>
  </si>
  <si>
    <t>Herald Skills have x% increased Area of Effect</t>
  </si>
  <si>
    <t>Gain x% of Wand Physical Damage as Extra Lightning Damage</t>
  </si>
  <si>
    <t>Attacks with Two Handed Melee Weapons deal x% increased Damage with Hits and Ailments</t>
  </si>
  <si>
    <t>Overwhelm x% Physical Damage Reduction</t>
  </si>
  <si>
    <t>Debuffs on you expire x% faster</t>
  </si>
  <si>
    <t>Trap Damage Penetrates x% Elemental Resistances</t>
  </si>
  <si>
    <t>Skills used by Mines have x% increased Area of Effect if you Detonated a Mine Recently</t>
  </si>
  <si>
    <t>Recover x% of Life when you use a Warcry</t>
  </si>
  <si>
    <t>Minions have x% increased Area of Effect if you have used a Minion Skill Recently</t>
  </si>
  <si>
    <t>Minions have x% chance to gain Onslaught for 4 seconds on Kill</t>
  </si>
  <si>
    <t>Minions gain x% of Maximum Life as Extra Maximum Energy Shield</t>
  </si>
  <si>
    <t>Mines have a x% chance to be Detonated an Additional Time</t>
  </si>
  <si>
    <t>Mine Damage Penetrates x% Elemental Resistances</t>
  </si>
  <si>
    <t>Marked Enemy takes x% increased Damage</t>
  </si>
  <si>
    <t>Damage with Weapons Penetrates x% Lightning Resistance</t>
  </si>
  <si>
    <t>Damage with Weapons Penetrates x% Cold Resistance</t>
  </si>
  <si>
    <t>Damage with Weapons Penetrates x% Fire Resistance</t>
  </si>
  <si>
    <t>Damage Penetrates x% Fire Resistance</t>
  </si>
  <si>
    <t>Damage Penetrates x% Cold Resistance</t>
  </si>
  <si>
    <t>Damage Penetrates x% Lightning Resistance</t>
  </si>
  <si>
    <t>Summoned Raging Spirits have x% chance to refresh their Duration when they Hit a Unique Enemy</t>
  </si>
  <si>
    <t>Summoned Phantasms have x% chance to refresh their Duration when they Hit a Unique Enemy</t>
  </si>
  <si>
    <t>Gain x% of Physical Damage as Extra Fire Damage</t>
  </si>
  <si>
    <t>Gain x% of Physical Damage as Extra Lightning Damage</t>
  </si>
  <si>
    <t>Enemies Taunted by your Warcries take x% increased Damage</t>
  </si>
  <si>
    <t>Enemies take x% increased Damage for each of your Brands Attached to them</t>
  </si>
  <si>
    <t>Minions have x% chance to deal Double Damage</t>
  </si>
  <si>
    <t>Gain x% of Physical Damage as Extra Chaos Damage</t>
  </si>
  <si>
    <t>Gain x% of Maximum Mana as Extra Maximum Energy Shield</t>
  </si>
  <si>
    <t>Regenerate x% of Life per second if you've Consumed a corpse Recently</t>
  </si>
  <si>
    <t>Recover x% of Life on Kill</t>
  </si>
  <si>
    <t>Recover x% of Mana on Kill</t>
  </si>
  <si>
    <t>Minions Recover x% of their Life when they Block</t>
  </si>
  <si>
    <t>Each Mine applies x% reduced Damage dealt to Enemies near it, up to 10%</t>
  </si>
  <si>
    <t>Each Mine applies x% increased Damage taken to Enemies near it, up to 10%</t>
  </si>
  <si>
    <t>Regenerate x% of Life per second while affected by a Guard Skill Buff</t>
  </si>
  <si>
    <t>Each Totem applies x% increased Damage taken to Enemies near it</t>
  </si>
  <si>
    <t>Constants</t>
  </si>
  <si>
    <t>Base Attributes</t>
  </si>
  <si>
    <t>Marauder</t>
  </si>
  <si>
    <t>Ranger</t>
  </si>
  <si>
    <t>Witch</t>
  </si>
  <si>
    <t>Duelist</t>
  </si>
  <si>
    <t>Templar</t>
  </si>
  <si>
    <t>Shadow</t>
  </si>
  <si>
    <t>Scion</t>
  </si>
  <si>
    <t>Base life</t>
  </si>
  <si>
    <t>Base mana</t>
  </si>
  <si>
    <t>Life per level</t>
  </si>
  <si>
    <t>Mana per level</t>
  </si>
  <si>
    <t>Base Evasion</t>
  </si>
  <si>
    <t>Base evasion</t>
  </si>
  <si>
    <t>Evasion per level</t>
  </si>
  <si>
    <t>Ascendancy Classes</t>
  </si>
  <si>
    <t>Base Class</t>
  </si>
  <si>
    <t>Slayer</t>
  </si>
  <si>
    <t>Gladiator</t>
  </si>
  <si>
    <t>Champion</t>
  </si>
  <si>
    <t>Trickster</t>
  </si>
  <si>
    <t>Berserker</t>
  </si>
  <si>
    <t>Chieftain</t>
  </si>
  <si>
    <t>Necromancer</t>
  </si>
  <si>
    <t>Occultist</t>
  </si>
  <si>
    <t>Raider</t>
  </si>
  <si>
    <t>Pathfinder</t>
  </si>
  <si>
    <t>Inquisitor</t>
  </si>
  <si>
    <t>Hierophant</t>
  </si>
  <si>
    <t>Guardian</t>
  </si>
  <si>
    <t>Ascendancy Class</t>
  </si>
  <si>
    <t>Life per STR</t>
  </si>
  <si>
    <t>Phys DMG per STR</t>
  </si>
  <si>
    <t>Acc per DEX</t>
  </si>
  <si>
    <t>Evasion per DEX</t>
  </si>
  <si>
    <t>Mana per INT</t>
  </si>
  <si>
    <t>ES per INT</t>
  </si>
  <si>
    <t>Base STR</t>
  </si>
  <si>
    <t>Base DEX</t>
  </si>
  <si>
    <t>Base INT</t>
  </si>
  <si>
    <t>Base Life</t>
  </si>
  <si>
    <t>Base Mana</t>
  </si>
  <si>
    <t>Total STR</t>
  </si>
  <si>
    <t>Total DEX</t>
  </si>
  <si>
    <t>Total INT</t>
  </si>
  <si>
    <t>ES from INT Multiplier</t>
  </si>
  <si>
    <t>Damage Over Time 1</t>
  </si>
  <si>
    <t>Damage Over Time 2</t>
  </si>
  <si>
    <t>Intelligence 1</t>
  </si>
  <si>
    <t>Intelligence 2</t>
  </si>
  <si>
    <t>Empty column for formatting only</t>
  </si>
  <si>
    <t>Trap, Support</t>
  </si>
  <si>
    <t>Physical, Minion, Spell, Golem</t>
  </si>
  <si>
    <t>Trigger, Attack, AoE, Physical, Melee</t>
  </si>
  <si>
    <t>Weeping Essence of Suffering</t>
  </si>
  <si>
    <t>Passive Skills</t>
  </si>
  <si>
    <t>Total ES</t>
  </si>
  <si>
    <t>Base movement speed</t>
  </si>
  <si>
    <t>Total Movement Speed</t>
  </si>
  <si>
    <t>Sort Order</t>
  </si>
  <si>
    <t>Base accuracy</t>
  </si>
  <si>
    <t>Total Accuracy</t>
  </si>
  <si>
    <t>Patronege</t>
  </si>
  <si>
    <t>Total Evasion</t>
  </si>
  <si>
    <t>Total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</si>
</sst>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1"/>
      <color theme="1"/>
      <name val="Calibri"/>
      <family val="2"/>
      <scheme val="minor"/>
    </font>
    <font>
      <sz val="10"/>
      <color theme="1"/>
      <name val="Segoe UI Light"/>
      <family val="2"/>
    </font>
    <font>
      <b/>
      <sz val="10"/>
      <color theme="1"/>
      <name val="Segoe UI Light"/>
      <family val="2"/>
    </font>
    <font>
      <sz val="14"/>
      <name val="Segoe UI Light"/>
      <family val="2"/>
    </font>
    <font>
      <sz val="11"/>
      <color theme="1"/>
      <name val="Calibri"/>
      <family val="2"/>
      <scheme val="minor"/>
    </font>
    <font>
      <sz val="8"/>
      <name val="Calibri"/>
      <family val="2"/>
      <scheme val="minor"/>
    </font>
    <font>
      <sz val="10"/>
      <name val="Segoe UI Light"/>
      <family val="2"/>
    </font>
    <font>
      <b/>
      <sz val="10"/>
      <name val="Segoe UI Light"/>
      <family val="2"/>
    </font>
    <font>
      <b/>
      <sz val="11"/>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right/>
      <top/>
      <bottom style="thick">
        <color theme="4"/>
      </bottom>
      <diagonal/>
    </border>
    <border>
      <left/>
      <right/>
      <top style="hair">
        <color theme="0" tint="-0.34998626667073579"/>
      </top>
      <bottom style="hair">
        <color theme="0" tint="-0.34998626667073579"/>
      </bottom>
      <diagonal/>
    </border>
    <border>
      <left/>
      <right/>
      <top/>
      <bottom style="thin">
        <color auto="1"/>
      </bottom>
      <diagonal/>
    </border>
    <border>
      <left/>
      <right/>
      <top style="hair">
        <color theme="0" tint="-0.34998626667073579"/>
      </top>
      <bottom/>
      <diagonal/>
    </border>
    <border>
      <left/>
      <right/>
      <top/>
      <bottom style="hair">
        <color theme="0" tint="-0.34998626667073579"/>
      </bottom>
      <diagonal/>
    </border>
  </borders>
  <cellStyleXfs count="3">
    <xf numFmtId="0" fontId="0" fillId="0" borderId="0"/>
    <xf numFmtId="0" fontId="3" fillId="0" borderId="1" applyNumberFormat="0" applyFill="0" applyBorder="0" applyAlignment="0" applyProtection="0"/>
    <xf numFmtId="9" fontId="4" fillId="0" borderId="0" applyFont="0" applyFill="0" applyBorder="0" applyAlignment="0" applyProtection="0"/>
  </cellStyleXfs>
  <cellXfs count="85">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1" applyBorder="1" applyAlignment="1">
      <alignment horizontal="left" vertical="center"/>
    </xf>
    <xf numFmtId="10" fontId="1" fillId="0" borderId="0" xfId="0" applyNumberFormat="1" applyFont="1" applyAlignment="1">
      <alignment horizontal="center" vertical="center"/>
    </xf>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0" fontId="1" fillId="0" borderId="0" xfId="0" applyFont="1" applyAlignment="1">
      <alignment horizontal="center" vertical="center" wrapText="1"/>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2" borderId="0" xfId="0" applyNumberFormat="1" applyFont="1" applyFill="1" applyAlignment="1">
      <alignment horizontal="center" vertical="center"/>
    </xf>
    <xf numFmtId="2" fontId="1" fillId="2" borderId="0" xfId="0" applyNumberFormat="1" applyFont="1" applyFill="1" applyAlignment="1">
      <alignment horizontal="center" vertical="center"/>
    </xf>
    <xf numFmtId="0" fontId="1" fillId="0" borderId="0"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Border="1" applyAlignment="1">
      <alignment horizontal="left" vertical="center"/>
    </xf>
    <xf numFmtId="0" fontId="2" fillId="0" borderId="0" xfId="0" applyFont="1" applyAlignment="1">
      <alignment horizontal="center" vertical="center" wrapText="1"/>
    </xf>
    <xf numFmtId="9" fontId="1" fillId="0" borderId="0" xfId="0" applyNumberFormat="1" applyFont="1" applyAlignment="1">
      <alignment horizontal="center" vertical="center"/>
    </xf>
    <xf numFmtId="9" fontId="1" fillId="0" borderId="0" xfId="0" applyNumberFormat="1" applyFont="1" applyAlignment="1">
      <alignment horizontal="left" vertical="center"/>
    </xf>
    <xf numFmtId="0" fontId="1" fillId="0" borderId="0" xfId="0" applyFont="1" applyBorder="1" applyAlignment="1">
      <alignment vertical="center"/>
    </xf>
    <xf numFmtId="0" fontId="1" fillId="0" borderId="4" xfId="0" applyFont="1" applyBorder="1" applyAlignment="1">
      <alignment horizontal="left" vertical="center"/>
    </xf>
    <xf numFmtId="0" fontId="1" fillId="0" borderId="0" xfId="0" applyNumberFormat="1" applyFont="1" applyBorder="1" applyAlignment="1">
      <alignment horizontal="center" vertical="center"/>
    </xf>
    <xf numFmtId="9" fontId="1" fillId="0" borderId="0" xfId="0" applyNumberFormat="1" applyFont="1" applyBorder="1" applyAlignment="1">
      <alignment horizontal="center" vertical="center"/>
    </xf>
    <xf numFmtId="9" fontId="1" fillId="0" borderId="0" xfId="0" applyNumberFormat="1" applyFont="1" applyBorder="1" applyAlignment="1">
      <alignment horizontal="left" vertical="center"/>
    </xf>
    <xf numFmtId="0" fontId="1" fillId="2" borderId="0" xfId="0" applyNumberFormat="1" applyFont="1" applyFill="1" applyBorder="1" applyAlignment="1">
      <alignment horizontal="center" vertical="center"/>
    </xf>
    <xf numFmtId="0" fontId="2" fillId="0" borderId="0" xfId="0" applyFont="1" applyBorder="1" applyAlignment="1">
      <alignment horizontal="center" vertical="center" wrapText="1"/>
    </xf>
    <xf numFmtId="0" fontId="3" fillId="0" borderId="0" xfId="1" applyBorder="1" applyAlignment="1">
      <alignment vertical="center"/>
    </xf>
    <xf numFmtId="0" fontId="1" fillId="0" borderId="0" xfId="0" applyFont="1" applyAlignment="1">
      <alignment vertical="center" wrapText="1"/>
    </xf>
    <xf numFmtId="9" fontId="1" fillId="0" borderId="0" xfId="2" applyFont="1" applyAlignment="1">
      <alignment vertical="center"/>
    </xf>
    <xf numFmtId="9" fontId="1" fillId="0" borderId="0" xfId="2" applyFont="1" applyAlignment="1">
      <alignment horizontal="center" vertical="center"/>
    </xf>
    <xf numFmtId="0" fontId="1" fillId="0" borderId="0" xfId="0" applyFont="1" applyBorder="1" applyAlignment="1">
      <alignment horizontal="left" vertical="center"/>
    </xf>
    <xf numFmtId="0" fontId="1" fillId="0" borderId="0" xfId="0" applyNumberFormat="1" applyFont="1" applyAlignment="1">
      <alignment vertical="center"/>
    </xf>
    <xf numFmtId="0" fontId="1" fillId="0" borderId="0" xfId="0" applyFont="1" applyFill="1" applyAlignment="1">
      <alignment vertical="center"/>
    </xf>
    <xf numFmtId="0" fontId="1" fillId="0" borderId="0" xfId="0" applyNumberFormat="1" applyFont="1" applyFill="1" applyAlignment="1">
      <alignment vertical="center"/>
    </xf>
    <xf numFmtId="9" fontId="1" fillId="0" borderId="0" xfId="2" applyFont="1" applyFill="1" applyAlignment="1">
      <alignment horizontal="center" vertical="center"/>
    </xf>
    <xf numFmtId="0" fontId="1" fillId="0" borderId="0" xfId="0" applyFont="1" applyFill="1" applyAlignment="1">
      <alignment horizontal="center" vertical="center"/>
    </xf>
    <xf numFmtId="9" fontId="1" fillId="0" borderId="0" xfId="2" applyFont="1" applyFill="1" applyAlignment="1">
      <alignment vertical="center"/>
    </xf>
    <xf numFmtId="0" fontId="1" fillId="0" borderId="0" xfId="0" applyFont="1" applyFill="1" applyAlignment="1">
      <alignment vertical="center" wrapText="1"/>
    </xf>
    <xf numFmtId="0" fontId="1" fillId="0" borderId="0" xfId="0" applyNumberFormat="1" applyFont="1" applyAlignment="1">
      <alignment horizontal="left" vertical="center"/>
    </xf>
    <xf numFmtId="3" fontId="1" fillId="0" borderId="0" xfId="0" applyNumberFormat="1" applyFont="1" applyAlignment="1">
      <alignment horizontal="center" vertical="center"/>
    </xf>
    <xf numFmtId="0" fontId="1" fillId="2" borderId="0" xfId="0" applyFont="1" applyFill="1" applyAlignment="1">
      <alignment vertical="center"/>
    </xf>
    <xf numFmtId="0" fontId="1" fillId="2" borderId="0" xfId="0" applyNumberFormat="1" applyFont="1" applyFill="1" applyAlignment="1">
      <alignment vertical="center"/>
    </xf>
    <xf numFmtId="0" fontId="1" fillId="0" borderId="0" xfId="0" applyFont="1" applyFill="1" applyAlignment="1">
      <alignment horizontal="left" vertical="center"/>
    </xf>
    <xf numFmtId="0" fontId="1" fillId="0" borderId="4" xfId="0" applyFont="1" applyBorder="1" applyAlignment="1">
      <alignment vertical="center"/>
    </xf>
    <xf numFmtId="0" fontId="1" fillId="0" borderId="4" xfId="0" applyNumberFormat="1" applyFont="1" applyBorder="1" applyAlignment="1">
      <alignment vertical="center"/>
    </xf>
    <xf numFmtId="0" fontId="6" fillId="0" borderId="0" xfId="1" applyFont="1" applyBorder="1" applyAlignment="1">
      <alignment vertical="center"/>
    </xf>
    <xf numFmtId="0" fontId="1" fillId="0" borderId="5" xfId="0" applyFont="1" applyBorder="1" applyAlignment="1">
      <alignment horizontal="left" vertical="center"/>
    </xf>
    <xf numFmtId="0" fontId="7" fillId="0" borderId="3" xfId="1" applyFont="1" applyBorder="1" applyAlignment="1">
      <alignment vertical="center"/>
    </xf>
    <xf numFmtId="0" fontId="2" fillId="0" borderId="3" xfId="0" applyFont="1" applyBorder="1" applyAlignment="1">
      <alignment horizontal="center" vertical="center"/>
    </xf>
    <xf numFmtId="0" fontId="2" fillId="0" borderId="3" xfId="0" applyFont="1" applyBorder="1" applyAlignment="1">
      <alignment vertical="center"/>
    </xf>
    <xf numFmtId="0" fontId="1" fillId="2" borderId="0" xfId="0" applyFont="1" applyFill="1" applyAlignment="1">
      <alignment horizontal="left" vertical="center"/>
    </xf>
    <xf numFmtId="0" fontId="1" fillId="2" borderId="0" xfId="0" applyNumberFormat="1" applyFont="1" applyFill="1" applyAlignment="1">
      <alignment horizontal="left" vertical="center"/>
    </xf>
    <xf numFmtId="0" fontId="0" fillId="0" borderId="0" xfId="0" applyAlignment="1">
      <alignment vertical="center"/>
    </xf>
    <xf numFmtId="0" fontId="1" fillId="0" borderId="0" xfId="0" applyNumberFormat="1" applyFont="1" applyBorder="1" applyAlignment="1">
      <alignment vertical="center"/>
    </xf>
    <xf numFmtId="0" fontId="0" fillId="0" borderId="0" xfId="0" applyAlignment="1">
      <alignment horizontal="left"/>
    </xf>
    <xf numFmtId="0" fontId="1" fillId="0" borderId="3" xfId="0" applyFont="1" applyBorder="1" applyAlignment="1">
      <alignment vertical="center"/>
    </xf>
    <xf numFmtId="0" fontId="8" fillId="0" borderId="3" xfId="0" applyFont="1" applyBorder="1"/>
    <xf numFmtId="0" fontId="8" fillId="0" borderId="3" xfId="0" applyFont="1" applyBorder="1" applyAlignment="1">
      <alignment horizontal="left"/>
    </xf>
    <xf numFmtId="0" fontId="3" fillId="0" borderId="0" xfId="1" applyFont="1" applyBorder="1" applyAlignment="1">
      <alignment vertical="center"/>
    </xf>
    <xf numFmtId="0" fontId="3" fillId="0" borderId="0" xfId="1" applyFont="1" applyBorder="1" applyAlignment="1">
      <alignment horizontal="left" vertical="center"/>
    </xf>
    <xf numFmtId="0" fontId="1" fillId="0" borderId="0" xfId="0" applyNumberFormat="1" applyFont="1" applyFill="1" applyAlignment="1">
      <alignment horizontal="center" vertical="center"/>
    </xf>
    <xf numFmtId="0" fontId="1" fillId="0" borderId="0" xfId="0" applyFont="1" applyFill="1" applyBorder="1" applyAlignment="1">
      <alignment vertical="center"/>
    </xf>
    <xf numFmtId="3" fontId="1" fillId="0" borderId="0" xfId="0" applyNumberFormat="1" applyFont="1" applyAlignment="1">
      <alignment vertical="center"/>
    </xf>
    <xf numFmtId="3" fontId="1" fillId="0" borderId="0" xfId="0" applyNumberFormat="1" applyFont="1" applyAlignment="1">
      <alignment horizontal="left" vertical="center"/>
    </xf>
    <xf numFmtId="0" fontId="1" fillId="0" borderId="0" xfId="0" applyNumberFormat="1" applyFont="1" applyAlignment="1">
      <alignment horizontal="left" vertical="center" wrapText="1"/>
    </xf>
    <xf numFmtId="0" fontId="1" fillId="2" borderId="0" xfId="0" applyFont="1" applyFill="1" applyAlignment="1">
      <alignment horizontal="center" vertical="center" wrapText="1"/>
    </xf>
    <xf numFmtId="3" fontId="1" fillId="2" borderId="0" xfId="0" applyNumberFormat="1" applyFont="1" applyFill="1" applyAlignment="1">
      <alignment horizontal="center" vertical="center"/>
    </xf>
    <xf numFmtId="9" fontId="1" fillId="2" borderId="0" xfId="2" applyFont="1" applyFill="1" applyAlignment="1">
      <alignment horizontal="center" vertical="center"/>
    </xf>
    <xf numFmtId="4" fontId="1" fillId="0" borderId="0" xfId="0" applyNumberFormat="1" applyFont="1" applyAlignment="1">
      <alignment horizontal="center" vertical="center"/>
    </xf>
    <xf numFmtId="0" fontId="1" fillId="0" borderId="0" xfId="0" quotePrefix="1" applyFont="1" applyAlignment="1">
      <alignment vertical="center" wrapText="1"/>
    </xf>
    <xf numFmtId="0" fontId="1" fillId="0" borderId="0" xfId="0" applyNumberFormat="1" applyFont="1" applyAlignment="1">
      <alignment vertical="center" wrapText="1"/>
    </xf>
    <xf numFmtId="3" fontId="6" fillId="0" borderId="0" xfId="0" applyNumberFormat="1" applyFont="1" applyAlignment="1">
      <alignment horizontal="center" vertical="center"/>
    </xf>
    <xf numFmtId="0" fontId="1" fillId="3" borderId="0" xfId="0" quotePrefix="1" applyFont="1" applyFill="1" applyAlignment="1">
      <alignment vertical="center" wrapText="1"/>
    </xf>
    <xf numFmtId="3" fontId="1" fillId="3" borderId="0" xfId="0" applyNumberFormat="1" applyFont="1" applyFill="1" applyAlignment="1">
      <alignment horizontal="center" vertical="center"/>
    </xf>
    <xf numFmtId="0" fontId="1" fillId="3" borderId="0" xfId="0" quotePrefix="1" applyFont="1" applyFill="1" applyAlignment="1">
      <alignment horizontal="center" vertical="center" wrapText="1"/>
    </xf>
    <xf numFmtId="0" fontId="1" fillId="3" borderId="0" xfId="0" applyFont="1" applyFill="1" applyAlignment="1">
      <alignment vertical="center" wrapText="1"/>
    </xf>
    <xf numFmtId="0" fontId="1" fillId="3" borderId="0" xfId="0" applyNumberFormat="1" applyFont="1" applyFill="1" applyAlignment="1">
      <alignment vertical="center" wrapText="1"/>
    </xf>
    <xf numFmtId="3" fontId="6" fillId="3" borderId="0" xfId="0" applyNumberFormat="1" applyFont="1" applyFill="1" applyAlignment="1">
      <alignment horizontal="center" vertical="center"/>
    </xf>
    <xf numFmtId="0" fontId="1" fillId="3" borderId="0" xfId="0" applyFont="1" applyFill="1" applyAlignment="1">
      <alignment horizontal="center" vertical="center" wrapText="1"/>
    </xf>
    <xf numFmtId="4" fontId="1" fillId="3" borderId="0" xfId="0" applyNumberFormat="1" applyFont="1" applyFill="1" applyAlignment="1">
      <alignment horizontal="center" vertical="center"/>
    </xf>
    <xf numFmtId="0" fontId="1" fillId="4" borderId="0" xfId="0" applyFont="1" applyFill="1" applyAlignment="1">
      <alignment horizontal="center" vertical="center" wrapText="1"/>
    </xf>
    <xf numFmtId="3" fontId="1" fillId="4" borderId="0" xfId="0" applyNumberFormat="1" applyFont="1" applyFill="1" applyAlignment="1">
      <alignment horizontal="center" vertical="center"/>
    </xf>
  </cellXfs>
  <cellStyles count="3">
    <cellStyle name="Heading 1" xfId="1" builtinId="16" customBuiltin="1"/>
    <cellStyle name="Normal" xfId="0" builtinId="0"/>
    <cellStyle name="Percent" xfId="2" builtinId="5"/>
  </cellStyles>
  <dxfs count="331">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7" tint="0.79998168889431442"/>
        </patternFill>
      </fill>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strike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vertical="center" textRotation="0" indent="0" justifyLastLine="0" shrinkToFit="0" readingOrder="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color theme="1"/>
        <name val="Segoe UI Light"/>
        <family val="2"/>
        <scheme val="none"/>
      </font>
      <alignment vertical="center" textRotation="0" indent="0" justifyLastLine="0" shrinkToFit="0" readingOrder="0"/>
    </dxf>
    <dxf>
      <font>
        <strike val="0"/>
        <outline val="0"/>
        <shadow val="0"/>
        <u val="none"/>
        <vertAlign val="baseline"/>
        <sz val="10"/>
        <color theme="1"/>
        <name val="Segoe UI Light"/>
        <family val="2"/>
        <scheme val="none"/>
      </font>
      <alignment vertical="center" textRotation="0" indent="0" justifyLastLine="0" shrinkToFit="0" readingOrder="0"/>
    </dxf>
    <dxf>
      <font>
        <strike val="0"/>
        <outline val="0"/>
        <shadow val="0"/>
        <u val="none"/>
        <vertAlign val="baseline"/>
        <sz val="10"/>
        <color theme="1"/>
        <name val="Segoe UI Light"/>
        <family val="2"/>
        <scheme val="none"/>
      </font>
      <alignment vertical="center" textRotation="0" wrapText="0" indent="0" justifyLastLine="0" shrinkToFit="0" readingOrder="0"/>
    </dxf>
    <dxf>
      <font>
        <strike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Light"/>
        <family val="2"/>
        <scheme val="none"/>
      </font>
      <numFmt numFmtId="0" formatCode="General"/>
      <alignment vertical="center" textRotation="0" wrapText="0" indent="0" justifyLastLine="0" shrinkToFit="0" readingOrder="0"/>
    </dxf>
    <dxf>
      <font>
        <strike val="0"/>
        <outline val="0"/>
        <shadow val="0"/>
        <u val="none"/>
        <vertAlign val="baseline"/>
        <sz val="10"/>
        <color theme="1"/>
        <name val="Segoe UI Light"/>
        <family val="2"/>
        <scheme val="none"/>
      </font>
      <numFmt numFmtId="0" formatCode="General"/>
      <alignment vertical="center" textRotation="0" wrapText="0" indent="0" justifyLastLine="0" shrinkToFit="0" readingOrder="0"/>
    </dxf>
    <dxf>
      <font>
        <strike val="0"/>
        <outline val="0"/>
        <shadow val="0"/>
        <u val="none"/>
        <vertAlign val="baseline"/>
        <sz val="10"/>
        <color theme="1"/>
        <name val="Segoe UI Light"/>
        <family val="2"/>
        <scheme val="none"/>
      </font>
      <numFmt numFmtId="0" formatCode="General"/>
      <alignment vertical="center" textRotation="0" wrapText="0" indent="0" justifyLastLine="0" shrinkToFit="0" readingOrder="0"/>
    </dxf>
    <dxf>
      <font>
        <strike val="0"/>
        <outline val="0"/>
        <shadow val="0"/>
        <u val="none"/>
        <vertAlign val="baseline"/>
        <sz val="10"/>
        <color theme="1"/>
        <name val="Segoe UI Light"/>
        <family val="2"/>
        <scheme val="none"/>
      </font>
      <alignment vertical="center" textRotation="0" wrapText="0" indent="0" justifyLastLine="0" shrinkToFit="0" readingOrder="0"/>
    </dxf>
    <dxf>
      <font>
        <strike val="0"/>
        <outline val="0"/>
        <shadow val="0"/>
        <u val="none"/>
        <vertAlign val="baseline"/>
        <sz val="10"/>
        <color theme="1"/>
        <name val="Segoe UI Light"/>
        <family val="2"/>
        <scheme val="none"/>
      </font>
      <alignmen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border diagonalUp="0" diagonalDown="0">
        <left/>
        <right/>
        <top style="hair">
          <color theme="0" tint="-0.34998626667073579"/>
        </top>
        <bottom style="hair">
          <color theme="0" tint="-0.34998626667073579"/>
        </bottom>
        <vertical/>
        <horizontal/>
      </border>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Segoe UI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numFmt numFmtId="2" formatCode="0.0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64" formatCode="0.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4" formatCode="0.00%"/>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alignment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border outline="0">
        <bottom style="thin">
          <color auto="1"/>
        </bottom>
      </border>
    </dxf>
    <dxf>
      <font>
        <strike val="0"/>
        <outline val="0"/>
        <shadow val="0"/>
        <u val="none"/>
        <vertAlign val="baseline"/>
        <color theme="1"/>
        <name val="Segoe UI Light"/>
        <family val="2"/>
        <scheme val="none"/>
      </font>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strike val="0"/>
        <outline val="0"/>
        <shadow val="0"/>
        <u val="none"/>
        <vertAlign val="baseline"/>
        <name val="Segoe UI Light"/>
        <family val="2"/>
        <scheme val="none"/>
      </font>
    </dxf>
    <dxf>
      <font>
        <b val="0"/>
        <i val="0"/>
        <strike val="0"/>
        <condense val="0"/>
        <extend val="0"/>
        <outline val="0"/>
        <shadow val="0"/>
        <u val="none"/>
        <vertAlign val="baseline"/>
        <sz val="10"/>
        <color theme="1"/>
        <name val="Segoe UI Light"/>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fgColor indexed="64"/>
          <bgColor theme="0" tint="-4.9989318521683403E-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1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theme="0" tint="-4.9989318521683403E-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0" tint="-4.9989318521683403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4" formatCode="#,##0.0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fill>
        <patternFill patternType="solid">
          <fgColor indexed="64"/>
          <bgColor rgb="FF92D05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Light"/>
        <family val="2"/>
        <scheme val="none"/>
      </font>
      <alignment horizontal="general" vertical="center" textRotation="0" wrapText="1" indent="0" justifyLastLine="0" shrinkToFit="0" readingOrder="0"/>
    </dxf>
    <dxf>
      <border>
        <top style="thin">
          <color auto="1"/>
        </top>
      </border>
    </dxf>
    <dxf>
      <font>
        <b/>
        <i val="0"/>
      </font>
      <border>
        <bottom style="thin">
          <color auto="1"/>
        </bottom>
        <horizontal/>
      </border>
    </dxf>
    <dxf>
      <border>
        <left/>
        <right/>
        <top/>
        <bottom/>
        <vertical/>
        <horizontal style="hair">
          <color theme="0" tint="-0.34998626667073579"/>
        </horizontal>
      </border>
    </dxf>
  </dxfs>
  <tableStyles count="1" defaultTableStyle="TableStyleMedium2" defaultPivotStyle="PivotStyleLight16">
    <tableStyle name="Simple" pivot="0" count="3" xr9:uid="{718B3E75-D7A6-43F6-9851-A6DF23F75AEB}">
      <tableStyleElement type="wholeTable" dxfId="330"/>
      <tableStyleElement type="headerRow" dxfId="329"/>
      <tableStyleElement type="totalRow" dxfId="3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6B7DCE1-53B5-48BC-8D64-D85987265D65}" name="tbSkillTree" displayName="tbSkillTree" ref="C4:AB44" headerRowDxfId="327" dataDxfId="326">
  <autoFilter ref="C4:AB44" xr:uid="{AE2B0FBB-16E6-4524-807F-8CF9DC3130C6}"/>
  <tableColumns count="26">
    <tableColumn id="1" xr3:uid="{1CA6517A-C275-4746-B9BB-ABB397B27C6E}" name="Name" totalsRowLabel="Total" dataDxfId="325" totalsRowDxfId="324"/>
    <tableColumn id="23" xr3:uid="{F9E96331-1F6D-44A7-ACBE-560AE309E380}" name="Sort Order" dataDxfId="323" totalsRowDxfId="322"/>
    <tableColumn id="19" xr3:uid="{66E1F9A3-54B9-4272-B36C-F5D6ED9D3652}" name="Character" dataDxfId="321" totalsRowDxfId="320"/>
    <tableColumn id="17" xr3:uid="{886CC39F-539B-493F-9FF4-159929D5A5F4}" name="+x to Strength" totalsRowFunction="sum" dataDxfId="319" totalsRowDxfId="318">
      <calculatedColumnFormula>SUMIFS(tbPassiveSkills[MetaVal],tbPassiveSkills[Name],tbSkillTree[[#This Row],[Name]],tbPassiveSkills[MetaName],OFFSET(tbSkillTree[#Headers],0,1))</calculatedColumnFormula>
    </tableColumn>
    <tableColumn id="16" xr3:uid="{181EFB70-79E2-410C-9948-153D0146761F}" name="+x to Dexterity" totalsRowFunction="sum" dataDxfId="317" totalsRowDxfId="316">
      <calculatedColumnFormula>SUMIFS(tbPassiveSkills[MetaVal],tbPassiveSkills[Name],tbSkillTree[[#This Row],[Name]],tbPassiveSkills[MetaName],OFFSET(tbSkillTree[#Headers],0,1))</calculatedColumnFormula>
    </tableColumn>
    <tableColumn id="15" xr3:uid="{60179070-4692-41FA-9D7A-369C2FA015B8}" name="+x to Intelligence" totalsRowFunction="sum" dataDxfId="315" totalsRowDxfId="314">
      <calculatedColumnFormula>SUMIFS(tbPassiveSkills[MetaVal],tbPassiveSkills[Name],tbSkillTree[[#This Row],[Name]],tbPassiveSkills[MetaName],OFFSET(tbSkillTree[#Headers],0,1))</calculatedColumnFormula>
    </tableColumn>
    <tableColumn id="27" xr3:uid="{110D6414-2039-4668-97D7-097E18EB988F}" name="+x to maximum Life" dataDxfId="313" totalsRowDxfId="312">
      <calculatedColumnFormula>SUMIFS(tbPassiveSkills[MetaVal],tbPassiveSkills[Name],tbSkillTree[[#This Row],[Name]],tbPassiveSkills[MetaName],OFFSET(tbSkillTree[#Headers],0,1))</calculatedColumnFormula>
    </tableColumn>
    <tableColumn id="26" xr3:uid="{69087C14-E856-4614-998F-0A2126A3F6EC}" name="+x to Accuracy Rating" dataDxfId="311" totalsRowDxfId="310">
      <calculatedColumnFormula>SUMIFS(tbPassiveSkills[MetaVal],tbPassiveSkills[Name],tbSkillTree[[#This Row],[Name]],tbPassiveSkills[MetaName],OFFSET(tbSkillTree[#Headers],0,1))</calculatedColumnFormula>
    </tableColumn>
    <tableColumn id="28" xr3:uid="{87065BD7-B89E-4E14-ABB4-2C8656EB6D46}" name="+x to maximum Energy Shield" dataDxfId="309" totalsRowDxfId="308">
      <calculatedColumnFormula>SUMIFS(tbPassiveSkills[MetaVal],tbPassiveSkills[Name],tbSkillTree[[#This Row],[Name]],tbPassiveSkills[MetaName],OFFSET(tbSkillTree[#Headers],0,1))</calculatedColumnFormula>
    </tableColumn>
    <tableColumn id="4" xr3:uid="{5436FA61-3547-44C2-8042-A8288445889A}" name="x% increased Damage" totalsRowFunction="sum" dataDxfId="307" totalsRowDxfId="306">
      <calculatedColumnFormula>SUMIFS(tbPassiveSkills[MetaVal],tbPassiveSkills[Name],tbSkillTree[[#This Row],[Name]],tbPassiveSkills[MetaName],OFFSET(tbSkillTree[#Headers],0,1))</calculatedColumnFormula>
    </tableColumn>
    <tableColumn id="2" xr3:uid="{A141691D-5AD3-45EB-81F6-BFBE3B9CFFC0}" name="x% increased Chaos Damage" totalsRowFunction="sum" dataDxfId="305" totalsRowDxfId="304">
      <calculatedColumnFormula>SUMIFS(tbPassiveSkills[MetaVal],tbPassiveSkills[Name],tbSkillTree[[#This Row],[Name]],tbPassiveSkills[MetaName],OFFSET(tbSkillTree[#Headers],0,1))</calculatedColumnFormula>
    </tableColumn>
    <tableColumn id="3" xr3:uid="{5B865092-2C4E-4DD5-B99F-6736CF8A515A}" name="x% increased Physical Damage" totalsRowFunction="sum" dataDxfId="303" totalsRowDxfId="302">
      <calculatedColumnFormula>SUMIFS(tbPassiveSkills[MetaVal],tbPassiveSkills[Name],tbSkillTree[[#This Row],[Name]],tbPassiveSkills[MetaName],OFFSET(tbSkillTree[#Headers],0,1))</calculatedColumnFormula>
    </tableColumn>
    <tableColumn id="14" xr3:uid="{B05306B4-7027-4889-AAFC-3DE50B0FCD7E}" name="x% increased Elemental Damage" totalsRowFunction="sum" dataDxfId="301" totalsRowDxfId="300">
      <calculatedColumnFormula>SUMIFS(tbPassiveSkills[MetaVal],tbPassiveSkills[Name],tbSkillTree[[#This Row],[Name]],tbPassiveSkills[MetaName],OFFSET(tbSkillTree[#Headers],0,1))</calculatedColumnFormula>
    </tableColumn>
    <tableColumn id="7" xr3:uid="{896689F4-05CB-4143-A750-ACF71D7C4D7C}" name="x% increased Cast Speed" totalsRowFunction="sum" dataDxfId="299" totalsRowDxfId="298">
      <calculatedColumnFormula>SUMIFS(tbPassiveSkills[MetaVal],tbPassiveSkills[Name],tbSkillTree[[#This Row],[Name]],tbPassiveSkills[MetaName],OFFSET(tbSkillTree[#Headers],0,1))</calculatedColumnFormula>
    </tableColumn>
    <tableColumn id="8" xr3:uid="{5E6F5455-E7C3-4962-B319-8CFFC5C3AFC4}" name="x% increased Attack Speed" totalsRowFunction="sum" dataDxfId="297" totalsRowDxfId="296">
      <calculatedColumnFormula>SUMIFS(tbPassiveSkills[MetaVal],tbPassiveSkills[Name],tbSkillTree[[#This Row],[Name]],tbPassiveSkills[MetaName],OFFSET(tbSkillTree[#Headers],0,1))</calculatedColumnFormula>
    </tableColumn>
    <tableColumn id="20" xr3:uid="{9E81F24E-91FA-4883-9F05-A09968682A15}" name="x% increased Movement Speed" dataDxfId="295" totalsRowDxfId="294">
      <calculatedColumnFormula>SUMIFS(tbPassiveSkills[MetaVal],tbPassiveSkills[Name],tbSkillTree[[#This Row],[Name]],tbPassiveSkills[MetaName],OFFSET(tbSkillTree[#Headers],0,1))</calculatedColumnFormula>
    </tableColumn>
    <tableColumn id="24" xr3:uid="{B8D22A7B-70CE-4B52-8095-94CCAE0A163F}" name="x% increased Critical Strike Chance" dataDxfId="293" totalsRowDxfId="292">
      <calculatedColumnFormula>SUMIFS(tbPassiveSkills[MetaVal],tbPassiveSkills[Name],tbSkillTree[[#This Row],[Name]],tbPassiveSkills[MetaName],OFFSET(tbSkillTree[#Headers],0,1))</calculatedColumnFormula>
    </tableColumn>
    <tableColumn id="25" xr3:uid="{8B7BFF9E-508F-45D7-A21A-38B181B4F54F}" name="x% increased Global Accuracy Rating" dataDxfId="291" totalsRowDxfId="290">
      <calculatedColumnFormula>SUMIFS(tbPassiveSkills[MetaVal],tbPassiveSkills[Name],tbSkillTree[[#This Row],[Name]],tbPassiveSkills[MetaName],OFFSET(tbSkillTree[#Headers],0,1))</calculatedColumnFormula>
    </tableColumn>
    <tableColumn id="9" xr3:uid="{E464FA5D-3613-46CE-A313-7846800834E2}" name="+x to Dexterity and Intelligence" totalsRowFunction="sum" dataDxfId="289" totalsRowDxfId="288">
      <calculatedColumnFormula>SUMIFS(tbPassiveSkills[MetaVal],tbPassiveSkills[Name],tbSkillTree[[#This Row],[Name]],tbPassiveSkills[MetaName],OFFSET(tbSkillTree[#Headers],0,1))</calculatedColumnFormula>
    </tableColumn>
    <tableColumn id="10" xr3:uid="{B76BC259-A4C8-41C8-8BDB-B03EB574C674}" name="x% increased Damage over Time" totalsRowFunction="sum" dataDxfId="287" totalsRowDxfId="286">
      <calculatedColumnFormula>SUMIFS(tbPassiveSkills[MetaVal],tbPassiveSkills[Name],tbSkillTree[[#This Row],[Name]],tbPassiveSkills[MetaName],OFFSET(tbSkillTree[#Headers],0,1))</calculatedColumnFormula>
    </tableColumn>
    <tableColumn id="13" xr3:uid="{E14000AF-FBF1-4887-9DF2-068A8DF4CD05}" name="x% increased Skill Effect Duration" totalsRowFunction="sum" dataDxfId="285" totalsRowDxfId="284">
      <calculatedColumnFormula>SUMIFS(tbPassiveSkills[MetaVal],tbPassiveSkills[Name],tbSkillTree[[#This Row],[Name]],tbPassiveSkills[MetaName],OFFSET(tbSkillTree[#Headers],0,1))</calculatedColumnFormula>
    </tableColumn>
    <tableColumn id="11" xr3:uid="{6717EF4A-BAC8-48CA-A97E-EDB2700F5851}" name="x% increased Damage with One Handed Weapons" totalsRowFunction="sum" dataDxfId="283" totalsRowDxfId="282">
      <calculatedColumnFormula>SUMIFS(tbPassiveSkills[MetaVal],tbPassiveSkills[Name],tbSkillTree[[#This Row],[Name]],tbPassiveSkills[MetaName],OFFSET(tbSkillTree[#Headers],0,1))</calculatedColumnFormula>
    </tableColumn>
    <tableColumn id="12" xr3:uid="{3395AEAA-552B-4DEA-8FAC-A64CC8E062E2}" name="Attacks with One Handed Weapons deal x% increased Damage with Ailments" totalsRowFunction="sum" dataDxfId="281" totalsRowDxfId="280">
      <calculatedColumnFormula>SUMIFS(tbPassiveSkills[MetaVal],tbPassiveSkills[Name],tbSkillTree[[#This Row],[Name]],tbPassiveSkills[MetaName],OFFSET(tbSkillTree[#Headers],0,1))</calculatedColumnFormula>
    </tableColumn>
    <tableColumn id="18" xr3:uid="{928FA398-B77D-4ABC-8342-22525B869B6B}" name="x% increased Attack Speed with One Handed Weapons" totalsRowFunction="sum" dataDxfId="279" totalsRowDxfId="278">
      <calculatedColumnFormula>SUMIFS(tbPassiveSkills[MetaVal],tbPassiveSkills[Name],tbSkillTree[[#This Row],[Name]],tbPassiveSkills[MetaName],OFFSET(tbSkillTree[#Headers],0,1))</calculatedColumnFormula>
    </tableColumn>
    <tableColumn id="21" xr3:uid="{D0AAB553-6A2F-4A57-AB99-7A2843AC2D89}" name="x% increased Projectile Speed" dataDxfId="277" totalsRowDxfId="276">
      <calculatedColumnFormula>SUMIFS(tbPassiveSkills[MetaVal],tbPassiveSkills[Name],tbSkillTree[[#This Row],[Name]],tbPassiveSkills[MetaName],OFFSET(tbSkillTree[#Headers],0,1))</calculatedColumnFormula>
    </tableColumn>
    <tableColumn id="22" xr3:uid="{661C1C97-B514-49C8-8DE6-49D4430F0B05}" name="x% increased Projectile Damage" dataDxfId="275" totalsRowDxfId="274">
      <calculatedColumnFormula>SUMIFS(tbPassiveSkills[MetaVal],tbPassiveSkills[Name],tbSkillTree[[#This Row],[Name]],tbPassiveSkills[MetaName],OFFSET(tbSkillTree[#Headers],0,1))</calculatedColumnFormula>
    </tableColumn>
  </tableColumns>
  <tableStyleInfo name="Simp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B19862E-7661-4A88-AC2A-7798087F9FFB}" name="tbCharacters" displayName="tbCharacters" ref="C46:BD52" totalsRowShown="0" headerRowDxfId="273" dataDxfId="272">
  <autoFilter ref="C46:BD52" xr:uid="{16F5FC7B-F68A-416A-86C4-57F57EEC4AA4}"/>
  <tableColumns count="54">
    <tableColumn id="1" xr3:uid="{2B1468FA-15C5-462D-9730-D316C0F8D873}" name="Character" dataDxfId="271"/>
    <tableColumn id="10" xr3:uid="{2DB1D317-5BA6-485D-A310-F6D8D264812F}" name="Level" dataDxfId="270"/>
    <tableColumn id="18" xr3:uid="{13B21F77-8B80-4266-865C-8B17B730716C}" name="Ascendancy Class" dataDxfId="269"/>
    <tableColumn id="19" xr3:uid="{453F132E-4AAE-4958-8D9D-E95C96AB0E8B}" name="Base Class" dataDxfId="268">
      <calculatedColumnFormula>VLOOKUP(tbCharacters[Ascendancy Class],tbAscendancyClasses[],2,FALSE)</calculatedColumnFormula>
    </tableColumn>
    <tableColumn id="33" xr3:uid="{C0153C8D-91FF-4472-A995-9315DFA188EB}" name="Total STR" dataDxfId="267">
      <calculatedColumnFormula>tbCharacters[[#This Row],[Base STR]]+tbCharacters[[#This Row],[+x to Strength]]</calculatedColumnFormula>
    </tableColumn>
    <tableColumn id="32" xr3:uid="{A24E860E-40EB-47BE-B7B8-6A29D63A29A7}" name="Total DEX" dataDxfId="266">
      <calculatedColumnFormula>tbCharacters[[#This Row],[Base DEX]]+tbCharacters[[#This Row],[+x to Dexterity]]</calculatedColumnFormula>
    </tableColumn>
    <tableColumn id="31" xr3:uid="{FF93A579-BD5A-415A-B3CA-809686D3A3A1}" name="Total INT" dataDxfId="265">
      <calculatedColumnFormula>tbCharacters[[#This Row],[Base INT]]+tbCharacters[[#This Row],[+x to Intelligence]]</calculatedColumnFormula>
    </tableColumn>
    <tableColumn id="60" xr3:uid="{A90AEA0A-4926-445A-8C0F-395180B868D3}" name="Total Life" dataDxfId="264">
      <calculatedColumnFormula>tbCharacters[[#This Row],[Base Life]]+tbCharacters[[#This Row],[+x to maximum Life]]</calculatedColumnFormula>
    </tableColumn>
    <tableColumn id="20" xr3:uid="{3A772AC2-FD58-421E-B7ED-32AA55610EB8}" name="Total ES" dataDxfId="0">
      <calculatedColumnFormula>tbCharacters[[#This Row],[+x to maximum Energy Shield]]*(1+tbCharacters[[#This Row],[ES from INT Multiplier]])</calculatedColumnFormula>
    </tableColumn>
    <tableColumn id="41" xr3:uid="{DF5A9DBA-0BE7-4CF8-8D59-E834D7C87AD7}" name="Total Movement Speed" dataDxfId="263">
      <calculatedColumnFormula>cBaseMovementSpeed*(1+tbCharacters[x% increased Movement Speed])</calculatedColumnFormula>
    </tableColumn>
    <tableColumn id="52" xr3:uid="{6142CF74-B348-44A8-9E38-E1186E5CEE98}" name="Total Accuracy" dataDxfId="262">
      <calculatedColumnFormula>cBaseAccuracy*(1+tbCharacters[x% increased Global Accuracy Rating])</calculatedColumnFormula>
    </tableColumn>
    <tableColumn id="53" xr3:uid="{E6C9D077-68B7-4DE1-AAB5-596E85BB4EC7}" name="Total Evasion" dataDxfId="261">
      <calculatedColumnFormula>tbCharacters[[#This Row],[Base Evasion]]*(1+cEvasionPerDEX*tbCharacters[[#This Row],[Total DEX]])</calculatedColumnFormula>
    </tableColumn>
    <tableColumn id="17" xr3:uid="{3011F74D-1781-49BD-87A2-8199DBFA671F}" name="Base STR" dataDxfId="260">
      <calculatedColumnFormula>VLOOKUP(tbCharacters[[#This Row],[Base Class]],tbBaseAttributes[],MATCH("STR",tbBaseAttributes[#Headers],0),FALSE)</calculatedColumnFormula>
    </tableColumn>
    <tableColumn id="16" xr3:uid="{2495632B-3265-4994-BF82-51F86A861940}" name="Base DEX" dataDxfId="259">
      <calculatedColumnFormula>VLOOKUP(tbCharacters[[#This Row],[Base Class]],tbBaseAttributes[],MATCH("DEX",tbBaseAttributes[#Headers],0),FALSE)</calculatedColumnFormula>
    </tableColumn>
    <tableColumn id="15" xr3:uid="{5623C4E3-928F-4EF9-8622-A7ED426B7B14}" name="Base INT" dataDxfId="258">
      <calculatedColumnFormula>VLOOKUP(tbCharacters[[#This Row],[Base Class]],tbBaseAttributes[],MATCH("INT",tbBaseAttributes[#Headers],0),FALSE)</calculatedColumnFormula>
    </tableColumn>
    <tableColumn id="23" xr3:uid="{0C02B919-A432-4220-9624-4B2171B9B027}" name="Base Life" dataDxfId="257">
      <calculatedColumnFormula>cBaseLife+tbCharacters[[#This Row],[Level]]*cLifePerLevel</calculatedColumnFormula>
    </tableColumn>
    <tableColumn id="22" xr3:uid="{7B0646A5-3326-4AB1-9489-DC081B6370C8}" name="Base Mana" dataDxfId="256">
      <calculatedColumnFormula>cBaseMana+cManaPerLevel*tbCharacters[Level]</calculatedColumnFormula>
    </tableColumn>
    <tableColumn id="24" xr3:uid="{045F1BD3-2E2A-4E55-B738-A7011566D193}" name="Base Evasion" dataDxfId="255">
      <calculatedColumnFormula>cBaseEvasion+tbCharacters[[#This Row],[Level]]*cEvasionPerLevel</calculatedColumnFormula>
    </tableColumn>
    <tableColumn id="59" xr3:uid="{B51E145C-38F2-4BDF-B17F-57947BAEB59A}" name="ES from INT Multiplier" dataDxfId="254">
      <calculatedColumnFormula>cESPerInt*tbCharacters[Total INT]</calculatedColumnFormula>
    </tableColumn>
    <tableColumn id="57" xr3:uid="{96ADACA6-E4A9-4433-BE66-5BFCDCE140A0}" name="+x to Strength" dataDxfId="253">
      <calculatedColumnFormula>SUMIF(tbSkillTree[Character],tbCharacters[[#This Row],[Character]],tbSkillTree[+x to Strength])</calculatedColumnFormula>
    </tableColumn>
    <tableColumn id="56" xr3:uid="{B204830C-05ED-4D96-90D1-1D652C3E5AB1}" name="+x to Dexterity" dataDxfId="252">
      <calculatedColumnFormula>SUMIF(tbSkillTree[Character],tbCharacters[[#This Row],[Character]],tbSkillTree[+x to Dexterity])+SUMIF(tbSkillTree[Character],tbCharacters[[#This Row],[Character]],tbSkillTree[+x to Dexterity and Intelligence])</calculatedColumnFormula>
    </tableColumn>
    <tableColumn id="55" xr3:uid="{C759AB27-83F9-42E6-BE13-9DAB848D1FDF}" name="+x to Intelligence" dataDxfId="251">
      <calculatedColumnFormula>SUMIF(tbSkillTree[Character],tbCharacters[[#This Row],[Character]],tbSkillTree[+x to Intelligence])+SUMIF(tbSkillTree[Character],tbCharacters[[#This Row],[Character]],tbSkillTree[+x to Dexterity and Intelligence])</calculatedColumnFormula>
    </tableColumn>
    <tableColumn id="54" xr3:uid="{9F1DE726-D609-49C5-BB40-041861B2C042}" name="+x to maximum Life" dataDxfId="250">
      <calculatedColumnFormula>SUMIF(tbSkillTree[Character],tbCharacters[[#This Row],[Character]],tbSkillTree[+x to maximum Life])</calculatedColumnFormula>
    </tableColumn>
    <tableColumn id="21" xr3:uid="{CF209918-B282-43CF-8B9C-BE14C55A8DFE}" name="+x to Accuracy Rating" dataDxfId="3">
      <calculatedColumnFormula>SUMIF(tbSkillTree[Character],tbCharacters[[#This Row],[Character]],tbSkillTree[+x to Accuracy Rating])</calculatedColumnFormula>
    </tableColumn>
    <tableColumn id="26" xr3:uid="{FA4AEC2F-5BC7-4D75-9FBA-E65DE066895E}" name="+x to maximum Energy Shield" dataDxfId="1">
      <calculatedColumnFormula>SUMIF(tbSkillTree[Character],tbCharacters[[#This Row],[Character]],tbSkillTree[+x to maximum Energy Shield])</calculatedColumnFormula>
    </tableColumn>
    <tableColumn id="25" xr3:uid="{1E29021A-0C28-4D13-8F60-070F309C71C0}" name="x% increased Damage" dataDxfId="2">
      <calculatedColumnFormula>SUMIF(tbSkillTree[Character],tbCharacters[[#This Row],[Character]],tbSkillTree[x% increased Damage])</calculatedColumnFormula>
    </tableColumn>
    <tableColumn id="37" xr3:uid="{75097BE1-4886-4056-8605-593BE9F69D72}" name="x% increased Chaos Damage" dataDxfId="249">
      <calculatedColumnFormula>SUMIF(tbSkillTree[Character],tbCharacters[[#This Row],[Character]],tbSkillTree[x% increased Chaos Damage])</calculatedColumnFormula>
    </tableColumn>
    <tableColumn id="36" xr3:uid="{C57043D3-993F-4A99-839F-1D75A10AC055}" name="x% increased Elemental Damage" dataDxfId="248">
      <calculatedColumnFormula>SUMIF(tbSkillTree[Character],tbCharacters[[#This Row],[Character]],tbSkillTree[x% increased Elemental Damage])</calculatedColumnFormula>
    </tableColumn>
    <tableColumn id="35" xr3:uid="{122ED4CE-066C-49EE-8BDE-CFC3FBFF917C}" name="x% increased Physical Damage" dataDxfId="247">
      <calculatedColumnFormula>SUMIF(tbSkillTree[Character],tbCharacters[[#This Row],[Character]],tbSkillTree[x% increased Physical Damage])</calculatedColumnFormula>
    </tableColumn>
    <tableColumn id="40" xr3:uid="{EEDFB8F0-8E81-463F-942B-74F98B3E33FF}" name="x% increased Damage over Time" dataDxfId="246">
      <calculatedColumnFormula>SUMIF(tbSkillTree[Character],tbCharacters[[#This Row],[Character]],tbSkillTree[x% increased Damage over Time])</calculatedColumnFormula>
    </tableColumn>
    <tableColumn id="43" xr3:uid="{532BF7CD-2A57-40B1-A031-82A13983B88C}" name="x% increased Damage with One Handed Weapons" dataDxfId="245">
      <calculatedColumnFormula>SUMIF(tbSkillTree[Character],tbCharacters[[#This Row],[Character]],tbSkillTree[x% increased Damage with One Handed Weapons])</calculatedColumnFormula>
    </tableColumn>
    <tableColumn id="44" xr3:uid="{9006CF00-D9A0-407A-BD57-E1211270CD81}" name="Attacks with One Handed Weapons deal x% increased Damage with Ailments" dataDxfId="244">
      <calculatedColumnFormula>SUMIF(tbSkillTree[Character],tbCharacters[[#This Row],[Character]],tbSkillTree[Attacks with One Handed Weapons deal x% increased Damage with Ailments])</calculatedColumnFormula>
    </tableColumn>
    <tableColumn id="49" xr3:uid="{AC236D87-592D-44C9-A1B0-A41CFE69A3EB}" name="x% increased Attack Speed with One Handed Weapons" dataDxfId="243">
      <calculatedColumnFormula>SUMIF(tbSkillTree[Character],tbCharacters[[#This Row],[Character]],tbSkillTree[x% increased Attack Speed with One Handed Weapons])</calculatedColumnFormula>
    </tableColumn>
    <tableColumn id="51" xr3:uid="{99DDC6AB-8327-40DB-A7A1-2889607B62AF}" name="x% increased Projectile Speed" dataDxfId="242">
      <calculatedColumnFormula>SUMIF(tbSkillTree[Character],tbCharacters[[#This Row],[Character]],tbSkillTree[x% increased Projectile Speed])</calculatedColumnFormula>
    </tableColumn>
    <tableColumn id="50" xr3:uid="{C98DA7BC-29F0-406E-97EF-34BAAD49D8D6}" name="x% increased Projectile Damage" dataDxfId="241">
      <calculatedColumnFormula>SUMIF(tbSkillTree[Character],tbCharacters[[#This Row],[Character]],tbSkillTree[x% increased Projectile Damage])</calculatedColumnFormula>
    </tableColumn>
    <tableColumn id="38" xr3:uid="{4EE4019D-AA5C-46EA-ABC0-16C3F594B18E}" name="x% increased Cast Speed" dataDxfId="240">
      <calculatedColumnFormula>SUMIF(tbSkillTree[Character],tbCharacters[[#This Row],[Character]],tbSkillTree[x% increased Cast Speed])</calculatedColumnFormula>
    </tableColumn>
    <tableColumn id="39" xr3:uid="{4C09D575-113A-4A4F-9D44-85B0C82A31C3}" name="x% increased Attack Speed" dataDxfId="239">
      <calculatedColumnFormula>SUMIF(tbSkillTree[Character],tbCharacters[[#This Row],[Character]],tbSkillTree[x% increased Attack Speed])</calculatedColumnFormula>
    </tableColumn>
    <tableColumn id="47" xr3:uid="{137BC9F0-CD46-4FB9-8039-B89AFF4A4A8E}" name="x% increased Movement Speed" dataDxfId="238">
      <calculatedColumnFormula>SUMIF(tbSkillTree[Character],tbCharacters[[#This Row],[Character]],tbSkillTree[x% increased Movement Speed])</calculatedColumnFormula>
    </tableColumn>
    <tableColumn id="46" xr3:uid="{21B6D6B8-502D-4C1A-8387-852A91EEB3C7}" name="x% increased Critical Strike Chance" dataDxfId="237">
      <calculatedColumnFormula>SUMIF(tbSkillTree[Character],tbCharacters[[#This Row],[Character]],tbSkillTree[x% increased Critical Strike Chance])</calculatedColumnFormula>
    </tableColumn>
    <tableColumn id="45" xr3:uid="{1F1ABB83-157C-4806-9B7F-3AD266A59902}" name="x% increased Global Accuracy Rating" dataDxfId="236">
      <calculatedColumnFormula>SUMIF(tbSkillTree[Character],tbCharacters[[#This Row],[Character]],tbSkillTree[x% increased Global Accuracy Rating])</calculatedColumnFormula>
    </tableColumn>
    <tableColumn id="42" xr3:uid="{1F2E49B5-533A-429F-A546-47DD551347AD}" name="x% increased Skill Effect Duration" dataDxfId="235">
      <calculatedColumnFormula>SUMIF(tbSkillTree[Character],tbCharacters[[#This Row],[Character]],tbSkillTree[x% increased Skill Effect Duration])</calculatedColumnFormula>
    </tableColumn>
    <tableColumn id="48" xr3:uid="{1F551CA9-FD51-4C29-9E56-977451DD8F21}" name="Empty column for formatting only" dataDxfId="234"/>
    <tableColumn id="2" xr3:uid="{885ED0DE-A1BD-4966-8A69-3B8F0D6CA1EF}" name="STR" dataDxfId="233"/>
    <tableColumn id="3" xr3:uid="{6CFC47BF-19F5-4B7B-8EE9-CB48D4E41D19}" name="DEX" dataDxfId="232"/>
    <tableColumn id="4" xr3:uid="{AEB2E96B-9DF6-4B02-BBA3-B32269AAD0AF}" name="INT" dataDxfId="231"/>
    <tableColumn id="5" xr3:uid="{EFEA7F91-7909-4E30-BAD2-43048CFAC49F}" name="Life" dataDxfId="230"/>
    <tableColumn id="6" xr3:uid="{635346D6-918A-4FCD-8493-C22AA4B75C80}" name="Mana" dataDxfId="229"/>
    <tableColumn id="7" xr3:uid="{E3BCD954-B1EB-438F-B7EA-840169A0E59C}" name="Max ES" dataDxfId="228"/>
    <tableColumn id="8" xr3:uid="{B6EE99D6-1C1A-4208-BDAA-D91E8C913851}" name="Life from STR" dataDxfId="227">
      <calculatedColumnFormula>AS47/2</calculatedColumnFormula>
    </tableColumn>
    <tableColumn id="9" xr3:uid="{9E35E911-F7F4-4B0E-87A8-B1A8F2649024}" name="Phys DMG from STR" dataDxfId="226" dataCellStyle="Percent">
      <calculatedColumnFormula>AS47/5/100</calculatedColumnFormula>
    </tableColumn>
    <tableColumn id="11" xr3:uid="{58EE92C5-EB5B-4EB8-BF9D-A980954E8168}" name="Accuracy from DEX" dataDxfId="225">
      <calculatedColumnFormula>tbCharacters[[#This Row],[DEX]]*2</calculatedColumnFormula>
    </tableColumn>
    <tableColumn id="12" xr3:uid="{47A6553E-DF4C-460E-B318-B6BB1F0A0EFB}" name="Evasion from DEX" dataDxfId="224" dataCellStyle="Percent">
      <calculatedColumnFormula>tbCharacters[[#This Row],[DEX]]/5/100</calculatedColumnFormula>
    </tableColumn>
    <tableColumn id="13" xr3:uid="{3991F3A1-F67A-46DB-A28F-7FC2462A48EF}" name="Mana from INT" dataDxfId="223">
      <calculatedColumnFormula>tbCharacters[[#This Row],[INT]]/2</calculatedColumnFormula>
    </tableColumn>
    <tableColumn id="14" xr3:uid="{E97E42D2-B274-482C-8F96-41108FB89574}" name="ES from INT" dataDxfId="222" dataCellStyle="Percent">
      <calculatedColumnFormula>tbCharacters[[#This Row],[INT]]/5/100</calculatedColumnFormula>
    </tableColumn>
  </tableColumns>
  <tableStyleInfo name="Simp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53E902D-5F6B-40D9-900E-D7DA815B2B42}" name="tb_SkillTree_Obsidiana14" displayName="tb_SkillTree_Obsidiana14" ref="B2:U23" totalsRowCount="1" headerRowDxfId="221" dataDxfId="220">
  <autoFilter ref="B2:U22" xr:uid="{DEE93943-08AB-4E26-982C-A730FC17C975}"/>
  <tableColumns count="20">
    <tableColumn id="23" xr3:uid="{8EA4BAE5-F73C-498E-9330-9195380F8FCE}" name="Long Name" totalsRowLabel="Total" dataDxfId="219" totalsRowDxfId="218">
      <calculatedColumnFormula>_xlfn.CONCAT(tb_SkillTree_Obsidiana14[[#This Row],[Prefix]], " ",tb_SkillTree_Obsidiana14[[#This Row],[Short Name]])</calculatedColumnFormula>
    </tableColumn>
    <tableColumn id="1" xr3:uid="{633096F9-71EF-444B-B25B-00C020ABEA34}" name="Short Name" dataDxfId="217" totalsRowDxfId="216"/>
    <tableColumn id="21" xr3:uid="{27EDD3DB-EB46-4469-B791-A67DA6FC5E65}" name="Skill Tree" dataDxfId="215" totalsRowDxfId="214">
      <calculatedColumnFormula>_xlfn.CONCAT(#REF!,IF(ISBLANK(#REF!),"","."),#REF!,IF(ISBLANK(#REF!),"","."),#REF!,IF(ISBLANK(#REF!),"","."),#REF!,IF(ISBLANK(#REF!),"","."),#REF!,IF(ISBLANK(#REF!),"","."),#REF!)</calculatedColumnFormula>
    </tableColumn>
    <tableColumn id="27" xr3:uid="{32819016-B506-4910-9B1F-6AC5AA1725E6}" name="Distance from Centre" dataDxfId="213" totalsRowDxfId="212"/>
    <tableColumn id="26" xr3:uid="{A876DE4D-10DE-41F8-BFD1-33DEC6BA8781}" name="Branches" dataDxfId="211" totalsRowDxfId="210"/>
    <tableColumn id="25" xr3:uid="{796FA957-233E-4FF4-9409-5A9059759BF9}" name="Prefix" dataDxfId="209" totalsRowDxfId="208"/>
    <tableColumn id="4" xr3:uid="{21639CD6-7C9D-47CF-AE7C-DF26C6894670}" name="STR" dataDxfId="207" totalsRowDxfId="206"/>
    <tableColumn id="5" xr3:uid="{5C114DDD-5DD7-45D0-9072-2C8571D80B47}" name="DEX" dataDxfId="205" totalsRowDxfId="204"/>
    <tableColumn id="6" xr3:uid="{D4AA4CB7-5712-47B8-96D6-C48B7DBD0EF5}" name="INT" totalsRowFunction="sum" dataDxfId="203" totalsRowDxfId="202"/>
    <tableColumn id="2" xr3:uid="{CA805EB7-7895-4CAE-B3AA-C6281C857EFE}" name="Increased Spell DMG" totalsRowFunction="sum" dataDxfId="201" totalsRowDxfId="200"/>
    <tableColumn id="29" xr3:uid="{3996BC7A-87FE-4055-9E32-66293905EF5B}" name="Increased Maximum Mana" totalsRowFunction="sum" dataDxfId="199" totalsRowDxfId="198"/>
    <tableColumn id="30" xr3:uid="{9C926817-E923-4A11-9E1F-D3B4053970E2}" name="Increased Mana Regen Rate" totalsRowFunction="sum" dataDxfId="197" totalsRowDxfId="196"/>
    <tableColumn id="3" xr3:uid="{44285443-D078-4B2C-A66F-EED80ADC8A5E}" name="Increased Cast SPD" totalsRowFunction="sum" dataDxfId="195" totalsRowDxfId="194"/>
    <tableColumn id="7" xr3:uid="{0ADBBBF2-CE3E-4397-A9EF-CEA11C2F0111}" name="Increased ELE DMG" totalsRowFunction="sum" dataDxfId="193" totalsRowDxfId="192"/>
    <tableColumn id="8" xr3:uid="{5810F73C-8350-49BF-8541-5718470A0A39}" name="Increased LGT DMG" totalsRowFunction="sum" dataDxfId="191" totalsRowDxfId="190"/>
    <tableColumn id="9" xr3:uid="{603E01DE-C86E-4796-86C5-AEF528D0F05E}" name="Increased Cast SPD with LGT Skills" totalsRowFunction="sum" dataDxfId="189" totalsRowDxfId="188"/>
    <tableColumn id="10" xr3:uid="{0AF7BC99-13F5-46F2-B553-5DA23D55679C}" name="LGT DMG" totalsRowFunction="sum" dataDxfId="187" totalsRowDxfId="186"/>
    <tableColumn id="13" xr3:uid="{C9BB2EAF-D926-48D5-B635-BF190EB9B260}" name="ELE RES" totalsRowFunction="sum" dataDxfId="185" totalsRowDxfId="184"/>
    <tableColumn id="11" xr3:uid="{45DC0BD9-7523-4322-A8F3-3ED939564347}" name="LGT RES" totalsRowFunction="sum" dataDxfId="183" totalsRowDxfId="182"/>
    <tableColumn id="12" xr3:uid="{EA401B60-AD54-4D17-8BEA-095E51D4B40E}" name="CHS RES" totalsRowFunction="sum" dataDxfId="181" totalsRowDxfId="180"/>
  </tableColumns>
  <tableStyleInfo name="Simp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CE4474-977B-4AD7-B422-1C85E3DDCB69}" name="tbGems_I" displayName="tbGems_I" ref="B3:O268" totalsRowCount="1" headerRowDxfId="179" dataDxfId="178">
  <autoFilter ref="B3:O267" xr:uid="{2F9B5E5C-D18A-4F25-8743-E590B99D509A}">
    <filterColumn colId="3">
      <filters>
        <filter val="KarleeFyre"/>
      </filters>
    </filterColumn>
  </autoFilter>
  <sortState xmlns:xlrd2="http://schemas.microsoft.com/office/spreadsheetml/2017/richdata2" ref="B8:O266">
    <sortCondition ref="B3:B267"/>
  </sortState>
  <tableColumns count="14">
    <tableColumn id="1" xr3:uid="{DD4093FD-5001-4899-A9AE-0F20DF45AC97}" name="Name" totalsRowLabel="Total" dataDxfId="177" totalsRowDxfId="176"/>
    <tableColumn id="3" xr3:uid="{E5ACE125-BCCA-432D-A356-7CDD1B73E894}" name="Sub-type" totalsRowFunction="count" dataDxfId="175" totalsRowDxfId="174"/>
    <tableColumn id="14" xr3:uid="{6B4B475B-AF0E-4B3D-B8EB-3708295502C0}" name="Long Name" dataDxfId="173" totalsRowDxfId="172">
      <calculatedColumnFormula>_xlfn.CONCAT(VLOOKUP(tbGems_I[[#This Row],[Name]],tbGems[],MATCH("Prefix",tbGems[#Headers],0),FALSE),".",tbGems_I[[#This Row],[Level]]," ",tbGems_I[[#This Row],[Name]])</calculatedColumnFormula>
    </tableColumn>
    <tableColumn id="2" xr3:uid="{C11B3CAE-2605-4A4E-980B-832F6BC41285}" name="Location" dataDxfId="171" totalsRowDxfId="170"/>
    <tableColumn id="4" xr3:uid="{7B8F26D2-5A0C-461E-8A66-15889805EBCD}" name="SubLocation" dataDxfId="169" totalsRowDxfId="168"/>
    <tableColumn id="5" xr3:uid="{CB9760CD-3B8F-409E-A081-FBBB3E53D114}" name="Quality" dataDxfId="167" totalsRowDxfId="166" dataCellStyle="Percent"/>
    <tableColumn id="6" xr3:uid="{A56F1249-7841-408B-B271-45DDDDDABEBA}" name="Level" dataDxfId="165" totalsRowDxfId="164"/>
    <tableColumn id="20" xr3:uid="{EC0A0CCD-BE4C-4FDC-9F73-DF9AADABFE49}" name="LinkedTo" dataDxfId="163" totalsRowDxfId="162"/>
    <tableColumn id="7" xr3:uid="{7EE141CA-F6E4-47EE-B9F9-C5CCF825D2B8}" name="Corrupted" dataDxfId="161" totalsRowDxfId="160" dataCellStyle="Percent"/>
    <tableColumn id="15" xr3:uid="{860D8959-1DCD-4A8B-8A74-3ECF4EF5A3E7}" name="Required Level" dataDxfId="159" totalsRowDxfId="158">
      <calculatedColumnFormula>VLOOKUP(tbGems_I[[#This Row],[Long Name]],tbGemLevels[],MATCH("ReqLevel",tbGemLevels[#Headers],0),FALSE)</calculatedColumnFormula>
    </tableColumn>
    <tableColumn id="16" xr3:uid="{4AFD2D62-802D-4622-9AAD-C7AA351B9417}" name="STR" dataDxfId="157" totalsRowDxfId="156">
      <calculatedColumnFormula>VLOOKUP(tbGems_I[[#This Row],[Long Name]],tbGemLevels[],MATCH("STR",tbGemLevels[#Headers],0),FALSE)</calculatedColumnFormula>
    </tableColumn>
    <tableColumn id="19" xr3:uid="{E3912184-E07A-404B-A646-45DF5BDF4B06}" name="DEX" dataDxfId="155" totalsRowDxfId="154">
      <calculatedColumnFormula>VLOOKUP(tbGems_I[[#This Row],[Long Name]],tbGemLevels[],MATCH("DEX",tbGemLevels[#Headers],0),FALSE)</calculatedColumnFormula>
    </tableColumn>
    <tableColumn id="9" xr3:uid="{EE3E3ADA-5A25-4075-BAC3-4BF8A74E3953}" name="INT" dataDxfId="153" totalsRowDxfId="152"/>
    <tableColumn id="13" xr3:uid="{C2589429-8056-454C-AA64-67D4E382F406}" name="Keywords" totalsRowFunction="count" dataDxfId="151" totalsRowDxfId="150"/>
  </tableColumns>
  <tableStyleInfo name="Simp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26260C7-E974-466D-84B0-3914F0A369C1}" name="tbMisc_I" displayName="tbMisc_I" ref="B271:P368" totalsRowShown="0" headerRowDxfId="149" dataDxfId="148">
  <autoFilter ref="B271:P368" xr:uid="{FF128853-A02F-45C4-933C-252C765DA67E}">
    <filterColumn colId="1">
      <filters>
        <filter val="Card"/>
      </filters>
    </filterColumn>
  </autoFilter>
  <sortState xmlns:xlrd2="http://schemas.microsoft.com/office/spreadsheetml/2017/richdata2" ref="B286:P362">
    <sortCondition ref="B271:B368"/>
  </sortState>
  <tableColumns count="15">
    <tableColumn id="1" xr3:uid="{A2D1FB68-0C68-46B7-BFE9-D80B27ED2018}" name="Name" dataDxfId="147"/>
    <tableColumn id="2" xr3:uid="{AFA7B1EA-1338-4DFA-869F-F341D0D1F904}" name="Sub-Type" dataDxfId="146"/>
    <tableColumn id="3" xr3:uid="{570F80C9-E9C5-40DC-9073-F721D3FF5850}" name="Long Name" dataDxfId="145">
      <calculatedColumnFormula>VLOOKUP(tbMisc_I[[#This Row],[Name]],tbMisc[],MATCH("Long Name",tbMisc[#Headers],0),FALSE)</calculatedColumnFormula>
    </tableColumn>
    <tableColumn id="4" xr3:uid="{9FAC7080-E677-4DA9-8700-21AD692AD3B5}" name="Location" dataDxfId="144"/>
    <tableColumn id="5" xr3:uid="{5525306D-3789-4FD2-B5FB-2007579C3CE5}" name="SubLocation" dataDxfId="143"/>
    <tableColumn id="6" xr3:uid="{98B4C9D4-CC4C-4CEC-8004-7B4DDCB30EB8}" name="MetaVal1" dataDxfId="142"/>
    <tableColumn id="8" xr3:uid="{F49CCCCE-A968-4820-A48A-A34BEB3FA9EF}" name="MetaName1" dataDxfId="141"/>
    <tableColumn id="9" xr3:uid="{C07D3B36-3CB5-4456-B2F0-9D8845CD11C8}" name="MetaVal2" dataDxfId="140"/>
    <tableColumn id="10" xr3:uid="{B1C3B076-C118-40B7-A880-091E18FCED2A}" name="MetaName2" dataDxfId="139"/>
    <tableColumn id="11" xr3:uid="{12E12924-C369-48EE-B5AD-2FFB13159113}" name="MetaVal3" dataDxfId="138"/>
    <tableColumn id="12" xr3:uid="{9964B07C-2F5D-4097-A88D-448309FD3626}" name="MetaName3" dataDxfId="137"/>
    <tableColumn id="13" xr3:uid="{73FE4863-0ED8-4838-B859-D407080A244A}" name="MetaVal4" dataDxfId="136"/>
    <tableColumn id="14" xr3:uid="{90B81B3E-5DB9-4E62-8DAB-05DBDF6AAA82}" name="MetaName4" dataDxfId="135"/>
    <tableColumn id="15" xr3:uid="{8D5161A1-9BCD-4E5E-97A6-BF3045BF1AE8}" name="Total Metatags" dataDxfId="134">
      <calculatedColumnFormula>COUNTA(tbMisc_I[[#This Row],[MetaVal1]:[MetaName4]])/2</calculatedColumnFormula>
    </tableColumn>
    <tableColumn id="16" xr3:uid="{E64A8241-4525-4C57-A235-14C8DCB43E17}" name="MetaString" dataDxfId="133">
      <calculatedColumnFormula>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calculatedColumnFormula>
    </tableColumn>
  </tableColumns>
  <tableStyleInfo name="Simp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3BD168E-A2FC-485B-9EAD-E6483BB00791}" name="Table11" displayName="Table11" ref="B371:G395" totalsRowShown="0" headerRowDxfId="132" dataDxfId="131">
  <autoFilter ref="B371:G395" xr:uid="{C3A7848A-FFD2-493B-BF34-074E5997813F}"/>
  <sortState xmlns:xlrd2="http://schemas.microsoft.com/office/spreadsheetml/2017/richdata2" ref="B372:G395">
    <sortCondition ref="B371:B395"/>
  </sortState>
  <tableColumns count="6">
    <tableColumn id="1" xr3:uid="{6A41040A-891B-47FB-9EED-95EBA146E245}" name="Name" dataDxfId="130"/>
    <tableColumn id="2" xr3:uid="{B7A58E1F-A85D-4C28-B5DB-438CD9731FF8}" name="Sub-Type" dataDxfId="129">
      <calculatedColumnFormula>VLOOKUP(Table11[[#This Row],[Name]],tbEssences[],MATCH("Sub-Type",tbEssences[#Headers],0),FALSE)</calculatedColumnFormula>
    </tableColumn>
    <tableColumn id="3" xr3:uid="{64013428-3239-46D8-9405-72AFF120A268}" name="Long Name" dataDxfId="128">
      <calculatedColumnFormula>VLOOKUP(Table11[[#This Row],[Name]],tbEssences[],MATCH("Long Name",tbEssences[#Headers],0),FALSE)</calculatedColumnFormula>
    </tableColumn>
    <tableColumn id="4" xr3:uid="{0D4F905C-E23D-4DEB-A28F-B609C64D32E6}" name="Location" dataDxfId="127"/>
    <tableColumn id="5" xr3:uid="{3DD6C9BC-601A-4548-B3B2-7608BA50D014}" name="SubLocation" dataDxfId="126"/>
    <tableColumn id="6" xr3:uid="{DF149ED2-CACB-4734-873F-843F58A800AA}" name="Quantity" dataDxfId="125"/>
  </tableColumns>
  <tableStyleInfo name="Simp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74ACB5D-DE93-4543-B806-B6E4FF1FA774}" name="Table15" displayName="Table15" ref="B398:F422" totalsRowShown="0" headerRowDxfId="124" dataDxfId="122" headerRowBorderDxfId="123">
  <autoFilter ref="B398:F422" xr:uid="{EB2E1FCD-56A9-40B5-917B-94B90EFA3C24}">
    <filterColumn colId="3">
      <filters>
        <filter val="Emmai"/>
      </filters>
    </filterColumn>
    <filterColumn colId="4">
      <filters>
        <filter val="Incomplete"/>
      </filters>
    </filterColumn>
  </autoFilter>
  <tableColumns count="5">
    <tableColumn id="1" xr3:uid="{681868A3-F4FD-4947-809B-CA8DF434506D}" name="Item" dataDxfId="121"/>
    <tableColumn id="2" xr3:uid="{22219E1F-846D-4998-B36F-B90245D8B9E1}" name="Reward" dataDxfId="120">
      <calculatedColumnFormula>VLOOKUP(Table15[[#This Row],[Item]],tbProphecies[],2,FALSE)</calculatedColumnFormula>
    </tableColumn>
    <tableColumn id="3" xr3:uid="{DF5A9CF9-2C58-4D19-9C4F-23C78B00D9F8}" name="Objective" dataDxfId="119">
      <calculatedColumnFormula>VLOOKUP(Table15[[#This Row],[Item]],tbProphecies[],3,FALSE)</calculatedColumnFormula>
    </tableColumn>
    <tableColumn id="4" xr3:uid="{5C1C5583-600A-41D6-BF92-275CF74DB416}" name="Character" dataDxfId="118"/>
    <tableColumn id="5" xr3:uid="{4868D8D1-F41B-47F0-8265-7A232D94A180}" name="Status" dataDxfId="117"/>
  </tableColumns>
  <tableStyleInfo name="Simp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F3465E-BE57-49D9-97E6-D4A932072993}" name="tbBaseType" displayName="tbBaseType" ref="B3:D17" totalsRowShown="0" headerRowDxfId="116" dataDxfId="115">
  <autoFilter ref="B3:D17" xr:uid="{516F4DAC-F7B3-419F-976F-C37FD1E85F49}"/>
  <sortState xmlns:xlrd2="http://schemas.microsoft.com/office/spreadsheetml/2017/richdata2" ref="B4:B15">
    <sortCondition ref="B3:B15"/>
  </sortState>
  <tableColumns count="3">
    <tableColumn id="1" xr3:uid="{F7406074-F829-436F-B11F-0DE5290EA347}" name="Name" dataDxfId="114"/>
    <tableColumn id="2" xr3:uid="{B00E417C-C1E9-423B-8D5E-B7841C68AA2D}" name="Offset" dataDxfId="113">
      <calculatedColumnFormula>ROW(tbBaseType[#This Row])-ROW(tbBaseType[#Headers])</calculatedColumnFormula>
    </tableColumn>
    <tableColumn id="3" xr3:uid="{496F631B-0A1F-4DDA-93BF-F87F6B13657F}" name="Ordinal" dataDxfId="112">
      <calculatedColumnFormula>TEXT(tbBaseType[[#This Row],[Offset]],"00")</calculatedColumnFormula>
    </tableColumn>
  </tableColumns>
  <tableStyleInfo name="Simp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096E86-59BB-406C-8EAC-C605634BF480}" name="tbSubtype" displayName="tbSubtype" ref="B20:E38" totalsRowShown="0">
  <autoFilter ref="B20:E38" xr:uid="{51F0D64C-C49D-4470-915E-B9CFB0E98CA6}"/>
  <tableColumns count="4">
    <tableColumn id="1" xr3:uid="{E8169E24-6A0D-44BA-B9FF-A1D93168A152}" name="Name" dataDxfId="111"/>
    <tableColumn id="2" xr3:uid="{1B6F306D-C118-4543-A07A-F29117FB3889}" name="Offset" dataDxfId="110">
      <calculatedColumnFormula array="1">ROW(tbSubtype[#This Row])-ROW(tbSubtype[[#Headers],[Name]])</calculatedColumnFormula>
    </tableColumn>
    <tableColumn id="3" xr3:uid="{68E0F3C8-6E47-40DE-9A2E-BA042991595D}" name="Ordinal" dataDxfId="109">
      <calculatedColumnFormula>TEXT(tbSubtype[[#This Row],[Offset]],"00")</calculatedColumnFormula>
    </tableColumn>
    <tableColumn id="4" xr3:uid="{D2123D2A-39A6-45D6-8456-1B0C22F294A6}" name="SubType Long Name" dataDxfId="108"/>
  </tableColumns>
  <tableStyleInfo name="Simp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60A49E-823A-425A-8BBF-5880262B79F6}" name="tbWeapons" displayName="tbWeapons" ref="B41:U97" totalsRowShown="0" headerRowDxfId="107">
  <autoFilter ref="B41:U97" xr:uid="{1D091D64-EDC7-4F3F-B04C-F3097A0F5F00}"/>
  <tableColumns count="20">
    <tableColumn id="1" xr3:uid="{E77FE2E6-882D-4B90-BED6-94FAA66AF3C5}" name="Name" dataDxfId="106"/>
    <tableColumn id="2" xr3:uid="{A05B3E6B-1F66-4776-958F-6C20D93BF72F}" name="SubType" dataDxfId="105"/>
    <tableColumn id="3" xr3:uid="{B26BBB28-C996-4318-AA18-8285E43B244A}" name="Offset" dataDxfId="104">
      <calculatedColumnFormula>ROW(tbWeapons[#This Row])-ROW(tbWeapons[#Headers])</calculatedColumnFormula>
    </tableColumn>
    <tableColumn id="4" xr3:uid="{E70DBCE1-F496-40F3-821C-DBA4ED1757DE}" name="Ordinal" dataDxfId="103">
      <calculatedColumnFormula>TEXT(tbWeapons[[#This Row],[Offset]],"000")</calculatedColumnFormula>
    </tableColumn>
    <tableColumn id="16" xr3:uid="{DECE6BEF-5F96-4A0B-8B5C-ADA695A78EE3}" name="DMG Type" dataDxfId="102"/>
    <tableColumn id="5" xr3:uid="{93B7EA64-3EAA-46C7-8DB8-7B99EF606785}" name="Level" dataDxfId="101"/>
    <tableColumn id="6" xr3:uid="{A8A9DA8F-16A1-42D5-97D9-DA9CFC6CDCD0}" name="STR" dataDxfId="100"/>
    <tableColumn id="7" xr3:uid="{118CB395-F311-40AC-A9E4-9D9F9F54731D}" name="DEX" dataDxfId="99"/>
    <tableColumn id="14" xr3:uid="{33A6C12F-693C-494B-BBB0-DE6C37306FE7}" name="INT" dataDxfId="98"/>
    <tableColumn id="8" xr3:uid="{94CE7A6E-9918-44E8-8D50-F72FA34CE43B}" name="Min DMG" dataDxfId="97"/>
    <tableColumn id="9" xr3:uid="{41D81642-C3E4-4651-94A1-FC6EA2731BDB}" name="Max DMG" dataDxfId="96"/>
    <tableColumn id="12" xr3:uid="{0E0153F6-1716-4828-9692-06B9644D9005}" name="APS" dataDxfId="95"/>
    <tableColumn id="10" xr3:uid="{4FE90E60-D536-42E7-ABA5-54275C1B42FE}" name="CRIT %" dataDxfId="94"/>
    <tableColumn id="20" xr3:uid="{028FC4EC-2C75-4689-976C-09B931190D89}" name="Buff" dataDxfId="93"/>
    <tableColumn id="19" xr3:uid="{DA8AD5DA-D2E3-4069-A345-0D0DD92BA1A3}" name="Stat" dataDxfId="92"/>
    <tableColumn id="22" xr3:uid="{1C14F6E0-E94F-4389-9191-B2561C4E340C}" name="Buff2" dataDxfId="91"/>
    <tableColumn id="21" xr3:uid="{64B66C2F-3E4B-46DB-855E-A094AFEDB53A}" name="Stat2" dataDxfId="90"/>
    <tableColumn id="11" xr3:uid="{EB39D27B-86BB-4DA4-8A58-5A18BC98FF3D}" name="Average DMG" dataDxfId="89">
      <calculatedColumnFormula>(tbWeapons[[#This Row],[Max DMG]]-tbWeapons[[#This Row],[Min DMG]])/2+tbWeapons[[#This Row],[Min DMG]]</calculatedColumnFormula>
    </tableColumn>
    <tableColumn id="13" xr3:uid="{046267CA-41DD-4694-AA1F-D04A942F9438}" name="DPS" dataDxfId="88">
      <calculatedColumnFormula>tbWeapons[[#This Row],[Average DMG]]*tbWeapons[[#This Row],[APS]]+(IF(LEFT(tbWeapons[[#This Row],[Stat]],11)="Adds X to Y",tbWeapons[[#This Row],[Buff]],0))</calculatedColumnFormula>
    </tableColumn>
    <tableColumn id="18" xr3:uid="{B669B7BD-15C4-411D-AA87-8047C55853ED}" name="DMG per Level" dataDxfId="87">
      <calculatedColumnFormula>tbWeapons[[#This Row],[DPS]]/tbWeapons[[#This Row],[Level]]</calculatedColumnFormula>
    </tableColumn>
  </tableColumns>
  <tableStyleInfo name="Simp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91BB18-651B-4EBC-BD17-07F122214F99}" name="tbArmour" displayName="tbArmour" ref="B100:P139" totalsRowShown="0" headerRowDxfId="86" dataDxfId="85">
  <autoFilter ref="B100:P139" xr:uid="{3AFE68B1-80BC-447D-A709-EA0E6AC97989}"/>
  <tableColumns count="15">
    <tableColumn id="1" xr3:uid="{490D33BB-589B-46B3-BC75-F05211B12D30}" name="Name" dataDxfId="84"/>
    <tableColumn id="2" xr3:uid="{125E933C-4A29-4023-A3B7-2C71927B0049}" name="SubType" dataDxfId="83"/>
    <tableColumn id="3" xr3:uid="{BC7AB813-223F-4FB6-AF28-FBF259FEA8FB}" name="Offset" dataDxfId="82">
      <calculatedColumnFormula>ROW(tbArmour[#This Row])-ROW(tbArmour[#Headers])</calculatedColumnFormula>
    </tableColumn>
    <tableColumn id="4" xr3:uid="{4435A8EC-AB90-44BB-96B0-F690952156EF}" name="Ordinal" dataDxfId="81">
      <calculatedColumnFormula>TEXT(tbArmour[[#This Row],[Offset]],"000")</calculatedColumnFormula>
    </tableColumn>
    <tableColumn id="5" xr3:uid="{01E305E6-A969-4DF8-A686-E633690B5DD2}" name="Level" dataDxfId="80"/>
    <tableColumn id="6" xr3:uid="{C13DC704-E508-45B0-93F5-122FAD0D490A}" name="STR" dataDxfId="79"/>
    <tableColumn id="7" xr3:uid="{B2C36FF5-3343-4C7B-A697-E8293297DAC5}" name="DEX" dataDxfId="78"/>
    <tableColumn id="8" xr3:uid="{422A1336-E183-43CA-A37B-ECC2F1A70809}" name="INT" dataDxfId="77"/>
    <tableColumn id="14" xr3:uid="{AB0C6F30-C4CE-4C23-B823-EDD3811D8EED}" name="AR" dataDxfId="76"/>
    <tableColumn id="9" xr3:uid="{D53DEFA1-6359-4F56-8150-7F2B9DC1AAE8}" name="EV" dataDxfId="75"/>
    <tableColumn id="10" xr3:uid="{DF527628-3D2E-4CF4-933A-C1AD32D0B98F}" name="Block" dataDxfId="74"/>
    <tableColumn id="13" xr3:uid="{04DEBDB2-812F-4C05-8176-B6E00B3DE489}" name="Buff" dataDxfId="73"/>
    <tableColumn id="12" xr3:uid="{3BCD7507-038B-47D1-B7D5-B5666F21F6B7}" name="Stat" dataDxfId="72"/>
    <tableColumn id="11" xr3:uid="{F3DFE126-D204-4AF5-90ED-9ED5FC68EBAE}" name="Evade" dataDxfId="71">
      <calculatedColumnFormula>tbArmour[[#This Row],[EV]]*tbArmour[[#This Row],[Block]]</calculatedColumnFormula>
    </tableColumn>
    <tableColumn id="15" xr3:uid="{392C3EFB-D9DD-46DC-A628-15496CE564EE}" name="Armor" dataDxfId="70">
      <calculatedColumnFormula>tbArmour[[#This Row],[AR]]*tbArmour[[#This Row],[Block]]</calculatedColumnFormula>
    </tableColumn>
  </tableColumns>
  <tableStyleInfo name="Simp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5A8F57-8B14-4A58-8497-5AADD1DF3A33}" name="tbGems" displayName="tbGems" ref="B142:H550" totalsRowShown="0" headerRowDxfId="69" dataDxfId="68">
  <autoFilter ref="B142:H550" xr:uid="{FD271E85-331B-4D91-8216-0F78A939B3BF}">
    <filterColumn colId="0">
      <filters>
        <filter val="Vengeance"/>
      </filters>
    </filterColumn>
  </autoFilter>
  <sortState xmlns:xlrd2="http://schemas.microsoft.com/office/spreadsheetml/2017/richdata2" ref="B143:H550">
    <sortCondition ref="B142:B550"/>
  </sortState>
  <tableColumns count="7">
    <tableColumn id="1" xr3:uid="{6FC7CD5F-C307-4FBC-BE91-1A6CF684FE4E}" name="Name" dataDxfId="67"/>
    <tableColumn id="8" xr3:uid="{18F805DE-FCBB-4AA8-BC01-B20E0A4332A0}" name="Type" dataDxfId="66"/>
    <tableColumn id="2" xr3:uid="{882EDC77-4A04-420A-9804-DD7FA84637F2}" name="Sub-Type" dataDxfId="65"/>
    <tableColumn id="12" xr3:uid="{F8D8A21B-B092-4E34-81C5-C8D610D611EE}" name="Offset" dataDxfId="64">
      <calculatedColumnFormula>ROW(tbGems[#This Row])-ROW(tbGems[#Headers])</calculatedColumnFormula>
    </tableColumn>
    <tableColumn id="11" xr3:uid="{B1D1E78F-C06A-4631-A0E7-1724A37E9A02}" name="Prefix" dataDxfId="63">
      <calculatedColumnFormula>_xlfn.CONCAT( VLOOKUP( tbGems[[#This Row],[Type]],tbBaseType[],2,FALSE), ".",VLOOKUP( tbGems[[#This Row],[Sub-Type]],tbSubtype[],2,FALSE),".",tbGems[[#This Row],[Offset]])</calculatedColumnFormula>
    </tableColumn>
    <tableColumn id="9" xr3:uid="{5D1AF9FC-B319-4FCA-A83C-8BD54C45C5B1}" name="Long Name" dataDxfId="62">
      <calculatedColumnFormula>_xlfn.CONCAT( tbGems[[#This Row],[Prefix]]," ",tbGems[[#This Row],[Name]])</calculatedColumnFormula>
    </tableColumn>
    <tableColumn id="14" xr3:uid="{BC80AFF0-1AB9-4002-9281-BF04690AC338}" name="Keywords" dataDxfId="61"/>
  </tableColumns>
  <tableStyleInfo name="Simp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4CCBDD0-4A11-442C-AF3C-124FF610B7F9}" name="tbMisc" displayName="tbMisc" ref="B648:I996" totalsRowShown="0" headerRowDxfId="60" dataDxfId="59">
  <autoFilter ref="B648:I996" xr:uid="{651DB1E4-897B-4281-A211-1D17795EF68C}">
    <filterColumn colId="2">
      <filters>
        <filter val="Currency"/>
      </filters>
    </filterColumn>
  </autoFilter>
  <sortState xmlns:xlrd2="http://schemas.microsoft.com/office/spreadsheetml/2017/richdata2" ref="B654:I996">
    <sortCondition ref="B648:B996"/>
  </sortState>
  <tableColumns count="8">
    <tableColumn id="1" xr3:uid="{0F3CB945-38E8-4214-B846-8A33A66E43DD}" name="Name" dataDxfId="58"/>
    <tableColumn id="2" xr3:uid="{52A24721-7082-4FB4-9496-E477681A83A6}" name="Type" dataDxfId="57">
      <calculatedColumnFormula>VLOOKUP(tbMisc[[#This Row],[Name]],tbBaseType[],2,FALSE)</calculatedColumnFormula>
    </tableColumn>
    <tableColumn id="3" xr3:uid="{E23035EC-B50C-4DFC-B279-878856ACE27B}" name="Sub-Type" dataDxfId="56"/>
    <tableColumn id="5" xr3:uid="{9449551C-8CF8-4058-AA5D-737F78E26A6F}" name="Offset" dataDxfId="55">
      <calculatedColumnFormula>ROW(tbMisc[#This Row])-ROW(tbMisc[#Headers])</calculatedColumnFormula>
    </tableColumn>
    <tableColumn id="4" xr3:uid="{87CC3D40-E212-4C45-9A66-3859751F8B6F}" name="Prefix" dataDxfId="54">
      <calculatedColumnFormula>_xlfn.CONCAT(VLOOKUP(tbMisc[[#This Row],[Type]],tbBaseType[],2,FALSE),".",VLOOKUP(tbMisc[[#This Row],[Sub-Type]],tbSubtype[],2,FALSE),".",tbMisc[[#This Row],[Offset]])</calculatedColumnFormula>
    </tableColumn>
    <tableColumn id="6" xr3:uid="{C36388C0-63AB-453C-93A9-E6DA6D41F2CF}" name="Long Name" dataDxfId="53">
      <calculatedColumnFormula>_xlfn.CONCAT( tbMisc[[#This Row],[Prefix]]," ", tbMisc[[#This Row],[Name]])</calculatedColumnFormula>
    </tableColumn>
    <tableColumn id="7" xr3:uid="{59988CE7-1C91-44F4-9269-2E41E02D08E6}" name="MetaVal1" dataDxfId="52"/>
    <tableColumn id="8" xr3:uid="{B862CF2B-6346-4032-93D4-1BB2B77C669B}" name="MetaName1" dataDxfId="51"/>
  </tableColumns>
  <tableStyleInfo name="Simp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0A841F-5B12-4B00-949E-27371F5B5623}" name="tbEssences" displayName="tbEssences" ref="B1000:K1140" totalsRowShown="0" dataDxfId="50">
  <autoFilter ref="B1000:K1140" xr:uid="{819937BF-F876-4712-8C5C-63CB212CD5E8}"/>
  <tableColumns count="10">
    <tableColumn id="1" xr3:uid="{61F41461-8405-4574-9989-592709A55B63}" name="Name" dataDxfId="49">
      <calculatedColumnFormula>_xlfn.CONCAT(tbEssences[[#This Row],[Prefix2]]," Essence of ",tbEssences[[#This Row],[Suffix]])</calculatedColumnFormula>
    </tableColumn>
    <tableColumn id="2" xr3:uid="{435E5B74-D5A0-472B-A3E6-2C7051C3777E}" name="Type" dataDxfId="48"/>
    <tableColumn id="3" xr3:uid="{268C0CCC-F0ED-44C8-9072-EA622EFDC458}" name="Sub-Type" dataDxfId="47"/>
    <tableColumn id="4" xr3:uid="{5DFFECA4-AE24-4A8B-84D5-C0F2F3938593}" name="Offset" dataDxfId="46">
      <calculatedColumnFormula>ROW(tbEssences[#This Row])-ROW(tbEssences[#Headers])</calculatedColumnFormula>
    </tableColumn>
    <tableColumn id="5" xr3:uid="{B5415DB6-7B95-4EB0-B670-EE05CE377C07}" name="Prefix" dataDxfId="45">
      <calculatedColumnFormula>_xlfn.CONCAT(VLOOKUP(tbEssences[[#This Row],[Type]],tbBaseType[],2,FALSE),".",VLOOKUP(tbEssences[[#This Row],[Sub-Type]],tbSubtype[],2,FALSE),".",tbEssences[[#This Row],[Offset]])</calculatedColumnFormula>
    </tableColumn>
    <tableColumn id="6" xr3:uid="{5323670B-CB47-4D3C-A7DA-1095FB0F16BE}" name="Long Name" dataDxfId="44">
      <calculatedColumnFormula>_xlfn.CONCAT( tbEssences[[#This Row],[Prefix]]," ", tbEssences[[#This Row],[Name]])</calculatedColumnFormula>
    </tableColumn>
    <tableColumn id="7" xr3:uid="{8259D045-480B-4D9D-AA7C-BBE9DF8DD944}" name="Prefix2" dataDxfId="43"/>
    <tableColumn id="8" xr3:uid="{4343C27D-6C48-45DD-8DED-C5FA90F0D561}" name="Suffix" dataDxfId="42"/>
    <tableColumn id="9" xr3:uid="{65F75C8A-658F-439F-8F40-631C2788EABD}" name="Essence Level" dataDxfId="41"/>
    <tableColumn id="10" xr3:uid="{F3151164-73FB-4E4D-BFC2-ED6690040E56}" name="Essence Tier" dataDxfId="40"/>
  </tableColumns>
  <tableStyleInfo name="Simp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E1D37FD-47DD-4335-B99B-A0BEC015D943}" name="tbProphecies" displayName="tbProphecies" ref="B1143:F1361" totalsRowShown="0" dataDxfId="39">
  <autoFilter ref="B1143:F1361" xr:uid="{9655ABDA-3B6A-405B-A379-66E9E2DC7FB3}"/>
  <sortState xmlns:xlrd2="http://schemas.microsoft.com/office/spreadsheetml/2017/richdata2" ref="B1144:F1333">
    <sortCondition ref="B1143:B1333"/>
  </sortState>
  <tableColumns count="5">
    <tableColumn id="1" xr3:uid="{3273CA10-B9B5-4698-86C5-392C31550859}" name="Item" dataDxfId="38"/>
    <tableColumn id="2" xr3:uid="{C2F2F8F1-4899-4E22-A831-A084E28101D0}" name="Reward" dataDxfId="37"/>
    <tableColumn id="3" xr3:uid="{02E531E9-9A6E-49BC-BD9F-451E7D8FAFA6}" name="Objective" dataDxfId="36"/>
    <tableColumn id="4" xr3:uid="{4C486568-78B6-4AF9-82A4-9382A9D88C20}" name="Seal Cost" dataDxfId="35"/>
    <tableColumn id="5" xr3:uid="{124AF93A-2120-46B5-B6BF-7E10DAE2DF63}" name="Prophecy Type" dataDxfId="34"/>
  </tableColumns>
  <tableStyleInfo name="Simp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ADD27AB-B2E4-4C5E-A5E3-188ACA8FC12A}" name="tbBaseAttributes" displayName="tbBaseAttributes" ref="B1381:E1388" totalsRowShown="0" headerRowDxfId="33" dataDxfId="32">
  <autoFilter ref="B1381:E1388" xr:uid="{85126ADC-DB38-4E7A-810B-9E302468031F}"/>
  <tableColumns count="4">
    <tableColumn id="1" xr3:uid="{268345E3-8147-4583-80A7-6C81CAF3FC85}" name="Class" dataDxfId="31"/>
    <tableColumn id="2" xr3:uid="{EB533CE3-E3FF-4EE4-817D-E65F1ECD83E1}" name="STR" dataDxfId="30"/>
    <tableColumn id="3" xr3:uid="{3BB18B21-295F-4CBA-83C4-0BA5B25AFF44}" name="DEX" dataDxfId="29"/>
    <tableColumn id="4" xr3:uid="{6E765983-83FC-4212-89EE-839CFA8220FE}" name="INT" dataDxfId="28"/>
  </tableColumns>
  <tableStyleInfo name="Simp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CE0D483-4AE3-4950-B288-0150846D87E6}" name="tbAscendancyClasses" displayName="tbAscendancyClasses" ref="B1391:C1410" totalsRowShown="0">
  <autoFilter ref="B1391:C1410" xr:uid="{7E900D23-836D-4C15-94D3-BBD85901E0B7}"/>
  <tableColumns count="2">
    <tableColumn id="1" xr3:uid="{D18E45A8-BF56-4D95-8B22-D76D0A55920F}" name="Name" dataDxfId="27"/>
    <tableColumn id="2" xr3:uid="{FE7554B4-25DE-4931-B30C-07B308CC6290}" name="Base Class" dataDxfId="26"/>
  </tableColumns>
  <tableStyleInfo name="Simp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6437746-8A07-4D53-8042-105CC135C965}" name="tbPassiveSkills" displayName="tbPassiveSkills" ref="C2:G2372" totalsRowShown="0" headerRowDxfId="25" dataDxfId="24">
  <autoFilter ref="C2:G2372" xr:uid="{702CEF69-8A38-463E-891C-49C06D7837EA}">
    <filterColumn colId="0">
      <filters>
        <filter val="Depth Perception"/>
      </filters>
    </filterColumn>
  </autoFilter>
  <sortState xmlns:xlrd2="http://schemas.microsoft.com/office/spreadsheetml/2017/richdata2" ref="C3:G1193">
    <sortCondition ref="C2:C1193"/>
  </sortState>
  <tableColumns count="5">
    <tableColumn id="5" xr3:uid="{169AE7EE-4643-4234-BBBF-67F366C3E51F}" name="Name" dataDxfId="23"/>
    <tableColumn id="3" xr3:uid="{C0B88102-6592-4C45-83A3-BCEF620D431D}" name="MetaVal" dataDxfId="22">
      <calculatedColumnFormula>IF(ISNUMBER(FIND("%",G3)),_xlfn.NUMBERVALUE(LEFT(tbPassiveSkills[[#This Row],[Original]],FIND("%",G3)-1))/100,"")</calculatedColumnFormula>
    </tableColumn>
    <tableColumn id="8" xr3:uid="{26595AA8-B18B-4BC5-9634-3A4875EEF7E7}" name="MetaName" dataDxfId="21">
      <calculatedColumnFormula>IF(ISNUMBER(FIND("%",G3)),RIGHT(tbPassiveSkills[[#This Row],[Original]],LEN(tbPassiveSkills[[#This Row],[Original]])-FIND("%",G3)),"")</calculatedColumnFormula>
    </tableColumn>
    <tableColumn id="1" xr3:uid="{F61A6CA9-D450-4D33-86FE-CA66F72EF293}" name="Parse formula" dataDxfId="20">
      <calculatedColumnFormula>IF(ISNUMBER(FIND("% dfgh",tbPassiveSkills[[#This Row],[Original]])),_xlfn.CONCAT("+x%",tbPassiveSkills[[#This Row],[MetaName]]),"NO MATCH")</calculatedColumnFormula>
    </tableColumn>
    <tableColumn id="9" xr3:uid="{2C6F89F3-B366-446C-B21A-BBA43A94F196}" name="Original" dataDxfId="19"/>
  </tableColumns>
  <tableStyleInfo name="Simp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BEBC5F-A9F7-4CFB-AE75-352FE69D4560}" name="tbGemLevels" displayName="tbGemLevels" ref="B2:N5748" totalsRowShown="0" headerRowDxfId="18" dataDxfId="17">
  <autoFilter ref="B2:N5748" xr:uid="{3D465E88-FADE-47A0-ACC7-037B3B2BF232}"/>
  <tableColumns count="13">
    <tableColumn id="2" xr3:uid="{3A60005C-8347-495F-AB5E-B593C2A5EEF4}" name="Long Name" dataDxfId="16">
      <calculatedColumnFormula>_xlfn.CONCAT( VLOOKUP(tbGemLevels[[#This Row],[Name]],tbGems[],MATCH("Prefix",tbGems[#Headers],0),FALSE),".",tbGemLevels[[#This Row],[Level]]," ",tbGemLevels[[#This Row],[Name]])</calculatedColumnFormula>
    </tableColumn>
    <tableColumn id="11" xr3:uid="{BE381EC0-763C-4576-9143-1880BEF07CF3}" name="Name" dataDxfId="15"/>
    <tableColumn id="3" xr3:uid="{F7480976-D06C-46CA-8866-33FDFA8EE6EA}" name="Level" dataDxfId="14"/>
    <tableColumn id="4" xr3:uid="{192C6743-3DE0-4B1A-8579-6388915D5137}" name="ReqLevel" dataDxfId="13"/>
    <tableColumn id="5" xr3:uid="{B6773D06-2A8A-4992-B5F1-A6FC74C20B6A}" name="STR" dataDxfId="12"/>
    <tableColumn id="12" xr3:uid="{3BB00214-806C-4F16-BA2E-4696CF5C75BD}" name="DEX" dataDxfId="11"/>
    <tableColumn id="13" xr3:uid="{7AB0A038-54C9-45E7-B384-CF2E96497C5C}" name="INT" dataDxfId="10"/>
    <tableColumn id="10" xr3:uid="{4DB26DA3-B190-42D6-9986-EA0651BC1BB9}" name="Column1" dataDxfId="9"/>
    <tableColumn id="14" xr3:uid="{693C5968-4872-4FE9-83CA-902BA2BDD0C4}" name="Column2" dataDxfId="8"/>
    <tableColumn id="15" xr3:uid="{C46FB3F8-26C2-4DD3-BC12-D2EAFFBE4A9D}" name="Column3" dataDxfId="7"/>
    <tableColumn id="16" xr3:uid="{C2A8B4DC-C894-4DBD-98D8-005463539465}" name="Column4" dataDxfId="6"/>
    <tableColumn id="1" xr3:uid="{5BED5D0B-123C-4B22-840D-C24199E1E7C2}" name="Column5" dataDxfId="5"/>
    <tableColumn id="6" xr3:uid="{59F72C1D-6211-4698-97FD-869E88AB92DE}" name="Column6" dataDxfId="4"/>
  </tableColumns>
  <tableStyleInfo name="Simp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3.bin"/><Relationship Id="rId6" Type="http://schemas.openxmlformats.org/officeDocument/2006/relationships/table" Target="../tables/table12.xml"/><Relationship Id="rId11" Type="http://schemas.openxmlformats.org/officeDocument/2006/relationships/table" Target="../tables/table17.xml"/><Relationship Id="rId5" Type="http://schemas.openxmlformats.org/officeDocument/2006/relationships/table" Target="../tables/table11.xml"/><Relationship Id="rId10" Type="http://schemas.openxmlformats.org/officeDocument/2006/relationships/table" Target="../tables/table16.xml"/><Relationship Id="rId4" Type="http://schemas.openxmlformats.org/officeDocument/2006/relationships/table" Target="../tables/table10.xml"/><Relationship Id="rId9"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28B0F-C2F7-4541-913F-DC85C46B1C5F}">
  <sheetPr codeName="Sheet1"/>
  <dimension ref="C1:BQ52"/>
  <sheetViews>
    <sheetView showGridLines="0" tabSelected="1" topLeftCell="B25" zoomScale="70" zoomScaleNormal="70" workbookViewId="0">
      <selection activeCell="L46" sqref="L46"/>
    </sheetView>
  </sheetViews>
  <sheetFormatPr defaultRowHeight="32.1" customHeight="1" x14ac:dyDescent="0.25"/>
  <cols>
    <col min="1" max="2" width="1.42578125" style="2" customWidth="1"/>
    <col min="3" max="3" width="31.140625" style="2" customWidth="1"/>
    <col min="4" max="4" width="7" style="3" customWidth="1"/>
    <col min="5" max="28" width="12.7109375" style="3" customWidth="1"/>
    <col min="29" max="76" width="12.7109375" style="2" customWidth="1"/>
    <col min="77" max="16384" width="9.140625" style="2"/>
  </cols>
  <sheetData>
    <row r="1" spans="3:41" ht="7.5" customHeight="1" x14ac:dyDescent="0.25"/>
    <row r="2" spans="3:41" ht="7.5" customHeight="1" x14ac:dyDescent="0.25"/>
    <row r="3" spans="3:41" ht="32.1" customHeight="1" x14ac:dyDescent="0.25">
      <c r="C3" s="29" t="s">
        <v>4923</v>
      </c>
    </row>
    <row r="4" spans="3:41" s="30" customFormat="1" ht="102" customHeight="1" x14ac:dyDescent="0.25">
      <c r="C4" s="30" t="s">
        <v>24</v>
      </c>
      <c r="D4" s="11" t="s">
        <v>4927</v>
      </c>
      <c r="E4" s="30" t="s">
        <v>1633</v>
      </c>
      <c r="F4" s="72" t="s">
        <v>4679</v>
      </c>
      <c r="G4" s="72" t="s">
        <v>4656</v>
      </c>
      <c r="H4" s="72" t="s">
        <v>4659</v>
      </c>
      <c r="I4" s="30" t="s">
        <v>3533</v>
      </c>
      <c r="J4" s="73" t="s">
        <v>4648</v>
      </c>
      <c r="K4" s="30" t="s">
        <v>3532</v>
      </c>
      <c r="L4" s="11" t="s">
        <v>3309</v>
      </c>
      <c r="M4" s="30" t="s">
        <v>3283</v>
      </c>
      <c r="N4" s="30" t="s">
        <v>3391</v>
      </c>
      <c r="O4" s="30" t="s">
        <v>3340</v>
      </c>
      <c r="P4" s="73" t="s">
        <v>3277</v>
      </c>
      <c r="Q4" s="73" t="s">
        <v>3256</v>
      </c>
      <c r="R4" s="73" t="s">
        <v>3387</v>
      </c>
      <c r="S4" s="73" t="s">
        <v>3290</v>
      </c>
      <c r="T4" s="30" t="s">
        <v>3358</v>
      </c>
      <c r="U4" s="73" t="s">
        <v>4657</v>
      </c>
      <c r="V4" s="30" t="s">
        <v>3312</v>
      </c>
      <c r="W4" s="11" t="s">
        <v>3404</v>
      </c>
      <c r="X4" s="30" t="s">
        <v>3324</v>
      </c>
      <c r="Y4" s="30" t="s">
        <v>3186</v>
      </c>
      <c r="Z4" s="30" t="s">
        <v>4708</v>
      </c>
      <c r="AA4" s="73" t="s">
        <v>3403</v>
      </c>
      <c r="AB4" s="73" t="s">
        <v>3401</v>
      </c>
      <c r="AC4" s="11"/>
      <c r="AD4" s="11"/>
      <c r="AE4" s="11"/>
      <c r="AF4" s="11"/>
      <c r="AG4" s="11"/>
      <c r="AH4" s="11"/>
      <c r="AI4" s="11"/>
      <c r="AJ4" s="11"/>
      <c r="AK4" s="11"/>
      <c r="AL4" s="11"/>
      <c r="AM4" s="11"/>
      <c r="AN4" s="11"/>
      <c r="AO4" s="11"/>
    </row>
    <row r="5" spans="3:41" ht="32.1" customHeight="1" x14ac:dyDescent="0.25">
      <c r="C5" s="1" t="s">
        <v>2935</v>
      </c>
      <c r="D5" s="3">
        <v>1</v>
      </c>
      <c r="E5" s="1" t="s">
        <v>282</v>
      </c>
      <c r="F5" s="3">
        <f ca="1">SUMIFS(tbPassiveSkills[MetaVal],tbPassiveSkills[Name],tbSkillTree[[#This Row],[Name]],tbPassiveSkills[MetaName],OFFSET(tbSkillTree[#Headers],0,1))</f>
        <v>0</v>
      </c>
      <c r="G5" s="3">
        <f ca="1">SUMIFS(tbPassiveSkills[MetaVal],tbPassiveSkills[Name],tbSkillTree[[#This Row],[Name]],tbPassiveSkills[MetaName],OFFSET(tbSkillTree[#Headers],0,1))</f>
        <v>0</v>
      </c>
      <c r="H5" s="3">
        <f ca="1">SUMIFS(tbPassiveSkills[MetaVal],tbPassiveSkills[Name],tbSkillTree[[#This Row],[Name]],tbPassiveSkills[MetaName],OFFSET(tbSkillTree[#Headers],0,1))</f>
        <v>0</v>
      </c>
      <c r="I5" s="3">
        <f ca="1">SUMIFS(tbPassiveSkills[MetaVal],tbPassiveSkills[Name],tbSkillTree[[#This Row],[Name]],tbPassiveSkills[MetaName],OFFSET(tbSkillTree[#Headers],0,1))</f>
        <v>0</v>
      </c>
      <c r="J5" s="3">
        <f ca="1">SUMIFS(tbPassiveSkills[MetaVal],tbPassiveSkills[Name],tbSkillTree[[#This Row],[Name]],tbPassiveSkills[MetaName],OFFSET(tbSkillTree[#Headers],0,1))</f>
        <v>0</v>
      </c>
      <c r="K5" s="3">
        <f ca="1">SUMIFS(tbPassiveSkills[MetaVal],tbPassiveSkills[Name],tbSkillTree[[#This Row],[Name]],tbPassiveSkills[MetaName],OFFSET(tbSkillTree[#Headers],0,1))</f>
        <v>12</v>
      </c>
      <c r="L5" s="3">
        <f ca="1">SUMIFS(tbPassiveSkills[MetaVal],tbPassiveSkills[Name],tbSkillTree[[#This Row],[Name]],tbPassiveSkills[MetaName],OFFSET(tbSkillTree[#Headers],0,1))</f>
        <v>0.14000000000000001</v>
      </c>
      <c r="M5" s="3">
        <f ca="1">SUMIFS(tbPassiveSkills[MetaVal],tbPassiveSkills[Name],tbSkillTree[[#This Row],[Name]],tbPassiveSkills[MetaName],OFFSET(tbSkillTree[#Headers],0,1))</f>
        <v>0</v>
      </c>
      <c r="N5" s="3">
        <f ca="1">SUMIFS(tbPassiveSkills[MetaVal],tbPassiveSkills[Name],tbSkillTree[[#This Row],[Name]],tbPassiveSkills[MetaName],OFFSET(tbSkillTree[#Headers],0,1))</f>
        <v>0</v>
      </c>
      <c r="O5" s="3">
        <f ca="1">SUMIFS(tbPassiveSkills[MetaVal],tbPassiveSkills[Name],tbSkillTree[[#This Row],[Name]],tbPassiveSkills[MetaName],OFFSET(tbSkillTree[#Headers],0,1))</f>
        <v>0</v>
      </c>
      <c r="P5" s="3">
        <f ca="1">SUMIFS(tbPassiveSkills[MetaVal],tbPassiveSkills[Name],tbSkillTree[[#This Row],[Name]],tbPassiveSkills[MetaName],OFFSET(tbSkillTree[#Headers],0,1))</f>
        <v>0</v>
      </c>
      <c r="Q5" s="3">
        <f ca="1">SUMIFS(tbPassiveSkills[MetaVal],tbPassiveSkills[Name],tbSkillTree[[#This Row],[Name]],tbPassiveSkills[MetaName],OFFSET(tbSkillTree[#Headers],0,1))</f>
        <v>0</v>
      </c>
      <c r="R5" s="3">
        <f ca="1">SUMIFS(tbPassiveSkills[MetaVal],tbPassiveSkills[Name],tbSkillTree[[#This Row],[Name]],tbPassiveSkills[MetaName],OFFSET(tbSkillTree[#Headers],0,1))</f>
        <v>0</v>
      </c>
      <c r="S5" s="3">
        <f ca="1">SUMIFS(tbPassiveSkills[MetaVal],tbPassiveSkills[Name],tbSkillTree[[#This Row],[Name]],tbPassiveSkills[MetaName],OFFSET(tbSkillTree[#Headers],0,1))</f>
        <v>0</v>
      </c>
      <c r="T5" s="3">
        <f ca="1">SUMIFS(tbPassiveSkills[MetaVal],tbPassiveSkills[Name],tbSkillTree[[#This Row],[Name]],tbPassiveSkills[MetaName],OFFSET(tbSkillTree[#Headers],0,1))</f>
        <v>0</v>
      </c>
      <c r="U5" s="3">
        <f ca="1">SUMIFS(tbPassiveSkills[MetaVal],tbPassiveSkills[Name],tbSkillTree[[#This Row],[Name]],tbPassiveSkills[MetaName],OFFSET(tbSkillTree[#Headers],0,1))</f>
        <v>0</v>
      </c>
      <c r="V5" s="3">
        <f ca="1">SUMIFS(tbPassiveSkills[MetaVal],tbPassiveSkills[Name],tbSkillTree[[#This Row],[Name]],tbPassiveSkills[MetaName],OFFSET(tbSkillTree[#Headers],0,1))</f>
        <v>0</v>
      </c>
      <c r="W5" s="3">
        <f ca="1">SUMIFS(tbPassiveSkills[MetaVal],tbPassiveSkills[Name],tbSkillTree[[#This Row],[Name]],tbPassiveSkills[MetaName],OFFSET(tbSkillTree[#Headers],0,1))</f>
        <v>0</v>
      </c>
      <c r="X5" s="3">
        <f ca="1">SUMIFS(tbPassiveSkills[MetaVal],tbPassiveSkills[Name],tbSkillTree[[#This Row],[Name]],tbPassiveSkills[MetaName],OFFSET(tbSkillTree[#Headers],0,1))</f>
        <v>0</v>
      </c>
      <c r="Y5" s="3">
        <f ca="1">SUMIFS(tbPassiveSkills[MetaVal],tbPassiveSkills[Name],tbSkillTree[[#This Row],[Name]],tbPassiveSkills[MetaName],OFFSET(tbSkillTree[#Headers],0,1))</f>
        <v>0</v>
      </c>
      <c r="Z5" s="3">
        <f ca="1">SUMIFS(tbPassiveSkills[MetaVal],tbPassiveSkills[Name],tbSkillTree[[#This Row],[Name]],tbPassiveSkills[MetaName],OFFSET(tbSkillTree[#Headers],0,1))</f>
        <v>0</v>
      </c>
      <c r="AA5" s="3">
        <f ca="1">SUMIFS(tbPassiveSkills[MetaVal],tbPassiveSkills[Name],tbSkillTree[[#This Row],[Name]],tbPassiveSkills[MetaName],OFFSET(tbSkillTree[#Headers],0,1))</f>
        <v>0</v>
      </c>
      <c r="AB5" s="3">
        <f ca="1">SUMIFS(tbPassiveSkills[MetaVal],tbPassiveSkills[Name],tbSkillTree[[#This Row],[Name]],tbPassiveSkills[MetaName],OFFSET(tbSkillTree[#Headers],0,1))</f>
        <v>0</v>
      </c>
      <c r="AC5" s="3"/>
      <c r="AD5" s="3"/>
      <c r="AE5" s="3"/>
      <c r="AF5" s="3"/>
      <c r="AG5" s="3"/>
      <c r="AH5" s="3"/>
      <c r="AI5" s="3"/>
      <c r="AJ5" s="3"/>
      <c r="AK5" s="3"/>
      <c r="AL5" s="3"/>
      <c r="AM5" s="3"/>
      <c r="AN5" s="3"/>
      <c r="AO5" s="3"/>
    </row>
    <row r="6" spans="3:41" ht="32.1" customHeight="1" x14ac:dyDescent="0.25">
      <c r="C6" s="1" t="s">
        <v>2525</v>
      </c>
      <c r="D6" s="3">
        <v>2</v>
      </c>
      <c r="E6" s="1" t="s">
        <v>282</v>
      </c>
      <c r="F6" s="3">
        <f ca="1">SUMIFS(tbPassiveSkills[MetaVal],tbPassiveSkills[Name],tbSkillTree[[#This Row],[Name]],tbPassiveSkills[MetaName],OFFSET(tbSkillTree[#Headers],0,1))</f>
        <v>0</v>
      </c>
      <c r="G6" s="3">
        <f ca="1">SUMIFS(tbPassiveSkills[MetaVal],tbPassiveSkills[Name],tbSkillTree[[#This Row],[Name]],tbPassiveSkills[MetaName],OFFSET(tbSkillTree[#Headers],0,1))</f>
        <v>0</v>
      </c>
      <c r="H6" s="3">
        <f ca="1">SUMIFS(tbPassiveSkills[MetaVal],tbPassiveSkills[Name],tbSkillTree[[#This Row],[Name]],tbPassiveSkills[MetaName],OFFSET(tbSkillTree[#Headers],0,1))</f>
        <v>0</v>
      </c>
      <c r="I6" s="3">
        <f ca="1">SUMIFS(tbPassiveSkills[MetaVal],tbPassiveSkills[Name],tbSkillTree[[#This Row],[Name]],tbPassiveSkills[MetaName],OFFSET(tbSkillTree[#Headers],0,1))</f>
        <v>12</v>
      </c>
      <c r="J6" s="3">
        <f ca="1">SUMIFS(tbPassiveSkills[MetaVal],tbPassiveSkills[Name],tbSkillTree[[#This Row],[Name]],tbPassiveSkills[MetaName],OFFSET(tbSkillTree[#Headers],0,1))</f>
        <v>0</v>
      </c>
      <c r="K6" s="3">
        <f ca="1">SUMIFS(tbPassiveSkills[MetaVal],tbPassiveSkills[Name],tbSkillTree[[#This Row],[Name]],tbPassiveSkills[MetaName],OFFSET(tbSkillTree[#Headers],0,1))</f>
        <v>0</v>
      </c>
      <c r="L6" s="3">
        <f ca="1">SUMIFS(tbPassiveSkills[MetaVal],tbPassiveSkills[Name],tbSkillTree[[#This Row],[Name]],tbPassiveSkills[MetaName],OFFSET(tbSkillTree[#Headers],0,1))</f>
        <v>0</v>
      </c>
      <c r="M6" s="4">
        <f ca="1">SUMIFS(tbPassiveSkills[MetaVal],tbPassiveSkills[Name],tbSkillTree[[#This Row],[Name]],tbPassiveSkills[MetaName],OFFSET(tbSkillTree[#Headers],0,1))</f>
        <v>0.14000000000000001</v>
      </c>
      <c r="N6" s="3">
        <f ca="1">SUMIFS(tbPassiveSkills[MetaVal],tbPassiveSkills[Name],tbSkillTree[[#This Row],[Name]],tbPassiveSkills[MetaName],OFFSET(tbSkillTree[#Headers],0,1))</f>
        <v>0.14000000000000001</v>
      </c>
      <c r="O6" s="3">
        <f ca="1">SUMIFS(tbPassiveSkills[MetaVal],tbPassiveSkills[Name],tbSkillTree[[#This Row],[Name]],tbPassiveSkills[MetaName],OFFSET(tbSkillTree[#Headers],0,1))</f>
        <v>0</v>
      </c>
      <c r="P6" s="3">
        <f ca="1">SUMIFS(tbPassiveSkills[MetaVal],tbPassiveSkills[Name],tbSkillTree[[#This Row],[Name]],tbPassiveSkills[MetaName],OFFSET(tbSkillTree[#Headers],0,1))</f>
        <v>0</v>
      </c>
      <c r="Q6" s="3">
        <f ca="1">SUMIFS(tbPassiveSkills[MetaVal],tbPassiveSkills[Name],tbSkillTree[[#This Row],[Name]],tbPassiveSkills[MetaName],OFFSET(tbSkillTree[#Headers],0,1))</f>
        <v>0</v>
      </c>
      <c r="R6" s="3">
        <f ca="1">SUMIFS(tbPassiveSkills[MetaVal],tbPassiveSkills[Name],tbSkillTree[[#This Row],[Name]],tbPassiveSkills[MetaName],OFFSET(tbSkillTree[#Headers],0,1))</f>
        <v>0</v>
      </c>
      <c r="S6" s="3">
        <f ca="1">SUMIFS(tbPassiveSkills[MetaVal],tbPassiveSkills[Name],tbSkillTree[[#This Row],[Name]],tbPassiveSkills[MetaName],OFFSET(tbSkillTree[#Headers],0,1))</f>
        <v>0</v>
      </c>
      <c r="T6" s="3">
        <f ca="1">SUMIFS(tbPassiveSkills[MetaVal],tbPassiveSkills[Name],tbSkillTree[[#This Row],[Name]],tbPassiveSkills[MetaName],OFFSET(tbSkillTree[#Headers],0,1))</f>
        <v>0</v>
      </c>
      <c r="U6" s="3">
        <f ca="1">SUMIFS(tbPassiveSkills[MetaVal],tbPassiveSkills[Name],tbSkillTree[[#This Row],[Name]],tbPassiveSkills[MetaName],OFFSET(tbSkillTree[#Headers],0,1))</f>
        <v>0</v>
      </c>
      <c r="V6" s="3">
        <f ca="1">SUMIFS(tbPassiveSkills[MetaVal],tbPassiveSkills[Name],tbSkillTree[[#This Row],[Name]],tbPassiveSkills[MetaName],OFFSET(tbSkillTree[#Headers],0,1))</f>
        <v>0</v>
      </c>
      <c r="W6" s="3">
        <f ca="1">SUMIFS(tbPassiveSkills[MetaVal],tbPassiveSkills[Name],tbSkillTree[[#This Row],[Name]],tbPassiveSkills[MetaName],OFFSET(tbSkillTree[#Headers],0,1))</f>
        <v>0</v>
      </c>
      <c r="X6" s="3">
        <f ca="1">SUMIFS(tbPassiveSkills[MetaVal],tbPassiveSkills[Name],tbSkillTree[[#This Row],[Name]],tbPassiveSkills[MetaName],OFFSET(tbSkillTree[#Headers],0,1))</f>
        <v>0</v>
      </c>
      <c r="Y6" s="3">
        <f ca="1">SUMIFS(tbPassiveSkills[MetaVal],tbPassiveSkills[Name],tbSkillTree[[#This Row],[Name]],tbPassiveSkills[MetaName],OFFSET(tbSkillTree[#Headers],0,1))</f>
        <v>0</v>
      </c>
      <c r="Z6" s="3">
        <f ca="1">SUMIFS(tbPassiveSkills[MetaVal],tbPassiveSkills[Name],tbSkillTree[[#This Row],[Name]],tbPassiveSkills[MetaName],OFFSET(tbSkillTree[#Headers],0,1))</f>
        <v>0</v>
      </c>
      <c r="AA6" s="3">
        <f ca="1">SUMIFS(tbPassiveSkills[MetaVal],tbPassiveSkills[Name],tbSkillTree[[#This Row],[Name]],tbPassiveSkills[MetaName],OFFSET(tbSkillTree[#Headers],0,1))</f>
        <v>0</v>
      </c>
      <c r="AB6" s="3">
        <f ca="1">SUMIFS(tbPassiveSkills[MetaVal],tbPassiveSkills[Name],tbSkillTree[[#This Row],[Name]],tbPassiveSkills[MetaName],OFFSET(tbSkillTree[#Headers],0,1))</f>
        <v>0</v>
      </c>
      <c r="AC6" s="3"/>
      <c r="AD6" s="3"/>
      <c r="AE6" s="3"/>
      <c r="AF6" s="3"/>
      <c r="AG6" s="3"/>
      <c r="AH6" s="3"/>
      <c r="AI6" s="3"/>
      <c r="AJ6" s="3"/>
      <c r="AK6" s="3"/>
      <c r="AL6" s="3"/>
      <c r="AM6" s="3"/>
      <c r="AN6" s="3"/>
      <c r="AO6" s="3"/>
    </row>
    <row r="7" spans="3:41" ht="32.1" customHeight="1" x14ac:dyDescent="0.25">
      <c r="C7" s="1" t="s">
        <v>3054</v>
      </c>
      <c r="D7" s="3">
        <v>3</v>
      </c>
      <c r="E7" s="1" t="s">
        <v>282</v>
      </c>
      <c r="F7" s="3">
        <f ca="1">SUMIFS(tbPassiveSkills[MetaVal],tbPassiveSkills[Name],tbSkillTree[[#This Row],[Name]],tbPassiveSkills[MetaName],OFFSET(tbSkillTree[#Headers],0,1))</f>
        <v>0</v>
      </c>
      <c r="G7" s="3">
        <f ca="1">SUMIFS(tbPassiveSkills[MetaVal],tbPassiveSkills[Name],tbSkillTree[[#This Row],[Name]],tbPassiveSkills[MetaName],OFFSET(tbSkillTree[#Headers],0,1))</f>
        <v>0</v>
      </c>
      <c r="H7" s="3">
        <f ca="1">SUMIFS(tbPassiveSkills[MetaVal],tbPassiveSkills[Name],tbSkillTree[[#This Row],[Name]],tbPassiveSkills[MetaName],OFFSET(tbSkillTree[#Headers],0,1))</f>
        <v>0</v>
      </c>
      <c r="I7" s="3">
        <f ca="1">SUMIFS(tbPassiveSkills[MetaVal],tbPassiveSkills[Name],tbSkillTree[[#This Row],[Name]],tbPassiveSkills[MetaName],OFFSET(tbSkillTree[#Headers],0,1))</f>
        <v>0</v>
      </c>
      <c r="J7" s="3">
        <f ca="1">SUMIFS(tbPassiveSkills[MetaVal],tbPassiveSkills[Name],tbSkillTree[[#This Row],[Name]],tbPassiveSkills[MetaName],OFFSET(tbSkillTree[#Headers],0,1))</f>
        <v>0</v>
      </c>
      <c r="K7" s="3">
        <f ca="1">SUMIFS(tbPassiveSkills[MetaVal],tbPassiveSkills[Name],tbSkillTree[[#This Row],[Name]],tbPassiveSkills[MetaName],OFFSET(tbSkillTree[#Headers],0,1))</f>
        <v>0</v>
      </c>
      <c r="L7" s="3">
        <f ca="1">SUMIFS(tbPassiveSkills[MetaVal],tbPassiveSkills[Name],tbSkillTree[[#This Row],[Name]],tbPassiveSkills[MetaName],OFFSET(tbSkillTree[#Headers],0,1))</f>
        <v>0</v>
      </c>
      <c r="M7" s="4">
        <f ca="1">SUMIFS(tbPassiveSkills[MetaVal],tbPassiveSkills[Name],tbSkillTree[[#This Row],[Name]],tbPassiveSkills[MetaName],OFFSET(tbSkillTree[#Headers],0,1))</f>
        <v>0.12</v>
      </c>
      <c r="N7" s="3">
        <f ca="1">SUMIFS(tbPassiveSkills[MetaVal],tbPassiveSkills[Name],tbSkillTree[[#This Row],[Name]],tbPassiveSkills[MetaName],OFFSET(tbSkillTree[#Headers],0,1))</f>
        <v>0.12</v>
      </c>
      <c r="O7" s="3">
        <f ca="1">SUMIFS(tbPassiveSkills[MetaVal],tbPassiveSkills[Name],tbSkillTree[[#This Row],[Name]],tbPassiveSkills[MetaName],OFFSET(tbSkillTree[#Headers],0,1))</f>
        <v>0</v>
      </c>
      <c r="P7" s="3">
        <f ca="1">SUMIFS(tbPassiveSkills[MetaVal],tbPassiveSkills[Name],tbSkillTree[[#This Row],[Name]],tbPassiveSkills[MetaName],OFFSET(tbSkillTree[#Headers],0,1))</f>
        <v>0</v>
      </c>
      <c r="Q7" s="3">
        <f ca="1">SUMIFS(tbPassiveSkills[MetaVal],tbPassiveSkills[Name],tbSkillTree[[#This Row],[Name]],tbPassiveSkills[MetaName],OFFSET(tbSkillTree[#Headers],0,1))</f>
        <v>0</v>
      </c>
      <c r="R7" s="3">
        <f ca="1">SUMIFS(tbPassiveSkills[MetaVal],tbPassiveSkills[Name],tbSkillTree[[#This Row],[Name]],tbPassiveSkills[MetaName],OFFSET(tbSkillTree[#Headers],0,1))</f>
        <v>0</v>
      </c>
      <c r="S7" s="3">
        <f ca="1">SUMIFS(tbPassiveSkills[MetaVal],tbPassiveSkills[Name],tbSkillTree[[#This Row],[Name]],tbPassiveSkills[MetaName],OFFSET(tbSkillTree[#Headers],0,1))</f>
        <v>0</v>
      </c>
      <c r="T7" s="3">
        <f ca="1">SUMIFS(tbPassiveSkills[MetaVal],tbPassiveSkills[Name],tbSkillTree[[#This Row],[Name]],tbPassiveSkills[MetaName],OFFSET(tbSkillTree[#Headers],0,1))</f>
        <v>0</v>
      </c>
      <c r="U7" s="3">
        <f ca="1">SUMIFS(tbPassiveSkills[MetaVal],tbPassiveSkills[Name],tbSkillTree[[#This Row],[Name]],tbPassiveSkills[MetaName],OFFSET(tbSkillTree[#Headers],0,1))</f>
        <v>0</v>
      </c>
      <c r="V7" s="3">
        <f ca="1">SUMIFS(tbPassiveSkills[MetaVal],tbPassiveSkills[Name],tbSkillTree[[#This Row],[Name]],tbPassiveSkills[MetaName],OFFSET(tbSkillTree[#Headers],0,1))</f>
        <v>0</v>
      </c>
      <c r="W7" s="3">
        <f ca="1">SUMIFS(tbPassiveSkills[MetaVal],tbPassiveSkills[Name],tbSkillTree[[#This Row],[Name]],tbPassiveSkills[MetaName],OFFSET(tbSkillTree[#Headers],0,1))</f>
        <v>0</v>
      </c>
      <c r="X7" s="3">
        <f ca="1">SUMIFS(tbPassiveSkills[MetaVal],tbPassiveSkills[Name],tbSkillTree[[#This Row],[Name]],tbPassiveSkills[MetaName],OFFSET(tbSkillTree[#Headers],0,1))</f>
        <v>0</v>
      </c>
      <c r="Y7" s="3">
        <f ca="1">SUMIFS(tbPassiveSkills[MetaVal],tbPassiveSkills[Name],tbSkillTree[[#This Row],[Name]],tbPassiveSkills[MetaName],OFFSET(tbSkillTree[#Headers],0,1))</f>
        <v>0</v>
      </c>
      <c r="Z7" s="3">
        <f ca="1">SUMIFS(tbPassiveSkills[MetaVal],tbPassiveSkills[Name],tbSkillTree[[#This Row],[Name]],tbPassiveSkills[MetaName],OFFSET(tbSkillTree[#Headers],0,1))</f>
        <v>0</v>
      </c>
      <c r="AA7" s="3">
        <f ca="1">SUMIFS(tbPassiveSkills[MetaVal],tbPassiveSkills[Name],tbSkillTree[[#This Row],[Name]],tbPassiveSkills[MetaName],OFFSET(tbSkillTree[#Headers],0,1))</f>
        <v>0</v>
      </c>
      <c r="AB7" s="3">
        <f ca="1">SUMIFS(tbPassiveSkills[MetaVal],tbPassiveSkills[Name],tbSkillTree[[#This Row],[Name]],tbPassiveSkills[MetaName],OFFSET(tbSkillTree[#Headers],0,1))</f>
        <v>0</v>
      </c>
      <c r="AC7" s="3"/>
      <c r="AD7" s="3"/>
      <c r="AE7" s="3"/>
      <c r="AF7" s="3"/>
      <c r="AG7" s="3"/>
      <c r="AH7" s="3"/>
      <c r="AI7" s="3"/>
      <c r="AJ7" s="3"/>
      <c r="AK7" s="3"/>
      <c r="AL7" s="3"/>
      <c r="AM7" s="3"/>
      <c r="AN7" s="3"/>
      <c r="AO7" s="3"/>
    </row>
    <row r="8" spans="3:41" ht="32.1" customHeight="1" x14ac:dyDescent="0.25">
      <c r="C8" s="1" t="s">
        <v>3053</v>
      </c>
      <c r="D8" s="3">
        <v>4</v>
      </c>
      <c r="E8" s="1" t="s">
        <v>282</v>
      </c>
      <c r="F8" s="3">
        <f ca="1">SUMIFS(tbPassiveSkills[MetaVal],tbPassiveSkills[Name],tbSkillTree[[#This Row],[Name]],tbPassiveSkills[MetaName],OFFSET(tbSkillTree[#Headers],0,1))</f>
        <v>0</v>
      </c>
      <c r="G8" s="3">
        <f ca="1">SUMIFS(tbPassiveSkills[MetaVal],tbPassiveSkills[Name],tbSkillTree[[#This Row],[Name]],tbPassiveSkills[MetaName],OFFSET(tbSkillTree[#Headers],0,1))</f>
        <v>0</v>
      </c>
      <c r="H8" s="3">
        <f ca="1">SUMIFS(tbPassiveSkills[MetaVal],tbPassiveSkills[Name],tbSkillTree[[#This Row],[Name]],tbPassiveSkills[MetaName],OFFSET(tbSkillTree[#Headers],0,1))</f>
        <v>0</v>
      </c>
      <c r="I8" s="3">
        <f ca="1">SUMIFS(tbPassiveSkills[MetaVal],tbPassiveSkills[Name],tbSkillTree[[#This Row],[Name]],tbPassiveSkills[MetaName],OFFSET(tbSkillTree[#Headers],0,1))</f>
        <v>0</v>
      </c>
      <c r="J8" s="3">
        <f ca="1">SUMIFS(tbPassiveSkills[MetaVal],tbPassiveSkills[Name],tbSkillTree[[#This Row],[Name]],tbPassiveSkills[MetaName],OFFSET(tbSkillTree[#Headers],0,1))</f>
        <v>0</v>
      </c>
      <c r="K8" s="3">
        <f ca="1">SUMIFS(tbPassiveSkills[MetaVal],tbPassiveSkills[Name],tbSkillTree[[#This Row],[Name]],tbPassiveSkills[MetaName],OFFSET(tbSkillTree[#Headers],0,1))</f>
        <v>0</v>
      </c>
      <c r="L8" s="3">
        <f ca="1">SUMIFS(tbPassiveSkills[MetaVal],tbPassiveSkills[Name],tbSkillTree[[#This Row],[Name]],tbPassiveSkills[MetaName],OFFSET(tbSkillTree[#Headers],0,1))</f>
        <v>0</v>
      </c>
      <c r="M8" s="4">
        <f ca="1">SUMIFS(tbPassiveSkills[MetaVal],tbPassiveSkills[Name],tbSkillTree[[#This Row],[Name]],tbPassiveSkills[MetaName],OFFSET(tbSkillTree[#Headers],0,1))</f>
        <v>0.1</v>
      </c>
      <c r="N8" s="3">
        <f ca="1">SUMIFS(tbPassiveSkills[MetaVal],tbPassiveSkills[Name],tbSkillTree[[#This Row],[Name]],tbPassiveSkills[MetaName],OFFSET(tbSkillTree[#Headers],0,1))</f>
        <v>0.1</v>
      </c>
      <c r="O8" s="3">
        <f ca="1">SUMIFS(tbPassiveSkills[MetaVal],tbPassiveSkills[Name],tbSkillTree[[#This Row],[Name]],tbPassiveSkills[MetaName],OFFSET(tbSkillTree[#Headers],0,1))</f>
        <v>0</v>
      </c>
      <c r="P8" s="3">
        <f ca="1">SUMIFS(tbPassiveSkills[MetaVal],tbPassiveSkills[Name],tbSkillTree[[#This Row],[Name]],tbPassiveSkills[MetaName],OFFSET(tbSkillTree[#Headers],0,1))</f>
        <v>0</v>
      </c>
      <c r="Q8" s="3">
        <f ca="1">SUMIFS(tbPassiveSkills[MetaVal],tbPassiveSkills[Name],tbSkillTree[[#This Row],[Name]],tbPassiveSkills[MetaName],OFFSET(tbSkillTree[#Headers],0,1))</f>
        <v>0</v>
      </c>
      <c r="R8" s="3">
        <f ca="1">SUMIFS(tbPassiveSkills[MetaVal],tbPassiveSkills[Name],tbSkillTree[[#This Row],[Name]],tbPassiveSkills[MetaName],OFFSET(tbSkillTree[#Headers],0,1))</f>
        <v>0</v>
      </c>
      <c r="S8" s="3">
        <f ca="1">SUMIFS(tbPassiveSkills[MetaVal],tbPassiveSkills[Name],tbSkillTree[[#This Row],[Name]],tbPassiveSkills[MetaName],OFFSET(tbSkillTree[#Headers],0,1))</f>
        <v>0</v>
      </c>
      <c r="T8" s="3">
        <f ca="1">SUMIFS(tbPassiveSkills[MetaVal],tbPassiveSkills[Name],tbSkillTree[[#This Row],[Name]],tbPassiveSkills[MetaName],OFFSET(tbSkillTree[#Headers],0,1))</f>
        <v>0</v>
      </c>
      <c r="U8" s="3">
        <f ca="1">SUMIFS(tbPassiveSkills[MetaVal],tbPassiveSkills[Name],tbSkillTree[[#This Row],[Name]],tbPassiveSkills[MetaName],OFFSET(tbSkillTree[#Headers],0,1))</f>
        <v>0</v>
      </c>
      <c r="V8" s="3">
        <f ca="1">SUMIFS(tbPassiveSkills[MetaVal],tbPassiveSkills[Name],tbSkillTree[[#This Row],[Name]],tbPassiveSkills[MetaName],OFFSET(tbSkillTree[#Headers],0,1))</f>
        <v>0</v>
      </c>
      <c r="W8" s="3">
        <f ca="1">SUMIFS(tbPassiveSkills[MetaVal],tbPassiveSkills[Name],tbSkillTree[[#This Row],[Name]],tbPassiveSkills[MetaName],OFFSET(tbSkillTree[#Headers],0,1))</f>
        <v>0</v>
      </c>
      <c r="X8" s="3">
        <f ca="1">SUMIFS(tbPassiveSkills[MetaVal],tbPassiveSkills[Name],tbSkillTree[[#This Row],[Name]],tbPassiveSkills[MetaName],OFFSET(tbSkillTree[#Headers],0,1))</f>
        <v>0</v>
      </c>
      <c r="Y8" s="3">
        <f ca="1">SUMIFS(tbPassiveSkills[MetaVal],tbPassiveSkills[Name],tbSkillTree[[#This Row],[Name]],tbPassiveSkills[MetaName],OFFSET(tbSkillTree[#Headers],0,1))</f>
        <v>0</v>
      </c>
      <c r="Z8" s="3">
        <f ca="1">SUMIFS(tbPassiveSkills[MetaVal],tbPassiveSkills[Name],tbSkillTree[[#This Row],[Name]],tbPassiveSkills[MetaName],OFFSET(tbSkillTree[#Headers],0,1))</f>
        <v>0</v>
      </c>
      <c r="AA8" s="3">
        <f ca="1">SUMIFS(tbPassiveSkills[MetaVal],tbPassiveSkills[Name],tbSkillTree[[#This Row],[Name]],tbPassiveSkills[MetaName],OFFSET(tbSkillTree[#Headers],0,1))</f>
        <v>0</v>
      </c>
      <c r="AB8" s="3">
        <f ca="1">SUMIFS(tbPassiveSkills[MetaVal],tbPassiveSkills[Name],tbSkillTree[[#This Row],[Name]],tbPassiveSkills[MetaName],OFFSET(tbSkillTree[#Headers],0,1))</f>
        <v>0</v>
      </c>
      <c r="AC8" s="3"/>
      <c r="AD8" s="3"/>
      <c r="AE8" s="3"/>
      <c r="AF8" s="3"/>
      <c r="AG8" s="3"/>
      <c r="AH8" s="3"/>
      <c r="AI8" s="3"/>
      <c r="AJ8" s="3"/>
      <c r="AK8" s="3"/>
      <c r="AL8" s="3"/>
      <c r="AM8" s="3"/>
      <c r="AN8" s="3"/>
      <c r="AO8" s="3"/>
    </row>
    <row r="9" spans="3:41" ht="32.1" customHeight="1" x14ac:dyDescent="0.25">
      <c r="C9" s="1" t="s">
        <v>3053</v>
      </c>
      <c r="D9" s="3">
        <v>5</v>
      </c>
      <c r="E9" s="1" t="s">
        <v>282</v>
      </c>
      <c r="F9" s="3">
        <f ca="1">SUMIFS(tbPassiveSkills[MetaVal],tbPassiveSkills[Name],tbSkillTree[[#This Row],[Name]],tbPassiveSkills[MetaName],OFFSET(tbSkillTree[#Headers],0,1))</f>
        <v>0</v>
      </c>
      <c r="G9" s="3">
        <f ca="1">SUMIFS(tbPassiveSkills[MetaVal],tbPassiveSkills[Name],tbSkillTree[[#This Row],[Name]],tbPassiveSkills[MetaName],OFFSET(tbSkillTree[#Headers],0,1))</f>
        <v>0</v>
      </c>
      <c r="H9" s="3">
        <f ca="1">SUMIFS(tbPassiveSkills[MetaVal],tbPassiveSkills[Name],tbSkillTree[[#This Row],[Name]],tbPassiveSkills[MetaName],OFFSET(tbSkillTree[#Headers],0,1))</f>
        <v>0</v>
      </c>
      <c r="I9" s="3">
        <f ca="1">SUMIFS(tbPassiveSkills[MetaVal],tbPassiveSkills[Name],tbSkillTree[[#This Row],[Name]],tbPassiveSkills[MetaName],OFFSET(tbSkillTree[#Headers],0,1))</f>
        <v>0</v>
      </c>
      <c r="J9" s="3">
        <f ca="1">SUMIFS(tbPassiveSkills[MetaVal],tbPassiveSkills[Name],tbSkillTree[[#This Row],[Name]],tbPassiveSkills[MetaName],OFFSET(tbSkillTree[#Headers],0,1))</f>
        <v>0</v>
      </c>
      <c r="K9" s="3">
        <f ca="1">SUMIFS(tbPassiveSkills[MetaVal],tbPassiveSkills[Name],tbSkillTree[[#This Row],[Name]],tbPassiveSkills[MetaName],OFFSET(tbSkillTree[#Headers],0,1))</f>
        <v>0</v>
      </c>
      <c r="L9" s="3">
        <f ca="1">SUMIFS(tbPassiveSkills[MetaVal],tbPassiveSkills[Name],tbSkillTree[[#This Row],[Name]],tbPassiveSkills[MetaName],OFFSET(tbSkillTree[#Headers],0,1))</f>
        <v>0</v>
      </c>
      <c r="M9" s="4">
        <f ca="1">SUMIFS(tbPassiveSkills[MetaVal],tbPassiveSkills[Name],tbSkillTree[[#This Row],[Name]],tbPassiveSkills[MetaName],OFFSET(tbSkillTree[#Headers],0,1))</f>
        <v>0.1</v>
      </c>
      <c r="N9" s="3">
        <f ca="1">SUMIFS(tbPassiveSkills[MetaVal],tbPassiveSkills[Name],tbSkillTree[[#This Row],[Name]],tbPassiveSkills[MetaName],OFFSET(tbSkillTree[#Headers],0,1))</f>
        <v>0.1</v>
      </c>
      <c r="O9" s="3">
        <f ca="1">SUMIFS(tbPassiveSkills[MetaVal],tbPassiveSkills[Name],tbSkillTree[[#This Row],[Name]],tbPassiveSkills[MetaName],OFFSET(tbSkillTree[#Headers],0,1))</f>
        <v>0</v>
      </c>
      <c r="P9" s="3">
        <f ca="1">SUMIFS(tbPassiveSkills[MetaVal],tbPassiveSkills[Name],tbSkillTree[[#This Row],[Name]],tbPassiveSkills[MetaName],OFFSET(tbSkillTree[#Headers],0,1))</f>
        <v>0</v>
      </c>
      <c r="Q9" s="3">
        <f ca="1">SUMIFS(tbPassiveSkills[MetaVal],tbPassiveSkills[Name],tbSkillTree[[#This Row],[Name]],tbPassiveSkills[MetaName],OFFSET(tbSkillTree[#Headers],0,1))</f>
        <v>0</v>
      </c>
      <c r="R9" s="3">
        <f ca="1">SUMIFS(tbPassiveSkills[MetaVal],tbPassiveSkills[Name],tbSkillTree[[#This Row],[Name]],tbPassiveSkills[MetaName],OFFSET(tbSkillTree[#Headers],0,1))</f>
        <v>0</v>
      </c>
      <c r="S9" s="3">
        <f ca="1">SUMIFS(tbPassiveSkills[MetaVal],tbPassiveSkills[Name],tbSkillTree[[#This Row],[Name]],tbPassiveSkills[MetaName],OFFSET(tbSkillTree[#Headers],0,1))</f>
        <v>0</v>
      </c>
      <c r="T9" s="3">
        <f ca="1">SUMIFS(tbPassiveSkills[MetaVal],tbPassiveSkills[Name],tbSkillTree[[#This Row],[Name]],tbPassiveSkills[MetaName],OFFSET(tbSkillTree[#Headers],0,1))</f>
        <v>0</v>
      </c>
      <c r="U9" s="3">
        <f ca="1">SUMIFS(tbPassiveSkills[MetaVal],tbPassiveSkills[Name],tbSkillTree[[#This Row],[Name]],tbPassiveSkills[MetaName],OFFSET(tbSkillTree[#Headers],0,1))</f>
        <v>0</v>
      </c>
      <c r="V9" s="3">
        <f ca="1">SUMIFS(tbPassiveSkills[MetaVal],tbPassiveSkills[Name],tbSkillTree[[#This Row],[Name]],tbPassiveSkills[MetaName],OFFSET(tbSkillTree[#Headers],0,1))</f>
        <v>0</v>
      </c>
      <c r="W9" s="3">
        <f ca="1">SUMIFS(tbPassiveSkills[MetaVal],tbPassiveSkills[Name],tbSkillTree[[#This Row],[Name]],tbPassiveSkills[MetaName],OFFSET(tbSkillTree[#Headers],0,1))</f>
        <v>0</v>
      </c>
      <c r="X9" s="3">
        <f ca="1">SUMIFS(tbPassiveSkills[MetaVal],tbPassiveSkills[Name],tbSkillTree[[#This Row],[Name]],tbPassiveSkills[MetaName],OFFSET(tbSkillTree[#Headers],0,1))</f>
        <v>0</v>
      </c>
      <c r="Y9" s="3">
        <f ca="1">SUMIFS(tbPassiveSkills[MetaVal],tbPassiveSkills[Name],tbSkillTree[[#This Row],[Name]],tbPassiveSkills[MetaName],OFFSET(tbSkillTree[#Headers],0,1))</f>
        <v>0</v>
      </c>
      <c r="Z9" s="3">
        <f ca="1">SUMIFS(tbPassiveSkills[MetaVal],tbPassiveSkills[Name],tbSkillTree[[#This Row],[Name]],tbPassiveSkills[MetaName],OFFSET(tbSkillTree[#Headers],0,1))</f>
        <v>0</v>
      </c>
      <c r="AA9" s="3">
        <f ca="1">SUMIFS(tbPassiveSkills[MetaVal],tbPassiveSkills[Name],tbSkillTree[[#This Row],[Name]],tbPassiveSkills[MetaName],OFFSET(tbSkillTree[#Headers],0,1))</f>
        <v>0</v>
      </c>
      <c r="AB9" s="3">
        <f ca="1">SUMIFS(tbPassiveSkills[MetaVal],tbPassiveSkills[Name],tbSkillTree[[#This Row],[Name]],tbPassiveSkills[MetaName],OFFSET(tbSkillTree[#Headers],0,1))</f>
        <v>0</v>
      </c>
      <c r="AC9" s="3"/>
      <c r="AD9" s="3"/>
      <c r="AE9" s="3"/>
      <c r="AF9" s="3"/>
      <c r="AG9" s="3"/>
      <c r="AH9" s="3"/>
      <c r="AI9" s="3"/>
      <c r="AJ9" s="3"/>
      <c r="AK9" s="3"/>
      <c r="AL9" s="3"/>
      <c r="AM9" s="3"/>
      <c r="AN9" s="3"/>
      <c r="AO9" s="3"/>
    </row>
    <row r="10" spans="3:41" ht="32.1" customHeight="1" x14ac:dyDescent="0.25">
      <c r="C10" s="1" t="s">
        <v>3053</v>
      </c>
      <c r="D10" s="3">
        <v>6</v>
      </c>
      <c r="E10" s="1" t="s">
        <v>282</v>
      </c>
      <c r="F10" s="3">
        <f ca="1">SUMIFS(tbPassiveSkills[MetaVal],tbPassiveSkills[Name],tbSkillTree[[#This Row],[Name]],tbPassiveSkills[MetaName],OFFSET(tbSkillTree[#Headers],0,1))</f>
        <v>0</v>
      </c>
      <c r="G10" s="3">
        <f ca="1">SUMIFS(tbPassiveSkills[MetaVal],tbPassiveSkills[Name],tbSkillTree[[#This Row],[Name]],tbPassiveSkills[MetaName],OFFSET(tbSkillTree[#Headers],0,1))</f>
        <v>0</v>
      </c>
      <c r="H10" s="3">
        <f ca="1">SUMIFS(tbPassiveSkills[MetaVal],tbPassiveSkills[Name],tbSkillTree[[#This Row],[Name]],tbPassiveSkills[MetaName],OFFSET(tbSkillTree[#Headers],0,1))</f>
        <v>0</v>
      </c>
      <c r="I10" s="3">
        <f ca="1">SUMIFS(tbPassiveSkills[MetaVal],tbPassiveSkills[Name],tbSkillTree[[#This Row],[Name]],tbPassiveSkills[MetaName],OFFSET(tbSkillTree[#Headers],0,1))</f>
        <v>0</v>
      </c>
      <c r="J10" s="3">
        <f ca="1">SUMIFS(tbPassiveSkills[MetaVal],tbPassiveSkills[Name],tbSkillTree[[#This Row],[Name]],tbPassiveSkills[MetaName],OFFSET(tbSkillTree[#Headers],0,1))</f>
        <v>0</v>
      </c>
      <c r="K10" s="3">
        <f ca="1">SUMIFS(tbPassiveSkills[MetaVal],tbPassiveSkills[Name],tbSkillTree[[#This Row],[Name]],tbPassiveSkills[MetaName],OFFSET(tbSkillTree[#Headers],0,1))</f>
        <v>0</v>
      </c>
      <c r="L10" s="3">
        <f ca="1">SUMIFS(tbPassiveSkills[MetaVal],tbPassiveSkills[Name],tbSkillTree[[#This Row],[Name]],tbPassiveSkills[MetaName],OFFSET(tbSkillTree[#Headers],0,1))</f>
        <v>0</v>
      </c>
      <c r="M10" s="4">
        <f ca="1">SUMIFS(tbPassiveSkills[MetaVal],tbPassiveSkills[Name],tbSkillTree[[#This Row],[Name]],tbPassiveSkills[MetaName],OFFSET(tbSkillTree[#Headers],0,1))</f>
        <v>0.1</v>
      </c>
      <c r="N10" s="4">
        <f ca="1">SUMIFS(tbPassiveSkills[MetaVal],tbPassiveSkills[Name],tbSkillTree[[#This Row],[Name]],tbPassiveSkills[MetaName],OFFSET(tbSkillTree[#Headers],0,1))</f>
        <v>0.1</v>
      </c>
      <c r="O10" s="3">
        <f ca="1">SUMIFS(tbPassiveSkills[MetaVal],tbPassiveSkills[Name],tbSkillTree[[#This Row],[Name]],tbPassiveSkills[MetaName],OFFSET(tbSkillTree[#Headers],0,1))</f>
        <v>0</v>
      </c>
      <c r="P10" s="3">
        <f ca="1">SUMIFS(tbPassiveSkills[MetaVal],tbPassiveSkills[Name],tbSkillTree[[#This Row],[Name]],tbPassiveSkills[MetaName],OFFSET(tbSkillTree[#Headers],0,1))</f>
        <v>0</v>
      </c>
      <c r="Q10" s="3">
        <f ca="1">SUMIFS(tbPassiveSkills[MetaVal],tbPassiveSkills[Name],tbSkillTree[[#This Row],[Name]],tbPassiveSkills[MetaName],OFFSET(tbSkillTree[#Headers],0,1))</f>
        <v>0</v>
      </c>
      <c r="R10" s="3">
        <f ca="1">SUMIFS(tbPassiveSkills[MetaVal],tbPassiveSkills[Name],tbSkillTree[[#This Row],[Name]],tbPassiveSkills[MetaName],OFFSET(tbSkillTree[#Headers],0,1))</f>
        <v>0</v>
      </c>
      <c r="S10" s="3">
        <f ca="1">SUMIFS(tbPassiveSkills[MetaVal],tbPassiveSkills[Name],tbSkillTree[[#This Row],[Name]],tbPassiveSkills[MetaName],OFFSET(tbSkillTree[#Headers],0,1))</f>
        <v>0</v>
      </c>
      <c r="T10" s="3">
        <f ca="1">SUMIFS(tbPassiveSkills[MetaVal],tbPassiveSkills[Name],tbSkillTree[[#This Row],[Name]],tbPassiveSkills[MetaName],OFFSET(tbSkillTree[#Headers],0,1))</f>
        <v>0</v>
      </c>
      <c r="U10" s="3">
        <f ca="1">SUMIFS(tbPassiveSkills[MetaVal],tbPassiveSkills[Name],tbSkillTree[[#This Row],[Name]],tbPassiveSkills[MetaName],OFFSET(tbSkillTree[#Headers],0,1))</f>
        <v>0</v>
      </c>
      <c r="V10" s="3">
        <f ca="1">SUMIFS(tbPassiveSkills[MetaVal],tbPassiveSkills[Name],tbSkillTree[[#This Row],[Name]],tbPassiveSkills[MetaName],OFFSET(tbSkillTree[#Headers],0,1))</f>
        <v>0</v>
      </c>
      <c r="W10" s="3">
        <f ca="1">SUMIFS(tbPassiveSkills[MetaVal],tbPassiveSkills[Name],tbSkillTree[[#This Row],[Name]],tbPassiveSkills[MetaName],OFFSET(tbSkillTree[#Headers],0,1))</f>
        <v>0</v>
      </c>
      <c r="X10" s="3">
        <f ca="1">SUMIFS(tbPassiveSkills[MetaVal],tbPassiveSkills[Name],tbSkillTree[[#This Row],[Name]],tbPassiveSkills[MetaName],OFFSET(tbSkillTree[#Headers],0,1))</f>
        <v>0</v>
      </c>
      <c r="Y10" s="3">
        <f ca="1">SUMIFS(tbPassiveSkills[MetaVal],tbPassiveSkills[Name],tbSkillTree[[#This Row],[Name]],tbPassiveSkills[MetaName],OFFSET(tbSkillTree[#Headers],0,1))</f>
        <v>0</v>
      </c>
      <c r="Z10" s="3">
        <f ca="1">SUMIFS(tbPassiveSkills[MetaVal],tbPassiveSkills[Name],tbSkillTree[[#This Row],[Name]],tbPassiveSkills[MetaName],OFFSET(tbSkillTree[#Headers],0,1))</f>
        <v>0</v>
      </c>
      <c r="AA10" s="3">
        <f ca="1">SUMIFS(tbPassiveSkills[MetaVal],tbPassiveSkills[Name],tbSkillTree[[#This Row],[Name]],tbPassiveSkills[MetaName],OFFSET(tbSkillTree[#Headers],0,1))</f>
        <v>0</v>
      </c>
      <c r="AB10" s="3">
        <f ca="1">SUMIFS(tbPassiveSkills[MetaVal],tbPassiveSkills[Name],tbSkillTree[[#This Row],[Name]],tbPassiveSkills[MetaName],OFFSET(tbSkillTree[#Headers],0,1))</f>
        <v>0</v>
      </c>
      <c r="AC10" s="3"/>
      <c r="AD10" s="3"/>
      <c r="AE10" s="3"/>
      <c r="AF10" s="3"/>
      <c r="AG10" s="3"/>
      <c r="AH10" s="3"/>
      <c r="AI10" s="3"/>
      <c r="AJ10" s="3"/>
      <c r="AK10" s="3"/>
      <c r="AL10" s="3"/>
      <c r="AM10" s="3"/>
      <c r="AN10" s="3"/>
      <c r="AO10" s="3"/>
    </row>
    <row r="11" spans="3:41" ht="32.1" customHeight="1" x14ac:dyDescent="0.25">
      <c r="C11" s="1" t="s">
        <v>1822</v>
      </c>
      <c r="D11" s="3">
        <v>7</v>
      </c>
      <c r="E11" s="1" t="s">
        <v>282</v>
      </c>
      <c r="F11" s="3">
        <f ca="1">SUMIFS(tbPassiveSkills[MetaVal],tbPassiveSkills[Name],tbSkillTree[[#This Row],[Name]],tbPassiveSkills[MetaName],OFFSET(tbSkillTree[#Headers],0,1))</f>
        <v>0</v>
      </c>
      <c r="G11" s="3">
        <f ca="1">SUMIFS(tbPassiveSkills[MetaVal],tbPassiveSkills[Name],tbSkillTree[[#This Row],[Name]],tbPassiveSkills[MetaName],OFFSET(tbSkillTree[#Headers],0,1))</f>
        <v>0</v>
      </c>
      <c r="H11" s="3">
        <f ca="1">SUMIFS(tbPassiveSkills[MetaVal],tbPassiveSkills[Name],tbSkillTree[[#This Row],[Name]],tbPassiveSkills[MetaName],OFFSET(tbSkillTree[#Headers],0,1))</f>
        <v>0</v>
      </c>
      <c r="I11" s="3">
        <f ca="1">SUMIFS(tbPassiveSkills[MetaVal],tbPassiveSkills[Name],tbSkillTree[[#This Row],[Name]],tbPassiveSkills[MetaName],OFFSET(tbSkillTree[#Headers],0,1))</f>
        <v>0</v>
      </c>
      <c r="J11" s="3">
        <f ca="1">SUMIFS(tbPassiveSkills[MetaVal],tbPassiveSkills[Name],tbSkillTree[[#This Row],[Name]],tbPassiveSkills[MetaName],OFFSET(tbSkillTree[#Headers],0,1))</f>
        <v>0</v>
      </c>
      <c r="K11" s="3">
        <f ca="1">SUMIFS(tbPassiveSkills[MetaVal],tbPassiveSkills[Name],tbSkillTree[[#This Row],[Name]],tbPassiveSkills[MetaName],OFFSET(tbSkillTree[#Headers],0,1))</f>
        <v>0</v>
      </c>
      <c r="L11" s="3">
        <f ca="1">SUMIFS(tbPassiveSkills[MetaVal],tbPassiveSkills[Name],tbSkillTree[[#This Row],[Name]],tbPassiveSkills[MetaName],OFFSET(tbSkillTree[#Headers],0,1))</f>
        <v>0</v>
      </c>
      <c r="M11" s="4">
        <f ca="1">SUMIFS(tbPassiveSkills[MetaVal],tbPassiveSkills[Name],tbSkillTree[[#This Row],[Name]],tbPassiveSkills[MetaName],OFFSET(tbSkillTree[#Headers],0,1))</f>
        <v>0</v>
      </c>
      <c r="N11" s="4">
        <f ca="1">SUMIFS(tbPassiveSkills[MetaVal],tbPassiveSkills[Name],tbSkillTree[[#This Row],[Name]],tbPassiveSkills[MetaName],OFFSET(tbSkillTree[#Headers],0,1))</f>
        <v>0</v>
      </c>
      <c r="O11" s="3">
        <f ca="1">SUMIFS(tbPassiveSkills[MetaVal],tbPassiveSkills[Name],tbSkillTree[[#This Row],[Name]],tbPassiveSkills[MetaName],OFFSET(tbSkillTree[#Headers],0,1))</f>
        <v>0</v>
      </c>
      <c r="P11" s="3">
        <f ca="1">SUMIFS(tbPassiveSkills[MetaVal],tbPassiveSkills[Name],tbSkillTree[[#This Row],[Name]],tbPassiveSkills[MetaName],OFFSET(tbSkillTree[#Headers],0,1))</f>
        <v>0.04</v>
      </c>
      <c r="Q11" s="3">
        <f ca="1">SUMIFS(tbPassiveSkills[MetaVal],tbPassiveSkills[Name],tbSkillTree[[#This Row],[Name]],tbPassiveSkills[MetaName],OFFSET(tbSkillTree[#Headers],0,1))</f>
        <v>0.04</v>
      </c>
      <c r="R11" s="3">
        <f ca="1">SUMIFS(tbPassiveSkills[MetaVal],tbPassiveSkills[Name],tbSkillTree[[#This Row],[Name]],tbPassiveSkills[MetaName],OFFSET(tbSkillTree[#Headers],0,1))</f>
        <v>0</v>
      </c>
      <c r="S11" s="3">
        <f ca="1">SUMIFS(tbPassiveSkills[MetaVal],tbPassiveSkills[Name],tbSkillTree[[#This Row],[Name]],tbPassiveSkills[MetaName],OFFSET(tbSkillTree[#Headers],0,1))</f>
        <v>0</v>
      </c>
      <c r="T11" s="3">
        <f ca="1">SUMIFS(tbPassiveSkills[MetaVal],tbPassiveSkills[Name],tbSkillTree[[#This Row],[Name]],tbPassiveSkills[MetaName],OFFSET(tbSkillTree[#Headers],0,1))</f>
        <v>0</v>
      </c>
      <c r="U11" s="3">
        <f ca="1">SUMIFS(tbPassiveSkills[MetaVal],tbPassiveSkills[Name],tbSkillTree[[#This Row],[Name]],tbPassiveSkills[MetaName],OFFSET(tbSkillTree[#Headers],0,1))</f>
        <v>0</v>
      </c>
      <c r="V11" s="3">
        <f ca="1">SUMIFS(tbPassiveSkills[MetaVal],tbPassiveSkills[Name],tbSkillTree[[#This Row],[Name]],tbPassiveSkills[MetaName],OFFSET(tbSkillTree[#Headers],0,1))</f>
        <v>0</v>
      </c>
      <c r="W11" s="3">
        <f ca="1">SUMIFS(tbPassiveSkills[MetaVal],tbPassiveSkills[Name],tbSkillTree[[#This Row],[Name]],tbPassiveSkills[MetaName],OFFSET(tbSkillTree[#Headers],0,1))</f>
        <v>0</v>
      </c>
      <c r="X11" s="3">
        <f ca="1">SUMIFS(tbPassiveSkills[MetaVal],tbPassiveSkills[Name],tbSkillTree[[#This Row],[Name]],tbPassiveSkills[MetaName],OFFSET(tbSkillTree[#Headers],0,1))</f>
        <v>0</v>
      </c>
      <c r="Y11" s="3">
        <f ca="1">SUMIFS(tbPassiveSkills[MetaVal],tbPassiveSkills[Name],tbSkillTree[[#This Row],[Name]],tbPassiveSkills[MetaName],OFFSET(tbSkillTree[#Headers],0,1))</f>
        <v>0</v>
      </c>
      <c r="Z11" s="3">
        <f ca="1">SUMIFS(tbPassiveSkills[MetaVal],tbPassiveSkills[Name],tbSkillTree[[#This Row],[Name]],tbPassiveSkills[MetaName],OFFSET(tbSkillTree[#Headers],0,1))</f>
        <v>0</v>
      </c>
      <c r="AA11" s="3">
        <f ca="1">SUMIFS(tbPassiveSkills[MetaVal],tbPassiveSkills[Name],tbSkillTree[[#This Row],[Name]],tbPassiveSkills[MetaName],OFFSET(tbSkillTree[#Headers],0,1))</f>
        <v>0</v>
      </c>
      <c r="AB11" s="3">
        <f ca="1">SUMIFS(tbPassiveSkills[MetaVal],tbPassiveSkills[Name],tbSkillTree[[#This Row],[Name]],tbPassiveSkills[MetaName],OFFSET(tbSkillTree[#Headers],0,1))</f>
        <v>0</v>
      </c>
      <c r="AC11" s="3"/>
      <c r="AD11" s="3"/>
      <c r="AE11" s="3"/>
      <c r="AF11" s="3"/>
      <c r="AG11" s="3"/>
      <c r="AH11" s="3"/>
      <c r="AI11" s="3"/>
      <c r="AJ11" s="3"/>
      <c r="AK11" s="3"/>
      <c r="AL11" s="3"/>
      <c r="AM11" s="3"/>
      <c r="AN11" s="3"/>
      <c r="AO11" s="3"/>
    </row>
    <row r="12" spans="3:41" ht="32.1" customHeight="1" x14ac:dyDescent="0.25">
      <c r="C12" s="1" t="s">
        <v>1822</v>
      </c>
      <c r="D12" s="3">
        <v>8</v>
      </c>
      <c r="E12" s="1" t="s">
        <v>282</v>
      </c>
      <c r="F12" s="3">
        <f ca="1">SUMIFS(tbPassiveSkills[MetaVal],tbPassiveSkills[Name],tbSkillTree[[#This Row],[Name]],tbPassiveSkills[MetaName],OFFSET(tbSkillTree[#Headers],0,1))</f>
        <v>0</v>
      </c>
      <c r="G12" s="3">
        <f ca="1">SUMIFS(tbPassiveSkills[MetaVal],tbPassiveSkills[Name],tbSkillTree[[#This Row],[Name]],tbPassiveSkills[MetaName],OFFSET(tbSkillTree[#Headers],0,1))</f>
        <v>0</v>
      </c>
      <c r="H12" s="3">
        <f ca="1">SUMIFS(tbPassiveSkills[MetaVal],tbPassiveSkills[Name],tbSkillTree[[#This Row],[Name]],tbPassiveSkills[MetaName],OFFSET(tbSkillTree[#Headers],0,1))</f>
        <v>0</v>
      </c>
      <c r="I12" s="3">
        <f ca="1">SUMIFS(tbPassiveSkills[MetaVal],tbPassiveSkills[Name],tbSkillTree[[#This Row],[Name]],tbPassiveSkills[MetaName],OFFSET(tbSkillTree[#Headers],0,1))</f>
        <v>0</v>
      </c>
      <c r="J12" s="3">
        <f ca="1">SUMIFS(tbPassiveSkills[MetaVal],tbPassiveSkills[Name],tbSkillTree[[#This Row],[Name]],tbPassiveSkills[MetaName],OFFSET(tbSkillTree[#Headers],0,1))</f>
        <v>0</v>
      </c>
      <c r="K12" s="3">
        <f ca="1">SUMIFS(tbPassiveSkills[MetaVal],tbPassiveSkills[Name],tbSkillTree[[#This Row],[Name]],tbPassiveSkills[MetaName],OFFSET(tbSkillTree[#Headers],0,1))</f>
        <v>0</v>
      </c>
      <c r="L12" s="3">
        <f ca="1">SUMIFS(tbPassiveSkills[MetaVal],tbPassiveSkills[Name],tbSkillTree[[#This Row],[Name]],tbPassiveSkills[MetaName],OFFSET(tbSkillTree[#Headers],0,1))</f>
        <v>0</v>
      </c>
      <c r="M12" s="4">
        <f ca="1">SUMIFS(tbPassiveSkills[MetaVal],tbPassiveSkills[Name],tbSkillTree[[#This Row],[Name]],tbPassiveSkills[MetaName],OFFSET(tbSkillTree[#Headers],0,1))</f>
        <v>0</v>
      </c>
      <c r="N12" s="4">
        <f ca="1">SUMIFS(tbPassiveSkills[MetaVal],tbPassiveSkills[Name],tbSkillTree[[#This Row],[Name]],tbPassiveSkills[MetaName],OFFSET(tbSkillTree[#Headers],0,1))</f>
        <v>0</v>
      </c>
      <c r="O12" s="3">
        <f ca="1">SUMIFS(tbPassiveSkills[MetaVal],tbPassiveSkills[Name],tbSkillTree[[#This Row],[Name]],tbPassiveSkills[MetaName],OFFSET(tbSkillTree[#Headers],0,1))</f>
        <v>0</v>
      </c>
      <c r="P12" s="3">
        <f ca="1">SUMIFS(tbPassiveSkills[MetaVal],tbPassiveSkills[Name],tbSkillTree[[#This Row],[Name]],tbPassiveSkills[MetaName],OFFSET(tbSkillTree[#Headers],0,1))</f>
        <v>0.04</v>
      </c>
      <c r="Q12" s="3">
        <f ca="1">SUMIFS(tbPassiveSkills[MetaVal],tbPassiveSkills[Name],tbSkillTree[[#This Row],[Name]],tbPassiveSkills[MetaName],OFFSET(tbSkillTree[#Headers],0,1))</f>
        <v>0.04</v>
      </c>
      <c r="R12" s="3">
        <f ca="1">SUMIFS(tbPassiveSkills[MetaVal],tbPassiveSkills[Name],tbSkillTree[[#This Row],[Name]],tbPassiveSkills[MetaName],OFFSET(tbSkillTree[#Headers],0,1))</f>
        <v>0</v>
      </c>
      <c r="S12" s="3">
        <f ca="1">SUMIFS(tbPassiveSkills[MetaVal],tbPassiveSkills[Name],tbSkillTree[[#This Row],[Name]],tbPassiveSkills[MetaName],OFFSET(tbSkillTree[#Headers],0,1))</f>
        <v>0</v>
      </c>
      <c r="T12" s="3">
        <f ca="1">SUMIFS(tbPassiveSkills[MetaVal],tbPassiveSkills[Name],tbSkillTree[[#This Row],[Name]],tbPassiveSkills[MetaName],OFFSET(tbSkillTree[#Headers],0,1))</f>
        <v>0</v>
      </c>
      <c r="U12" s="3">
        <f ca="1">SUMIFS(tbPassiveSkills[MetaVal],tbPassiveSkills[Name],tbSkillTree[[#This Row],[Name]],tbPassiveSkills[MetaName],OFFSET(tbSkillTree[#Headers],0,1))</f>
        <v>0</v>
      </c>
      <c r="V12" s="3">
        <f ca="1">SUMIFS(tbPassiveSkills[MetaVal],tbPassiveSkills[Name],tbSkillTree[[#This Row],[Name]],tbPassiveSkills[MetaName],OFFSET(tbSkillTree[#Headers],0,1))</f>
        <v>0</v>
      </c>
      <c r="W12" s="3">
        <f ca="1">SUMIFS(tbPassiveSkills[MetaVal],tbPassiveSkills[Name],tbSkillTree[[#This Row],[Name]],tbPassiveSkills[MetaName],OFFSET(tbSkillTree[#Headers],0,1))</f>
        <v>0</v>
      </c>
      <c r="X12" s="3">
        <f ca="1">SUMIFS(tbPassiveSkills[MetaVal],tbPassiveSkills[Name],tbSkillTree[[#This Row],[Name]],tbPassiveSkills[MetaName],OFFSET(tbSkillTree[#Headers],0,1))</f>
        <v>0</v>
      </c>
      <c r="Y12" s="3">
        <f ca="1">SUMIFS(tbPassiveSkills[MetaVal],tbPassiveSkills[Name],tbSkillTree[[#This Row],[Name]],tbPassiveSkills[MetaName],OFFSET(tbSkillTree[#Headers],0,1))</f>
        <v>0</v>
      </c>
      <c r="Z12" s="3">
        <f ca="1">SUMIFS(tbPassiveSkills[MetaVal],tbPassiveSkills[Name],tbSkillTree[[#This Row],[Name]],tbPassiveSkills[MetaName],OFFSET(tbSkillTree[#Headers],0,1))</f>
        <v>0</v>
      </c>
      <c r="AA12" s="3">
        <f ca="1">SUMIFS(tbPassiveSkills[MetaVal],tbPassiveSkills[Name],tbSkillTree[[#This Row],[Name]],tbPassiveSkills[MetaName],OFFSET(tbSkillTree[#Headers],0,1))</f>
        <v>0</v>
      </c>
      <c r="AB12" s="3">
        <f ca="1">SUMIFS(tbPassiveSkills[MetaVal],tbPassiveSkills[Name],tbSkillTree[[#This Row],[Name]],tbPassiveSkills[MetaName],OFFSET(tbSkillTree[#Headers],0,1))</f>
        <v>0</v>
      </c>
      <c r="AC12" s="3"/>
      <c r="AD12" s="3"/>
      <c r="AE12" s="3"/>
      <c r="AF12" s="3"/>
      <c r="AG12" s="3"/>
      <c r="AH12" s="3"/>
      <c r="AI12" s="3"/>
      <c r="AJ12" s="3"/>
      <c r="AK12" s="3"/>
      <c r="AL12" s="3"/>
      <c r="AM12" s="3"/>
      <c r="AN12" s="3"/>
      <c r="AO12" s="3"/>
    </row>
    <row r="13" spans="3:41" ht="32.1" customHeight="1" x14ac:dyDescent="0.25">
      <c r="C13" s="1" t="s">
        <v>1822</v>
      </c>
      <c r="D13" s="3">
        <v>9</v>
      </c>
      <c r="E13" s="1" t="s">
        <v>282</v>
      </c>
      <c r="F13" s="3">
        <f ca="1">SUMIFS(tbPassiveSkills[MetaVal],tbPassiveSkills[Name],tbSkillTree[[#This Row],[Name]],tbPassiveSkills[MetaName],OFFSET(tbSkillTree[#Headers],0,1))</f>
        <v>0</v>
      </c>
      <c r="G13" s="3">
        <f ca="1">SUMIFS(tbPassiveSkills[MetaVal],tbPassiveSkills[Name],tbSkillTree[[#This Row],[Name]],tbPassiveSkills[MetaName],OFFSET(tbSkillTree[#Headers],0,1))</f>
        <v>0</v>
      </c>
      <c r="H13" s="3">
        <f ca="1">SUMIFS(tbPassiveSkills[MetaVal],tbPassiveSkills[Name],tbSkillTree[[#This Row],[Name]],tbPassiveSkills[MetaName],OFFSET(tbSkillTree[#Headers],0,1))</f>
        <v>0</v>
      </c>
      <c r="I13" s="3">
        <f ca="1">SUMIFS(tbPassiveSkills[MetaVal],tbPassiveSkills[Name],tbSkillTree[[#This Row],[Name]],tbPassiveSkills[MetaName],OFFSET(tbSkillTree[#Headers],0,1))</f>
        <v>0</v>
      </c>
      <c r="J13" s="3">
        <f ca="1">SUMIFS(tbPassiveSkills[MetaVal],tbPassiveSkills[Name],tbSkillTree[[#This Row],[Name]],tbPassiveSkills[MetaName],OFFSET(tbSkillTree[#Headers],0,1))</f>
        <v>0</v>
      </c>
      <c r="K13" s="3">
        <f ca="1">SUMIFS(tbPassiveSkills[MetaVal],tbPassiveSkills[Name],tbSkillTree[[#This Row],[Name]],tbPassiveSkills[MetaName],OFFSET(tbSkillTree[#Headers],0,1))</f>
        <v>0</v>
      </c>
      <c r="L13" s="3">
        <f ca="1">SUMIFS(tbPassiveSkills[MetaVal],tbPassiveSkills[Name],tbSkillTree[[#This Row],[Name]],tbPassiveSkills[MetaName],OFFSET(tbSkillTree[#Headers],0,1))</f>
        <v>0</v>
      </c>
      <c r="M13" s="4">
        <f ca="1">SUMIFS(tbPassiveSkills[MetaVal],tbPassiveSkills[Name],tbSkillTree[[#This Row],[Name]],tbPassiveSkills[MetaName],OFFSET(tbSkillTree[#Headers],0,1))</f>
        <v>0</v>
      </c>
      <c r="N13" s="4">
        <f ca="1">SUMIFS(tbPassiveSkills[MetaVal],tbPassiveSkills[Name],tbSkillTree[[#This Row],[Name]],tbPassiveSkills[MetaName],OFFSET(tbSkillTree[#Headers],0,1))</f>
        <v>0</v>
      </c>
      <c r="O13" s="3">
        <f ca="1">SUMIFS(tbPassiveSkills[MetaVal],tbPassiveSkills[Name],tbSkillTree[[#This Row],[Name]],tbPassiveSkills[MetaName],OFFSET(tbSkillTree[#Headers],0,1))</f>
        <v>0</v>
      </c>
      <c r="P13" s="3">
        <f ca="1">SUMIFS(tbPassiveSkills[MetaVal],tbPassiveSkills[Name],tbSkillTree[[#This Row],[Name]],tbPassiveSkills[MetaName],OFFSET(tbSkillTree[#Headers],0,1))</f>
        <v>0.04</v>
      </c>
      <c r="Q13" s="3">
        <f ca="1">SUMIFS(tbPassiveSkills[MetaVal],tbPassiveSkills[Name],tbSkillTree[[#This Row],[Name]],tbPassiveSkills[MetaName],OFFSET(tbSkillTree[#Headers],0,1))</f>
        <v>0.04</v>
      </c>
      <c r="R13" s="3">
        <f ca="1">SUMIFS(tbPassiveSkills[MetaVal],tbPassiveSkills[Name],tbSkillTree[[#This Row],[Name]],tbPassiveSkills[MetaName],OFFSET(tbSkillTree[#Headers],0,1))</f>
        <v>0</v>
      </c>
      <c r="S13" s="3">
        <f ca="1">SUMIFS(tbPassiveSkills[MetaVal],tbPassiveSkills[Name],tbSkillTree[[#This Row],[Name]],tbPassiveSkills[MetaName],OFFSET(tbSkillTree[#Headers],0,1))</f>
        <v>0</v>
      </c>
      <c r="T13" s="3">
        <f ca="1">SUMIFS(tbPassiveSkills[MetaVal],tbPassiveSkills[Name],tbSkillTree[[#This Row],[Name]],tbPassiveSkills[MetaName],OFFSET(tbSkillTree[#Headers],0,1))</f>
        <v>0</v>
      </c>
      <c r="U13" s="3">
        <f ca="1">SUMIFS(tbPassiveSkills[MetaVal],tbPassiveSkills[Name],tbSkillTree[[#This Row],[Name]],tbPassiveSkills[MetaName],OFFSET(tbSkillTree[#Headers],0,1))</f>
        <v>0</v>
      </c>
      <c r="V13" s="3">
        <f ca="1">SUMIFS(tbPassiveSkills[MetaVal],tbPassiveSkills[Name],tbSkillTree[[#This Row],[Name]],tbPassiveSkills[MetaName],OFFSET(tbSkillTree[#Headers],0,1))</f>
        <v>0</v>
      </c>
      <c r="W13" s="3">
        <f ca="1">SUMIFS(tbPassiveSkills[MetaVal],tbPassiveSkills[Name],tbSkillTree[[#This Row],[Name]],tbPassiveSkills[MetaName],OFFSET(tbSkillTree[#Headers],0,1))</f>
        <v>0</v>
      </c>
      <c r="X13" s="3">
        <f ca="1">SUMIFS(tbPassiveSkills[MetaVal],tbPassiveSkills[Name],tbSkillTree[[#This Row],[Name]],tbPassiveSkills[MetaName],OFFSET(tbSkillTree[#Headers],0,1))</f>
        <v>0</v>
      </c>
      <c r="Y13" s="3">
        <f ca="1">SUMIFS(tbPassiveSkills[MetaVal],tbPassiveSkills[Name],tbSkillTree[[#This Row],[Name]],tbPassiveSkills[MetaName],OFFSET(tbSkillTree[#Headers],0,1))</f>
        <v>0</v>
      </c>
      <c r="Z13" s="3">
        <f ca="1">SUMIFS(tbPassiveSkills[MetaVal],tbPassiveSkills[Name],tbSkillTree[[#This Row],[Name]],tbPassiveSkills[MetaName],OFFSET(tbSkillTree[#Headers],0,1))</f>
        <v>0</v>
      </c>
      <c r="AA13" s="3">
        <f ca="1">SUMIFS(tbPassiveSkills[MetaVal],tbPassiveSkills[Name],tbSkillTree[[#This Row],[Name]],tbPassiveSkills[MetaName],OFFSET(tbSkillTree[#Headers],0,1))</f>
        <v>0</v>
      </c>
      <c r="AB13" s="3">
        <f ca="1">SUMIFS(tbPassiveSkills[MetaVal],tbPassiveSkills[Name],tbSkillTree[[#This Row],[Name]],tbPassiveSkills[MetaName],OFFSET(tbSkillTree[#Headers],0,1))</f>
        <v>0</v>
      </c>
      <c r="AC13" s="3"/>
      <c r="AD13" s="3"/>
      <c r="AE13" s="3"/>
      <c r="AF13" s="3"/>
      <c r="AG13" s="3"/>
      <c r="AH13" s="3"/>
      <c r="AI13" s="3"/>
      <c r="AJ13" s="3"/>
      <c r="AK13" s="3"/>
      <c r="AL13" s="3"/>
      <c r="AM13" s="3"/>
      <c r="AN13" s="3"/>
      <c r="AO13" s="3"/>
    </row>
    <row r="14" spans="3:41" ht="32.1" customHeight="1" x14ac:dyDescent="0.25">
      <c r="C14" s="1" t="s">
        <v>3534</v>
      </c>
      <c r="D14" s="3">
        <v>10</v>
      </c>
      <c r="E14" s="1" t="s">
        <v>282</v>
      </c>
      <c r="F14" s="3">
        <f ca="1">SUMIFS(tbPassiveSkills[MetaVal],tbPassiveSkills[Name],tbSkillTree[[#This Row],[Name]],tbPassiveSkills[MetaName],OFFSET(tbSkillTree[#Headers],0,1))</f>
        <v>0</v>
      </c>
      <c r="G14" s="3">
        <f ca="1">SUMIFS(tbPassiveSkills[MetaVal],tbPassiveSkills[Name],tbSkillTree[[#This Row],[Name]],tbPassiveSkills[MetaName],OFFSET(tbSkillTree[#Headers],0,1))</f>
        <v>0</v>
      </c>
      <c r="H14" s="3">
        <f ca="1">SUMIFS(tbPassiveSkills[MetaVal],tbPassiveSkills[Name],tbSkillTree[[#This Row],[Name]],tbPassiveSkills[MetaName],OFFSET(tbSkillTree[#Headers],0,1))</f>
        <v>0</v>
      </c>
      <c r="I14" s="3">
        <f ca="1">SUMIFS(tbPassiveSkills[MetaVal],tbPassiveSkills[Name],tbSkillTree[[#This Row],[Name]],tbPassiveSkills[MetaName],OFFSET(tbSkillTree[#Headers],0,1))</f>
        <v>0</v>
      </c>
      <c r="J14" s="3">
        <f ca="1">SUMIFS(tbPassiveSkills[MetaVal],tbPassiveSkills[Name],tbSkillTree[[#This Row],[Name]],tbPassiveSkills[MetaName],OFFSET(tbSkillTree[#Headers],0,1))</f>
        <v>0</v>
      </c>
      <c r="K14" s="3">
        <f ca="1">SUMIFS(tbPassiveSkills[MetaVal],tbPassiveSkills[Name],tbSkillTree[[#This Row],[Name]],tbPassiveSkills[MetaName],OFFSET(tbSkillTree[#Headers],0,1))</f>
        <v>0</v>
      </c>
      <c r="L14" s="3">
        <f ca="1">SUMIFS(tbPassiveSkills[MetaVal],tbPassiveSkills[Name],tbSkillTree[[#This Row],[Name]],tbPassiveSkills[MetaName],OFFSET(tbSkillTree[#Headers],0,1))</f>
        <v>0</v>
      </c>
      <c r="M14" s="4">
        <f ca="1">SUMIFS(tbPassiveSkills[MetaVal],tbPassiveSkills[Name],tbSkillTree[[#This Row],[Name]],tbPassiveSkills[MetaName],OFFSET(tbSkillTree[#Headers],0,1))</f>
        <v>0</v>
      </c>
      <c r="N14" s="4">
        <f ca="1">SUMIFS(tbPassiveSkills[MetaVal],tbPassiveSkills[Name],tbSkillTree[[#This Row],[Name]],tbPassiveSkills[MetaName],OFFSET(tbSkillTree[#Headers],0,1))</f>
        <v>0</v>
      </c>
      <c r="O14" s="3">
        <f ca="1">SUMIFS(tbPassiveSkills[MetaVal],tbPassiveSkills[Name],tbSkillTree[[#This Row],[Name]],tbPassiveSkills[MetaName],OFFSET(tbSkillTree[#Headers],0,1))</f>
        <v>0</v>
      </c>
      <c r="P14" s="3">
        <f ca="1">SUMIFS(tbPassiveSkills[MetaVal],tbPassiveSkills[Name],tbSkillTree[[#This Row],[Name]],tbPassiveSkills[MetaName],OFFSET(tbSkillTree[#Headers],0,1))</f>
        <v>0.08</v>
      </c>
      <c r="Q14" s="3">
        <f ca="1">SUMIFS(tbPassiveSkills[MetaVal],tbPassiveSkills[Name],tbSkillTree[[#This Row],[Name]],tbPassiveSkills[MetaName],OFFSET(tbSkillTree[#Headers],0,1))</f>
        <v>0.1</v>
      </c>
      <c r="R14" s="3">
        <f ca="1">SUMIFS(tbPassiveSkills[MetaVal],tbPassiveSkills[Name],tbSkillTree[[#This Row],[Name]],tbPassiveSkills[MetaName],OFFSET(tbSkillTree[#Headers],0,1))</f>
        <v>0</v>
      </c>
      <c r="S14" s="3">
        <f ca="1">SUMIFS(tbPassiveSkills[MetaVal],tbPassiveSkills[Name],tbSkillTree[[#This Row],[Name]],tbPassiveSkills[MetaName],OFFSET(tbSkillTree[#Headers],0,1))</f>
        <v>0</v>
      </c>
      <c r="T14" s="3">
        <f ca="1">SUMIFS(tbPassiveSkills[MetaVal],tbPassiveSkills[Name],tbSkillTree[[#This Row],[Name]],tbPassiveSkills[MetaName],OFFSET(tbSkillTree[#Headers],0,1))</f>
        <v>0</v>
      </c>
      <c r="U14" s="3">
        <f ca="1">SUMIFS(tbPassiveSkills[MetaVal],tbPassiveSkills[Name],tbSkillTree[[#This Row],[Name]],tbPassiveSkills[MetaName],OFFSET(tbSkillTree[#Headers],0,1))</f>
        <v>10</v>
      </c>
      <c r="V14" s="3">
        <f ca="1">SUMIFS(tbPassiveSkills[MetaVal],tbPassiveSkills[Name],tbSkillTree[[#This Row],[Name]],tbPassiveSkills[MetaName],OFFSET(tbSkillTree[#Headers],0,1))</f>
        <v>0</v>
      </c>
      <c r="W14" s="3">
        <f ca="1">SUMIFS(tbPassiveSkills[MetaVal],tbPassiveSkills[Name],tbSkillTree[[#This Row],[Name]],tbPassiveSkills[MetaName],OFFSET(tbSkillTree[#Headers],0,1))</f>
        <v>0</v>
      </c>
      <c r="X14" s="3">
        <f ca="1">SUMIFS(tbPassiveSkills[MetaVal],tbPassiveSkills[Name],tbSkillTree[[#This Row],[Name]],tbPassiveSkills[MetaName],OFFSET(tbSkillTree[#Headers],0,1))</f>
        <v>0</v>
      </c>
      <c r="Y14" s="3">
        <f ca="1">SUMIFS(tbPassiveSkills[MetaVal],tbPassiveSkills[Name],tbSkillTree[[#This Row],[Name]],tbPassiveSkills[MetaName],OFFSET(tbSkillTree[#Headers],0,1))</f>
        <v>0</v>
      </c>
      <c r="Z14" s="3">
        <f ca="1">SUMIFS(tbPassiveSkills[MetaVal],tbPassiveSkills[Name],tbSkillTree[[#This Row],[Name]],tbPassiveSkills[MetaName],OFFSET(tbSkillTree[#Headers],0,1))</f>
        <v>0</v>
      </c>
      <c r="AA14" s="3">
        <f ca="1">SUMIFS(tbPassiveSkills[MetaVal],tbPassiveSkills[Name],tbSkillTree[[#This Row],[Name]],tbPassiveSkills[MetaName],OFFSET(tbSkillTree[#Headers],0,1))</f>
        <v>0</v>
      </c>
      <c r="AB14" s="3">
        <f ca="1">SUMIFS(tbPassiveSkills[MetaVal],tbPassiveSkills[Name],tbSkillTree[[#This Row],[Name]],tbPassiveSkills[MetaName],OFFSET(tbSkillTree[#Headers],0,1))</f>
        <v>0</v>
      </c>
      <c r="AC14" s="3"/>
      <c r="AD14" s="3"/>
      <c r="AE14" s="3"/>
      <c r="AF14" s="3"/>
      <c r="AG14" s="3"/>
      <c r="AH14" s="3"/>
      <c r="AI14" s="3"/>
      <c r="AJ14" s="3"/>
      <c r="AK14" s="3"/>
      <c r="AL14" s="3"/>
      <c r="AM14" s="3"/>
      <c r="AN14" s="3"/>
      <c r="AO14" s="3"/>
    </row>
    <row r="15" spans="3:41" ht="32.1" customHeight="1" x14ac:dyDescent="0.25">
      <c r="C15" s="1" t="s">
        <v>4914</v>
      </c>
      <c r="D15" s="3">
        <v>11</v>
      </c>
      <c r="E15" s="1" t="s">
        <v>282</v>
      </c>
      <c r="F15" s="3">
        <f ca="1">SUMIFS(tbPassiveSkills[MetaVal],tbPassiveSkills[Name],tbSkillTree[[#This Row],[Name]],tbPassiveSkills[MetaName],OFFSET(tbSkillTree[#Headers],0,1))</f>
        <v>0</v>
      </c>
      <c r="G15" s="3">
        <f ca="1">SUMIFS(tbPassiveSkills[MetaVal],tbPassiveSkills[Name],tbSkillTree[[#This Row],[Name]],tbPassiveSkills[MetaName],OFFSET(tbSkillTree[#Headers],0,1))</f>
        <v>0</v>
      </c>
      <c r="H15" s="3">
        <f ca="1">SUMIFS(tbPassiveSkills[MetaVal],tbPassiveSkills[Name],tbSkillTree[[#This Row],[Name]],tbPassiveSkills[MetaName],OFFSET(tbSkillTree[#Headers],0,1))</f>
        <v>0</v>
      </c>
      <c r="I15" s="3">
        <f ca="1">SUMIFS(tbPassiveSkills[MetaVal],tbPassiveSkills[Name],tbSkillTree[[#This Row],[Name]],tbPassiveSkills[MetaName],OFFSET(tbSkillTree[#Headers],0,1))</f>
        <v>0</v>
      </c>
      <c r="J15" s="3">
        <f ca="1">SUMIFS(tbPassiveSkills[MetaVal],tbPassiveSkills[Name],tbSkillTree[[#This Row],[Name]],tbPassiveSkills[MetaName],OFFSET(tbSkillTree[#Headers],0,1))</f>
        <v>0</v>
      </c>
      <c r="K15" s="3">
        <f ca="1">SUMIFS(tbPassiveSkills[MetaVal],tbPassiveSkills[Name],tbSkillTree[[#This Row],[Name]],tbPassiveSkills[MetaName],OFFSET(tbSkillTree[#Headers],0,1))</f>
        <v>0</v>
      </c>
      <c r="L15" s="3">
        <f ca="1">SUMIFS(tbPassiveSkills[MetaVal],tbPassiveSkills[Name],tbSkillTree[[#This Row],[Name]],tbPassiveSkills[MetaName],OFFSET(tbSkillTree[#Headers],0,1))</f>
        <v>0</v>
      </c>
      <c r="M15" s="4">
        <f ca="1">SUMIFS(tbPassiveSkills[MetaVal],tbPassiveSkills[Name],tbSkillTree[[#This Row],[Name]],tbPassiveSkills[MetaName],OFFSET(tbSkillTree[#Headers],0,1))</f>
        <v>0</v>
      </c>
      <c r="N15" s="4">
        <f ca="1">SUMIFS(tbPassiveSkills[MetaVal],tbPassiveSkills[Name],tbSkillTree[[#This Row],[Name]],tbPassiveSkills[MetaName],OFFSET(tbSkillTree[#Headers],0,1))</f>
        <v>0</v>
      </c>
      <c r="O15" s="3">
        <f ca="1">SUMIFS(tbPassiveSkills[MetaVal],tbPassiveSkills[Name],tbSkillTree[[#This Row],[Name]],tbPassiveSkills[MetaName],OFFSET(tbSkillTree[#Headers],0,1))</f>
        <v>0</v>
      </c>
      <c r="P15" s="3">
        <f ca="1">SUMIFS(tbPassiveSkills[MetaVal],tbPassiveSkills[Name],tbSkillTree[[#This Row],[Name]],tbPassiveSkills[MetaName],OFFSET(tbSkillTree[#Headers],0,1))</f>
        <v>0</v>
      </c>
      <c r="Q15" s="3">
        <f ca="1">SUMIFS(tbPassiveSkills[MetaVal],tbPassiveSkills[Name],tbSkillTree[[#This Row],[Name]],tbPassiveSkills[MetaName],OFFSET(tbSkillTree[#Headers],0,1))</f>
        <v>0</v>
      </c>
      <c r="R15" s="3">
        <f ca="1">SUMIFS(tbPassiveSkills[MetaVal],tbPassiveSkills[Name],tbSkillTree[[#This Row],[Name]],tbPassiveSkills[MetaName],OFFSET(tbSkillTree[#Headers],0,1))</f>
        <v>0</v>
      </c>
      <c r="S15" s="3">
        <f ca="1">SUMIFS(tbPassiveSkills[MetaVal],tbPassiveSkills[Name],tbSkillTree[[#This Row],[Name]],tbPassiveSkills[MetaName],OFFSET(tbSkillTree[#Headers],0,1))</f>
        <v>0</v>
      </c>
      <c r="T15" s="3">
        <f ca="1">SUMIFS(tbPassiveSkills[MetaVal],tbPassiveSkills[Name],tbSkillTree[[#This Row],[Name]],tbPassiveSkills[MetaName],OFFSET(tbSkillTree[#Headers],0,1))</f>
        <v>0</v>
      </c>
      <c r="U15" s="3">
        <f ca="1">SUMIFS(tbPassiveSkills[MetaVal],tbPassiveSkills[Name],tbSkillTree[[#This Row],[Name]],tbPassiveSkills[MetaName],OFFSET(tbSkillTree[#Headers],0,1))</f>
        <v>0</v>
      </c>
      <c r="V15" s="3">
        <f ca="1">SUMIFS(tbPassiveSkills[MetaVal],tbPassiveSkills[Name],tbSkillTree[[#This Row],[Name]],tbPassiveSkills[MetaName],OFFSET(tbSkillTree[#Headers],0,1))</f>
        <v>0.1</v>
      </c>
      <c r="W15" s="3">
        <f ca="1">SUMIFS(tbPassiveSkills[MetaVal],tbPassiveSkills[Name],tbSkillTree[[#This Row],[Name]],tbPassiveSkills[MetaName],OFFSET(tbSkillTree[#Headers],0,1))</f>
        <v>0</v>
      </c>
      <c r="X15" s="3">
        <f ca="1">SUMIFS(tbPassiveSkills[MetaVal],tbPassiveSkills[Name],tbSkillTree[[#This Row],[Name]],tbPassiveSkills[MetaName],OFFSET(tbSkillTree[#Headers],0,1))</f>
        <v>0</v>
      </c>
      <c r="Y15" s="3">
        <f ca="1">SUMIFS(tbPassiveSkills[MetaVal],tbPassiveSkills[Name],tbSkillTree[[#This Row],[Name]],tbPassiveSkills[MetaName],OFFSET(tbSkillTree[#Headers],0,1))</f>
        <v>0</v>
      </c>
      <c r="Z15" s="3">
        <f ca="1">SUMIFS(tbPassiveSkills[MetaVal],tbPassiveSkills[Name],tbSkillTree[[#This Row],[Name]],tbPassiveSkills[MetaName],OFFSET(tbSkillTree[#Headers],0,1))</f>
        <v>0</v>
      </c>
      <c r="AA15" s="3">
        <f ca="1">SUMIFS(tbPassiveSkills[MetaVal],tbPassiveSkills[Name],tbSkillTree[[#This Row],[Name]],tbPassiveSkills[MetaName],OFFSET(tbSkillTree[#Headers],0,1))</f>
        <v>0</v>
      </c>
      <c r="AB15" s="3">
        <f ca="1">SUMIFS(tbPassiveSkills[MetaVal],tbPassiveSkills[Name],tbSkillTree[[#This Row],[Name]],tbPassiveSkills[MetaName],OFFSET(tbSkillTree[#Headers],0,1))</f>
        <v>0</v>
      </c>
      <c r="AC15" s="3"/>
      <c r="AD15" s="3"/>
      <c r="AE15" s="3"/>
      <c r="AF15" s="3"/>
      <c r="AG15" s="3"/>
      <c r="AH15" s="3"/>
      <c r="AI15" s="3"/>
      <c r="AJ15" s="3"/>
      <c r="AK15" s="3"/>
      <c r="AL15" s="3"/>
      <c r="AM15" s="3"/>
      <c r="AN15" s="3"/>
      <c r="AO15" s="3"/>
    </row>
    <row r="16" spans="3:41" ht="32.1" customHeight="1" x14ac:dyDescent="0.25">
      <c r="C16" s="1" t="s">
        <v>3974</v>
      </c>
      <c r="D16" s="3">
        <v>12</v>
      </c>
      <c r="E16" s="1" t="s">
        <v>282</v>
      </c>
      <c r="F16" s="3">
        <f ca="1">SUMIFS(tbPassiveSkills[MetaVal],tbPassiveSkills[Name],tbSkillTree[[#This Row],[Name]],tbPassiveSkills[MetaName],OFFSET(tbSkillTree[#Headers],0,1))</f>
        <v>0</v>
      </c>
      <c r="G16" s="3">
        <f ca="1">SUMIFS(tbPassiveSkills[MetaVal],tbPassiveSkills[Name],tbSkillTree[[#This Row],[Name]],tbPassiveSkills[MetaName],OFFSET(tbSkillTree[#Headers],0,1))</f>
        <v>0</v>
      </c>
      <c r="H16" s="3">
        <f ca="1">SUMIFS(tbPassiveSkills[MetaVal],tbPassiveSkills[Name],tbSkillTree[[#This Row],[Name]],tbPassiveSkills[MetaName],OFFSET(tbSkillTree[#Headers],0,1))</f>
        <v>0</v>
      </c>
      <c r="I16" s="3">
        <f ca="1">SUMIFS(tbPassiveSkills[MetaVal],tbPassiveSkills[Name],tbSkillTree[[#This Row],[Name]],tbPassiveSkills[MetaName],OFFSET(tbSkillTree[#Headers],0,1))</f>
        <v>0</v>
      </c>
      <c r="J16" s="3">
        <f ca="1">SUMIFS(tbPassiveSkills[MetaVal],tbPassiveSkills[Name],tbSkillTree[[#This Row],[Name]],tbPassiveSkills[MetaName],OFFSET(tbSkillTree[#Headers],0,1))</f>
        <v>0</v>
      </c>
      <c r="K16" s="3">
        <f ca="1">SUMIFS(tbPassiveSkills[MetaVal],tbPassiveSkills[Name],tbSkillTree[[#This Row],[Name]],tbPassiveSkills[MetaName],OFFSET(tbSkillTree[#Headers],0,1))</f>
        <v>0</v>
      </c>
      <c r="L16" s="3">
        <f ca="1">SUMIFS(tbPassiveSkills[MetaVal],tbPassiveSkills[Name],tbSkillTree[[#This Row],[Name]],tbPassiveSkills[MetaName],OFFSET(tbSkillTree[#Headers],0,1))</f>
        <v>0</v>
      </c>
      <c r="M16" s="4">
        <f ca="1">SUMIFS(tbPassiveSkills[MetaVal],tbPassiveSkills[Name],tbSkillTree[[#This Row],[Name]],tbPassiveSkills[MetaName],OFFSET(tbSkillTree[#Headers],0,1))</f>
        <v>0</v>
      </c>
      <c r="N16" s="4">
        <f ca="1">SUMIFS(tbPassiveSkills[MetaVal],tbPassiveSkills[Name],tbSkillTree[[#This Row],[Name]],tbPassiveSkills[MetaName],OFFSET(tbSkillTree[#Headers],0,1))</f>
        <v>0</v>
      </c>
      <c r="O16" s="3">
        <f ca="1">SUMIFS(tbPassiveSkills[MetaVal],tbPassiveSkills[Name],tbSkillTree[[#This Row],[Name]],tbPassiveSkills[MetaName],OFFSET(tbSkillTree[#Headers],0,1))</f>
        <v>0</v>
      </c>
      <c r="P16" s="3">
        <f ca="1">SUMIFS(tbPassiveSkills[MetaVal],tbPassiveSkills[Name],tbSkillTree[[#This Row],[Name]],tbPassiveSkills[MetaName],OFFSET(tbSkillTree[#Headers],0,1))</f>
        <v>0</v>
      </c>
      <c r="Q16" s="3">
        <f ca="1">SUMIFS(tbPassiveSkills[MetaVal],tbPassiveSkills[Name],tbSkillTree[[#This Row],[Name]],tbPassiveSkills[MetaName],OFFSET(tbSkillTree[#Headers],0,1))</f>
        <v>0</v>
      </c>
      <c r="R16" s="3">
        <f ca="1">SUMIFS(tbPassiveSkills[MetaVal],tbPassiveSkills[Name],tbSkillTree[[#This Row],[Name]],tbPassiveSkills[MetaName],OFFSET(tbSkillTree[#Headers],0,1))</f>
        <v>0</v>
      </c>
      <c r="S16" s="3">
        <f ca="1">SUMIFS(tbPassiveSkills[MetaVal],tbPassiveSkills[Name],tbSkillTree[[#This Row],[Name]],tbPassiveSkills[MetaName],OFFSET(tbSkillTree[#Headers],0,1))</f>
        <v>0</v>
      </c>
      <c r="T16" s="3">
        <f ca="1">SUMIFS(tbPassiveSkills[MetaVal],tbPassiveSkills[Name],tbSkillTree[[#This Row],[Name]],tbPassiveSkills[MetaName],OFFSET(tbSkillTree[#Headers],0,1))</f>
        <v>0</v>
      </c>
      <c r="U16" s="3">
        <f ca="1">SUMIFS(tbPassiveSkills[MetaVal],tbPassiveSkills[Name],tbSkillTree[[#This Row],[Name]],tbPassiveSkills[MetaName],OFFSET(tbSkillTree[#Headers],0,1))</f>
        <v>0</v>
      </c>
      <c r="V16" s="3">
        <f ca="1">SUMIFS(tbPassiveSkills[MetaVal],tbPassiveSkills[Name],tbSkillTree[[#This Row],[Name]],tbPassiveSkills[MetaName],OFFSET(tbSkillTree[#Headers],0,1))</f>
        <v>0.23</v>
      </c>
      <c r="W16" s="3">
        <f ca="1">SUMIFS(tbPassiveSkills[MetaVal],tbPassiveSkills[Name],tbSkillTree[[#This Row],[Name]],tbPassiveSkills[MetaName],OFFSET(tbSkillTree[#Headers],0,1))</f>
        <v>0.1</v>
      </c>
      <c r="X16" s="3">
        <f ca="1">SUMIFS(tbPassiveSkills[MetaVal],tbPassiveSkills[Name],tbSkillTree[[#This Row],[Name]],tbPassiveSkills[MetaName],OFFSET(tbSkillTree[#Headers],0,1))</f>
        <v>0</v>
      </c>
      <c r="Y16" s="3">
        <f ca="1">SUMIFS(tbPassiveSkills[MetaVal],tbPassiveSkills[Name],tbSkillTree[[#This Row],[Name]],tbPassiveSkills[MetaName],OFFSET(tbSkillTree[#Headers],0,1))</f>
        <v>0</v>
      </c>
      <c r="Z16" s="3">
        <f ca="1">SUMIFS(tbPassiveSkills[MetaVal],tbPassiveSkills[Name],tbSkillTree[[#This Row],[Name]],tbPassiveSkills[MetaName],OFFSET(tbSkillTree[#Headers],0,1))</f>
        <v>0</v>
      </c>
      <c r="AA16" s="3">
        <f ca="1">SUMIFS(tbPassiveSkills[MetaVal],tbPassiveSkills[Name],tbSkillTree[[#This Row],[Name]],tbPassiveSkills[MetaName],OFFSET(tbSkillTree[#Headers],0,1))</f>
        <v>0</v>
      </c>
      <c r="AB16" s="3">
        <f ca="1">SUMIFS(tbPassiveSkills[MetaVal],tbPassiveSkills[Name],tbSkillTree[[#This Row],[Name]],tbPassiveSkills[MetaName],OFFSET(tbSkillTree[#Headers],0,1))</f>
        <v>0</v>
      </c>
      <c r="AC16" s="3"/>
      <c r="AD16" s="3"/>
      <c r="AE16" s="3"/>
      <c r="AF16" s="3"/>
      <c r="AG16" s="3"/>
      <c r="AH16" s="3"/>
      <c r="AI16" s="3"/>
      <c r="AJ16" s="3"/>
      <c r="AK16" s="3"/>
      <c r="AL16" s="3"/>
      <c r="AM16" s="3"/>
      <c r="AN16" s="3"/>
      <c r="AO16" s="3"/>
    </row>
    <row r="17" spans="3:41" ht="32.1" customHeight="1" x14ac:dyDescent="0.25">
      <c r="C17" s="1" t="s">
        <v>4914</v>
      </c>
      <c r="D17" s="3">
        <v>13</v>
      </c>
      <c r="E17" s="1" t="s">
        <v>282</v>
      </c>
      <c r="F17" s="3">
        <f ca="1">SUMIFS(tbPassiveSkills[MetaVal],tbPassiveSkills[Name],tbSkillTree[[#This Row],[Name]],tbPassiveSkills[MetaName],OFFSET(tbSkillTree[#Headers],0,1))</f>
        <v>0</v>
      </c>
      <c r="G17" s="3">
        <f ca="1">SUMIFS(tbPassiveSkills[MetaVal],tbPassiveSkills[Name],tbSkillTree[[#This Row],[Name]],tbPassiveSkills[MetaName],OFFSET(tbSkillTree[#Headers],0,1))</f>
        <v>0</v>
      </c>
      <c r="H17" s="3">
        <f ca="1">SUMIFS(tbPassiveSkills[MetaVal],tbPassiveSkills[Name],tbSkillTree[[#This Row],[Name]],tbPassiveSkills[MetaName],OFFSET(tbSkillTree[#Headers],0,1))</f>
        <v>0</v>
      </c>
      <c r="I17" s="3">
        <f ca="1">SUMIFS(tbPassiveSkills[MetaVal],tbPassiveSkills[Name],tbSkillTree[[#This Row],[Name]],tbPassiveSkills[MetaName],OFFSET(tbSkillTree[#Headers],0,1))</f>
        <v>0</v>
      </c>
      <c r="J17" s="3">
        <f ca="1">SUMIFS(tbPassiveSkills[MetaVal],tbPassiveSkills[Name],tbSkillTree[[#This Row],[Name]],tbPassiveSkills[MetaName],OFFSET(tbSkillTree[#Headers],0,1))</f>
        <v>0</v>
      </c>
      <c r="K17" s="3">
        <f ca="1">SUMIFS(tbPassiveSkills[MetaVal],tbPassiveSkills[Name],tbSkillTree[[#This Row],[Name]],tbPassiveSkills[MetaName],OFFSET(tbSkillTree[#Headers],0,1))</f>
        <v>0</v>
      </c>
      <c r="L17" s="3">
        <f ca="1">SUMIFS(tbPassiveSkills[MetaVal],tbPassiveSkills[Name],tbSkillTree[[#This Row],[Name]],tbPassiveSkills[MetaName],OFFSET(tbSkillTree[#Headers],0,1))</f>
        <v>0</v>
      </c>
      <c r="M17" s="4">
        <f ca="1">SUMIFS(tbPassiveSkills[MetaVal],tbPassiveSkills[Name],tbSkillTree[[#This Row],[Name]],tbPassiveSkills[MetaName],OFFSET(tbSkillTree[#Headers],0,1))</f>
        <v>0</v>
      </c>
      <c r="N17" s="4">
        <f ca="1">SUMIFS(tbPassiveSkills[MetaVal],tbPassiveSkills[Name],tbSkillTree[[#This Row],[Name]],tbPassiveSkills[MetaName],OFFSET(tbSkillTree[#Headers],0,1))</f>
        <v>0</v>
      </c>
      <c r="O17" s="3">
        <f ca="1">SUMIFS(tbPassiveSkills[MetaVal],tbPassiveSkills[Name],tbSkillTree[[#This Row],[Name]],tbPassiveSkills[MetaName],OFFSET(tbSkillTree[#Headers],0,1))</f>
        <v>0</v>
      </c>
      <c r="P17" s="3">
        <f ca="1">SUMIFS(tbPassiveSkills[MetaVal],tbPassiveSkills[Name],tbSkillTree[[#This Row],[Name]],tbPassiveSkills[MetaName],OFFSET(tbSkillTree[#Headers],0,1))</f>
        <v>0</v>
      </c>
      <c r="Q17" s="3">
        <f ca="1">SUMIFS(tbPassiveSkills[MetaVal],tbPassiveSkills[Name],tbSkillTree[[#This Row],[Name]],tbPassiveSkills[MetaName],OFFSET(tbSkillTree[#Headers],0,1))</f>
        <v>0</v>
      </c>
      <c r="R17" s="3">
        <f ca="1">SUMIFS(tbPassiveSkills[MetaVal],tbPassiveSkills[Name],tbSkillTree[[#This Row],[Name]],tbPassiveSkills[MetaName],OFFSET(tbSkillTree[#Headers],0,1))</f>
        <v>0</v>
      </c>
      <c r="S17" s="3">
        <f ca="1">SUMIFS(tbPassiveSkills[MetaVal],tbPassiveSkills[Name],tbSkillTree[[#This Row],[Name]],tbPassiveSkills[MetaName],OFFSET(tbSkillTree[#Headers],0,1))</f>
        <v>0</v>
      </c>
      <c r="T17" s="3">
        <f ca="1">SUMIFS(tbPassiveSkills[MetaVal],tbPassiveSkills[Name],tbSkillTree[[#This Row],[Name]],tbPassiveSkills[MetaName],OFFSET(tbSkillTree[#Headers],0,1))</f>
        <v>0</v>
      </c>
      <c r="U17" s="3">
        <f ca="1">SUMIFS(tbPassiveSkills[MetaVal],tbPassiveSkills[Name],tbSkillTree[[#This Row],[Name]],tbPassiveSkills[MetaName],OFFSET(tbSkillTree[#Headers],0,1))</f>
        <v>0</v>
      </c>
      <c r="V17" s="3">
        <f ca="1">SUMIFS(tbPassiveSkills[MetaVal],tbPassiveSkills[Name],tbSkillTree[[#This Row],[Name]],tbPassiveSkills[MetaName],OFFSET(tbSkillTree[#Headers],0,1))</f>
        <v>0.1</v>
      </c>
      <c r="W17" s="3">
        <f ca="1">SUMIFS(tbPassiveSkills[MetaVal],tbPassiveSkills[Name],tbSkillTree[[#This Row],[Name]],tbPassiveSkills[MetaName],OFFSET(tbSkillTree[#Headers],0,1))</f>
        <v>0</v>
      </c>
      <c r="X17" s="3">
        <f ca="1">SUMIFS(tbPassiveSkills[MetaVal],tbPassiveSkills[Name],tbSkillTree[[#This Row],[Name]],tbPassiveSkills[MetaName],OFFSET(tbSkillTree[#Headers],0,1))</f>
        <v>0</v>
      </c>
      <c r="Y17" s="3">
        <f ca="1">SUMIFS(tbPassiveSkills[MetaVal],tbPassiveSkills[Name],tbSkillTree[[#This Row],[Name]],tbPassiveSkills[MetaName],OFFSET(tbSkillTree[#Headers],0,1))</f>
        <v>0</v>
      </c>
      <c r="Z17" s="3">
        <f ca="1">SUMIFS(tbPassiveSkills[MetaVal],tbPassiveSkills[Name],tbSkillTree[[#This Row],[Name]],tbPassiveSkills[MetaName],OFFSET(tbSkillTree[#Headers],0,1))</f>
        <v>0</v>
      </c>
      <c r="AA17" s="3">
        <f ca="1">SUMIFS(tbPassiveSkills[MetaVal],tbPassiveSkills[Name],tbSkillTree[[#This Row],[Name]],tbPassiveSkills[MetaName],OFFSET(tbSkillTree[#Headers],0,1))</f>
        <v>0</v>
      </c>
      <c r="AB17" s="3">
        <f ca="1">SUMIFS(tbPassiveSkills[MetaVal],tbPassiveSkills[Name],tbSkillTree[[#This Row],[Name]],tbPassiveSkills[MetaName],OFFSET(tbSkillTree[#Headers],0,1))</f>
        <v>0</v>
      </c>
      <c r="AC17" s="3"/>
      <c r="AD17" s="3"/>
      <c r="AE17" s="3"/>
      <c r="AF17" s="3"/>
      <c r="AG17" s="3"/>
      <c r="AH17" s="3"/>
      <c r="AI17" s="3"/>
      <c r="AJ17" s="3"/>
      <c r="AK17" s="3"/>
      <c r="AL17" s="3"/>
      <c r="AM17" s="3"/>
      <c r="AN17" s="3"/>
      <c r="AO17" s="3"/>
    </row>
    <row r="18" spans="3:41" ht="32.1" customHeight="1" x14ac:dyDescent="0.25">
      <c r="C18" s="1" t="s">
        <v>3049</v>
      </c>
      <c r="D18" s="3">
        <v>14</v>
      </c>
      <c r="E18" s="1" t="s">
        <v>282</v>
      </c>
      <c r="F18" s="3">
        <f ca="1">SUMIFS(tbPassiveSkills[MetaVal],tbPassiveSkills[Name],tbSkillTree[[#This Row],[Name]],tbPassiveSkills[MetaName],OFFSET(tbSkillTree[#Headers],0,1))</f>
        <v>0</v>
      </c>
      <c r="G18" s="3">
        <f ca="1">SUMIFS(tbPassiveSkills[MetaVal],tbPassiveSkills[Name],tbSkillTree[[#This Row],[Name]],tbPassiveSkills[MetaName],OFFSET(tbSkillTree[#Headers],0,1))</f>
        <v>0</v>
      </c>
      <c r="H18" s="3">
        <f ca="1">SUMIFS(tbPassiveSkills[MetaVal],tbPassiveSkills[Name],tbSkillTree[[#This Row],[Name]],tbPassiveSkills[MetaName],OFFSET(tbSkillTree[#Headers],0,1))</f>
        <v>0</v>
      </c>
      <c r="I18" s="3">
        <f ca="1">SUMIFS(tbPassiveSkills[MetaVal],tbPassiveSkills[Name],tbSkillTree[[#This Row],[Name]],tbPassiveSkills[MetaName],OFFSET(tbSkillTree[#Headers],0,1))</f>
        <v>0</v>
      </c>
      <c r="J18" s="3">
        <f ca="1">SUMIFS(tbPassiveSkills[MetaVal],tbPassiveSkills[Name],tbSkillTree[[#This Row],[Name]],tbPassiveSkills[MetaName],OFFSET(tbSkillTree[#Headers],0,1))</f>
        <v>0</v>
      </c>
      <c r="K18" s="3">
        <f ca="1">SUMIFS(tbPassiveSkills[MetaVal],tbPassiveSkills[Name],tbSkillTree[[#This Row],[Name]],tbPassiveSkills[MetaName],OFFSET(tbSkillTree[#Headers],0,1))</f>
        <v>0</v>
      </c>
      <c r="L18" s="3">
        <f ca="1">SUMIFS(tbPassiveSkills[MetaVal],tbPassiveSkills[Name],tbSkillTree[[#This Row],[Name]],tbPassiveSkills[MetaName],OFFSET(tbSkillTree[#Headers],0,1))</f>
        <v>0</v>
      </c>
      <c r="M18" s="4">
        <f ca="1">SUMIFS(tbPassiveSkills[MetaVal],tbPassiveSkills[Name],tbSkillTree[[#This Row],[Name]],tbPassiveSkills[MetaName],OFFSET(tbSkillTree[#Headers],0,1))</f>
        <v>0</v>
      </c>
      <c r="N18" s="4">
        <f ca="1">SUMIFS(tbPassiveSkills[MetaVal],tbPassiveSkills[Name],tbSkillTree[[#This Row],[Name]],tbPassiveSkills[MetaName],OFFSET(tbSkillTree[#Headers],0,1))</f>
        <v>0</v>
      </c>
      <c r="O18" s="3">
        <f ca="1">SUMIFS(tbPassiveSkills[MetaVal],tbPassiveSkills[Name],tbSkillTree[[#This Row],[Name]],tbPassiveSkills[MetaName],OFFSET(tbSkillTree[#Headers],0,1))</f>
        <v>0</v>
      </c>
      <c r="P18" s="3">
        <f ca="1">SUMIFS(tbPassiveSkills[MetaVal],tbPassiveSkills[Name],tbSkillTree[[#This Row],[Name]],tbPassiveSkills[MetaName],OFFSET(tbSkillTree[#Headers],0,1))</f>
        <v>0</v>
      </c>
      <c r="Q18" s="3">
        <f ca="1">SUMIFS(tbPassiveSkills[MetaVal],tbPassiveSkills[Name],tbSkillTree[[#This Row],[Name]],tbPassiveSkills[MetaName],OFFSET(tbSkillTree[#Headers],0,1))</f>
        <v>0</v>
      </c>
      <c r="R18" s="3">
        <f ca="1">SUMIFS(tbPassiveSkills[MetaVal],tbPassiveSkills[Name],tbSkillTree[[#This Row],[Name]],tbPassiveSkills[MetaName],OFFSET(tbSkillTree[#Headers],0,1))</f>
        <v>0</v>
      </c>
      <c r="S18" s="3">
        <f ca="1">SUMIFS(tbPassiveSkills[MetaVal],tbPassiveSkills[Name],tbSkillTree[[#This Row],[Name]],tbPassiveSkills[MetaName],OFFSET(tbSkillTree[#Headers],0,1))</f>
        <v>0</v>
      </c>
      <c r="T18" s="3">
        <f ca="1">SUMIFS(tbPassiveSkills[MetaVal],tbPassiveSkills[Name],tbSkillTree[[#This Row],[Name]],tbPassiveSkills[MetaName],OFFSET(tbSkillTree[#Headers],0,1))</f>
        <v>0</v>
      </c>
      <c r="U18" s="3">
        <f ca="1">SUMIFS(tbPassiveSkills[MetaVal],tbPassiveSkills[Name],tbSkillTree[[#This Row],[Name]],tbPassiveSkills[MetaName],OFFSET(tbSkillTree[#Headers],0,1))</f>
        <v>0</v>
      </c>
      <c r="V18" s="3">
        <f ca="1">SUMIFS(tbPassiveSkills[MetaVal],tbPassiveSkills[Name],tbSkillTree[[#This Row],[Name]],tbPassiveSkills[MetaName],OFFSET(tbSkillTree[#Headers],0,1))</f>
        <v>0</v>
      </c>
      <c r="W18" s="3">
        <f ca="1">SUMIFS(tbPassiveSkills[MetaVal],tbPassiveSkills[Name],tbSkillTree[[#This Row],[Name]],tbPassiveSkills[MetaName],OFFSET(tbSkillTree[#Headers],0,1))</f>
        <v>0</v>
      </c>
      <c r="X18" s="3">
        <f ca="1">SUMIFS(tbPassiveSkills[MetaVal],tbPassiveSkills[Name],tbSkillTree[[#This Row],[Name]],tbPassiveSkills[MetaName],OFFSET(tbSkillTree[#Headers],0,1))</f>
        <v>0.14000000000000001</v>
      </c>
      <c r="Y18" s="3">
        <f ca="1">SUMIFS(tbPassiveSkills[MetaVal],tbPassiveSkills[Name],tbSkillTree[[#This Row],[Name]],tbPassiveSkills[MetaName],OFFSET(tbSkillTree[#Headers],0,1))</f>
        <v>0.2</v>
      </c>
      <c r="Z18" s="3">
        <f ca="1">SUMIFS(tbPassiveSkills[MetaVal],tbPassiveSkills[Name],tbSkillTree[[#This Row],[Name]],tbPassiveSkills[MetaName],OFFSET(tbSkillTree[#Headers],0,1))</f>
        <v>0</v>
      </c>
      <c r="AA18" s="3">
        <f ca="1">SUMIFS(tbPassiveSkills[MetaVal],tbPassiveSkills[Name],tbSkillTree[[#This Row],[Name]],tbPassiveSkills[MetaName],OFFSET(tbSkillTree[#Headers],0,1))</f>
        <v>0</v>
      </c>
      <c r="AB18" s="3">
        <f ca="1">SUMIFS(tbPassiveSkills[MetaVal],tbPassiveSkills[Name],tbSkillTree[[#This Row],[Name]],tbPassiveSkills[MetaName],OFFSET(tbSkillTree[#Headers],0,1))</f>
        <v>0</v>
      </c>
      <c r="AC18" s="3"/>
      <c r="AD18" s="3"/>
      <c r="AE18" s="3"/>
      <c r="AF18" s="3"/>
      <c r="AG18" s="3"/>
      <c r="AH18" s="3"/>
      <c r="AI18" s="3"/>
      <c r="AJ18" s="3"/>
      <c r="AK18" s="3"/>
      <c r="AL18" s="3"/>
      <c r="AM18" s="3"/>
      <c r="AN18" s="3"/>
      <c r="AO18" s="3"/>
    </row>
    <row r="19" spans="3:41" ht="32.1" customHeight="1" x14ac:dyDescent="0.25">
      <c r="C19" s="1" t="s">
        <v>4444</v>
      </c>
      <c r="D19" s="3">
        <v>15</v>
      </c>
      <c r="E19" s="1" t="s">
        <v>282</v>
      </c>
      <c r="F19" s="3">
        <f ca="1">SUMIFS(tbPassiveSkills[MetaVal],tbPassiveSkills[Name],tbSkillTree[[#This Row],[Name]],tbPassiveSkills[MetaName],OFFSET(tbSkillTree[#Headers],0,1))</f>
        <v>0</v>
      </c>
      <c r="G19" s="3">
        <f ca="1">SUMIFS(tbPassiveSkills[MetaVal],tbPassiveSkills[Name],tbSkillTree[[#This Row],[Name]],tbPassiveSkills[MetaName],OFFSET(tbSkillTree[#Headers],0,1))</f>
        <v>0</v>
      </c>
      <c r="H19" s="3">
        <f ca="1">SUMIFS(tbPassiveSkills[MetaVal],tbPassiveSkills[Name],tbSkillTree[[#This Row],[Name]],tbPassiveSkills[MetaName],OFFSET(tbSkillTree[#Headers],0,1))</f>
        <v>0</v>
      </c>
      <c r="I19" s="3">
        <f ca="1">SUMIFS(tbPassiveSkills[MetaVal],tbPassiveSkills[Name],tbSkillTree[[#This Row],[Name]],tbPassiveSkills[MetaName],OFFSET(tbSkillTree[#Headers],0,1))</f>
        <v>0</v>
      </c>
      <c r="J19" s="3">
        <f ca="1">SUMIFS(tbPassiveSkills[MetaVal],tbPassiveSkills[Name],tbSkillTree[[#This Row],[Name]],tbPassiveSkills[MetaName],OFFSET(tbSkillTree[#Headers],0,1))</f>
        <v>0</v>
      </c>
      <c r="K19" s="3">
        <f ca="1">SUMIFS(tbPassiveSkills[MetaVal],tbPassiveSkills[Name],tbSkillTree[[#This Row],[Name]],tbPassiveSkills[MetaName],OFFSET(tbSkillTree[#Headers],0,1))</f>
        <v>0</v>
      </c>
      <c r="L19" s="3">
        <f ca="1">SUMIFS(tbPassiveSkills[MetaVal],tbPassiveSkills[Name],tbSkillTree[[#This Row],[Name]],tbPassiveSkills[MetaName],OFFSET(tbSkillTree[#Headers],0,1))</f>
        <v>0</v>
      </c>
      <c r="M19" s="4">
        <f ca="1">SUMIFS(tbPassiveSkills[MetaVal],tbPassiveSkills[Name],tbSkillTree[[#This Row],[Name]],tbPassiveSkills[MetaName],OFFSET(tbSkillTree[#Headers],0,1))</f>
        <v>0</v>
      </c>
      <c r="N19" s="4">
        <f ca="1">SUMIFS(tbPassiveSkills[MetaVal],tbPassiveSkills[Name],tbSkillTree[[#This Row],[Name]],tbPassiveSkills[MetaName],OFFSET(tbSkillTree[#Headers],0,1))</f>
        <v>0</v>
      </c>
      <c r="O19" s="3">
        <f ca="1">SUMIFS(tbPassiveSkills[MetaVal],tbPassiveSkills[Name],tbSkillTree[[#This Row],[Name]],tbPassiveSkills[MetaName],OFFSET(tbSkillTree[#Headers],0,1))</f>
        <v>0</v>
      </c>
      <c r="P19" s="3">
        <f ca="1">SUMIFS(tbPassiveSkills[MetaVal],tbPassiveSkills[Name],tbSkillTree[[#This Row],[Name]],tbPassiveSkills[MetaName],OFFSET(tbSkillTree[#Headers],0,1))</f>
        <v>0</v>
      </c>
      <c r="Q19" s="3">
        <f ca="1">SUMIFS(tbPassiveSkills[MetaVal],tbPassiveSkills[Name],tbSkillTree[[#This Row],[Name]],tbPassiveSkills[MetaName],OFFSET(tbSkillTree[#Headers],0,1))</f>
        <v>0</v>
      </c>
      <c r="R19" s="3">
        <f ca="1">SUMIFS(tbPassiveSkills[MetaVal],tbPassiveSkills[Name],tbSkillTree[[#This Row],[Name]],tbPassiveSkills[MetaName],OFFSET(tbSkillTree[#Headers],0,1))</f>
        <v>0</v>
      </c>
      <c r="S19" s="3">
        <f ca="1">SUMIFS(tbPassiveSkills[MetaVal],tbPassiveSkills[Name],tbSkillTree[[#This Row],[Name]],tbPassiveSkills[MetaName],OFFSET(tbSkillTree[#Headers],0,1))</f>
        <v>0</v>
      </c>
      <c r="T19" s="3">
        <f ca="1">SUMIFS(tbPassiveSkills[MetaVal],tbPassiveSkills[Name],tbSkillTree[[#This Row],[Name]],tbPassiveSkills[MetaName],OFFSET(tbSkillTree[#Headers],0,1))</f>
        <v>0</v>
      </c>
      <c r="U19" s="3">
        <f ca="1">SUMIFS(tbPassiveSkills[MetaVal],tbPassiveSkills[Name],tbSkillTree[[#This Row],[Name]],tbPassiveSkills[MetaName],OFFSET(tbSkillTree[#Headers],0,1))</f>
        <v>0</v>
      </c>
      <c r="V19" s="3">
        <f ca="1">SUMIFS(tbPassiveSkills[MetaVal],tbPassiveSkills[Name],tbSkillTree[[#This Row],[Name]],tbPassiveSkills[MetaName],OFFSET(tbSkillTree[#Headers],0,1))</f>
        <v>0</v>
      </c>
      <c r="W19" s="3">
        <f ca="1">SUMIFS(tbPassiveSkills[MetaVal],tbPassiveSkills[Name],tbSkillTree[[#This Row],[Name]],tbPassiveSkills[MetaName],OFFSET(tbSkillTree[#Headers],0,1))</f>
        <v>0</v>
      </c>
      <c r="X19" s="3">
        <f ca="1">SUMIFS(tbPassiveSkills[MetaVal],tbPassiveSkills[Name],tbSkillTree[[#This Row],[Name]],tbPassiveSkills[MetaName],OFFSET(tbSkillTree[#Headers],0,1))</f>
        <v>0.2</v>
      </c>
      <c r="Y19" s="3">
        <f ca="1">SUMIFS(tbPassiveSkills[MetaVal],tbPassiveSkills[Name],tbSkillTree[[#This Row],[Name]],tbPassiveSkills[MetaName],OFFSET(tbSkillTree[#Headers],0,1))</f>
        <v>0.3</v>
      </c>
      <c r="Z19" s="3">
        <f ca="1">SUMIFS(tbPassiveSkills[MetaVal],tbPassiveSkills[Name],tbSkillTree[[#This Row],[Name]],tbPassiveSkills[MetaName],OFFSET(tbSkillTree[#Headers],0,1))</f>
        <v>0.08</v>
      </c>
      <c r="AA19" s="3">
        <f ca="1">SUMIFS(tbPassiveSkills[MetaVal],tbPassiveSkills[Name],tbSkillTree[[#This Row],[Name]],tbPassiveSkills[MetaName],OFFSET(tbSkillTree[#Headers],0,1))</f>
        <v>0</v>
      </c>
      <c r="AB19" s="3">
        <f ca="1">SUMIFS(tbPassiveSkills[MetaVal],tbPassiveSkills[Name],tbSkillTree[[#This Row],[Name]],tbPassiveSkills[MetaName],OFFSET(tbSkillTree[#Headers],0,1))</f>
        <v>0</v>
      </c>
      <c r="AC19" s="3"/>
      <c r="AD19" s="3"/>
      <c r="AE19" s="3"/>
      <c r="AF19" s="3"/>
      <c r="AG19" s="3"/>
      <c r="AH19" s="3"/>
      <c r="AI19" s="3"/>
      <c r="AJ19" s="3"/>
      <c r="AK19" s="3"/>
      <c r="AL19" s="3"/>
      <c r="AM19" s="3"/>
      <c r="AN19" s="3"/>
      <c r="AO19" s="3"/>
    </row>
    <row r="20" spans="3:41" ht="32.1" customHeight="1" x14ac:dyDescent="0.25">
      <c r="C20" s="1" t="s">
        <v>3049</v>
      </c>
      <c r="D20" s="3">
        <v>16</v>
      </c>
      <c r="E20" s="1" t="s">
        <v>282</v>
      </c>
      <c r="F20" s="3">
        <f ca="1">SUMIFS(tbPassiveSkills[MetaVal],tbPassiveSkills[Name],tbSkillTree[[#This Row],[Name]],tbPassiveSkills[MetaName],OFFSET(tbSkillTree[#Headers],0,1))</f>
        <v>0</v>
      </c>
      <c r="G20" s="3">
        <f ca="1">SUMIFS(tbPassiveSkills[MetaVal],tbPassiveSkills[Name],tbSkillTree[[#This Row],[Name]],tbPassiveSkills[MetaName],OFFSET(tbSkillTree[#Headers],0,1))</f>
        <v>0</v>
      </c>
      <c r="H20" s="3">
        <f ca="1">SUMIFS(tbPassiveSkills[MetaVal],tbPassiveSkills[Name],tbSkillTree[[#This Row],[Name]],tbPassiveSkills[MetaName],OFFSET(tbSkillTree[#Headers],0,1))</f>
        <v>0</v>
      </c>
      <c r="I20" s="3">
        <f ca="1">SUMIFS(tbPassiveSkills[MetaVal],tbPassiveSkills[Name],tbSkillTree[[#This Row],[Name]],tbPassiveSkills[MetaName],OFFSET(tbSkillTree[#Headers],0,1))</f>
        <v>0</v>
      </c>
      <c r="J20" s="3">
        <f ca="1">SUMIFS(tbPassiveSkills[MetaVal],tbPassiveSkills[Name],tbSkillTree[[#This Row],[Name]],tbPassiveSkills[MetaName],OFFSET(tbSkillTree[#Headers],0,1))</f>
        <v>0</v>
      </c>
      <c r="K20" s="3">
        <f ca="1">SUMIFS(tbPassiveSkills[MetaVal],tbPassiveSkills[Name],tbSkillTree[[#This Row],[Name]],tbPassiveSkills[MetaName],OFFSET(tbSkillTree[#Headers],0,1))</f>
        <v>0</v>
      </c>
      <c r="L20" s="3">
        <f ca="1">SUMIFS(tbPassiveSkills[MetaVal],tbPassiveSkills[Name],tbSkillTree[[#This Row],[Name]],tbPassiveSkills[MetaName],OFFSET(tbSkillTree[#Headers],0,1))</f>
        <v>0</v>
      </c>
      <c r="M20" s="4">
        <f ca="1">SUMIFS(tbPassiveSkills[MetaVal],tbPassiveSkills[Name],tbSkillTree[[#This Row],[Name]],tbPassiveSkills[MetaName],OFFSET(tbSkillTree[#Headers],0,1))</f>
        <v>0</v>
      </c>
      <c r="N20" s="4">
        <f ca="1">SUMIFS(tbPassiveSkills[MetaVal],tbPassiveSkills[Name],tbSkillTree[[#This Row],[Name]],tbPassiveSkills[MetaName],OFFSET(tbSkillTree[#Headers],0,1))</f>
        <v>0</v>
      </c>
      <c r="O20" s="3">
        <f ca="1">SUMIFS(tbPassiveSkills[MetaVal],tbPassiveSkills[Name],tbSkillTree[[#This Row],[Name]],tbPassiveSkills[MetaName],OFFSET(tbSkillTree[#Headers],0,1))</f>
        <v>0</v>
      </c>
      <c r="P20" s="3">
        <f ca="1">SUMIFS(tbPassiveSkills[MetaVal],tbPassiveSkills[Name],tbSkillTree[[#This Row],[Name]],tbPassiveSkills[MetaName],OFFSET(tbSkillTree[#Headers],0,1))</f>
        <v>0</v>
      </c>
      <c r="Q20" s="3">
        <f ca="1">SUMIFS(tbPassiveSkills[MetaVal],tbPassiveSkills[Name],tbSkillTree[[#This Row],[Name]],tbPassiveSkills[MetaName],OFFSET(tbSkillTree[#Headers],0,1))</f>
        <v>0</v>
      </c>
      <c r="R20" s="3">
        <f ca="1">SUMIFS(tbPassiveSkills[MetaVal],tbPassiveSkills[Name],tbSkillTree[[#This Row],[Name]],tbPassiveSkills[MetaName],OFFSET(tbSkillTree[#Headers],0,1))</f>
        <v>0</v>
      </c>
      <c r="S20" s="3">
        <f ca="1">SUMIFS(tbPassiveSkills[MetaVal],tbPassiveSkills[Name],tbSkillTree[[#This Row],[Name]],tbPassiveSkills[MetaName],OFFSET(tbSkillTree[#Headers],0,1))</f>
        <v>0</v>
      </c>
      <c r="T20" s="3">
        <f ca="1">SUMIFS(tbPassiveSkills[MetaVal],tbPassiveSkills[Name],tbSkillTree[[#This Row],[Name]],tbPassiveSkills[MetaName],OFFSET(tbSkillTree[#Headers],0,1))</f>
        <v>0</v>
      </c>
      <c r="U20" s="3">
        <f ca="1">SUMIFS(tbPassiveSkills[MetaVal],tbPassiveSkills[Name],tbSkillTree[[#This Row],[Name]],tbPassiveSkills[MetaName],OFFSET(tbSkillTree[#Headers],0,1))</f>
        <v>0</v>
      </c>
      <c r="V20" s="3">
        <f ca="1">SUMIFS(tbPassiveSkills[MetaVal],tbPassiveSkills[Name],tbSkillTree[[#This Row],[Name]],tbPassiveSkills[MetaName],OFFSET(tbSkillTree[#Headers],0,1))</f>
        <v>0</v>
      </c>
      <c r="W20" s="3">
        <f ca="1">SUMIFS(tbPassiveSkills[MetaVal],tbPassiveSkills[Name],tbSkillTree[[#This Row],[Name]],tbPassiveSkills[MetaName],OFFSET(tbSkillTree[#Headers],0,1))</f>
        <v>0</v>
      </c>
      <c r="X20" s="3">
        <f ca="1">SUMIFS(tbPassiveSkills[MetaVal],tbPassiveSkills[Name],tbSkillTree[[#This Row],[Name]],tbPassiveSkills[MetaName],OFFSET(tbSkillTree[#Headers],0,1))</f>
        <v>0.14000000000000001</v>
      </c>
      <c r="Y20" s="3">
        <f ca="1">SUMIFS(tbPassiveSkills[MetaVal],tbPassiveSkills[Name],tbSkillTree[[#This Row],[Name]],tbPassiveSkills[MetaName],OFFSET(tbSkillTree[#Headers],0,1))</f>
        <v>0.2</v>
      </c>
      <c r="Z20" s="3">
        <f ca="1">SUMIFS(tbPassiveSkills[MetaVal],tbPassiveSkills[Name],tbSkillTree[[#This Row],[Name]],tbPassiveSkills[MetaName],OFFSET(tbSkillTree[#Headers],0,1))</f>
        <v>0</v>
      </c>
      <c r="AA20" s="3">
        <f ca="1">SUMIFS(tbPassiveSkills[MetaVal],tbPassiveSkills[Name],tbSkillTree[[#This Row],[Name]],tbPassiveSkills[MetaName],OFFSET(tbSkillTree[#Headers],0,1))</f>
        <v>0</v>
      </c>
      <c r="AB20" s="3">
        <f ca="1">SUMIFS(tbPassiveSkills[MetaVal],tbPassiveSkills[Name],tbSkillTree[[#This Row],[Name]],tbPassiveSkills[MetaName],OFFSET(tbSkillTree[#Headers],0,1))</f>
        <v>0</v>
      </c>
      <c r="AC20" s="3"/>
      <c r="AD20" s="3"/>
      <c r="AE20" s="3"/>
      <c r="AF20" s="3"/>
      <c r="AG20" s="3"/>
      <c r="AH20" s="3"/>
      <c r="AI20" s="3"/>
      <c r="AJ20" s="3"/>
      <c r="AK20" s="3"/>
      <c r="AL20" s="3"/>
      <c r="AM20" s="3"/>
      <c r="AN20" s="3"/>
      <c r="AO20" s="3"/>
    </row>
    <row r="21" spans="3:41" ht="32.1" customHeight="1" x14ac:dyDescent="0.25">
      <c r="C21" s="1" t="s">
        <v>4018</v>
      </c>
      <c r="D21" s="3">
        <v>17</v>
      </c>
      <c r="E21" s="1" t="s">
        <v>282</v>
      </c>
      <c r="F21" s="3">
        <f ca="1">SUMIFS(tbPassiveSkills[MetaVal],tbPassiveSkills[Name],tbSkillTree[[#This Row],[Name]],tbPassiveSkills[MetaName],OFFSET(tbSkillTree[#Headers],0,1))</f>
        <v>0</v>
      </c>
      <c r="G21" s="3">
        <f ca="1">SUMIFS(tbPassiveSkills[MetaVal],tbPassiveSkills[Name],tbSkillTree[[#This Row],[Name]],tbPassiveSkills[MetaName],OFFSET(tbSkillTree[#Headers],0,1))</f>
        <v>20</v>
      </c>
      <c r="H21" s="3">
        <f ca="1">SUMIFS(tbPassiveSkills[MetaVal],tbPassiveSkills[Name],tbSkillTree[[#This Row],[Name]],tbPassiveSkills[MetaName],OFFSET(tbSkillTree[#Headers],0,1))</f>
        <v>0</v>
      </c>
      <c r="I21" s="3">
        <f ca="1">SUMIFS(tbPassiveSkills[MetaVal],tbPassiveSkills[Name],tbSkillTree[[#This Row],[Name]],tbPassiveSkills[MetaName],OFFSET(tbSkillTree[#Headers],0,1))</f>
        <v>0</v>
      </c>
      <c r="J21" s="3">
        <f ca="1">SUMIFS(tbPassiveSkills[MetaVal],tbPassiveSkills[Name],tbSkillTree[[#This Row],[Name]],tbPassiveSkills[MetaName],OFFSET(tbSkillTree[#Headers],0,1))</f>
        <v>0</v>
      </c>
      <c r="K21" s="3">
        <f ca="1">SUMIFS(tbPassiveSkills[MetaVal],tbPassiveSkills[Name],tbSkillTree[[#This Row],[Name]],tbPassiveSkills[MetaName],OFFSET(tbSkillTree[#Headers],0,1))</f>
        <v>0</v>
      </c>
      <c r="L21" s="3">
        <f ca="1">SUMIFS(tbPassiveSkills[MetaVal],tbPassiveSkills[Name],tbSkillTree[[#This Row],[Name]],tbPassiveSkills[MetaName],OFFSET(tbSkillTree[#Headers],0,1))</f>
        <v>0</v>
      </c>
      <c r="M21" s="4">
        <f ca="1">SUMIFS(tbPassiveSkills[MetaVal],tbPassiveSkills[Name],tbSkillTree[[#This Row],[Name]],tbPassiveSkills[MetaName],OFFSET(tbSkillTree[#Headers],0,1))</f>
        <v>0.2</v>
      </c>
      <c r="N21" s="4">
        <f ca="1">SUMIFS(tbPassiveSkills[MetaVal],tbPassiveSkills[Name],tbSkillTree[[#This Row],[Name]],tbPassiveSkills[MetaName],OFFSET(tbSkillTree[#Headers],0,1))</f>
        <v>0.2</v>
      </c>
      <c r="O21" s="3">
        <f ca="1">SUMIFS(tbPassiveSkills[MetaVal],tbPassiveSkills[Name],tbSkillTree[[#This Row],[Name]],tbPassiveSkills[MetaName],OFFSET(tbSkillTree[#Headers],0,1))</f>
        <v>0</v>
      </c>
      <c r="P21" s="3">
        <f ca="1">SUMIFS(tbPassiveSkills[MetaVal],tbPassiveSkills[Name],tbSkillTree[[#This Row],[Name]],tbPassiveSkills[MetaName],OFFSET(tbSkillTree[#Headers],0,1))</f>
        <v>0</v>
      </c>
      <c r="Q21" s="3">
        <f ca="1">SUMIFS(tbPassiveSkills[MetaVal],tbPassiveSkills[Name],tbSkillTree[[#This Row],[Name]],tbPassiveSkills[MetaName],OFFSET(tbSkillTree[#Headers],0,1))</f>
        <v>0</v>
      </c>
      <c r="R21" s="3">
        <f ca="1">SUMIFS(tbPassiveSkills[MetaVal],tbPassiveSkills[Name],tbSkillTree[[#This Row],[Name]],tbPassiveSkills[MetaName],OFFSET(tbSkillTree[#Headers],0,1))</f>
        <v>0.05</v>
      </c>
      <c r="S21" s="3">
        <f ca="1">SUMIFS(tbPassiveSkills[MetaVal],tbPassiveSkills[Name],tbSkillTree[[#This Row],[Name]],tbPassiveSkills[MetaName],OFFSET(tbSkillTree[#Headers],0,1))</f>
        <v>0</v>
      </c>
      <c r="T21" s="3">
        <f ca="1">SUMIFS(tbPassiveSkills[MetaVal],tbPassiveSkills[Name],tbSkillTree[[#This Row],[Name]],tbPassiveSkills[MetaName],OFFSET(tbSkillTree[#Headers],0,1))</f>
        <v>0</v>
      </c>
      <c r="U21" s="3">
        <f ca="1">SUMIFS(tbPassiveSkills[MetaVal],tbPassiveSkills[Name],tbSkillTree[[#This Row],[Name]],tbPassiveSkills[MetaName],OFFSET(tbSkillTree[#Headers],0,1))</f>
        <v>0</v>
      </c>
      <c r="V21" s="3">
        <f ca="1">SUMIFS(tbPassiveSkills[MetaVal],tbPassiveSkills[Name],tbSkillTree[[#This Row],[Name]],tbPassiveSkills[MetaName],OFFSET(tbSkillTree[#Headers],0,1))</f>
        <v>0</v>
      </c>
      <c r="W21" s="3">
        <f ca="1">SUMIFS(tbPassiveSkills[MetaVal],tbPassiveSkills[Name],tbSkillTree[[#This Row],[Name]],tbPassiveSkills[MetaName],OFFSET(tbSkillTree[#Headers],0,1))</f>
        <v>0</v>
      </c>
      <c r="X21" s="3">
        <f ca="1">SUMIFS(tbPassiveSkills[MetaVal],tbPassiveSkills[Name],tbSkillTree[[#This Row],[Name]],tbPassiveSkills[MetaName],OFFSET(tbSkillTree[#Headers],0,1))</f>
        <v>0</v>
      </c>
      <c r="Y21" s="3">
        <f ca="1">SUMIFS(tbPassiveSkills[MetaVal],tbPassiveSkills[Name],tbSkillTree[[#This Row],[Name]],tbPassiveSkills[MetaName],OFFSET(tbSkillTree[#Headers],0,1))</f>
        <v>0</v>
      </c>
      <c r="Z21" s="3">
        <f ca="1">SUMIFS(tbPassiveSkills[MetaVal],tbPassiveSkills[Name],tbSkillTree[[#This Row],[Name]],tbPassiveSkills[MetaName],OFFSET(tbSkillTree[#Headers],0,1))</f>
        <v>0</v>
      </c>
      <c r="AA21" s="3">
        <f ca="1">SUMIFS(tbPassiveSkills[MetaVal],tbPassiveSkills[Name],tbSkillTree[[#This Row],[Name]],tbPassiveSkills[MetaName],OFFSET(tbSkillTree[#Headers],0,1))</f>
        <v>0</v>
      </c>
      <c r="AB21" s="3">
        <f ca="1">SUMIFS(tbPassiveSkills[MetaVal],tbPassiveSkills[Name],tbSkillTree[[#This Row],[Name]],tbPassiveSkills[MetaName],OFFSET(tbSkillTree[#Headers],0,1))</f>
        <v>0</v>
      </c>
      <c r="AC21" s="3"/>
      <c r="AD21" s="3"/>
      <c r="AE21" s="3"/>
      <c r="AF21" s="3"/>
      <c r="AG21" s="3"/>
      <c r="AH21" s="3"/>
      <c r="AI21" s="3"/>
      <c r="AJ21" s="3"/>
      <c r="AK21" s="3"/>
      <c r="AL21" s="3"/>
      <c r="AM21" s="3"/>
      <c r="AN21" s="3"/>
      <c r="AO21" s="3"/>
    </row>
    <row r="22" spans="3:41" ht="32.1" customHeight="1" x14ac:dyDescent="0.25">
      <c r="C22" s="1" t="s">
        <v>2939</v>
      </c>
      <c r="D22" s="3">
        <v>18</v>
      </c>
      <c r="E22" s="1" t="s">
        <v>282</v>
      </c>
      <c r="F22" s="3">
        <f ca="1">SUMIFS(tbPassiveSkills[MetaVal],tbPassiveSkills[Name],tbSkillTree[[#This Row],[Name]],tbPassiveSkills[MetaName],OFFSET(tbSkillTree[#Headers],0,1))</f>
        <v>0</v>
      </c>
      <c r="G22" s="3">
        <f ca="1">SUMIFS(tbPassiveSkills[MetaVal],tbPassiveSkills[Name],tbSkillTree[[#This Row],[Name]],tbPassiveSkills[MetaName],OFFSET(tbSkillTree[#Headers],0,1))</f>
        <v>10</v>
      </c>
      <c r="H22" s="3">
        <f ca="1">SUMIFS(tbPassiveSkills[MetaVal],tbPassiveSkills[Name],tbSkillTree[[#This Row],[Name]],tbPassiveSkills[MetaName],OFFSET(tbSkillTree[#Headers],0,1))</f>
        <v>0</v>
      </c>
      <c r="I22" s="3">
        <f ca="1">SUMIFS(tbPassiveSkills[MetaVal],tbPassiveSkills[Name],tbSkillTree[[#This Row],[Name]],tbPassiveSkills[MetaName],OFFSET(tbSkillTree[#Headers],0,1))</f>
        <v>0</v>
      </c>
      <c r="J22" s="3">
        <f ca="1">SUMIFS(tbPassiveSkills[MetaVal],tbPassiveSkills[Name],tbSkillTree[[#This Row],[Name]],tbPassiveSkills[MetaName],OFFSET(tbSkillTree[#Headers],0,1))</f>
        <v>0</v>
      </c>
      <c r="K22" s="3">
        <f ca="1">SUMIFS(tbPassiveSkills[MetaVal],tbPassiveSkills[Name],tbSkillTree[[#This Row],[Name]],tbPassiveSkills[MetaName],OFFSET(tbSkillTree[#Headers],0,1))</f>
        <v>0</v>
      </c>
      <c r="L22" s="3">
        <f ca="1">SUMIFS(tbPassiveSkills[MetaVal],tbPassiveSkills[Name],tbSkillTree[[#This Row],[Name]],tbPassiveSkills[MetaName],OFFSET(tbSkillTree[#Headers],0,1))</f>
        <v>0</v>
      </c>
      <c r="M22" s="4">
        <f ca="1">SUMIFS(tbPassiveSkills[MetaVal],tbPassiveSkills[Name],tbSkillTree[[#This Row],[Name]],tbPassiveSkills[MetaName],OFFSET(tbSkillTree[#Headers],0,1))</f>
        <v>0</v>
      </c>
      <c r="N22" s="4">
        <f ca="1">SUMIFS(tbPassiveSkills[MetaVal],tbPassiveSkills[Name],tbSkillTree[[#This Row],[Name]],tbPassiveSkills[MetaName],OFFSET(tbSkillTree[#Headers],0,1))</f>
        <v>0</v>
      </c>
      <c r="O22" s="3">
        <f ca="1">SUMIFS(tbPassiveSkills[MetaVal],tbPassiveSkills[Name],tbSkillTree[[#This Row],[Name]],tbPassiveSkills[MetaName],OFFSET(tbSkillTree[#Headers],0,1))</f>
        <v>0</v>
      </c>
      <c r="P22" s="3">
        <f ca="1">SUMIFS(tbPassiveSkills[MetaVal],tbPassiveSkills[Name],tbSkillTree[[#This Row],[Name]],tbPassiveSkills[MetaName],OFFSET(tbSkillTree[#Headers],0,1))</f>
        <v>0</v>
      </c>
      <c r="Q22" s="3">
        <f ca="1">SUMIFS(tbPassiveSkills[MetaVal],tbPassiveSkills[Name],tbSkillTree[[#This Row],[Name]],tbPassiveSkills[MetaName],OFFSET(tbSkillTree[#Headers],0,1))</f>
        <v>0</v>
      </c>
      <c r="R22" s="3">
        <f ca="1">SUMIFS(tbPassiveSkills[MetaVal],tbPassiveSkills[Name],tbSkillTree[[#This Row],[Name]],tbPassiveSkills[MetaName],OFFSET(tbSkillTree[#Headers],0,1))</f>
        <v>0</v>
      </c>
      <c r="S22" s="3">
        <f ca="1">SUMIFS(tbPassiveSkills[MetaVal],tbPassiveSkills[Name],tbSkillTree[[#This Row],[Name]],tbPassiveSkills[MetaName],OFFSET(tbSkillTree[#Headers],0,1))</f>
        <v>0</v>
      </c>
      <c r="T22" s="3">
        <f ca="1">SUMIFS(tbPassiveSkills[MetaVal],tbPassiveSkills[Name],tbSkillTree[[#This Row],[Name]],tbPassiveSkills[MetaName],OFFSET(tbSkillTree[#Headers],0,1))</f>
        <v>0</v>
      </c>
      <c r="U22" s="3">
        <f ca="1">SUMIFS(tbPassiveSkills[MetaVal],tbPassiveSkills[Name],tbSkillTree[[#This Row],[Name]],tbPassiveSkills[MetaName],OFFSET(tbSkillTree[#Headers],0,1))</f>
        <v>0</v>
      </c>
      <c r="V22" s="3">
        <f ca="1">SUMIFS(tbPassiveSkills[MetaVal],tbPassiveSkills[Name],tbSkillTree[[#This Row],[Name]],tbPassiveSkills[MetaName],OFFSET(tbSkillTree[#Headers],0,1))</f>
        <v>0</v>
      </c>
      <c r="W22" s="3">
        <f ca="1">SUMIFS(tbPassiveSkills[MetaVal],tbPassiveSkills[Name],tbSkillTree[[#This Row],[Name]],tbPassiveSkills[MetaName],OFFSET(tbSkillTree[#Headers],0,1))</f>
        <v>0</v>
      </c>
      <c r="X22" s="3">
        <f ca="1">SUMIFS(tbPassiveSkills[MetaVal],tbPassiveSkills[Name],tbSkillTree[[#This Row],[Name]],tbPassiveSkills[MetaName],OFFSET(tbSkillTree[#Headers],0,1))</f>
        <v>0</v>
      </c>
      <c r="Y22" s="3">
        <f ca="1">SUMIFS(tbPassiveSkills[MetaVal],tbPassiveSkills[Name],tbSkillTree[[#This Row],[Name]],tbPassiveSkills[MetaName],OFFSET(tbSkillTree[#Headers],0,1))</f>
        <v>0</v>
      </c>
      <c r="Z22" s="3">
        <f ca="1">SUMIFS(tbPassiveSkills[MetaVal],tbPassiveSkills[Name],tbSkillTree[[#This Row],[Name]],tbPassiveSkills[MetaName],OFFSET(tbSkillTree[#Headers],0,1))</f>
        <v>0</v>
      </c>
      <c r="AA22" s="3">
        <f ca="1">SUMIFS(tbPassiveSkills[MetaVal],tbPassiveSkills[Name],tbSkillTree[[#This Row],[Name]],tbPassiveSkills[MetaName],OFFSET(tbSkillTree[#Headers],0,1))</f>
        <v>0</v>
      </c>
      <c r="AB22" s="3">
        <f ca="1">SUMIFS(tbPassiveSkills[MetaVal],tbPassiveSkills[Name],tbSkillTree[[#This Row],[Name]],tbPassiveSkills[MetaName],OFFSET(tbSkillTree[#Headers],0,1))</f>
        <v>0</v>
      </c>
      <c r="AC22" s="3"/>
      <c r="AD22" s="3"/>
      <c r="AE22" s="3"/>
      <c r="AF22" s="3"/>
      <c r="AG22" s="3"/>
      <c r="AH22" s="3"/>
      <c r="AI22" s="3"/>
      <c r="AJ22" s="3"/>
      <c r="AK22" s="3"/>
      <c r="AL22" s="3"/>
      <c r="AM22" s="3"/>
      <c r="AN22" s="3"/>
      <c r="AO22" s="3"/>
    </row>
    <row r="23" spans="3:41" ht="32.1" customHeight="1" x14ac:dyDescent="0.25">
      <c r="C23" s="1" t="s">
        <v>3092</v>
      </c>
      <c r="D23" s="3">
        <v>19</v>
      </c>
      <c r="E23" s="1" t="s">
        <v>282</v>
      </c>
      <c r="F23" s="3">
        <f ca="1">SUMIFS(tbPassiveSkills[MetaVal],tbPassiveSkills[Name],tbSkillTree[[#This Row],[Name]],tbPassiveSkills[MetaName],OFFSET(tbSkillTree[#Headers],0,1))</f>
        <v>10</v>
      </c>
      <c r="G23" s="3">
        <f ca="1">SUMIFS(tbPassiveSkills[MetaVal],tbPassiveSkills[Name],tbSkillTree[[#This Row],[Name]],tbPassiveSkills[MetaName],OFFSET(tbSkillTree[#Headers],0,1))</f>
        <v>0</v>
      </c>
      <c r="H23" s="3">
        <f ca="1">SUMIFS(tbPassiveSkills[MetaVal],tbPassiveSkills[Name],tbSkillTree[[#This Row],[Name]],tbPassiveSkills[MetaName],OFFSET(tbSkillTree[#Headers],0,1))</f>
        <v>0</v>
      </c>
      <c r="I23" s="3">
        <f ca="1">SUMIFS(tbPassiveSkills[MetaVal],tbPassiveSkills[Name],tbSkillTree[[#This Row],[Name]],tbPassiveSkills[MetaName],OFFSET(tbSkillTree[#Headers],0,1))</f>
        <v>0</v>
      </c>
      <c r="J23" s="3">
        <f ca="1">SUMIFS(tbPassiveSkills[MetaVal],tbPassiveSkills[Name],tbSkillTree[[#This Row],[Name]],tbPassiveSkills[MetaName],OFFSET(tbSkillTree[#Headers],0,1))</f>
        <v>0</v>
      </c>
      <c r="K23" s="3">
        <f ca="1">SUMIFS(tbPassiveSkills[MetaVal],tbPassiveSkills[Name],tbSkillTree[[#This Row],[Name]],tbPassiveSkills[MetaName],OFFSET(tbSkillTree[#Headers],0,1))</f>
        <v>0</v>
      </c>
      <c r="L23" s="3">
        <f ca="1">SUMIFS(tbPassiveSkills[MetaVal],tbPassiveSkills[Name],tbSkillTree[[#This Row],[Name]],tbPassiveSkills[MetaName],OFFSET(tbSkillTree[#Headers],0,1))</f>
        <v>0</v>
      </c>
      <c r="M23" s="4">
        <f ca="1">SUMIFS(tbPassiveSkills[MetaVal],tbPassiveSkills[Name],tbSkillTree[[#This Row],[Name]],tbPassiveSkills[MetaName],OFFSET(tbSkillTree[#Headers],0,1))</f>
        <v>0</v>
      </c>
      <c r="N23" s="4">
        <f ca="1">SUMIFS(tbPassiveSkills[MetaVal],tbPassiveSkills[Name],tbSkillTree[[#This Row],[Name]],tbPassiveSkills[MetaName],OFFSET(tbSkillTree[#Headers],0,1))</f>
        <v>0</v>
      </c>
      <c r="O23" s="3">
        <f ca="1">SUMIFS(tbPassiveSkills[MetaVal],tbPassiveSkills[Name],tbSkillTree[[#This Row],[Name]],tbPassiveSkills[MetaName],OFFSET(tbSkillTree[#Headers],0,1))</f>
        <v>0</v>
      </c>
      <c r="P23" s="3">
        <f ca="1">SUMIFS(tbPassiveSkills[MetaVal],tbPassiveSkills[Name],tbSkillTree[[#This Row],[Name]],tbPassiveSkills[MetaName],OFFSET(tbSkillTree[#Headers],0,1))</f>
        <v>0</v>
      </c>
      <c r="Q23" s="3">
        <f ca="1">SUMIFS(tbPassiveSkills[MetaVal],tbPassiveSkills[Name],tbSkillTree[[#This Row],[Name]],tbPassiveSkills[MetaName],OFFSET(tbSkillTree[#Headers],0,1))</f>
        <v>0</v>
      </c>
      <c r="R23" s="3">
        <f ca="1">SUMIFS(tbPassiveSkills[MetaVal],tbPassiveSkills[Name],tbSkillTree[[#This Row],[Name]],tbPassiveSkills[MetaName],OFFSET(tbSkillTree[#Headers],0,1))</f>
        <v>0</v>
      </c>
      <c r="S23" s="3">
        <f ca="1">SUMIFS(tbPassiveSkills[MetaVal],tbPassiveSkills[Name],tbSkillTree[[#This Row],[Name]],tbPassiveSkills[MetaName],OFFSET(tbSkillTree[#Headers],0,1))</f>
        <v>0</v>
      </c>
      <c r="T23" s="3">
        <f ca="1">SUMIFS(tbPassiveSkills[MetaVal],tbPassiveSkills[Name],tbSkillTree[[#This Row],[Name]],tbPassiveSkills[MetaName],OFFSET(tbSkillTree[#Headers],0,1))</f>
        <v>0</v>
      </c>
      <c r="U23" s="3">
        <f ca="1">SUMIFS(tbPassiveSkills[MetaVal],tbPassiveSkills[Name],tbSkillTree[[#This Row],[Name]],tbPassiveSkills[MetaName],OFFSET(tbSkillTree[#Headers],0,1))</f>
        <v>0</v>
      </c>
      <c r="V23" s="3">
        <f ca="1">SUMIFS(tbPassiveSkills[MetaVal],tbPassiveSkills[Name],tbSkillTree[[#This Row],[Name]],tbPassiveSkills[MetaName],OFFSET(tbSkillTree[#Headers],0,1))</f>
        <v>0</v>
      </c>
      <c r="W23" s="3">
        <f ca="1">SUMIFS(tbPassiveSkills[MetaVal],tbPassiveSkills[Name],tbSkillTree[[#This Row],[Name]],tbPassiveSkills[MetaName],OFFSET(tbSkillTree[#Headers],0,1))</f>
        <v>0</v>
      </c>
      <c r="X23" s="3">
        <f ca="1">SUMIFS(tbPassiveSkills[MetaVal],tbPassiveSkills[Name],tbSkillTree[[#This Row],[Name]],tbPassiveSkills[MetaName],OFFSET(tbSkillTree[#Headers],0,1))</f>
        <v>0</v>
      </c>
      <c r="Y23" s="3">
        <f ca="1">SUMIFS(tbPassiveSkills[MetaVal],tbPassiveSkills[Name],tbSkillTree[[#This Row],[Name]],tbPassiveSkills[MetaName],OFFSET(tbSkillTree[#Headers],0,1))</f>
        <v>0</v>
      </c>
      <c r="Z23" s="3">
        <f ca="1">SUMIFS(tbPassiveSkills[MetaVal],tbPassiveSkills[Name],tbSkillTree[[#This Row],[Name]],tbPassiveSkills[MetaName],OFFSET(tbSkillTree[#Headers],0,1))</f>
        <v>0</v>
      </c>
      <c r="AA23" s="3">
        <f ca="1">SUMIFS(tbPassiveSkills[MetaVal],tbPassiveSkills[Name],tbSkillTree[[#This Row],[Name]],tbPassiveSkills[MetaName],OFFSET(tbSkillTree[#Headers],0,1))</f>
        <v>0</v>
      </c>
      <c r="AB23" s="3">
        <f ca="1">SUMIFS(tbPassiveSkills[MetaVal],tbPassiveSkills[Name],tbSkillTree[[#This Row],[Name]],tbPassiveSkills[MetaName],OFFSET(tbSkillTree[#Headers],0,1))</f>
        <v>0</v>
      </c>
      <c r="AC23" s="3"/>
      <c r="AD23" s="3"/>
      <c r="AE23" s="3"/>
      <c r="AF23" s="3"/>
      <c r="AG23" s="3"/>
      <c r="AH23" s="3"/>
      <c r="AI23" s="3"/>
      <c r="AJ23" s="3"/>
      <c r="AK23" s="3"/>
      <c r="AL23" s="3"/>
      <c r="AM23" s="3"/>
      <c r="AN23" s="3"/>
      <c r="AO23" s="3"/>
    </row>
    <row r="24" spans="3:41" ht="32.1" customHeight="1" x14ac:dyDescent="0.25">
      <c r="C24" s="1" t="s">
        <v>2939</v>
      </c>
      <c r="D24" s="3">
        <v>20</v>
      </c>
      <c r="E24" s="1" t="s">
        <v>282</v>
      </c>
      <c r="F24" s="3">
        <f ca="1">SUMIFS(tbPassiveSkills[MetaVal],tbPassiveSkills[Name],tbSkillTree[[#This Row],[Name]],tbPassiveSkills[MetaName],OFFSET(tbSkillTree[#Headers],0,1))</f>
        <v>0</v>
      </c>
      <c r="G24" s="3">
        <f ca="1">SUMIFS(tbPassiveSkills[MetaVal],tbPassiveSkills[Name],tbSkillTree[[#This Row],[Name]],tbPassiveSkills[MetaName],OFFSET(tbSkillTree[#Headers],0,1))</f>
        <v>10</v>
      </c>
      <c r="H24" s="3">
        <f ca="1">SUMIFS(tbPassiveSkills[MetaVal],tbPassiveSkills[Name],tbSkillTree[[#This Row],[Name]],tbPassiveSkills[MetaName],OFFSET(tbSkillTree[#Headers],0,1))</f>
        <v>0</v>
      </c>
      <c r="I24" s="3">
        <f ca="1">SUMIFS(tbPassiveSkills[MetaVal],tbPassiveSkills[Name],tbSkillTree[[#This Row],[Name]],tbPassiveSkills[MetaName],OFFSET(tbSkillTree[#Headers],0,1))</f>
        <v>0</v>
      </c>
      <c r="J24" s="3">
        <f ca="1">SUMIFS(tbPassiveSkills[MetaVal],tbPassiveSkills[Name],tbSkillTree[[#This Row],[Name]],tbPassiveSkills[MetaName],OFFSET(tbSkillTree[#Headers],0,1))</f>
        <v>0</v>
      </c>
      <c r="K24" s="3">
        <f ca="1">SUMIFS(tbPassiveSkills[MetaVal],tbPassiveSkills[Name],tbSkillTree[[#This Row],[Name]],tbPassiveSkills[MetaName],OFFSET(tbSkillTree[#Headers],0,1))</f>
        <v>0</v>
      </c>
      <c r="L24" s="3">
        <f ca="1">SUMIFS(tbPassiveSkills[MetaVal],tbPassiveSkills[Name],tbSkillTree[[#This Row],[Name]],tbPassiveSkills[MetaName],OFFSET(tbSkillTree[#Headers],0,1))</f>
        <v>0</v>
      </c>
      <c r="M24" s="4">
        <f ca="1">SUMIFS(tbPassiveSkills[MetaVal],tbPassiveSkills[Name],tbSkillTree[[#This Row],[Name]],tbPassiveSkills[MetaName],OFFSET(tbSkillTree[#Headers],0,1))</f>
        <v>0</v>
      </c>
      <c r="N24" s="4">
        <f ca="1">SUMIFS(tbPassiveSkills[MetaVal],tbPassiveSkills[Name],tbSkillTree[[#This Row],[Name]],tbPassiveSkills[MetaName],OFFSET(tbSkillTree[#Headers],0,1))</f>
        <v>0</v>
      </c>
      <c r="O24" s="3">
        <f ca="1">SUMIFS(tbPassiveSkills[MetaVal],tbPassiveSkills[Name],tbSkillTree[[#This Row],[Name]],tbPassiveSkills[MetaName],OFFSET(tbSkillTree[#Headers],0,1))</f>
        <v>0</v>
      </c>
      <c r="P24" s="3">
        <f ca="1">SUMIFS(tbPassiveSkills[MetaVal],tbPassiveSkills[Name],tbSkillTree[[#This Row],[Name]],tbPassiveSkills[MetaName],OFFSET(tbSkillTree[#Headers],0,1))</f>
        <v>0</v>
      </c>
      <c r="Q24" s="3">
        <f ca="1">SUMIFS(tbPassiveSkills[MetaVal],tbPassiveSkills[Name],tbSkillTree[[#This Row],[Name]],tbPassiveSkills[MetaName],OFFSET(tbSkillTree[#Headers],0,1))</f>
        <v>0</v>
      </c>
      <c r="R24" s="3">
        <f ca="1">SUMIFS(tbPassiveSkills[MetaVal],tbPassiveSkills[Name],tbSkillTree[[#This Row],[Name]],tbPassiveSkills[MetaName],OFFSET(tbSkillTree[#Headers],0,1))</f>
        <v>0</v>
      </c>
      <c r="S24" s="3">
        <f ca="1">SUMIFS(tbPassiveSkills[MetaVal],tbPassiveSkills[Name],tbSkillTree[[#This Row],[Name]],tbPassiveSkills[MetaName],OFFSET(tbSkillTree[#Headers],0,1))</f>
        <v>0</v>
      </c>
      <c r="T24" s="3">
        <f ca="1">SUMIFS(tbPassiveSkills[MetaVal],tbPassiveSkills[Name],tbSkillTree[[#This Row],[Name]],tbPassiveSkills[MetaName],OFFSET(tbSkillTree[#Headers],0,1))</f>
        <v>0</v>
      </c>
      <c r="U24" s="3">
        <f ca="1">SUMIFS(tbPassiveSkills[MetaVal],tbPassiveSkills[Name],tbSkillTree[[#This Row],[Name]],tbPassiveSkills[MetaName],OFFSET(tbSkillTree[#Headers],0,1))</f>
        <v>0</v>
      </c>
      <c r="V24" s="3">
        <f ca="1">SUMIFS(tbPassiveSkills[MetaVal],tbPassiveSkills[Name],tbSkillTree[[#This Row],[Name]],tbPassiveSkills[MetaName],OFFSET(tbSkillTree[#Headers],0,1))</f>
        <v>0</v>
      </c>
      <c r="W24" s="3">
        <f ca="1">SUMIFS(tbPassiveSkills[MetaVal],tbPassiveSkills[Name],tbSkillTree[[#This Row],[Name]],tbPassiveSkills[MetaName],OFFSET(tbSkillTree[#Headers],0,1))</f>
        <v>0</v>
      </c>
      <c r="X24" s="3">
        <f ca="1">SUMIFS(tbPassiveSkills[MetaVal],tbPassiveSkills[Name],tbSkillTree[[#This Row],[Name]],tbPassiveSkills[MetaName],OFFSET(tbSkillTree[#Headers],0,1))</f>
        <v>0</v>
      </c>
      <c r="Y24" s="3">
        <f ca="1">SUMIFS(tbPassiveSkills[MetaVal],tbPassiveSkills[Name],tbSkillTree[[#This Row],[Name]],tbPassiveSkills[MetaName],OFFSET(tbSkillTree[#Headers],0,1))</f>
        <v>0</v>
      </c>
      <c r="Z24" s="3">
        <f ca="1">SUMIFS(tbPassiveSkills[MetaVal],tbPassiveSkills[Name],tbSkillTree[[#This Row],[Name]],tbPassiveSkills[MetaName],OFFSET(tbSkillTree[#Headers],0,1))</f>
        <v>0</v>
      </c>
      <c r="AA24" s="3">
        <f ca="1">SUMIFS(tbPassiveSkills[MetaVal],tbPassiveSkills[Name],tbSkillTree[[#This Row],[Name]],tbPassiveSkills[MetaName],OFFSET(tbSkillTree[#Headers],0,1))</f>
        <v>0</v>
      </c>
      <c r="AB24" s="3">
        <f ca="1">SUMIFS(tbPassiveSkills[MetaVal],tbPassiveSkills[Name],tbSkillTree[[#This Row],[Name]],tbPassiveSkills[MetaName],OFFSET(tbSkillTree[#Headers],0,1))</f>
        <v>0</v>
      </c>
      <c r="AC24" s="3"/>
      <c r="AD24" s="3"/>
      <c r="AE24" s="3"/>
      <c r="AF24" s="3"/>
      <c r="AG24" s="3"/>
      <c r="AH24" s="3"/>
      <c r="AI24" s="3"/>
      <c r="AJ24" s="3"/>
      <c r="AK24" s="3"/>
      <c r="AL24" s="3"/>
      <c r="AM24" s="3"/>
      <c r="AN24" s="3"/>
      <c r="AO24" s="3"/>
    </row>
    <row r="25" spans="3:41" ht="32.1" customHeight="1" x14ac:dyDescent="0.25">
      <c r="C25" s="1" t="s">
        <v>4916</v>
      </c>
      <c r="D25" s="3">
        <v>21</v>
      </c>
      <c r="E25" s="1" t="s">
        <v>282</v>
      </c>
      <c r="F25" s="3">
        <f ca="1">SUMIFS(tbPassiveSkills[MetaVal],tbPassiveSkills[Name],tbSkillTree[[#This Row],[Name]],tbPassiveSkills[MetaName],OFFSET(tbSkillTree[#Headers],0,1))</f>
        <v>0</v>
      </c>
      <c r="G25" s="3">
        <f ca="1">SUMIFS(tbPassiveSkills[MetaVal],tbPassiveSkills[Name],tbSkillTree[[#This Row],[Name]],tbPassiveSkills[MetaName],OFFSET(tbSkillTree[#Headers],0,1))</f>
        <v>0</v>
      </c>
      <c r="H25" s="3">
        <f ca="1">SUMIFS(tbPassiveSkills[MetaVal],tbPassiveSkills[Name],tbSkillTree[[#This Row],[Name]],tbPassiveSkills[MetaName],OFFSET(tbSkillTree[#Headers],0,1))</f>
        <v>10</v>
      </c>
      <c r="I25" s="3">
        <f ca="1">SUMIFS(tbPassiveSkills[MetaVal],tbPassiveSkills[Name],tbSkillTree[[#This Row],[Name]],tbPassiveSkills[MetaName],OFFSET(tbSkillTree[#Headers],0,1))</f>
        <v>0</v>
      </c>
      <c r="J25" s="3">
        <f ca="1">SUMIFS(tbPassiveSkills[MetaVal],tbPassiveSkills[Name],tbSkillTree[[#This Row],[Name]],tbPassiveSkills[MetaName],OFFSET(tbSkillTree[#Headers],0,1))</f>
        <v>0</v>
      </c>
      <c r="K25" s="3">
        <f ca="1">SUMIFS(tbPassiveSkills[MetaVal],tbPassiveSkills[Name],tbSkillTree[[#This Row],[Name]],tbPassiveSkills[MetaName],OFFSET(tbSkillTree[#Headers],0,1))</f>
        <v>0</v>
      </c>
      <c r="L25" s="3">
        <f ca="1">SUMIFS(tbPassiveSkills[MetaVal],tbPassiveSkills[Name],tbSkillTree[[#This Row],[Name]],tbPassiveSkills[MetaName],OFFSET(tbSkillTree[#Headers],0,1))</f>
        <v>0</v>
      </c>
      <c r="M25" s="4">
        <f ca="1">SUMIFS(tbPassiveSkills[MetaVal],tbPassiveSkills[Name],tbSkillTree[[#This Row],[Name]],tbPassiveSkills[MetaName],OFFSET(tbSkillTree[#Headers],0,1))</f>
        <v>0</v>
      </c>
      <c r="N25" s="4">
        <f ca="1">SUMIFS(tbPassiveSkills[MetaVal],tbPassiveSkills[Name],tbSkillTree[[#This Row],[Name]],tbPassiveSkills[MetaName],OFFSET(tbSkillTree[#Headers],0,1))</f>
        <v>0</v>
      </c>
      <c r="O25" s="3">
        <f ca="1">SUMIFS(tbPassiveSkills[MetaVal],tbPassiveSkills[Name],tbSkillTree[[#This Row],[Name]],tbPassiveSkills[MetaName],OFFSET(tbSkillTree[#Headers],0,1))</f>
        <v>0</v>
      </c>
      <c r="P25" s="3">
        <f ca="1">SUMIFS(tbPassiveSkills[MetaVal],tbPassiveSkills[Name],tbSkillTree[[#This Row],[Name]],tbPassiveSkills[MetaName],OFFSET(tbSkillTree[#Headers],0,1))</f>
        <v>0</v>
      </c>
      <c r="Q25" s="3">
        <f ca="1">SUMIFS(tbPassiveSkills[MetaVal],tbPassiveSkills[Name],tbSkillTree[[#This Row],[Name]],tbPassiveSkills[MetaName],OFFSET(tbSkillTree[#Headers],0,1))</f>
        <v>0</v>
      </c>
      <c r="R25" s="3">
        <f ca="1">SUMIFS(tbPassiveSkills[MetaVal],tbPassiveSkills[Name],tbSkillTree[[#This Row],[Name]],tbPassiveSkills[MetaName],OFFSET(tbSkillTree[#Headers],0,1))</f>
        <v>0</v>
      </c>
      <c r="S25" s="3">
        <f ca="1">SUMIFS(tbPassiveSkills[MetaVal],tbPassiveSkills[Name],tbSkillTree[[#This Row],[Name]],tbPassiveSkills[MetaName],OFFSET(tbSkillTree[#Headers],0,1))</f>
        <v>0</v>
      </c>
      <c r="T25" s="3">
        <f ca="1">SUMIFS(tbPassiveSkills[MetaVal],tbPassiveSkills[Name],tbSkillTree[[#This Row],[Name]],tbPassiveSkills[MetaName],OFFSET(tbSkillTree[#Headers],0,1))</f>
        <v>0</v>
      </c>
      <c r="U25" s="3">
        <f ca="1">SUMIFS(tbPassiveSkills[MetaVal],tbPassiveSkills[Name],tbSkillTree[[#This Row],[Name]],tbPassiveSkills[MetaName],OFFSET(tbSkillTree[#Headers],0,1))</f>
        <v>0</v>
      </c>
      <c r="V25" s="3">
        <f ca="1">SUMIFS(tbPassiveSkills[MetaVal],tbPassiveSkills[Name],tbSkillTree[[#This Row],[Name]],tbPassiveSkills[MetaName],OFFSET(tbSkillTree[#Headers],0,1))</f>
        <v>0</v>
      </c>
      <c r="W25" s="3">
        <f ca="1">SUMIFS(tbPassiveSkills[MetaVal],tbPassiveSkills[Name],tbSkillTree[[#This Row],[Name]],tbPassiveSkills[MetaName],OFFSET(tbSkillTree[#Headers],0,1))</f>
        <v>0</v>
      </c>
      <c r="X25" s="3">
        <f ca="1">SUMIFS(tbPassiveSkills[MetaVal],tbPassiveSkills[Name],tbSkillTree[[#This Row],[Name]],tbPassiveSkills[MetaName],OFFSET(tbSkillTree[#Headers],0,1))</f>
        <v>0</v>
      </c>
      <c r="Y25" s="3">
        <f ca="1">SUMIFS(tbPassiveSkills[MetaVal],tbPassiveSkills[Name],tbSkillTree[[#This Row],[Name]],tbPassiveSkills[MetaName],OFFSET(tbSkillTree[#Headers],0,1))</f>
        <v>0</v>
      </c>
      <c r="Z25" s="3">
        <f ca="1">SUMIFS(tbPassiveSkills[MetaVal],tbPassiveSkills[Name],tbSkillTree[[#This Row],[Name]],tbPassiveSkills[MetaName],OFFSET(tbSkillTree[#Headers],0,1))</f>
        <v>0</v>
      </c>
      <c r="AA25" s="3">
        <f ca="1">SUMIFS(tbPassiveSkills[MetaVal],tbPassiveSkills[Name],tbSkillTree[[#This Row],[Name]],tbPassiveSkills[MetaName],OFFSET(tbSkillTree[#Headers],0,1))</f>
        <v>0</v>
      </c>
      <c r="AB25" s="3">
        <f ca="1">SUMIFS(tbPassiveSkills[MetaVal],tbPassiveSkills[Name],tbSkillTree[[#This Row],[Name]],tbPassiveSkills[MetaName],OFFSET(tbSkillTree[#Headers],0,1))</f>
        <v>0</v>
      </c>
      <c r="AC25" s="3"/>
      <c r="AD25" s="3"/>
      <c r="AE25" s="3"/>
      <c r="AF25" s="3"/>
      <c r="AG25" s="3"/>
      <c r="AH25" s="3"/>
      <c r="AI25" s="3"/>
      <c r="AJ25" s="3"/>
      <c r="AK25" s="3"/>
      <c r="AL25" s="3"/>
      <c r="AM25" s="3"/>
      <c r="AN25" s="3"/>
      <c r="AO25" s="3"/>
    </row>
    <row r="26" spans="3:41" ht="32.1" customHeight="1" x14ac:dyDescent="0.25">
      <c r="C26" s="1" t="s">
        <v>2939</v>
      </c>
      <c r="D26" s="3">
        <v>22</v>
      </c>
      <c r="E26" s="1" t="s">
        <v>282</v>
      </c>
      <c r="F26" s="3">
        <f ca="1">SUMIFS(tbPassiveSkills[MetaVal],tbPassiveSkills[Name],tbSkillTree[[#This Row],[Name]],tbPassiveSkills[MetaName],OFFSET(tbSkillTree[#Headers],0,1))</f>
        <v>0</v>
      </c>
      <c r="G26" s="3">
        <f ca="1">SUMIFS(tbPassiveSkills[MetaVal],tbPassiveSkills[Name],tbSkillTree[[#This Row],[Name]],tbPassiveSkills[MetaName],OFFSET(tbSkillTree[#Headers],0,1))</f>
        <v>10</v>
      </c>
      <c r="H26" s="3">
        <f ca="1">SUMIFS(tbPassiveSkills[MetaVal],tbPassiveSkills[Name],tbSkillTree[[#This Row],[Name]],tbPassiveSkills[MetaName],OFFSET(tbSkillTree[#Headers],0,1))</f>
        <v>0</v>
      </c>
      <c r="I26" s="3">
        <f ca="1">SUMIFS(tbPassiveSkills[MetaVal],tbPassiveSkills[Name],tbSkillTree[[#This Row],[Name]],tbPassiveSkills[MetaName],OFFSET(tbSkillTree[#Headers],0,1))</f>
        <v>0</v>
      </c>
      <c r="J26" s="3">
        <f ca="1">SUMIFS(tbPassiveSkills[MetaVal],tbPassiveSkills[Name],tbSkillTree[[#This Row],[Name]],tbPassiveSkills[MetaName],OFFSET(tbSkillTree[#Headers],0,1))</f>
        <v>0</v>
      </c>
      <c r="K26" s="3">
        <f ca="1">SUMIFS(tbPassiveSkills[MetaVal],tbPassiveSkills[Name],tbSkillTree[[#This Row],[Name]],tbPassiveSkills[MetaName],OFFSET(tbSkillTree[#Headers],0,1))</f>
        <v>0</v>
      </c>
      <c r="L26" s="3">
        <f ca="1">SUMIFS(tbPassiveSkills[MetaVal],tbPassiveSkills[Name],tbSkillTree[[#This Row],[Name]],tbPassiveSkills[MetaName],OFFSET(tbSkillTree[#Headers],0,1))</f>
        <v>0</v>
      </c>
      <c r="M26" s="4">
        <f ca="1">SUMIFS(tbPassiveSkills[MetaVal],tbPassiveSkills[Name],tbSkillTree[[#This Row],[Name]],tbPassiveSkills[MetaName],OFFSET(tbSkillTree[#Headers],0,1))</f>
        <v>0</v>
      </c>
      <c r="N26" s="4">
        <f ca="1">SUMIFS(tbPassiveSkills[MetaVal],tbPassiveSkills[Name],tbSkillTree[[#This Row],[Name]],tbPassiveSkills[MetaName],OFFSET(tbSkillTree[#Headers],0,1))</f>
        <v>0</v>
      </c>
      <c r="O26" s="3">
        <f ca="1">SUMIFS(tbPassiveSkills[MetaVal],tbPassiveSkills[Name],tbSkillTree[[#This Row],[Name]],tbPassiveSkills[MetaName],OFFSET(tbSkillTree[#Headers],0,1))</f>
        <v>0</v>
      </c>
      <c r="P26" s="3">
        <f ca="1">SUMIFS(tbPassiveSkills[MetaVal],tbPassiveSkills[Name],tbSkillTree[[#This Row],[Name]],tbPassiveSkills[MetaName],OFFSET(tbSkillTree[#Headers],0,1))</f>
        <v>0</v>
      </c>
      <c r="Q26" s="3">
        <f ca="1">SUMIFS(tbPassiveSkills[MetaVal],tbPassiveSkills[Name],tbSkillTree[[#This Row],[Name]],tbPassiveSkills[MetaName],OFFSET(tbSkillTree[#Headers],0,1))</f>
        <v>0</v>
      </c>
      <c r="R26" s="3">
        <f ca="1">SUMIFS(tbPassiveSkills[MetaVal],tbPassiveSkills[Name],tbSkillTree[[#This Row],[Name]],tbPassiveSkills[MetaName],OFFSET(tbSkillTree[#Headers],0,1))</f>
        <v>0</v>
      </c>
      <c r="S26" s="3">
        <f ca="1">SUMIFS(tbPassiveSkills[MetaVal],tbPassiveSkills[Name],tbSkillTree[[#This Row],[Name]],tbPassiveSkills[MetaName],OFFSET(tbSkillTree[#Headers],0,1))</f>
        <v>0</v>
      </c>
      <c r="T26" s="3">
        <f ca="1">SUMIFS(tbPassiveSkills[MetaVal],tbPassiveSkills[Name],tbSkillTree[[#This Row],[Name]],tbPassiveSkills[MetaName],OFFSET(tbSkillTree[#Headers],0,1))</f>
        <v>0</v>
      </c>
      <c r="U26" s="3">
        <f ca="1">SUMIFS(tbPassiveSkills[MetaVal],tbPassiveSkills[Name],tbSkillTree[[#This Row],[Name]],tbPassiveSkills[MetaName],OFFSET(tbSkillTree[#Headers],0,1))</f>
        <v>0</v>
      </c>
      <c r="V26" s="3">
        <f ca="1">SUMIFS(tbPassiveSkills[MetaVal],tbPassiveSkills[Name],tbSkillTree[[#This Row],[Name]],tbPassiveSkills[MetaName],OFFSET(tbSkillTree[#Headers],0,1))</f>
        <v>0</v>
      </c>
      <c r="W26" s="3">
        <f ca="1">SUMIFS(tbPassiveSkills[MetaVal],tbPassiveSkills[Name],tbSkillTree[[#This Row],[Name]],tbPassiveSkills[MetaName],OFFSET(tbSkillTree[#Headers],0,1))</f>
        <v>0</v>
      </c>
      <c r="X26" s="3">
        <f ca="1">SUMIFS(tbPassiveSkills[MetaVal],tbPassiveSkills[Name],tbSkillTree[[#This Row],[Name]],tbPassiveSkills[MetaName],OFFSET(tbSkillTree[#Headers],0,1))</f>
        <v>0</v>
      </c>
      <c r="Y26" s="3">
        <f ca="1">SUMIFS(tbPassiveSkills[MetaVal],tbPassiveSkills[Name],tbSkillTree[[#This Row],[Name]],tbPassiveSkills[MetaName],OFFSET(tbSkillTree[#Headers],0,1))</f>
        <v>0</v>
      </c>
      <c r="Z26" s="3">
        <f ca="1">SUMIFS(tbPassiveSkills[MetaVal],tbPassiveSkills[Name],tbSkillTree[[#This Row],[Name]],tbPassiveSkills[MetaName],OFFSET(tbSkillTree[#Headers],0,1))</f>
        <v>0</v>
      </c>
      <c r="AA26" s="3">
        <f ca="1">SUMIFS(tbPassiveSkills[MetaVal],tbPassiveSkills[Name],tbSkillTree[[#This Row],[Name]],tbPassiveSkills[MetaName],OFFSET(tbSkillTree[#Headers],0,1))</f>
        <v>0</v>
      </c>
      <c r="AB26" s="3">
        <f ca="1">SUMIFS(tbPassiveSkills[MetaVal],tbPassiveSkills[Name],tbSkillTree[[#This Row],[Name]],tbPassiveSkills[MetaName],OFFSET(tbSkillTree[#Headers],0,1))</f>
        <v>0</v>
      </c>
      <c r="AC26" s="3"/>
      <c r="AD26" s="3"/>
      <c r="AE26" s="3"/>
      <c r="AF26" s="3"/>
      <c r="AG26" s="3"/>
      <c r="AH26" s="3"/>
      <c r="AI26" s="3"/>
      <c r="AJ26" s="3"/>
      <c r="AK26" s="3"/>
      <c r="AL26" s="3"/>
      <c r="AM26" s="3"/>
      <c r="AN26" s="3"/>
      <c r="AO26" s="3"/>
    </row>
    <row r="27" spans="3:41" ht="32.1" customHeight="1" x14ac:dyDescent="0.25">
      <c r="C27" s="1" t="s">
        <v>2939</v>
      </c>
      <c r="D27" s="3">
        <v>23</v>
      </c>
      <c r="E27" s="1" t="s">
        <v>282</v>
      </c>
      <c r="F27" s="3">
        <f ca="1">SUMIFS(tbPassiveSkills[MetaVal],tbPassiveSkills[Name],tbSkillTree[[#This Row],[Name]],tbPassiveSkills[MetaName],OFFSET(tbSkillTree[#Headers],0,1))</f>
        <v>0</v>
      </c>
      <c r="G27" s="3">
        <f ca="1">SUMIFS(tbPassiveSkills[MetaVal],tbPassiveSkills[Name],tbSkillTree[[#This Row],[Name]],tbPassiveSkills[MetaName],OFFSET(tbSkillTree[#Headers],0,1))</f>
        <v>10</v>
      </c>
      <c r="H27" s="3">
        <f ca="1">SUMIFS(tbPassiveSkills[MetaVal],tbPassiveSkills[Name],tbSkillTree[[#This Row],[Name]],tbPassiveSkills[MetaName],OFFSET(tbSkillTree[#Headers],0,1))</f>
        <v>0</v>
      </c>
      <c r="I27" s="3">
        <f ca="1">SUMIFS(tbPassiveSkills[MetaVal],tbPassiveSkills[Name],tbSkillTree[[#This Row],[Name]],tbPassiveSkills[MetaName],OFFSET(tbSkillTree[#Headers],0,1))</f>
        <v>0</v>
      </c>
      <c r="J27" s="3">
        <f ca="1">SUMIFS(tbPassiveSkills[MetaVal],tbPassiveSkills[Name],tbSkillTree[[#This Row],[Name]],tbPassiveSkills[MetaName],OFFSET(tbSkillTree[#Headers],0,1))</f>
        <v>0</v>
      </c>
      <c r="K27" s="3">
        <f ca="1">SUMIFS(tbPassiveSkills[MetaVal],tbPassiveSkills[Name],tbSkillTree[[#This Row],[Name]],tbPassiveSkills[MetaName],OFFSET(tbSkillTree[#Headers],0,1))</f>
        <v>0</v>
      </c>
      <c r="L27" s="3">
        <f ca="1">SUMIFS(tbPassiveSkills[MetaVal],tbPassiveSkills[Name],tbSkillTree[[#This Row],[Name]],tbPassiveSkills[MetaName],OFFSET(tbSkillTree[#Headers],0,1))</f>
        <v>0</v>
      </c>
      <c r="M27" s="4">
        <f ca="1">SUMIFS(tbPassiveSkills[MetaVal],tbPassiveSkills[Name],tbSkillTree[[#This Row],[Name]],tbPassiveSkills[MetaName],OFFSET(tbSkillTree[#Headers],0,1))</f>
        <v>0</v>
      </c>
      <c r="N27" s="4">
        <f ca="1">SUMIFS(tbPassiveSkills[MetaVal],tbPassiveSkills[Name],tbSkillTree[[#This Row],[Name]],tbPassiveSkills[MetaName],OFFSET(tbSkillTree[#Headers],0,1))</f>
        <v>0</v>
      </c>
      <c r="O27" s="3">
        <f ca="1">SUMIFS(tbPassiveSkills[MetaVal],tbPassiveSkills[Name],tbSkillTree[[#This Row],[Name]],tbPassiveSkills[MetaName],OFFSET(tbSkillTree[#Headers],0,1))</f>
        <v>0</v>
      </c>
      <c r="P27" s="3">
        <f ca="1">SUMIFS(tbPassiveSkills[MetaVal],tbPassiveSkills[Name],tbSkillTree[[#This Row],[Name]],tbPassiveSkills[MetaName],OFFSET(tbSkillTree[#Headers],0,1))</f>
        <v>0</v>
      </c>
      <c r="Q27" s="3">
        <f ca="1">SUMIFS(tbPassiveSkills[MetaVal],tbPassiveSkills[Name],tbSkillTree[[#This Row],[Name]],tbPassiveSkills[MetaName],OFFSET(tbSkillTree[#Headers],0,1))</f>
        <v>0</v>
      </c>
      <c r="R27" s="3">
        <f ca="1">SUMIFS(tbPassiveSkills[MetaVal],tbPassiveSkills[Name],tbSkillTree[[#This Row],[Name]],tbPassiveSkills[MetaName],OFFSET(tbSkillTree[#Headers],0,1))</f>
        <v>0</v>
      </c>
      <c r="S27" s="3">
        <f ca="1">SUMIFS(tbPassiveSkills[MetaVal],tbPassiveSkills[Name],tbSkillTree[[#This Row],[Name]],tbPassiveSkills[MetaName],OFFSET(tbSkillTree[#Headers],0,1))</f>
        <v>0</v>
      </c>
      <c r="T27" s="3">
        <f ca="1">SUMIFS(tbPassiveSkills[MetaVal],tbPassiveSkills[Name],tbSkillTree[[#This Row],[Name]],tbPassiveSkills[MetaName],OFFSET(tbSkillTree[#Headers],0,1))</f>
        <v>0</v>
      </c>
      <c r="U27" s="3">
        <f ca="1">SUMIFS(tbPassiveSkills[MetaVal],tbPassiveSkills[Name],tbSkillTree[[#This Row],[Name]],tbPassiveSkills[MetaName],OFFSET(tbSkillTree[#Headers],0,1))</f>
        <v>0</v>
      </c>
      <c r="V27" s="3">
        <f ca="1">SUMIFS(tbPassiveSkills[MetaVal],tbPassiveSkills[Name],tbSkillTree[[#This Row],[Name]],tbPassiveSkills[MetaName],OFFSET(tbSkillTree[#Headers],0,1))</f>
        <v>0</v>
      </c>
      <c r="W27" s="3">
        <f ca="1">SUMIFS(tbPassiveSkills[MetaVal],tbPassiveSkills[Name],tbSkillTree[[#This Row],[Name]],tbPassiveSkills[MetaName],OFFSET(tbSkillTree[#Headers],0,1))</f>
        <v>0</v>
      </c>
      <c r="X27" s="3">
        <f ca="1">SUMIFS(tbPassiveSkills[MetaVal],tbPassiveSkills[Name],tbSkillTree[[#This Row],[Name]],tbPassiveSkills[MetaName],OFFSET(tbSkillTree[#Headers],0,1))</f>
        <v>0</v>
      </c>
      <c r="Y27" s="3">
        <f ca="1">SUMIFS(tbPassiveSkills[MetaVal],tbPassiveSkills[Name],tbSkillTree[[#This Row],[Name]],tbPassiveSkills[MetaName],OFFSET(tbSkillTree[#Headers],0,1))</f>
        <v>0</v>
      </c>
      <c r="Z27" s="3">
        <f ca="1">SUMIFS(tbPassiveSkills[MetaVal],tbPassiveSkills[Name],tbSkillTree[[#This Row],[Name]],tbPassiveSkills[MetaName],OFFSET(tbSkillTree[#Headers],0,1))</f>
        <v>0</v>
      </c>
      <c r="AA27" s="3">
        <f ca="1">SUMIFS(tbPassiveSkills[MetaVal],tbPassiveSkills[Name],tbSkillTree[[#This Row],[Name]],tbPassiveSkills[MetaName],OFFSET(tbSkillTree[#Headers],0,1))</f>
        <v>0</v>
      </c>
      <c r="AB27" s="3">
        <f ca="1">SUMIFS(tbPassiveSkills[MetaVal],tbPassiveSkills[Name],tbSkillTree[[#This Row],[Name]],tbPassiveSkills[MetaName],OFFSET(tbSkillTree[#Headers],0,1))</f>
        <v>0</v>
      </c>
      <c r="AC27" s="3"/>
      <c r="AD27" s="3"/>
      <c r="AE27" s="3"/>
      <c r="AF27" s="3"/>
      <c r="AG27" s="3"/>
      <c r="AH27" s="3"/>
      <c r="AI27" s="3"/>
      <c r="AJ27" s="3"/>
      <c r="AK27" s="3"/>
      <c r="AL27" s="3"/>
      <c r="AM27" s="3"/>
      <c r="AN27" s="3"/>
      <c r="AO27" s="3"/>
    </row>
    <row r="28" spans="3:41" ht="32.1" customHeight="1" x14ac:dyDescent="0.25">
      <c r="C28" s="1" t="s">
        <v>2939</v>
      </c>
      <c r="D28" s="3">
        <v>24</v>
      </c>
      <c r="E28" s="1" t="s">
        <v>282</v>
      </c>
      <c r="F28" s="3">
        <f ca="1">SUMIFS(tbPassiveSkills[MetaVal],tbPassiveSkills[Name],tbSkillTree[[#This Row],[Name]],tbPassiveSkills[MetaName],OFFSET(tbSkillTree[#Headers],0,1))</f>
        <v>0</v>
      </c>
      <c r="G28" s="3">
        <f ca="1">SUMIFS(tbPassiveSkills[MetaVal],tbPassiveSkills[Name],tbSkillTree[[#This Row],[Name]],tbPassiveSkills[MetaName],OFFSET(tbSkillTree[#Headers],0,1))</f>
        <v>10</v>
      </c>
      <c r="H28" s="3">
        <f ca="1">SUMIFS(tbPassiveSkills[MetaVal],tbPassiveSkills[Name],tbSkillTree[[#This Row],[Name]],tbPassiveSkills[MetaName],OFFSET(tbSkillTree[#Headers],0,1))</f>
        <v>0</v>
      </c>
      <c r="I28" s="3">
        <f ca="1">SUMIFS(tbPassiveSkills[MetaVal],tbPassiveSkills[Name],tbSkillTree[[#This Row],[Name]],tbPassiveSkills[MetaName],OFFSET(tbSkillTree[#Headers],0,1))</f>
        <v>0</v>
      </c>
      <c r="J28" s="3">
        <f ca="1">SUMIFS(tbPassiveSkills[MetaVal],tbPassiveSkills[Name],tbSkillTree[[#This Row],[Name]],tbPassiveSkills[MetaName],OFFSET(tbSkillTree[#Headers],0,1))</f>
        <v>0</v>
      </c>
      <c r="K28" s="3">
        <f ca="1">SUMIFS(tbPassiveSkills[MetaVal],tbPassiveSkills[Name],tbSkillTree[[#This Row],[Name]],tbPassiveSkills[MetaName],OFFSET(tbSkillTree[#Headers],0,1))</f>
        <v>0</v>
      </c>
      <c r="L28" s="3">
        <f ca="1">SUMIFS(tbPassiveSkills[MetaVal],tbPassiveSkills[Name],tbSkillTree[[#This Row],[Name]],tbPassiveSkills[MetaName],OFFSET(tbSkillTree[#Headers],0,1))</f>
        <v>0</v>
      </c>
      <c r="M28" s="4">
        <f ca="1">SUMIFS(tbPassiveSkills[MetaVal],tbPassiveSkills[Name],tbSkillTree[[#This Row],[Name]],tbPassiveSkills[MetaName],OFFSET(tbSkillTree[#Headers],0,1))</f>
        <v>0</v>
      </c>
      <c r="N28" s="4">
        <f ca="1">SUMIFS(tbPassiveSkills[MetaVal],tbPassiveSkills[Name],tbSkillTree[[#This Row],[Name]],tbPassiveSkills[MetaName],OFFSET(tbSkillTree[#Headers],0,1))</f>
        <v>0</v>
      </c>
      <c r="O28" s="3">
        <f ca="1">SUMIFS(tbPassiveSkills[MetaVal],tbPassiveSkills[Name],tbSkillTree[[#This Row],[Name]],tbPassiveSkills[MetaName],OFFSET(tbSkillTree[#Headers],0,1))</f>
        <v>0</v>
      </c>
      <c r="P28" s="3">
        <f ca="1">SUMIFS(tbPassiveSkills[MetaVal],tbPassiveSkills[Name],tbSkillTree[[#This Row],[Name]],tbPassiveSkills[MetaName],OFFSET(tbSkillTree[#Headers],0,1))</f>
        <v>0</v>
      </c>
      <c r="Q28" s="3">
        <f ca="1">SUMIFS(tbPassiveSkills[MetaVal],tbPassiveSkills[Name],tbSkillTree[[#This Row],[Name]],tbPassiveSkills[MetaName],OFFSET(tbSkillTree[#Headers],0,1))</f>
        <v>0</v>
      </c>
      <c r="R28" s="3">
        <f ca="1">SUMIFS(tbPassiveSkills[MetaVal],tbPassiveSkills[Name],tbSkillTree[[#This Row],[Name]],tbPassiveSkills[MetaName],OFFSET(tbSkillTree[#Headers],0,1))</f>
        <v>0</v>
      </c>
      <c r="S28" s="3">
        <f ca="1">SUMIFS(tbPassiveSkills[MetaVal],tbPassiveSkills[Name],tbSkillTree[[#This Row],[Name]],tbPassiveSkills[MetaName],OFFSET(tbSkillTree[#Headers],0,1))</f>
        <v>0</v>
      </c>
      <c r="T28" s="3">
        <f ca="1">SUMIFS(tbPassiveSkills[MetaVal],tbPassiveSkills[Name],tbSkillTree[[#This Row],[Name]],tbPassiveSkills[MetaName],OFFSET(tbSkillTree[#Headers],0,1))</f>
        <v>0</v>
      </c>
      <c r="U28" s="3">
        <f ca="1">SUMIFS(tbPassiveSkills[MetaVal],tbPassiveSkills[Name],tbSkillTree[[#This Row],[Name]],tbPassiveSkills[MetaName],OFFSET(tbSkillTree[#Headers],0,1))</f>
        <v>0</v>
      </c>
      <c r="V28" s="3">
        <f ca="1">SUMIFS(tbPassiveSkills[MetaVal],tbPassiveSkills[Name],tbSkillTree[[#This Row],[Name]],tbPassiveSkills[MetaName],OFFSET(tbSkillTree[#Headers],0,1))</f>
        <v>0</v>
      </c>
      <c r="W28" s="3">
        <f ca="1">SUMIFS(tbPassiveSkills[MetaVal],tbPassiveSkills[Name],tbSkillTree[[#This Row],[Name]],tbPassiveSkills[MetaName],OFFSET(tbSkillTree[#Headers],0,1))</f>
        <v>0</v>
      </c>
      <c r="X28" s="3">
        <f ca="1">SUMIFS(tbPassiveSkills[MetaVal],tbPassiveSkills[Name],tbSkillTree[[#This Row],[Name]],tbPassiveSkills[MetaName],OFFSET(tbSkillTree[#Headers],0,1))</f>
        <v>0</v>
      </c>
      <c r="Y28" s="3">
        <f ca="1">SUMIFS(tbPassiveSkills[MetaVal],tbPassiveSkills[Name],tbSkillTree[[#This Row],[Name]],tbPassiveSkills[MetaName],OFFSET(tbSkillTree[#Headers],0,1))</f>
        <v>0</v>
      </c>
      <c r="Z28" s="3">
        <f ca="1">SUMIFS(tbPassiveSkills[MetaVal],tbPassiveSkills[Name],tbSkillTree[[#This Row],[Name]],tbPassiveSkills[MetaName],OFFSET(tbSkillTree[#Headers],0,1))</f>
        <v>0</v>
      </c>
      <c r="AA28" s="3">
        <f ca="1">SUMIFS(tbPassiveSkills[MetaVal],tbPassiveSkills[Name],tbSkillTree[[#This Row],[Name]],tbPassiveSkills[MetaName],OFFSET(tbSkillTree[#Headers],0,1))</f>
        <v>0</v>
      </c>
      <c r="AB28" s="3">
        <f ca="1">SUMIFS(tbPassiveSkills[MetaVal],tbPassiveSkills[Name],tbSkillTree[[#This Row],[Name]],tbPassiveSkills[MetaName],OFFSET(tbSkillTree[#Headers],0,1))</f>
        <v>0</v>
      </c>
      <c r="AC28" s="3"/>
      <c r="AD28" s="3"/>
      <c r="AE28" s="3"/>
      <c r="AF28" s="3"/>
      <c r="AG28" s="3"/>
      <c r="AH28" s="3"/>
      <c r="AI28" s="3"/>
      <c r="AJ28" s="3"/>
      <c r="AK28" s="3"/>
      <c r="AL28" s="3"/>
      <c r="AM28" s="3"/>
      <c r="AN28" s="3"/>
      <c r="AO28" s="3"/>
    </row>
    <row r="29" spans="3:41" ht="32.1" customHeight="1" x14ac:dyDescent="0.25">
      <c r="C29" s="1" t="s">
        <v>2939</v>
      </c>
      <c r="D29" s="3">
        <v>25</v>
      </c>
      <c r="E29" s="1" t="s">
        <v>282</v>
      </c>
      <c r="F29" s="3">
        <f ca="1">SUMIFS(tbPassiveSkills[MetaVal],tbPassiveSkills[Name],tbSkillTree[[#This Row],[Name]],tbPassiveSkills[MetaName],OFFSET(tbSkillTree[#Headers],0,1))</f>
        <v>0</v>
      </c>
      <c r="G29" s="3">
        <f ca="1">SUMIFS(tbPassiveSkills[MetaVal],tbPassiveSkills[Name],tbSkillTree[[#This Row],[Name]],tbPassiveSkills[MetaName],OFFSET(tbSkillTree[#Headers],0,1))</f>
        <v>10</v>
      </c>
      <c r="H29" s="3">
        <f ca="1">SUMIFS(tbPassiveSkills[MetaVal],tbPassiveSkills[Name],tbSkillTree[[#This Row],[Name]],tbPassiveSkills[MetaName],OFFSET(tbSkillTree[#Headers],0,1))</f>
        <v>0</v>
      </c>
      <c r="I29" s="3">
        <f ca="1">SUMIFS(tbPassiveSkills[MetaVal],tbPassiveSkills[Name],tbSkillTree[[#This Row],[Name]],tbPassiveSkills[MetaName],OFFSET(tbSkillTree[#Headers],0,1))</f>
        <v>0</v>
      </c>
      <c r="J29" s="3">
        <f ca="1">SUMIFS(tbPassiveSkills[MetaVal],tbPassiveSkills[Name],tbSkillTree[[#This Row],[Name]],tbPassiveSkills[MetaName],OFFSET(tbSkillTree[#Headers],0,1))</f>
        <v>0</v>
      </c>
      <c r="K29" s="3">
        <f ca="1">SUMIFS(tbPassiveSkills[MetaVal],tbPassiveSkills[Name],tbSkillTree[[#This Row],[Name]],tbPassiveSkills[MetaName],OFFSET(tbSkillTree[#Headers],0,1))</f>
        <v>0</v>
      </c>
      <c r="L29" s="3">
        <f ca="1">SUMIFS(tbPassiveSkills[MetaVal],tbPassiveSkills[Name],tbSkillTree[[#This Row],[Name]],tbPassiveSkills[MetaName],OFFSET(tbSkillTree[#Headers],0,1))</f>
        <v>0</v>
      </c>
      <c r="M29" s="4">
        <f ca="1">SUMIFS(tbPassiveSkills[MetaVal],tbPassiveSkills[Name],tbSkillTree[[#This Row],[Name]],tbPassiveSkills[MetaName],OFFSET(tbSkillTree[#Headers],0,1))</f>
        <v>0</v>
      </c>
      <c r="N29" s="4">
        <f ca="1">SUMIFS(tbPassiveSkills[MetaVal],tbPassiveSkills[Name],tbSkillTree[[#This Row],[Name]],tbPassiveSkills[MetaName],OFFSET(tbSkillTree[#Headers],0,1))</f>
        <v>0</v>
      </c>
      <c r="O29" s="3">
        <f ca="1">SUMIFS(tbPassiveSkills[MetaVal],tbPassiveSkills[Name],tbSkillTree[[#This Row],[Name]],tbPassiveSkills[MetaName],OFFSET(tbSkillTree[#Headers],0,1))</f>
        <v>0</v>
      </c>
      <c r="P29" s="3">
        <f ca="1">SUMIFS(tbPassiveSkills[MetaVal],tbPassiveSkills[Name],tbSkillTree[[#This Row],[Name]],tbPassiveSkills[MetaName],OFFSET(tbSkillTree[#Headers],0,1))</f>
        <v>0</v>
      </c>
      <c r="Q29" s="3">
        <f ca="1">SUMIFS(tbPassiveSkills[MetaVal],tbPassiveSkills[Name],tbSkillTree[[#This Row],[Name]],tbPassiveSkills[MetaName],OFFSET(tbSkillTree[#Headers],0,1))</f>
        <v>0</v>
      </c>
      <c r="R29" s="3">
        <f ca="1">SUMIFS(tbPassiveSkills[MetaVal],tbPassiveSkills[Name],tbSkillTree[[#This Row],[Name]],tbPassiveSkills[MetaName],OFFSET(tbSkillTree[#Headers],0,1))</f>
        <v>0</v>
      </c>
      <c r="S29" s="3">
        <f ca="1">SUMIFS(tbPassiveSkills[MetaVal],tbPassiveSkills[Name],tbSkillTree[[#This Row],[Name]],tbPassiveSkills[MetaName],OFFSET(tbSkillTree[#Headers],0,1))</f>
        <v>0</v>
      </c>
      <c r="T29" s="3">
        <f ca="1">SUMIFS(tbPassiveSkills[MetaVal],tbPassiveSkills[Name],tbSkillTree[[#This Row],[Name]],tbPassiveSkills[MetaName],OFFSET(tbSkillTree[#Headers],0,1))</f>
        <v>0</v>
      </c>
      <c r="U29" s="3">
        <f ca="1">SUMIFS(tbPassiveSkills[MetaVal],tbPassiveSkills[Name],tbSkillTree[[#This Row],[Name]],tbPassiveSkills[MetaName],OFFSET(tbSkillTree[#Headers],0,1))</f>
        <v>0</v>
      </c>
      <c r="V29" s="3">
        <f ca="1">SUMIFS(tbPassiveSkills[MetaVal],tbPassiveSkills[Name],tbSkillTree[[#This Row],[Name]],tbPassiveSkills[MetaName],OFFSET(tbSkillTree[#Headers],0,1))</f>
        <v>0</v>
      </c>
      <c r="W29" s="3">
        <f ca="1">SUMIFS(tbPassiveSkills[MetaVal],tbPassiveSkills[Name],tbSkillTree[[#This Row],[Name]],tbPassiveSkills[MetaName],OFFSET(tbSkillTree[#Headers],0,1))</f>
        <v>0</v>
      </c>
      <c r="X29" s="3">
        <f ca="1">SUMIFS(tbPassiveSkills[MetaVal],tbPassiveSkills[Name],tbSkillTree[[#This Row],[Name]],tbPassiveSkills[MetaName],OFFSET(tbSkillTree[#Headers],0,1))</f>
        <v>0</v>
      </c>
      <c r="Y29" s="3">
        <f ca="1">SUMIFS(tbPassiveSkills[MetaVal],tbPassiveSkills[Name],tbSkillTree[[#This Row],[Name]],tbPassiveSkills[MetaName],OFFSET(tbSkillTree[#Headers],0,1))</f>
        <v>0</v>
      </c>
      <c r="Z29" s="3">
        <f ca="1">SUMIFS(tbPassiveSkills[MetaVal],tbPassiveSkills[Name],tbSkillTree[[#This Row],[Name]],tbPassiveSkills[MetaName],OFFSET(tbSkillTree[#Headers],0,1))</f>
        <v>0</v>
      </c>
      <c r="AA29" s="3">
        <f ca="1">SUMIFS(tbPassiveSkills[MetaVal],tbPassiveSkills[Name],tbSkillTree[[#This Row],[Name]],tbPassiveSkills[MetaName],OFFSET(tbSkillTree[#Headers],0,1))</f>
        <v>0</v>
      </c>
      <c r="AB29" s="3">
        <f ca="1">SUMIFS(tbPassiveSkills[MetaVal],tbPassiveSkills[Name],tbSkillTree[[#This Row],[Name]],tbPassiveSkills[MetaName],OFFSET(tbSkillTree[#Headers],0,1))</f>
        <v>0</v>
      </c>
      <c r="AC29" s="3"/>
      <c r="AD29" s="3"/>
      <c r="AE29" s="3"/>
      <c r="AF29" s="3"/>
      <c r="AG29" s="3"/>
      <c r="AH29" s="3"/>
      <c r="AI29" s="3"/>
      <c r="AJ29" s="3"/>
      <c r="AK29" s="3"/>
      <c r="AL29" s="3"/>
      <c r="AM29" s="3"/>
      <c r="AN29" s="3"/>
      <c r="AO29" s="3"/>
    </row>
    <row r="30" spans="3:41" ht="32.1" customHeight="1" x14ac:dyDescent="0.25">
      <c r="C30" s="1" t="s">
        <v>2939</v>
      </c>
      <c r="D30" s="3">
        <v>26</v>
      </c>
      <c r="E30" s="1" t="s">
        <v>282</v>
      </c>
      <c r="F30" s="3">
        <f ca="1">SUMIFS(tbPassiveSkills[MetaVal],tbPassiveSkills[Name],tbSkillTree[[#This Row],[Name]],tbPassiveSkills[MetaName],OFFSET(tbSkillTree[#Headers],0,1))</f>
        <v>0</v>
      </c>
      <c r="G30" s="3">
        <f ca="1">SUMIFS(tbPassiveSkills[MetaVal],tbPassiveSkills[Name],tbSkillTree[[#This Row],[Name]],tbPassiveSkills[MetaName],OFFSET(tbSkillTree[#Headers],0,1))</f>
        <v>10</v>
      </c>
      <c r="H30" s="3">
        <f ca="1">SUMIFS(tbPassiveSkills[MetaVal],tbPassiveSkills[Name],tbSkillTree[[#This Row],[Name]],tbPassiveSkills[MetaName],OFFSET(tbSkillTree[#Headers],0,1))</f>
        <v>0</v>
      </c>
      <c r="I30" s="3">
        <f ca="1">SUMIFS(tbPassiveSkills[MetaVal],tbPassiveSkills[Name],tbSkillTree[[#This Row],[Name]],tbPassiveSkills[MetaName],OFFSET(tbSkillTree[#Headers],0,1))</f>
        <v>0</v>
      </c>
      <c r="J30" s="3">
        <f ca="1">SUMIFS(tbPassiveSkills[MetaVal],tbPassiveSkills[Name],tbSkillTree[[#This Row],[Name]],tbPassiveSkills[MetaName],OFFSET(tbSkillTree[#Headers],0,1))</f>
        <v>0</v>
      </c>
      <c r="K30" s="3">
        <f ca="1">SUMIFS(tbPassiveSkills[MetaVal],tbPassiveSkills[Name],tbSkillTree[[#This Row],[Name]],tbPassiveSkills[MetaName],OFFSET(tbSkillTree[#Headers],0,1))</f>
        <v>0</v>
      </c>
      <c r="L30" s="3">
        <f ca="1">SUMIFS(tbPassiveSkills[MetaVal],tbPassiveSkills[Name],tbSkillTree[[#This Row],[Name]],tbPassiveSkills[MetaName],OFFSET(tbSkillTree[#Headers],0,1))</f>
        <v>0</v>
      </c>
      <c r="M30" s="4">
        <f ca="1">SUMIFS(tbPassiveSkills[MetaVal],tbPassiveSkills[Name],tbSkillTree[[#This Row],[Name]],tbPassiveSkills[MetaName],OFFSET(tbSkillTree[#Headers],0,1))</f>
        <v>0</v>
      </c>
      <c r="N30" s="4">
        <f ca="1">SUMIFS(tbPassiveSkills[MetaVal],tbPassiveSkills[Name],tbSkillTree[[#This Row],[Name]],tbPassiveSkills[MetaName],OFFSET(tbSkillTree[#Headers],0,1))</f>
        <v>0</v>
      </c>
      <c r="O30" s="3">
        <f ca="1">SUMIFS(tbPassiveSkills[MetaVal],tbPassiveSkills[Name],tbSkillTree[[#This Row],[Name]],tbPassiveSkills[MetaName],OFFSET(tbSkillTree[#Headers],0,1))</f>
        <v>0</v>
      </c>
      <c r="P30" s="3">
        <f ca="1">SUMIFS(tbPassiveSkills[MetaVal],tbPassiveSkills[Name],tbSkillTree[[#This Row],[Name]],tbPassiveSkills[MetaName],OFFSET(tbSkillTree[#Headers],0,1))</f>
        <v>0</v>
      </c>
      <c r="Q30" s="3">
        <f ca="1">SUMIFS(tbPassiveSkills[MetaVal],tbPassiveSkills[Name],tbSkillTree[[#This Row],[Name]],tbPassiveSkills[MetaName],OFFSET(tbSkillTree[#Headers],0,1))</f>
        <v>0</v>
      </c>
      <c r="R30" s="3">
        <f ca="1">SUMIFS(tbPassiveSkills[MetaVal],tbPassiveSkills[Name],tbSkillTree[[#This Row],[Name]],tbPassiveSkills[MetaName],OFFSET(tbSkillTree[#Headers],0,1))</f>
        <v>0</v>
      </c>
      <c r="S30" s="3">
        <f ca="1">SUMIFS(tbPassiveSkills[MetaVal],tbPassiveSkills[Name],tbSkillTree[[#This Row],[Name]],tbPassiveSkills[MetaName],OFFSET(tbSkillTree[#Headers],0,1))</f>
        <v>0</v>
      </c>
      <c r="T30" s="3">
        <f ca="1">SUMIFS(tbPassiveSkills[MetaVal],tbPassiveSkills[Name],tbSkillTree[[#This Row],[Name]],tbPassiveSkills[MetaName],OFFSET(tbSkillTree[#Headers],0,1))</f>
        <v>0</v>
      </c>
      <c r="U30" s="3">
        <f ca="1">SUMIFS(tbPassiveSkills[MetaVal],tbPassiveSkills[Name],tbSkillTree[[#This Row],[Name]],tbPassiveSkills[MetaName],OFFSET(tbSkillTree[#Headers],0,1))</f>
        <v>0</v>
      </c>
      <c r="V30" s="3">
        <f ca="1">SUMIFS(tbPassiveSkills[MetaVal],tbPassiveSkills[Name],tbSkillTree[[#This Row],[Name]],tbPassiveSkills[MetaName],OFFSET(tbSkillTree[#Headers],0,1))</f>
        <v>0</v>
      </c>
      <c r="W30" s="3">
        <f ca="1">SUMIFS(tbPassiveSkills[MetaVal],tbPassiveSkills[Name],tbSkillTree[[#This Row],[Name]],tbPassiveSkills[MetaName],OFFSET(tbSkillTree[#Headers],0,1))</f>
        <v>0</v>
      </c>
      <c r="X30" s="3">
        <f ca="1">SUMIFS(tbPassiveSkills[MetaVal],tbPassiveSkills[Name],tbSkillTree[[#This Row],[Name]],tbPassiveSkills[MetaName],OFFSET(tbSkillTree[#Headers],0,1))</f>
        <v>0</v>
      </c>
      <c r="Y30" s="3">
        <f ca="1">SUMIFS(tbPassiveSkills[MetaVal],tbPassiveSkills[Name],tbSkillTree[[#This Row],[Name]],tbPassiveSkills[MetaName],OFFSET(tbSkillTree[#Headers],0,1))</f>
        <v>0</v>
      </c>
      <c r="Z30" s="3">
        <f ca="1">SUMIFS(tbPassiveSkills[MetaVal],tbPassiveSkills[Name],tbSkillTree[[#This Row],[Name]],tbPassiveSkills[MetaName],OFFSET(tbSkillTree[#Headers],0,1))</f>
        <v>0</v>
      </c>
      <c r="AA30" s="3">
        <f ca="1">SUMIFS(tbPassiveSkills[MetaVal],tbPassiveSkills[Name],tbSkillTree[[#This Row],[Name]],tbPassiveSkills[MetaName],OFFSET(tbSkillTree[#Headers],0,1))</f>
        <v>0</v>
      </c>
      <c r="AB30" s="3">
        <f ca="1">SUMIFS(tbPassiveSkills[MetaVal],tbPassiveSkills[Name],tbSkillTree[[#This Row],[Name]],tbPassiveSkills[MetaName],OFFSET(tbSkillTree[#Headers],0,1))</f>
        <v>0</v>
      </c>
      <c r="AC30" s="3"/>
      <c r="AD30" s="3"/>
      <c r="AE30" s="3"/>
      <c r="AF30" s="3"/>
      <c r="AG30" s="3"/>
      <c r="AH30" s="3"/>
      <c r="AI30" s="3"/>
      <c r="AJ30" s="3"/>
      <c r="AK30" s="3"/>
      <c r="AL30" s="3"/>
      <c r="AM30" s="3"/>
      <c r="AN30" s="3"/>
      <c r="AO30" s="3"/>
    </row>
    <row r="31" spans="3:41" ht="32.1" customHeight="1" x14ac:dyDescent="0.25">
      <c r="C31" s="1" t="s">
        <v>3665</v>
      </c>
      <c r="D31" s="3">
        <v>27</v>
      </c>
      <c r="E31" s="1" t="s">
        <v>282</v>
      </c>
      <c r="F31" s="3">
        <f ca="1">SUMIFS(tbPassiveSkills[MetaVal],tbPassiveSkills[Name],tbSkillTree[[#This Row],[Name]],tbPassiveSkills[MetaName],OFFSET(tbSkillTree[#Headers],0,1))</f>
        <v>0</v>
      </c>
      <c r="G31" s="3">
        <f ca="1">SUMIFS(tbPassiveSkills[MetaVal],tbPassiveSkills[Name],tbSkillTree[[#This Row],[Name]],tbPassiveSkills[MetaName],OFFSET(tbSkillTree[#Headers],0,1))</f>
        <v>20</v>
      </c>
      <c r="H31" s="3">
        <f ca="1">SUMIFS(tbPassiveSkills[MetaVal],tbPassiveSkills[Name],tbSkillTree[[#This Row],[Name]],tbPassiveSkills[MetaName],OFFSET(tbSkillTree[#Headers],0,1))</f>
        <v>0</v>
      </c>
      <c r="I31" s="3">
        <f ca="1">SUMIFS(tbPassiveSkills[MetaVal],tbPassiveSkills[Name],tbSkillTree[[#This Row],[Name]],tbPassiveSkills[MetaName],OFFSET(tbSkillTree[#Headers],0,1))</f>
        <v>0</v>
      </c>
      <c r="J31" s="3">
        <f ca="1">SUMIFS(tbPassiveSkills[MetaVal],tbPassiveSkills[Name],tbSkillTree[[#This Row],[Name]],tbPassiveSkills[MetaName],OFFSET(tbSkillTree[#Headers],0,1))</f>
        <v>0</v>
      </c>
      <c r="K31" s="3">
        <f ca="1">SUMIFS(tbPassiveSkills[MetaVal],tbPassiveSkills[Name],tbSkillTree[[#This Row],[Name]],tbPassiveSkills[MetaName],OFFSET(tbSkillTree[#Headers],0,1))</f>
        <v>0</v>
      </c>
      <c r="L31" s="3">
        <f ca="1">SUMIFS(tbPassiveSkills[MetaVal],tbPassiveSkills[Name],tbSkillTree[[#This Row],[Name]],tbPassiveSkills[MetaName],OFFSET(tbSkillTree[#Headers],0,1))</f>
        <v>0</v>
      </c>
      <c r="M31" s="4">
        <f ca="1">SUMIFS(tbPassiveSkills[MetaVal],tbPassiveSkills[Name],tbSkillTree[[#This Row],[Name]],tbPassiveSkills[MetaName],OFFSET(tbSkillTree[#Headers],0,1))</f>
        <v>0</v>
      </c>
      <c r="N31" s="4">
        <f ca="1">SUMIFS(tbPassiveSkills[MetaVal],tbPassiveSkills[Name],tbSkillTree[[#This Row],[Name]],tbPassiveSkills[MetaName],OFFSET(tbSkillTree[#Headers],0,1))</f>
        <v>0</v>
      </c>
      <c r="O31" s="3">
        <f ca="1">SUMIFS(tbPassiveSkills[MetaVal],tbPassiveSkills[Name],tbSkillTree[[#This Row],[Name]],tbPassiveSkills[MetaName],OFFSET(tbSkillTree[#Headers],0,1))</f>
        <v>0</v>
      </c>
      <c r="P31" s="3">
        <f ca="1">SUMIFS(tbPassiveSkills[MetaVal],tbPassiveSkills[Name],tbSkillTree[[#This Row],[Name]],tbPassiveSkills[MetaName],OFFSET(tbSkillTree[#Headers],0,1))</f>
        <v>0</v>
      </c>
      <c r="Q31" s="3">
        <f ca="1">SUMIFS(tbPassiveSkills[MetaVal],tbPassiveSkills[Name],tbSkillTree[[#This Row],[Name]],tbPassiveSkills[MetaName],OFFSET(tbSkillTree[#Headers],0,1))</f>
        <v>0</v>
      </c>
      <c r="R31" s="3">
        <f ca="1">SUMIFS(tbPassiveSkills[MetaVal],tbPassiveSkills[Name],tbSkillTree[[#This Row],[Name]],tbPassiveSkills[MetaName],OFFSET(tbSkillTree[#Headers],0,1))</f>
        <v>0</v>
      </c>
      <c r="S31" s="3">
        <f ca="1">SUMIFS(tbPassiveSkills[MetaVal],tbPassiveSkills[Name],tbSkillTree[[#This Row],[Name]],tbPassiveSkills[MetaName],OFFSET(tbSkillTree[#Headers],0,1))</f>
        <v>0</v>
      </c>
      <c r="T31" s="3">
        <f ca="1">SUMIFS(tbPassiveSkills[MetaVal],tbPassiveSkills[Name],tbSkillTree[[#This Row],[Name]],tbPassiveSkills[MetaName],OFFSET(tbSkillTree[#Headers],0,1))</f>
        <v>0</v>
      </c>
      <c r="U31" s="3">
        <f ca="1">SUMIFS(tbPassiveSkills[MetaVal],tbPassiveSkills[Name],tbSkillTree[[#This Row],[Name]],tbPassiveSkills[MetaName],OFFSET(tbSkillTree[#Headers],0,1))</f>
        <v>0</v>
      </c>
      <c r="V31" s="3">
        <f ca="1">SUMIFS(tbPassiveSkills[MetaVal],tbPassiveSkills[Name],tbSkillTree[[#This Row],[Name]],tbPassiveSkills[MetaName],OFFSET(tbSkillTree[#Headers],0,1))</f>
        <v>0</v>
      </c>
      <c r="W31" s="3">
        <f ca="1">SUMIFS(tbPassiveSkills[MetaVal],tbPassiveSkills[Name],tbSkillTree[[#This Row],[Name]],tbPassiveSkills[MetaName],OFFSET(tbSkillTree[#Headers],0,1))</f>
        <v>0</v>
      </c>
      <c r="X31" s="3">
        <f ca="1">SUMIFS(tbPassiveSkills[MetaVal],tbPassiveSkills[Name],tbSkillTree[[#This Row],[Name]],tbPassiveSkills[MetaName],OFFSET(tbSkillTree[#Headers],0,1))</f>
        <v>0</v>
      </c>
      <c r="Y31" s="3">
        <f ca="1">SUMIFS(tbPassiveSkills[MetaVal],tbPassiveSkills[Name],tbSkillTree[[#This Row],[Name]],tbPassiveSkills[MetaName],OFFSET(tbSkillTree[#Headers],0,1))</f>
        <v>0</v>
      </c>
      <c r="Z31" s="3">
        <f ca="1">SUMIFS(tbPassiveSkills[MetaVal],tbPassiveSkills[Name],tbSkillTree[[#This Row],[Name]],tbPassiveSkills[MetaName],OFFSET(tbSkillTree[#Headers],0,1))</f>
        <v>0</v>
      </c>
      <c r="AA31" s="3">
        <f ca="1">SUMIFS(tbPassiveSkills[MetaVal],tbPassiveSkills[Name],tbSkillTree[[#This Row],[Name]],tbPassiveSkills[MetaName],OFFSET(tbSkillTree[#Headers],0,1))</f>
        <v>0.2</v>
      </c>
      <c r="AB31" s="3">
        <f ca="1">SUMIFS(tbPassiveSkills[MetaVal],tbPassiveSkills[Name],tbSkillTree[[#This Row],[Name]],tbPassiveSkills[MetaName],OFFSET(tbSkillTree[#Headers],0,1))</f>
        <v>0.15</v>
      </c>
      <c r="AC31" s="3"/>
      <c r="AD31" s="3"/>
      <c r="AE31" s="3"/>
      <c r="AF31" s="3"/>
      <c r="AG31" s="3"/>
      <c r="AH31" s="3"/>
      <c r="AI31" s="3"/>
      <c r="AJ31" s="3"/>
      <c r="AK31" s="3"/>
      <c r="AL31" s="3"/>
      <c r="AM31" s="3"/>
      <c r="AN31" s="3"/>
      <c r="AO31" s="3"/>
    </row>
    <row r="32" spans="3:41" ht="32.1" customHeight="1" x14ac:dyDescent="0.25">
      <c r="C32" s="1" t="s">
        <v>3061</v>
      </c>
      <c r="D32" s="3">
        <v>28</v>
      </c>
      <c r="E32" s="1" t="s">
        <v>282</v>
      </c>
      <c r="F32" s="3">
        <f ca="1">SUMIFS(tbPassiveSkills[MetaVal],tbPassiveSkills[Name],tbSkillTree[[#This Row],[Name]],tbPassiveSkills[MetaName],OFFSET(tbSkillTree[#Headers],0,1))</f>
        <v>0</v>
      </c>
      <c r="G32" s="3">
        <f ca="1">SUMIFS(tbPassiveSkills[MetaVal],tbPassiveSkills[Name],tbSkillTree[[#This Row],[Name]],tbPassiveSkills[MetaName],OFFSET(tbSkillTree[#Headers],0,1))</f>
        <v>0</v>
      </c>
      <c r="H32" s="3">
        <f ca="1">SUMIFS(tbPassiveSkills[MetaVal],tbPassiveSkills[Name],tbSkillTree[[#This Row],[Name]],tbPassiveSkills[MetaName],OFFSET(tbSkillTree[#Headers],0,1))</f>
        <v>0</v>
      </c>
      <c r="I32" s="3">
        <f ca="1">SUMIFS(tbPassiveSkills[MetaVal],tbPassiveSkills[Name],tbSkillTree[[#This Row],[Name]],tbPassiveSkills[MetaName],OFFSET(tbSkillTree[#Headers],0,1))</f>
        <v>0</v>
      </c>
      <c r="J32" s="3">
        <f ca="1">SUMIFS(tbPassiveSkills[MetaVal],tbPassiveSkills[Name],tbSkillTree[[#This Row],[Name]],tbPassiveSkills[MetaName],OFFSET(tbSkillTree[#Headers],0,1))</f>
        <v>0</v>
      </c>
      <c r="K32" s="3">
        <f ca="1">SUMIFS(tbPassiveSkills[MetaVal],tbPassiveSkills[Name],tbSkillTree[[#This Row],[Name]],tbPassiveSkills[MetaName],OFFSET(tbSkillTree[#Headers],0,1))</f>
        <v>0</v>
      </c>
      <c r="L32" s="3">
        <f ca="1">SUMIFS(tbPassiveSkills[MetaVal],tbPassiveSkills[Name],tbSkillTree[[#This Row],[Name]],tbPassiveSkills[MetaName],OFFSET(tbSkillTree[#Headers],0,1))</f>
        <v>0</v>
      </c>
      <c r="M32" s="4">
        <f ca="1">SUMIFS(tbPassiveSkills[MetaVal],tbPassiveSkills[Name],tbSkillTree[[#This Row],[Name]],tbPassiveSkills[MetaName],OFFSET(tbSkillTree[#Headers],0,1))</f>
        <v>0</v>
      </c>
      <c r="N32" s="4">
        <f ca="1">SUMIFS(tbPassiveSkills[MetaVal],tbPassiveSkills[Name],tbSkillTree[[#This Row],[Name]],tbPassiveSkills[MetaName],OFFSET(tbSkillTree[#Headers],0,1))</f>
        <v>0</v>
      </c>
      <c r="O32" s="3">
        <f ca="1">SUMIFS(tbPassiveSkills[MetaVal],tbPassiveSkills[Name],tbSkillTree[[#This Row],[Name]],tbPassiveSkills[MetaName],OFFSET(tbSkillTree[#Headers],0,1))</f>
        <v>0</v>
      </c>
      <c r="P32" s="3">
        <f ca="1">SUMIFS(tbPassiveSkills[MetaVal],tbPassiveSkills[Name],tbSkillTree[[#This Row],[Name]],tbPassiveSkills[MetaName],OFFSET(tbSkillTree[#Headers],0,1))</f>
        <v>0</v>
      </c>
      <c r="Q32" s="3">
        <f ca="1">SUMIFS(tbPassiveSkills[MetaVal],tbPassiveSkills[Name],tbSkillTree[[#This Row],[Name]],tbPassiveSkills[MetaName],OFFSET(tbSkillTree[#Headers],0,1))</f>
        <v>0</v>
      </c>
      <c r="R32" s="3">
        <f ca="1">SUMIFS(tbPassiveSkills[MetaVal],tbPassiveSkills[Name],tbSkillTree[[#This Row],[Name]],tbPassiveSkills[MetaName],OFFSET(tbSkillTree[#Headers],0,1))</f>
        <v>0</v>
      </c>
      <c r="S32" s="3">
        <f ca="1">SUMIFS(tbPassiveSkills[MetaVal],tbPassiveSkills[Name],tbSkillTree[[#This Row],[Name]],tbPassiveSkills[MetaName],OFFSET(tbSkillTree[#Headers],0,1))</f>
        <v>0</v>
      </c>
      <c r="T32" s="3">
        <f ca="1">SUMIFS(tbPassiveSkills[MetaVal],tbPassiveSkills[Name],tbSkillTree[[#This Row],[Name]],tbPassiveSkills[MetaName],OFFSET(tbSkillTree[#Headers],0,1))</f>
        <v>0</v>
      </c>
      <c r="U32" s="3">
        <f ca="1">SUMIFS(tbPassiveSkills[MetaVal],tbPassiveSkills[Name],tbSkillTree[[#This Row],[Name]],tbPassiveSkills[MetaName],OFFSET(tbSkillTree[#Headers],0,1))</f>
        <v>0</v>
      </c>
      <c r="V32" s="3">
        <f ca="1">SUMIFS(tbPassiveSkills[MetaVal],tbPassiveSkills[Name],tbSkillTree[[#This Row],[Name]],tbPassiveSkills[MetaName],OFFSET(tbSkillTree[#Headers],0,1))</f>
        <v>0</v>
      </c>
      <c r="W32" s="3">
        <f ca="1">SUMIFS(tbPassiveSkills[MetaVal],tbPassiveSkills[Name],tbSkillTree[[#This Row],[Name]],tbPassiveSkills[MetaName],OFFSET(tbSkillTree[#Headers],0,1))</f>
        <v>0</v>
      </c>
      <c r="X32" s="3">
        <f ca="1">SUMIFS(tbPassiveSkills[MetaVal],tbPassiveSkills[Name],tbSkillTree[[#This Row],[Name]],tbPassiveSkills[MetaName],OFFSET(tbSkillTree[#Headers],0,1))</f>
        <v>0</v>
      </c>
      <c r="Y32" s="3">
        <f ca="1">SUMIFS(tbPassiveSkills[MetaVal],tbPassiveSkills[Name],tbSkillTree[[#This Row],[Name]],tbPassiveSkills[MetaName],OFFSET(tbSkillTree[#Headers],0,1))</f>
        <v>0</v>
      </c>
      <c r="Z32" s="3">
        <f ca="1">SUMIFS(tbPassiveSkills[MetaVal],tbPassiveSkills[Name],tbSkillTree[[#This Row],[Name]],tbPassiveSkills[MetaName],OFFSET(tbSkillTree[#Headers],0,1))</f>
        <v>0</v>
      </c>
      <c r="AA32" s="3">
        <f ca="1">SUMIFS(tbPassiveSkills[MetaVal],tbPassiveSkills[Name],tbSkillTree[[#This Row],[Name]],tbPassiveSkills[MetaName],OFFSET(tbSkillTree[#Headers],0,1))</f>
        <v>0</v>
      </c>
      <c r="AB32" s="3">
        <f ca="1">SUMIFS(tbPassiveSkills[MetaVal],tbPassiveSkills[Name],tbSkillTree[[#This Row],[Name]],tbPassiveSkills[MetaName],OFFSET(tbSkillTree[#Headers],0,1))</f>
        <v>0.1</v>
      </c>
      <c r="AC32" s="3"/>
      <c r="AD32" s="3"/>
      <c r="AE32" s="3"/>
      <c r="AF32" s="3"/>
      <c r="AG32" s="3"/>
      <c r="AH32" s="3"/>
      <c r="AI32" s="3"/>
      <c r="AJ32" s="3"/>
      <c r="AK32" s="3"/>
      <c r="AL32" s="3"/>
      <c r="AM32" s="3"/>
      <c r="AN32" s="3"/>
      <c r="AO32" s="3"/>
    </row>
    <row r="33" spans="3:69" ht="32.1" customHeight="1" x14ac:dyDescent="0.25">
      <c r="C33" s="1" t="s">
        <v>3061</v>
      </c>
      <c r="D33" s="3">
        <v>29</v>
      </c>
      <c r="E33" s="1" t="s">
        <v>282</v>
      </c>
      <c r="F33" s="3">
        <f ca="1">SUMIFS(tbPassiveSkills[MetaVal],tbPassiveSkills[Name],tbSkillTree[[#This Row],[Name]],tbPassiveSkills[MetaName],OFFSET(tbSkillTree[#Headers],0,1))</f>
        <v>0</v>
      </c>
      <c r="G33" s="3">
        <f ca="1">SUMIFS(tbPassiveSkills[MetaVal],tbPassiveSkills[Name],tbSkillTree[[#This Row],[Name]],tbPassiveSkills[MetaName],OFFSET(tbSkillTree[#Headers],0,1))</f>
        <v>0</v>
      </c>
      <c r="H33" s="3">
        <f ca="1">SUMIFS(tbPassiveSkills[MetaVal],tbPassiveSkills[Name],tbSkillTree[[#This Row],[Name]],tbPassiveSkills[MetaName],OFFSET(tbSkillTree[#Headers],0,1))</f>
        <v>0</v>
      </c>
      <c r="I33" s="3">
        <f ca="1">SUMIFS(tbPassiveSkills[MetaVal],tbPassiveSkills[Name],tbSkillTree[[#This Row],[Name]],tbPassiveSkills[MetaName],OFFSET(tbSkillTree[#Headers],0,1))</f>
        <v>0</v>
      </c>
      <c r="J33" s="3">
        <f ca="1">SUMIFS(tbPassiveSkills[MetaVal],tbPassiveSkills[Name],tbSkillTree[[#This Row],[Name]],tbPassiveSkills[MetaName],OFFSET(tbSkillTree[#Headers],0,1))</f>
        <v>0</v>
      </c>
      <c r="K33" s="3">
        <f ca="1">SUMIFS(tbPassiveSkills[MetaVal],tbPassiveSkills[Name],tbSkillTree[[#This Row],[Name]],tbPassiveSkills[MetaName],OFFSET(tbSkillTree[#Headers],0,1))</f>
        <v>0</v>
      </c>
      <c r="L33" s="3">
        <f ca="1">SUMIFS(tbPassiveSkills[MetaVal],tbPassiveSkills[Name],tbSkillTree[[#This Row],[Name]],tbPassiveSkills[MetaName],OFFSET(tbSkillTree[#Headers],0,1))</f>
        <v>0</v>
      </c>
      <c r="M33" s="4">
        <f ca="1">SUMIFS(tbPassiveSkills[MetaVal],tbPassiveSkills[Name],tbSkillTree[[#This Row],[Name]],tbPassiveSkills[MetaName],OFFSET(tbSkillTree[#Headers],0,1))</f>
        <v>0</v>
      </c>
      <c r="N33" s="4">
        <f ca="1">SUMIFS(tbPassiveSkills[MetaVal],tbPassiveSkills[Name],tbSkillTree[[#This Row],[Name]],tbPassiveSkills[MetaName],OFFSET(tbSkillTree[#Headers],0,1))</f>
        <v>0</v>
      </c>
      <c r="O33" s="3">
        <f ca="1">SUMIFS(tbPassiveSkills[MetaVal],tbPassiveSkills[Name],tbSkillTree[[#This Row],[Name]],tbPassiveSkills[MetaName],OFFSET(tbSkillTree[#Headers],0,1))</f>
        <v>0</v>
      </c>
      <c r="P33" s="3">
        <f ca="1">SUMIFS(tbPassiveSkills[MetaVal],tbPassiveSkills[Name],tbSkillTree[[#This Row],[Name]],tbPassiveSkills[MetaName],OFFSET(tbSkillTree[#Headers],0,1))</f>
        <v>0</v>
      </c>
      <c r="Q33" s="3">
        <f ca="1">SUMIFS(tbPassiveSkills[MetaVal],tbPassiveSkills[Name],tbSkillTree[[#This Row],[Name]],tbPassiveSkills[MetaName],OFFSET(tbSkillTree[#Headers],0,1))</f>
        <v>0</v>
      </c>
      <c r="R33" s="3">
        <f ca="1">SUMIFS(tbPassiveSkills[MetaVal],tbPassiveSkills[Name],tbSkillTree[[#This Row],[Name]],tbPassiveSkills[MetaName],OFFSET(tbSkillTree[#Headers],0,1))</f>
        <v>0</v>
      </c>
      <c r="S33" s="3">
        <f ca="1">SUMIFS(tbPassiveSkills[MetaVal],tbPassiveSkills[Name],tbSkillTree[[#This Row],[Name]],tbPassiveSkills[MetaName],OFFSET(tbSkillTree[#Headers],0,1))</f>
        <v>0</v>
      </c>
      <c r="T33" s="3">
        <f ca="1">SUMIFS(tbPassiveSkills[MetaVal],tbPassiveSkills[Name],tbSkillTree[[#This Row],[Name]],tbPassiveSkills[MetaName],OFFSET(tbSkillTree[#Headers],0,1))</f>
        <v>0</v>
      </c>
      <c r="U33" s="3">
        <f ca="1">SUMIFS(tbPassiveSkills[MetaVal],tbPassiveSkills[Name],tbSkillTree[[#This Row],[Name]],tbPassiveSkills[MetaName],OFFSET(tbSkillTree[#Headers],0,1))</f>
        <v>0</v>
      </c>
      <c r="V33" s="3">
        <f ca="1">SUMIFS(tbPassiveSkills[MetaVal],tbPassiveSkills[Name],tbSkillTree[[#This Row],[Name]],tbPassiveSkills[MetaName],OFFSET(tbSkillTree[#Headers],0,1))</f>
        <v>0</v>
      </c>
      <c r="W33" s="3">
        <f ca="1">SUMIFS(tbPassiveSkills[MetaVal],tbPassiveSkills[Name],tbSkillTree[[#This Row],[Name]],tbPassiveSkills[MetaName],OFFSET(tbSkillTree[#Headers],0,1))</f>
        <v>0</v>
      </c>
      <c r="X33" s="3">
        <f ca="1">SUMIFS(tbPassiveSkills[MetaVal],tbPassiveSkills[Name],tbSkillTree[[#This Row],[Name]],tbPassiveSkills[MetaName],OFFSET(tbSkillTree[#Headers],0,1))</f>
        <v>0</v>
      </c>
      <c r="Y33" s="3">
        <f ca="1">SUMIFS(tbPassiveSkills[MetaVal],tbPassiveSkills[Name],tbSkillTree[[#This Row],[Name]],tbPassiveSkills[MetaName],OFFSET(tbSkillTree[#Headers],0,1))</f>
        <v>0</v>
      </c>
      <c r="Z33" s="3">
        <f ca="1">SUMIFS(tbPassiveSkills[MetaVal],tbPassiveSkills[Name],tbSkillTree[[#This Row],[Name]],tbPassiveSkills[MetaName],OFFSET(tbSkillTree[#Headers],0,1))</f>
        <v>0</v>
      </c>
      <c r="AA33" s="3">
        <f ca="1">SUMIFS(tbPassiveSkills[MetaVal],tbPassiveSkills[Name],tbSkillTree[[#This Row],[Name]],tbPassiveSkills[MetaName],OFFSET(tbSkillTree[#Headers],0,1))</f>
        <v>0</v>
      </c>
      <c r="AB33" s="3">
        <f ca="1">SUMIFS(tbPassiveSkills[MetaVal],tbPassiveSkills[Name],tbSkillTree[[#This Row],[Name]],tbPassiveSkills[MetaName],OFFSET(tbSkillTree[#Headers],0,1))</f>
        <v>0.1</v>
      </c>
      <c r="AC33" s="3"/>
      <c r="AD33" s="3"/>
      <c r="AE33" s="3"/>
      <c r="AF33" s="3"/>
      <c r="AG33" s="3"/>
      <c r="AH33" s="3"/>
      <c r="AI33" s="3"/>
      <c r="AJ33" s="3"/>
      <c r="AK33" s="3"/>
      <c r="AL33" s="3"/>
      <c r="AM33" s="3"/>
      <c r="AN33" s="3"/>
      <c r="AO33" s="3"/>
    </row>
    <row r="34" spans="3:69" ht="32.1" customHeight="1" x14ac:dyDescent="0.25">
      <c r="C34" s="1" t="s">
        <v>3061</v>
      </c>
      <c r="D34" s="3">
        <v>30</v>
      </c>
      <c r="E34" s="1" t="s">
        <v>282</v>
      </c>
      <c r="F34" s="3">
        <f ca="1">SUMIFS(tbPassiveSkills[MetaVal],tbPassiveSkills[Name],tbSkillTree[[#This Row],[Name]],tbPassiveSkills[MetaName],OFFSET(tbSkillTree[#Headers],0,1))</f>
        <v>0</v>
      </c>
      <c r="G34" s="3">
        <f ca="1">SUMIFS(tbPassiveSkills[MetaVal],tbPassiveSkills[Name],tbSkillTree[[#This Row],[Name]],tbPassiveSkills[MetaName],OFFSET(tbSkillTree[#Headers],0,1))</f>
        <v>0</v>
      </c>
      <c r="H34" s="3">
        <f ca="1">SUMIFS(tbPassiveSkills[MetaVal],tbPassiveSkills[Name],tbSkillTree[[#This Row],[Name]],tbPassiveSkills[MetaName],OFFSET(tbSkillTree[#Headers],0,1))</f>
        <v>0</v>
      </c>
      <c r="I34" s="3">
        <f ca="1">SUMIFS(tbPassiveSkills[MetaVal],tbPassiveSkills[Name],tbSkillTree[[#This Row],[Name]],tbPassiveSkills[MetaName],OFFSET(tbSkillTree[#Headers],0,1))</f>
        <v>0</v>
      </c>
      <c r="J34" s="3">
        <f ca="1">SUMIFS(tbPassiveSkills[MetaVal],tbPassiveSkills[Name],tbSkillTree[[#This Row],[Name]],tbPassiveSkills[MetaName],OFFSET(tbSkillTree[#Headers],0,1))</f>
        <v>0</v>
      </c>
      <c r="K34" s="3">
        <f ca="1">SUMIFS(tbPassiveSkills[MetaVal],tbPassiveSkills[Name],tbSkillTree[[#This Row],[Name]],tbPassiveSkills[MetaName],OFFSET(tbSkillTree[#Headers],0,1))</f>
        <v>0</v>
      </c>
      <c r="L34" s="3">
        <f ca="1">SUMIFS(tbPassiveSkills[MetaVal],tbPassiveSkills[Name],tbSkillTree[[#This Row],[Name]],tbPassiveSkills[MetaName],OFFSET(tbSkillTree[#Headers],0,1))</f>
        <v>0</v>
      </c>
      <c r="M34" s="4">
        <f ca="1">SUMIFS(tbPassiveSkills[MetaVal],tbPassiveSkills[Name],tbSkillTree[[#This Row],[Name]],tbPassiveSkills[MetaName],OFFSET(tbSkillTree[#Headers],0,1))</f>
        <v>0</v>
      </c>
      <c r="N34" s="4">
        <f ca="1">SUMIFS(tbPassiveSkills[MetaVal],tbPassiveSkills[Name],tbSkillTree[[#This Row],[Name]],tbPassiveSkills[MetaName],OFFSET(tbSkillTree[#Headers],0,1))</f>
        <v>0</v>
      </c>
      <c r="O34" s="3">
        <f ca="1">SUMIFS(tbPassiveSkills[MetaVal],tbPassiveSkills[Name],tbSkillTree[[#This Row],[Name]],tbPassiveSkills[MetaName],OFFSET(tbSkillTree[#Headers],0,1))</f>
        <v>0</v>
      </c>
      <c r="P34" s="3">
        <f ca="1">SUMIFS(tbPassiveSkills[MetaVal],tbPassiveSkills[Name],tbSkillTree[[#This Row],[Name]],tbPassiveSkills[MetaName],OFFSET(tbSkillTree[#Headers],0,1))</f>
        <v>0</v>
      </c>
      <c r="Q34" s="3">
        <f ca="1">SUMIFS(tbPassiveSkills[MetaVal],tbPassiveSkills[Name],tbSkillTree[[#This Row],[Name]],tbPassiveSkills[MetaName],OFFSET(tbSkillTree[#Headers],0,1))</f>
        <v>0</v>
      </c>
      <c r="R34" s="3">
        <f ca="1">SUMIFS(tbPassiveSkills[MetaVal],tbPassiveSkills[Name],tbSkillTree[[#This Row],[Name]],tbPassiveSkills[MetaName],OFFSET(tbSkillTree[#Headers],0,1))</f>
        <v>0</v>
      </c>
      <c r="S34" s="3">
        <f ca="1">SUMIFS(tbPassiveSkills[MetaVal],tbPassiveSkills[Name],tbSkillTree[[#This Row],[Name]],tbPassiveSkills[MetaName],OFFSET(tbSkillTree[#Headers],0,1))</f>
        <v>0</v>
      </c>
      <c r="T34" s="3">
        <f ca="1">SUMIFS(tbPassiveSkills[MetaVal],tbPassiveSkills[Name],tbSkillTree[[#This Row],[Name]],tbPassiveSkills[MetaName],OFFSET(tbSkillTree[#Headers],0,1))</f>
        <v>0</v>
      </c>
      <c r="U34" s="3">
        <f ca="1">SUMIFS(tbPassiveSkills[MetaVal],tbPassiveSkills[Name],tbSkillTree[[#This Row],[Name]],tbPassiveSkills[MetaName],OFFSET(tbSkillTree[#Headers],0,1))</f>
        <v>0</v>
      </c>
      <c r="V34" s="3">
        <f ca="1">SUMIFS(tbPassiveSkills[MetaVal],tbPassiveSkills[Name],tbSkillTree[[#This Row],[Name]],tbPassiveSkills[MetaName],OFFSET(tbSkillTree[#Headers],0,1))</f>
        <v>0</v>
      </c>
      <c r="W34" s="3">
        <f ca="1">SUMIFS(tbPassiveSkills[MetaVal],tbPassiveSkills[Name],tbSkillTree[[#This Row],[Name]],tbPassiveSkills[MetaName],OFFSET(tbSkillTree[#Headers],0,1))</f>
        <v>0</v>
      </c>
      <c r="X34" s="3">
        <f ca="1">SUMIFS(tbPassiveSkills[MetaVal],tbPassiveSkills[Name],tbSkillTree[[#This Row],[Name]],tbPassiveSkills[MetaName],OFFSET(tbSkillTree[#Headers],0,1))</f>
        <v>0</v>
      </c>
      <c r="Y34" s="3">
        <f ca="1">SUMIFS(tbPassiveSkills[MetaVal],tbPassiveSkills[Name],tbSkillTree[[#This Row],[Name]],tbPassiveSkills[MetaName],OFFSET(tbSkillTree[#Headers],0,1))</f>
        <v>0</v>
      </c>
      <c r="Z34" s="3">
        <f ca="1">SUMIFS(tbPassiveSkills[MetaVal],tbPassiveSkills[Name],tbSkillTree[[#This Row],[Name]],tbPassiveSkills[MetaName],OFFSET(tbSkillTree[#Headers],0,1))</f>
        <v>0</v>
      </c>
      <c r="AA34" s="3">
        <f ca="1">SUMIFS(tbPassiveSkills[MetaVal],tbPassiveSkills[Name],tbSkillTree[[#This Row],[Name]],tbPassiveSkills[MetaName],OFFSET(tbSkillTree[#Headers],0,1))</f>
        <v>0</v>
      </c>
      <c r="AB34" s="3">
        <f ca="1">SUMIFS(tbPassiveSkills[MetaVal],tbPassiveSkills[Name],tbSkillTree[[#This Row],[Name]],tbPassiveSkills[MetaName],OFFSET(tbSkillTree[#Headers],0,1))</f>
        <v>0.1</v>
      </c>
      <c r="AC34" s="3"/>
      <c r="AD34" s="3"/>
      <c r="AE34" s="3"/>
      <c r="AF34" s="3"/>
      <c r="AG34" s="3"/>
      <c r="AH34" s="3"/>
      <c r="AI34" s="3"/>
      <c r="AJ34" s="3"/>
      <c r="AK34" s="3"/>
      <c r="AL34" s="3"/>
      <c r="AM34" s="3"/>
      <c r="AN34" s="3"/>
      <c r="AO34" s="3"/>
    </row>
    <row r="35" spans="3:69" ht="32.1" customHeight="1" x14ac:dyDescent="0.25">
      <c r="C35" s="1" t="s">
        <v>2896</v>
      </c>
      <c r="D35" s="3">
        <v>31</v>
      </c>
      <c r="E35" s="1" t="s">
        <v>282</v>
      </c>
      <c r="F35" s="3">
        <f ca="1">SUMIFS(tbPassiveSkills[MetaVal],tbPassiveSkills[Name],tbSkillTree[[#This Row],[Name]],tbPassiveSkills[MetaName],OFFSET(tbSkillTree[#Headers],0,1))</f>
        <v>0</v>
      </c>
      <c r="G35" s="3">
        <f ca="1">SUMIFS(tbPassiveSkills[MetaVal],tbPassiveSkills[Name],tbSkillTree[[#This Row],[Name]],tbPassiveSkills[MetaName],OFFSET(tbSkillTree[#Headers],0,1))</f>
        <v>0</v>
      </c>
      <c r="H35" s="3">
        <f ca="1">SUMIFS(tbPassiveSkills[MetaVal],tbPassiveSkills[Name],tbSkillTree[[#This Row],[Name]],tbPassiveSkills[MetaName],OFFSET(tbSkillTree[#Headers],0,1))</f>
        <v>0</v>
      </c>
      <c r="I35" s="3">
        <f ca="1">SUMIFS(tbPassiveSkills[MetaVal],tbPassiveSkills[Name],tbSkillTree[[#This Row],[Name]],tbPassiveSkills[MetaName],OFFSET(tbSkillTree[#Headers],0,1))</f>
        <v>0</v>
      </c>
      <c r="J35" s="3">
        <f ca="1">SUMIFS(tbPassiveSkills[MetaVal],tbPassiveSkills[Name],tbSkillTree[[#This Row],[Name]],tbPassiveSkills[MetaName],OFFSET(tbSkillTree[#Headers],0,1))</f>
        <v>0</v>
      </c>
      <c r="K35" s="3">
        <f ca="1">SUMIFS(tbPassiveSkills[MetaVal],tbPassiveSkills[Name],tbSkillTree[[#This Row],[Name]],tbPassiveSkills[MetaName],OFFSET(tbSkillTree[#Headers],0,1))</f>
        <v>0</v>
      </c>
      <c r="L35" s="3">
        <f ca="1">SUMIFS(tbPassiveSkills[MetaVal],tbPassiveSkills[Name],tbSkillTree[[#This Row],[Name]],tbPassiveSkills[MetaName],OFFSET(tbSkillTree[#Headers],0,1))</f>
        <v>0</v>
      </c>
      <c r="M35" s="4">
        <f ca="1">SUMIFS(tbPassiveSkills[MetaVal],tbPassiveSkills[Name],tbSkillTree[[#This Row],[Name]],tbPassiveSkills[MetaName],OFFSET(tbSkillTree[#Headers],0,1))</f>
        <v>0</v>
      </c>
      <c r="N35" s="4">
        <f ca="1">SUMIFS(tbPassiveSkills[MetaVal],tbPassiveSkills[Name],tbSkillTree[[#This Row],[Name]],tbPassiveSkills[MetaName],OFFSET(tbSkillTree[#Headers],0,1))</f>
        <v>0</v>
      </c>
      <c r="O35" s="3">
        <f ca="1">SUMIFS(tbPassiveSkills[MetaVal],tbPassiveSkills[Name],tbSkillTree[[#This Row],[Name]],tbPassiveSkills[MetaName],OFFSET(tbSkillTree[#Headers],0,1))</f>
        <v>0</v>
      </c>
      <c r="P35" s="3">
        <f ca="1">SUMIFS(tbPassiveSkills[MetaVal],tbPassiveSkills[Name],tbSkillTree[[#This Row],[Name]],tbPassiveSkills[MetaName],OFFSET(tbSkillTree[#Headers],0,1))</f>
        <v>0</v>
      </c>
      <c r="Q35" s="3">
        <f ca="1">SUMIFS(tbPassiveSkills[MetaVal],tbPassiveSkills[Name],tbSkillTree[[#This Row],[Name]],tbPassiveSkills[MetaName],OFFSET(tbSkillTree[#Headers],0,1))</f>
        <v>0.04</v>
      </c>
      <c r="R35" s="3">
        <f ca="1">SUMIFS(tbPassiveSkills[MetaVal],tbPassiveSkills[Name],tbSkillTree[[#This Row],[Name]],tbPassiveSkills[MetaName],OFFSET(tbSkillTree[#Headers],0,1))</f>
        <v>0</v>
      </c>
      <c r="S35" s="3">
        <f ca="1">SUMIFS(tbPassiveSkills[MetaVal],tbPassiveSkills[Name],tbSkillTree[[#This Row],[Name]],tbPassiveSkills[MetaName],OFFSET(tbSkillTree[#Headers],0,1))</f>
        <v>0</v>
      </c>
      <c r="T35" s="3">
        <f ca="1">SUMIFS(tbPassiveSkills[MetaVal],tbPassiveSkills[Name],tbSkillTree[[#This Row],[Name]],tbPassiveSkills[MetaName],OFFSET(tbSkillTree[#Headers],0,1))</f>
        <v>0</v>
      </c>
      <c r="U35" s="3">
        <f ca="1">SUMIFS(tbPassiveSkills[MetaVal],tbPassiveSkills[Name],tbSkillTree[[#This Row],[Name]],tbPassiveSkills[MetaName],OFFSET(tbSkillTree[#Headers],0,1))</f>
        <v>0</v>
      </c>
      <c r="V35" s="3">
        <f ca="1">SUMIFS(tbPassiveSkills[MetaVal],tbPassiveSkills[Name],tbSkillTree[[#This Row],[Name]],tbPassiveSkills[MetaName],OFFSET(tbSkillTree[#Headers],0,1))</f>
        <v>0</v>
      </c>
      <c r="W35" s="3">
        <f ca="1">SUMIFS(tbPassiveSkills[MetaVal],tbPassiveSkills[Name],tbSkillTree[[#This Row],[Name]],tbPassiveSkills[MetaName],OFFSET(tbSkillTree[#Headers],0,1))</f>
        <v>0</v>
      </c>
      <c r="X35" s="3">
        <f ca="1">SUMIFS(tbPassiveSkills[MetaVal],tbPassiveSkills[Name],tbSkillTree[[#This Row],[Name]],tbPassiveSkills[MetaName],OFFSET(tbSkillTree[#Headers],0,1))</f>
        <v>0</v>
      </c>
      <c r="Y35" s="3">
        <f ca="1">SUMIFS(tbPassiveSkills[MetaVal],tbPassiveSkills[Name],tbSkillTree[[#This Row],[Name]],tbPassiveSkills[MetaName],OFFSET(tbSkillTree[#Headers],0,1))</f>
        <v>0</v>
      </c>
      <c r="Z35" s="3">
        <f ca="1">SUMIFS(tbPassiveSkills[MetaVal],tbPassiveSkills[Name],tbSkillTree[[#This Row],[Name]],tbPassiveSkills[MetaName],OFFSET(tbSkillTree[#Headers],0,1))</f>
        <v>0</v>
      </c>
      <c r="AA35" s="3">
        <f ca="1">SUMIFS(tbPassiveSkills[MetaVal],tbPassiveSkills[Name],tbSkillTree[[#This Row],[Name]],tbPassiveSkills[MetaName],OFFSET(tbSkillTree[#Headers],0,1))</f>
        <v>0</v>
      </c>
      <c r="AB35" s="3">
        <f ca="1">SUMIFS(tbPassiveSkills[MetaVal],tbPassiveSkills[Name],tbSkillTree[[#This Row],[Name]],tbPassiveSkills[MetaName],OFFSET(tbSkillTree[#Headers],0,1))</f>
        <v>0</v>
      </c>
      <c r="AC35" s="3"/>
      <c r="AD35" s="3"/>
      <c r="AE35" s="3"/>
      <c r="AF35" s="3"/>
      <c r="AG35" s="3"/>
      <c r="AH35" s="3"/>
      <c r="AI35" s="3"/>
      <c r="AJ35" s="3"/>
      <c r="AK35" s="3"/>
      <c r="AL35" s="3"/>
      <c r="AM35" s="3"/>
      <c r="AN35" s="3"/>
      <c r="AO35" s="3"/>
    </row>
    <row r="36" spans="3:69" ht="32.1" customHeight="1" x14ac:dyDescent="0.25">
      <c r="C36" s="1" t="s">
        <v>2896</v>
      </c>
      <c r="D36" s="3">
        <v>32</v>
      </c>
      <c r="E36" s="1" t="s">
        <v>282</v>
      </c>
      <c r="F36" s="3">
        <f ca="1">SUMIFS(tbPassiveSkills[MetaVal],tbPassiveSkills[Name],tbSkillTree[[#This Row],[Name]],tbPassiveSkills[MetaName],OFFSET(tbSkillTree[#Headers],0,1))</f>
        <v>0</v>
      </c>
      <c r="G36" s="3">
        <f ca="1">SUMIFS(tbPassiveSkills[MetaVal],tbPassiveSkills[Name],tbSkillTree[[#This Row],[Name]],tbPassiveSkills[MetaName],OFFSET(tbSkillTree[#Headers],0,1))</f>
        <v>0</v>
      </c>
      <c r="H36" s="3">
        <f ca="1">SUMIFS(tbPassiveSkills[MetaVal],tbPassiveSkills[Name],tbSkillTree[[#This Row],[Name]],tbPassiveSkills[MetaName],OFFSET(tbSkillTree[#Headers],0,1))</f>
        <v>0</v>
      </c>
      <c r="I36" s="3">
        <f ca="1">SUMIFS(tbPassiveSkills[MetaVal],tbPassiveSkills[Name],tbSkillTree[[#This Row],[Name]],tbPassiveSkills[MetaName],OFFSET(tbSkillTree[#Headers],0,1))</f>
        <v>0</v>
      </c>
      <c r="J36" s="3">
        <f ca="1">SUMIFS(tbPassiveSkills[MetaVal],tbPassiveSkills[Name],tbSkillTree[[#This Row],[Name]],tbPassiveSkills[MetaName],OFFSET(tbSkillTree[#Headers],0,1))</f>
        <v>0</v>
      </c>
      <c r="K36" s="3">
        <f ca="1">SUMIFS(tbPassiveSkills[MetaVal],tbPassiveSkills[Name],tbSkillTree[[#This Row],[Name]],tbPassiveSkills[MetaName],OFFSET(tbSkillTree[#Headers],0,1))</f>
        <v>0</v>
      </c>
      <c r="L36" s="3">
        <f ca="1">SUMIFS(tbPassiveSkills[MetaVal],tbPassiveSkills[Name],tbSkillTree[[#This Row],[Name]],tbPassiveSkills[MetaName],OFFSET(tbSkillTree[#Headers],0,1))</f>
        <v>0</v>
      </c>
      <c r="M36" s="4">
        <f ca="1">SUMIFS(tbPassiveSkills[MetaVal],tbPassiveSkills[Name],tbSkillTree[[#This Row],[Name]],tbPassiveSkills[MetaName],OFFSET(tbSkillTree[#Headers],0,1))</f>
        <v>0</v>
      </c>
      <c r="N36" s="4">
        <f ca="1">SUMIFS(tbPassiveSkills[MetaVal],tbPassiveSkills[Name],tbSkillTree[[#This Row],[Name]],tbPassiveSkills[MetaName],OFFSET(tbSkillTree[#Headers],0,1))</f>
        <v>0</v>
      </c>
      <c r="O36" s="3">
        <f ca="1">SUMIFS(tbPassiveSkills[MetaVal],tbPassiveSkills[Name],tbSkillTree[[#This Row],[Name]],tbPassiveSkills[MetaName],OFFSET(tbSkillTree[#Headers],0,1))</f>
        <v>0</v>
      </c>
      <c r="P36" s="3">
        <f ca="1">SUMIFS(tbPassiveSkills[MetaVal],tbPassiveSkills[Name],tbSkillTree[[#This Row],[Name]],tbPassiveSkills[MetaName],OFFSET(tbSkillTree[#Headers],0,1))</f>
        <v>0</v>
      </c>
      <c r="Q36" s="3">
        <f ca="1">SUMIFS(tbPassiveSkills[MetaVal],tbPassiveSkills[Name],tbSkillTree[[#This Row],[Name]],tbPassiveSkills[MetaName],OFFSET(tbSkillTree[#Headers],0,1))</f>
        <v>0.04</v>
      </c>
      <c r="R36" s="3">
        <f ca="1">SUMIFS(tbPassiveSkills[MetaVal],tbPassiveSkills[Name],tbSkillTree[[#This Row],[Name]],tbPassiveSkills[MetaName],OFFSET(tbSkillTree[#Headers],0,1))</f>
        <v>0</v>
      </c>
      <c r="S36" s="3">
        <f ca="1">SUMIFS(tbPassiveSkills[MetaVal],tbPassiveSkills[Name],tbSkillTree[[#This Row],[Name]],tbPassiveSkills[MetaName],OFFSET(tbSkillTree[#Headers],0,1))</f>
        <v>0</v>
      </c>
      <c r="T36" s="3">
        <f ca="1">SUMIFS(tbPassiveSkills[MetaVal],tbPassiveSkills[Name],tbSkillTree[[#This Row],[Name]],tbPassiveSkills[MetaName],OFFSET(tbSkillTree[#Headers],0,1))</f>
        <v>0</v>
      </c>
      <c r="U36" s="3">
        <f ca="1">SUMIFS(tbPassiveSkills[MetaVal],tbPassiveSkills[Name],tbSkillTree[[#This Row],[Name]],tbPassiveSkills[MetaName],OFFSET(tbSkillTree[#Headers],0,1))</f>
        <v>0</v>
      </c>
      <c r="V36" s="3">
        <f ca="1">SUMIFS(tbPassiveSkills[MetaVal],tbPassiveSkills[Name],tbSkillTree[[#This Row],[Name]],tbPassiveSkills[MetaName],OFFSET(tbSkillTree[#Headers],0,1))</f>
        <v>0</v>
      </c>
      <c r="W36" s="3">
        <f ca="1">SUMIFS(tbPassiveSkills[MetaVal],tbPassiveSkills[Name],tbSkillTree[[#This Row],[Name]],tbPassiveSkills[MetaName],OFFSET(tbSkillTree[#Headers],0,1))</f>
        <v>0</v>
      </c>
      <c r="X36" s="3">
        <f ca="1">SUMIFS(tbPassiveSkills[MetaVal],tbPassiveSkills[Name],tbSkillTree[[#This Row],[Name]],tbPassiveSkills[MetaName],OFFSET(tbSkillTree[#Headers],0,1))</f>
        <v>0</v>
      </c>
      <c r="Y36" s="3">
        <f ca="1">SUMIFS(tbPassiveSkills[MetaVal],tbPassiveSkills[Name],tbSkillTree[[#This Row],[Name]],tbPassiveSkills[MetaName],OFFSET(tbSkillTree[#Headers],0,1))</f>
        <v>0</v>
      </c>
      <c r="Z36" s="3">
        <f ca="1">SUMIFS(tbPassiveSkills[MetaVal],tbPassiveSkills[Name],tbSkillTree[[#This Row],[Name]],tbPassiveSkills[MetaName],OFFSET(tbSkillTree[#Headers],0,1))</f>
        <v>0</v>
      </c>
      <c r="AA36" s="3">
        <f ca="1">SUMIFS(tbPassiveSkills[MetaVal],tbPassiveSkills[Name],tbSkillTree[[#This Row],[Name]],tbPassiveSkills[MetaName],OFFSET(tbSkillTree[#Headers],0,1))</f>
        <v>0</v>
      </c>
      <c r="AB36" s="3">
        <f ca="1">SUMIFS(tbPassiveSkills[MetaVal],tbPassiveSkills[Name],tbSkillTree[[#This Row],[Name]],tbPassiveSkills[MetaName],OFFSET(tbSkillTree[#Headers],0,1))</f>
        <v>0</v>
      </c>
      <c r="AC36" s="3"/>
      <c r="AD36" s="3"/>
      <c r="AE36" s="3"/>
      <c r="AF36" s="3"/>
      <c r="AG36" s="3"/>
      <c r="AH36" s="3"/>
      <c r="AI36" s="3"/>
      <c r="AJ36" s="3"/>
      <c r="AK36" s="3"/>
      <c r="AL36" s="3"/>
      <c r="AM36" s="3"/>
      <c r="AN36" s="3"/>
      <c r="AO36" s="3"/>
    </row>
    <row r="37" spans="3:69" ht="32.1" customHeight="1" x14ac:dyDescent="0.25">
      <c r="C37" s="1" t="s">
        <v>2896</v>
      </c>
      <c r="D37" s="3">
        <v>33</v>
      </c>
      <c r="E37" s="1" t="s">
        <v>282</v>
      </c>
      <c r="F37" s="3">
        <f ca="1">SUMIFS(tbPassiveSkills[MetaVal],tbPassiveSkills[Name],tbSkillTree[[#This Row],[Name]],tbPassiveSkills[MetaName],OFFSET(tbSkillTree[#Headers],0,1))</f>
        <v>0</v>
      </c>
      <c r="G37" s="3">
        <f ca="1">SUMIFS(tbPassiveSkills[MetaVal],tbPassiveSkills[Name],tbSkillTree[[#This Row],[Name]],tbPassiveSkills[MetaName],OFFSET(tbSkillTree[#Headers],0,1))</f>
        <v>0</v>
      </c>
      <c r="H37" s="3">
        <f ca="1">SUMIFS(tbPassiveSkills[MetaVal],tbPassiveSkills[Name],tbSkillTree[[#This Row],[Name]],tbPassiveSkills[MetaName],OFFSET(tbSkillTree[#Headers],0,1))</f>
        <v>0</v>
      </c>
      <c r="I37" s="3">
        <f ca="1">SUMIFS(tbPassiveSkills[MetaVal],tbPassiveSkills[Name],tbSkillTree[[#This Row],[Name]],tbPassiveSkills[MetaName],OFFSET(tbSkillTree[#Headers],0,1))</f>
        <v>0</v>
      </c>
      <c r="J37" s="3">
        <f ca="1">SUMIFS(tbPassiveSkills[MetaVal],tbPassiveSkills[Name],tbSkillTree[[#This Row],[Name]],tbPassiveSkills[MetaName],OFFSET(tbSkillTree[#Headers],0,1))</f>
        <v>0</v>
      </c>
      <c r="K37" s="3">
        <f ca="1">SUMIFS(tbPassiveSkills[MetaVal],tbPassiveSkills[Name],tbSkillTree[[#This Row],[Name]],tbPassiveSkills[MetaName],OFFSET(tbSkillTree[#Headers],0,1))</f>
        <v>0</v>
      </c>
      <c r="L37" s="3">
        <f ca="1">SUMIFS(tbPassiveSkills[MetaVal],tbPassiveSkills[Name],tbSkillTree[[#This Row],[Name]],tbPassiveSkills[MetaName],OFFSET(tbSkillTree[#Headers],0,1))</f>
        <v>0</v>
      </c>
      <c r="M37" s="4">
        <f ca="1">SUMIFS(tbPassiveSkills[MetaVal],tbPassiveSkills[Name],tbSkillTree[[#This Row],[Name]],tbPassiveSkills[MetaName],OFFSET(tbSkillTree[#Headers],0,1))</f>
        <v>0</v>
      </c>
      <c r="N37" s="4">
        <f ca="1">SUMIFS(tbPassiveSkills[MetaVal],tbPassiveSkills[Name],tbSkillTree[[#This Row],[Name]],tbPassiveSkills[MetaName],OFFSET(tbSkillTree[#Headers],0,1))</f>
        <v>0</v>
      </c>
      <c r="O37" s="3">
        <f ca="1">SUMIFS(tbPassiveSkills[MetaVal],tbPassiveSkills[Name],tbSkillTree[[#This Row],[Name]],tbPassiveSkills[MetaName],OFFSET(tbSkillTree[#Headers],0,1))</f>
        <v>0</v>
      </c>
      <c r="P37" s="3">
        <f ca="1">SUMIFS(tbPassiveSkills[MetaVal],tbPassiveSkills[Name],tbSkillTree[[#This Row],[Name]],tbPassiveSkills[MetaName],OFFSET(tbSkillTree[#Headers],0,1))</f>
        <v>0</v>
      </c>
      <c r="Q37" s="3">
        <f ca="1">SUMIFS(tbPassiveSkills[MetaVal],tbPassiveSkills[Name],tbSkillTree[[#This Row],[Name]],tbPassiveSkills[MetaName],OFFSET(tbSkillTree[#Headers],0,1))</f>
        <v>0.04</v>
      </c>
      <c r="R37" s="3">
        <f ca="1">SUMIFS(tbPassiveSkills[MetaVal],tbPassiveSkills[Name],tbSkillTree[[#This Row],[Name]],tbPassiveSkills[MetaName],OFFSET(tbSkillTree[#Headers],0,1))</f>
        <v>0</v>
      </c>
      <c r="S37" s="3">
        <f ca="1">SUMIFS(tbPassiveSkills[MetaVal],tbPassiveSkills[Name],tbSkillTree[[#This Row],[Name]],tbPassiveSkills[MetaName],OFFSET(tbSkillTree[#Headers],0,1))</f>
        <v>0</v>
      </c>
      <c r="T37" s="3">
        <f ca="1">SUMIFS(tbPassiveSkills[MetaVal],tbPassiveSkills[Name],tbSkillTree[[#This Row],[Name]],tbPassiveSkills[MetaName],OFFSET(tbSkillTree[#Headers],0,1))</f>
        <v>0</v>
      </c>
      <c r="U37" s="3">
        <f ca="1">SUMIFS(tbPassiveSkills[MetaVal],tbPassiveSkills[Name],tbSkillTree[[#This Row],[Name]],tbPassiveSkills[MetaName],OFFSET(tbSkillTree[#Headers],0,1))</f>
        <v>0</v>
      </c>
      <c r="V37" s="3">
        <f ca="1">SUMIFS(tbPassiveSkills[MetaVal],tbPassiveSkills[Name],tbSkillTree[[#This Row],[Name]],tbPassiveSkills[MetaName],OFFSET(tbSkillTree[#Headers],0,1))</f>
        <v>0</v>
      </c>
      <c r="W37" s="3">
        <f ca="1">SUMIFS(tbPassiveSkills[MetaVal],tbPassiveSkills[Name],tbSkillTree[[#This Row],[Name]],tbPassiveSkills[MetaName],OFFSET(tbSkillTree[#Headers],0,1))</f>
        <v>0</v>
      </c>
      <c r="X37" s="3">
        <f ca="1">SUMIFS(tbPassiveSkills[MetaVal],tbPassiveSkills[Name],tbSkillTree[[#This Row],[Name]],tbPassiveSkills[MetaName],OFFSET(tbSkillTree[#Headers],0,1))</f>
        <v>0</v>
      </c>
      <c r="Y37" s="3">
        <f ca="1">SUMIFS(tbPassiveSkills[MetaVal],tbPassiveSkills[Name],tbSkillTree[[#This Row],[Name]],tbPassiveSkills[MetaName],OFFSET(tbSkillTree[#Headers],0,1))</f>
        <v>0</v>
      </c>
      <c r="Z37" s="3">
        <f ca="1">SUMIFS(tbPassiveSkills[MetaVal],tbPassiveSkills[Name],tbSkillTree[[#This Row],[Name]],tbPassiveSkills[MetaName],OFFSET(tbSkillTree[#Headers],0,1))</f>
        <v>0</v>
      </c>
      <c r="AA37" s="3">
        <f ca="1">SUMIFS(tbPassiveSkills[MetaVal],tbPassiveSkills[Name],tbSkillTree[[#This Row],[Name]],tbPassiveSkills[MetaName],OFFSET(tbSkillTree[#Headers],0,1))</f>
        <v>0</v>
      </c>
      <c r="AB37" s="3">
        <f ca="1">SUMIFS(tbPassiveSkills[MetaVal],tbPassiveSkills[Name],tbSkillTree[[#This Row],[Name]],tbPassiveSkills[MetaName],OFFSET(tbSkillTree[#Headers],0,1))</f>
        <v>0</v>
      </c>
      <c r="AC37" s="3"/>
      <c r="AD37" s="3"/>
      <c r="AE37" s="3"/>
      <c r="AF37" s="3"/>
      <c r="AG37" s="3"/>
      <c r="AH37" s="3"/>
      <c r="AI37" s="3"/>
      <c r="AJ37" s="3"/>
      <c r="AK37" s="3"/>
      <c r="AL37" s="3"/>
      <c r="AM37" s="3"/>
      <c r="AN37" s="3"/>
      <c r="AO37" s="3"/>
    </row>
    <row r="38" spans="3:69" ht="32.1" customHeight="1" x14ac:dyDescent="0.25">
      <c r="C38" s="1" t="s">
        <v>2882</v>
      </c>
      <c r="D38" s="3">
        <v>34</v>
      </c>
      <c r="E38" s="1" t="s">
        <v>282</v>
      </c>
      <c r="F38" s="3">
        <f ca="1">SUMIFS(tbPassiveSkills[MetaVal],tbPassiveSkills[Name],tbSkillTree[[#This Row],[Name]],tbPassiveSkills[MetaName],OFFSET(tbSkillTree[#Headers],0,1))</f>
        <v>0</v>
      </c>
      <c r="G38" s="3">
        <f ca="1">SUMIFS(tbPassiveSkills[MetaVal],tbPassiveSkills[Name],tbSkillTree[[#This Row],[Name]],tbPassiveSkills[MetaName],OFFSET(tbSkillTree[#Headers],0,1))</f>
        <v>0</v>
      </c>
      <c r="H38" s="3">
        <f ca="1">SUMIFS(tbPassiveSkills[MetaVal],tbPassiveSkills[Name],tbSkillTree[[#This Row],[Name]],tbPassiveSkills[MetaName],OFFSET(tbSkillTree[#Headers],0,1))</f>
        <v>0</v>
      </c>
      <c r="I38" s="3">
        <f ca="1">SUMIFS(tbPassiveSkills[MetaVal],tbPassiveSkills[Name],tbSkillTree[[#This Row],[Name]],tbPassiveSkills[MetaName],OFFSET(tbSkillTree[#Headers],0,1))</f>
        <v>0</v>
      </c>
      <c r="J38" s="3">
        <f ca="1">SUMIFS(tbPassiveSkills[MetaVal],tbPassiveSkills[Name],tbSkillTree[[#This Row],[Name]],tbPassiveSkills[MetaName],OFFSET(tbSkillTree[#Headers],0,1))</f>
        <v>0</v>
      </c>
      <c r="K38" s="3">
        <f ca="1">SUMIFS(tbPassiveSkills[MetaVal],tbPassiveSkills[Name],tbSkillTree[[#This Row],[Name]],tbPassiveSkills[MetaName],OFFSET(tbSkillTree[#Headers],0,1))</f>
        <v>0</v>
      </c>
      <c r="L38" s="3">
        <f ca="1">SUMIFS(tbPassiveSkills[MetaVal],tbPassiveSkills[Name],tbSkillTree[[#This Row],[Name]],tbPassiveSkills[MetaName],OFFSET(tbSkillTree[#Headers],0,1))</f>
        <v>0</v>
      </c>
      <c r="M38" s="4">
        <f ca="1">SUMIFS(tbPassiveSkills[MetaVal],tbPassiveSkills[Name],tbSkillTree[[#This Row],[Name]],tbPassiveSkills[MetaName],OFFSET(tbSkillTree[#Headers],0,1))</f>
        <v>0</v>
      </c>
      <c r="N38" s="4">
        <f ca="1">SUMIFS(tbPassiveSkills[MetaVal],tbPassiveSkills[Name],tbSkillTree[[#This Row],[Name]],tbPassiveSkills[MetaName],OFFSET(tbSkillTree[#Headers],0,1))</f>
        <v>0</v>
      </c>
      <c r="O38" s="3">
        <f ca="1">SUMIFS(tbPassiveSkills[MetaVal],tbPassiveSkills[Name],tbSkillTree[[#This Row],[Name]],tbPassiveSkills[MetaName],OFFSET(tbSkillTree[#Headers],0,1))</f>
        <v>0</v>
      </c>
      <c r="P38" s="3">
        <f ca="1">SUMIFS(tbPassiveSkills[MetaVal],tbPassiveSkills[Name],tbSkillTree[[#This Row],[Name]],tbPassiveSkills[MetaName],OFFSET(tbSkillTree[#Headers],0,1))</f>
        <v>0</v>
      </c>
      <c r="Q38" s="3">
        <f ca="1">SUMIFS(tbPassiveSkills[MetaVal],tbPassiveSkills[Name],tbSkillTree[[#This Row],[Name]],tbPassiveSkills[MetaName],OFFSET(tbSkillTree[#Headers],0,1))</f>
        <v>0</v>
      </c>
      <c r="R38" s="3">
        <f ca="1">SUMIFS(tbPassiveSkills[MetaVal],tbPassiveSkills[Name],tbSkillTree[[#This Row],[Name]],tbPassiveSkills[MetaName],OFFSET(tbSkillTree[#Headers],0,1))</f>
        <v>0</v>
      </c>
      <c r="S38" s="3">
        <f ca="1">SUMIFS(tbPassiveSkills[MetaVal],tbPassiveSkills[Name],tbSkillTree[[#This Row],[Name]],tbPassiveSkills[MetaName],OFFSET(tbSkillTree[#Headers],0,1))</f>
        <v>0.15</v>
      </c>
      <c r="T38" s="3">
        <f ca="1">SUMIFS(tbPassiveSkills[MetaVal],tbPassiveSkills[Name],tbSkillTree[[#This Row],[Name]],tbPassiveSkills[MetaName],OFFSET(tbSkillTree[#Headers],0,1))</f>
        <v>0.1</v>
      </c>
      <c r="U38" s="3">
        <f ca="1">SUMIFS(tbPassiveSkills[MetaVal],tbPassiveSkills[Name],tbSkillTree[[#This Row],[Name]],tbPassiveSkills[MetaName],OFFSET(tbSkillTree[#Headers],0,1))</f>
        <v>0</v>
      </c>
      <c r="V38" s="3">
        <f ca="1">SUMIFS(tbPassiveSkills[MetaVal],tbPassiveSkills[Name],tbSkillTree[[#This Row],[Name]],tbPassiveSkills[MetaName],OFFSET(tbSkillTree[#Headers],0,1))</f>
        <v>0</v>
      </c>
      <c r="W38" s="3">
        <f ca="1">SUMIFS(tbPassiveSkills[MetaVal],tbPassiveSkills[Name],tbSkillTree[[#This Row],[Name]],tbPassiveSkills[MetaName],OFFSET(tbSkillTree[#Headers],0,1))</f>
        <v>0</v>
      </c>
      <c r="X38" s="3">
        <f ca="1">SUMIFS(tbPassiveSkills[MetaVal],tbPassiveSkills[Name],tbSkillTree[[#This Row],[Name]],tbPassiveSkills[MetaName],OFFSET(tbSkillTree[#Headers],0,1))</f>
        <v>0</v>
      </c>
      <c r="Y38" s="3">
        <f ca="1">SUMIFS(tbPassiveSkills[MetaVal],tbPassiveSkills[Name],tbSkillTree[[#This Row],[Name]],tbPassiveSkills[MetaName],OFFSET(tbSkillTree[#Headers],0,1))</f>
        <v>0</v>
      </c>
      <c r="Z38" s="3">
        <f ca="1">SUMIFS(tbPassiveSkills[MetaVal],tbPassiveSkills[Name],tbSkillTree[[#This Row],[Name]],tbPassiveSkills[MetaName],OFFSET(tbSkillTree[#Headers],0,1))</f>
        <v>0</v>
      </c>
      <c r="AA38" s="3">
        <f ca="1">SUMIFS(tbPassiveSkills[MetaVal],tbPassiveSkills[Name],tbSkillTree[[#This Row],[Name]],tbPassiveSkills[MetaName],OFFSET(tbSkillTree[#Headers],0,1))</f>
        <v>0</v>
      </c>
      <c r="AB38" s="3">
        <f ca="1">SUMIFS(tbPassiveSkills[MetaVal],tbPassiveSkills[Name],tbSkillTree[[#This Row],[Name]],tbPassiveSkills[MetaName],OFFSET(tbSkillTree[#Headers],0,1))</f>
        <v>0</v>
      </c>
      <c r="AC38" s="3"/>
      <c r="AD38" s="3"/>
      <c r="AE38" s="3"/>
      <c r="AF38" s="3"/>
      <c r="AG38" s="3"/>
      <c r="AH38" s="3"/>
      <c r="AI38" s="3"/>
      <c r="AJ38" s="3"/>
      <c r="AK38" s="3"/>
      <c r="AL38" s="3"/>
      <c r="AM38" s="3"/>
      <c r="AN38" s="3"/>
      <c r="AO38" s="3"/>
    </row>
    <row r="39" spans="3:69" ht="32.1" customHeight="1" x14ac:dyDescent="0.25">
      <c r="C39" s="1" t="s">
        <v>2882</v>
      </c>
      <c r="D39" s="3">
        <v>35</v>
      </c>
      <c r="E39" s="1" t="s">
        <v>282</v>
      </c>
      <c r="F39" s="3">
        <f ca="1">SUMIFS(tbPassiveSkills[MetaVal],tbPassiveSkills[Name],tbSkillTree[[#This Row],[Name]],tbPassiveSkills[MetaName],OFFSET(tbSkillTree[#Headers],0,1))</f>
        <v>0</v>
      </c>
      <c r="G39" s="3">
        <f ca="1">SUMIFS(tbPassiveSkills[MetaVal],tbPassiveSkills[Name],tbSkillTree[[#This Row],[Name]],tbPassiveSkills[MetaName],OFFSET(tbSkillTree[#Headers],0,1))</f>
        <v>0</v>
      </c>
      <c r="H39" s="3">
        <f ca="1">SUMIFS(tbPassiveSkills[MetaVal],tbPassiveSkills[Name],tbSkillTree[[#This Row],[Name]],tbPassiveSkills[MetaName],OFFSET(tbSkillTree[#Headers],0,1))</f>
        <v>0</v>
      </c>
      <c r="I39" s="3">
        <f ca="1">SUMIFS(tbPassiveSkills[MetaVal],tbPassiveSkills[Name],tbSkillTree[[#This Row],[Name]],tbPassiveSkills[MetaName],OFFSET(tbSkillTree[#Headers],0,1))</f>
        <v>0</v>
      </c>
      <c r="J39" s="3">
        <f ca="1">SUMIFS(tbPassiveSkills[MetaVal],tbPassiveSkills[Name],tbSkillTree[[#This Row],[Name]],tbPassiveSkills[MetaName],OFFSET(tbSkillTree[#Headers],0,1))</f>
        <v>0</v>
      </c>
      <c r="K39" s="3">
        <f ca="1">SUMIFS(tbPassiveSkills[MetaVal],tbPassiveSkills[Name],tbSkillTree[[#This Row],[Name]],tbPassiveSkills[MetaName],OFFSET(tbSkillTree[#Headers],0,1))</f>
        <v>0</v>
      </c>
      <c r="L39" s="3">
        <f ca="1">SUMIFS(tbPassiveSkills[MetaVal],tbPassiveSkills[Name],tbSkillTree[[#This Row],[Name]],tbPassiveSkills[MetaName],OFFSET(tbSkillTree[#Headers],0,1))</f>
        <v>0</v>
      </c>
      <c r="M39" s="4">
        <f ca="1">SUMIFS(tbPassiveSkills[MetaVal],tbPassiveSkills[Name],tbSkillTree[[#This Row],[Name]],tbPassiveSkills[MetaName],OFFSET(tbSkillTree[#Headers],0,1))</f>
        <v>0</v>
      </c>
      <c r="N39" s="4">
        <f ca="1">SUMIFS(tbPassiveSkills[MetaVal],tbPassiveSkills[Name],tbSkillTree[[#This Row],[Name]],tbPassiveSkills[MetaName],OFFSET(tbSkillTree[#Headers],0,1))</f>
        <v>0</v>
      </c>
      <c r="O39" s="3">
        <f ca="1">SUMIFS(tbPassiveSkills[MetaVal],tbPassiveSkills[Name],tbSkillTree[[#This Row],[Name]],tbPassiveSkills[MetaName],OFFSET(tbSkillTree[#Headers],0,1))</f>
        <v>0</v>
      </c>
      <c r="P39" s="3">
        <f ca="1">SUMIFS(tbPassiveSkills[MetaVal],tbPassiveSkills[Name],tbSkillTree[[#This Row],[Name]],tbPassiveSkills[MetaName],OFFSET(tbSkillTree[#Headers],0,1))</f>
        <v>0</v>
      </c>
      <c r="Q39" s="3">
        <f ca="1">SUMIFS(tbPassiveSkills[MetaVal],tbPassiveSkills[Name],tbSkillTree[[#This Row],[Name]],tbPassiveSkills[MetaName],OFFSET(tbSkillTree[#Headers],0,1))</f>
        <v>0</v>
      </c>
      <c r="R39" s="3">
        <f ca="1">SUMIFS(tbPassiveSkills[MetaVal],tbPassiveSkills[Name],tbSkillTree[[#This Row],[Name]],tbPassiveSkills[MetaName],OFFSET(tbSkillTree[#Headers],0,1))</f>
        <v>0</v>
      </c>
      <c r="S39" s="3">
        <f ca="1">SUMIFS(tbPassiveSkills[MetaVal],tbPassiveSkills[Name],tbSkillTree[[#This Row],[Name]],tbPassiveSkills[MetaName],OFFSET(tbSkillTree[#Headers],0,1))</f>
        <v>0.15</v>
      </c>
      <c r="T39" s="3">
        <f ca="1">SUMIFS(tbPassiveSkills[MetaVal],tbPassiveSkills[Name],tbSkillTree[[#This Row],[Name]],tbPassiveSkills[MetaName],OFFSET(tbSkillTree[#Headers],0,1))</f>
        <v>0.1</v>
      </c>
      <c r="U39" s="3">
        <f ca="1">SUMIFS(tbPassiveSkills[MetaVal],tbPassiveSkills[Name],tbSkillTree[[#This Row],[Name]],tbPassiveSkills[MetaName],OFFSET(tbSkillTree[#Headers],0,1))</f>
        <v>0</v>
      </c>
      <c r="V39" s="3">
        <f ca="1">SUMIFS(tbPassiveSkills[MetaVal],tbPassiveSkills[Name],tbSkillTree[[#This Row],[Name]],tbPassiveSkills[MetaName],OFFSET(tbSkillTree[#Headers],0,1))</f>
        <v>0</v>
      </c>
      <c r="W39" s="3">
        <f ca="1">SUMIFS(tbPassiveSkills[MetaVal],tbPassiveSkills[Name],tbSkillTree[[#This Row],[Name]],tbPassiveSkills[MetaName],OFFSET(tbSkillTree[#Headers],0,1))</f>
        <v>0</v>
      </c>
      <c r="X39" s="3">
        <f ca="1">SUMIFS(tbPassiveSkills[MetaVal],tbPassiveSkills[Name],tbSkillTree[[#This Row],[Name]],tbPassiveSkills[MetaName],OFFSET(tbSkillTree[#Headers],0,1))</f>
        <v>0</v>
      </c>
      <c r="Y39" s="3">
        <f ca="1">SUMIFS(tbPassiveSkills[MetaVal],tbPassiveSkills[Name],tbSkillTree[[#This Row],[Name]],tbPassiveSkills[MetaName],OFFSET(tbSkillTree[#Headers],0,1))</f>
        <v>0</v>
      </c>
      <c r="Z39" s="3">
        <f ca="1">SUMIFS(tbPassiveSkills[MetaVal],tbPassiveSkills[Name],tbSkillTree[[#This Row],[Name]],tbPassiveSkills[MetaName],OFFSET(tbSkillTree[#Headers],0,1))</f>
        <v>0</v>
      </c>
      <c r="AA39" s="3">
        <f ca="1">SUMIFS(tbPassiveSkills[MetaVal],tbPassiveSkills[Name],tbSkillTree[[#This Row],[Name]],tbPassiveSkills[MetaName],OFFSET(tbSkillTree[#Headers],0,1))</f>
        <v>0</v>
      </c>
      <c r="AB39" s="3">
        <f ca="1">SUMIFS(tbPassiveSkills[MetaVal],tbPassiveSkills[Name],tbSkillTree[[#This Row],[Name]],tbPassiveSkills[MetaName],OFFSET(tbSkillTree[#Headers],0,1))</f>
        <v>0</v>
      </c>
      <c r="AC39" s="3"/>
      <c r="AD39" s="3"/>
      <c r="AE39" s="3"/>
      <c r="AF39" s="3"/>
      <c r="AG39" s="3"/>
      <c r="AH39" s="3"/>
      <c r="AI39" s="3"/>
      <c r="AJ39" s="3"/>
      <c r="AK39" s="3"/>
      <c r="AL39" s="3"/>
      <c r="AM39" s="3"/>
      <c r="AN39" s="3"/>
      <c r="AO39" s="3"/>
    </row>
    <row r="40" spans="3:69" ht="32.1" customHeight="1" x14ac:dyDescent="0.25">
      <c r="C40" s="1" t="s">
        <v>3873</v>
      </c>
      <c r="D40" s="3">
        <v>36</v>
      </c>
      <c r="E40" s="1" t="s">
        <v>282</v>
      </c>
      <c r="F40" s="3">
        <f ca="1">SUMIFS(tbPassiveSkills[MetaVal],tbPassiveSkills[Name],tbSkillTree[[#This Row],[Name]],tbPassiveSkills[MetaName],OFFSET(tbSkillTree[#Headers],0,1))</f>
        <v>0</v>
      </c>
      <c r="G40" s="3">
        <f ca="1">SUMIFS(tbPassiveSkills[MetaVal],tbPassiveSkills[Name],tbSkillTree[[#This Row],[Name]],tbPassiveSkills[MetaName],OFFSET(tbSkillTree[#Headers],0,1))</f>
        <v>20</v>
      </c>
      <c r="H40" s="3">
        <f ca="1">SUMIFS(tbPassiveSkills[MetaVal],tbPassiveSkills[Name],tbSkillTree[[#This Row],[Name]],tbPassiveSkills[MetaName],OFFSET(tbSkillTree[#Headers],0,1))</f>
        <v>0</v>
      </c>
      <c r="I40" s="3">
        <f ca="1">SUMIFS(tbPassiveSkills[MetaVal],tbPassiveSkills[Name],tbSkillTree[[#This Row],[Name]],tbPassiveSkills[MetaName],OFFSET(tbSkillTree[#Headers],0,1))</f>
        <v>0</v>
      </c>
      <c r="J40" s="3">
        <f ca="1">SUMIFS(tbPassiveSkills[MetaVal],tbPassiveSkills[Name],tbSkillTree[[#This Row],[Name]],tbPassiveSkills[MetaName],OFFSET(tbSkillTree[#Headers],0,1))</f>
        <v>100</v>
      </c>
      <c r="K40" s="3">
        <f ca="1">SUMIFS(tbPassiveSkills[MetaVal],tbPassiveSkills[Name],tbSkillTree[[#This Row],[Name]],tbPassiveSkills[MetaName],OFFSET(tbSkillTree[#Headers],0,1))</f>
        <v>0</v>
      </c>
      <c r="L40" s="3">
        <f ca="1">SUMIFS(tbPassiveSkills[MetaVal],tbPassiveSkills[Name],tbSkillTree[[#This Row],[Name]],tbPassiveSkills[MetaName],OFFSET(tbSkillTree[#Headers],0,1))</f>
        <v>0</v>
      </c>
      <c r="M40" s="4">
        <f ca="1">SUMIFS(tbPassiveSkills[MetaVal],tbPassiveSkills[Name],tbSkillTree[[#This Row],[Name]],tbPassiveSkills[MetaName],OFFSET(tbSkillTree[#Headers],0,1))</f>
        <v>0</v>
      </c>
      <c r="N40" s="4">
        <f ca="1">SUMIFS(tbPassiveSkills[MetaVal],tbPassiveSkills[Name],tbSkillTree[[#This Row],[Name]],tbPassiveSkills[MetaName],OFFSET(tbSkillTree[#Headers],0,1))</f>
        <v>0</v>
      </c>
      <c r="O40" s="3">
        <f ca="1">SUMIFS(tbPassiveSkills[MetaVal],tbPassiveSkills[Name],tbSkillTree[[#This Row],[Name]],tbPassiveSkills[MetaName],OFFSET(tbSkillTree[#Headers],0,1))</f>
        <v>0</v>
      </c>
      <c r="P40" s="3">
        <f ca="1">SUMIFS(tbPassiveSkills[MetaVal],tbPassiveSkills[Name],tbSkillTree[[#This Row],[Name]],tbPassiveSkills[MetaName],OFFSET(tbSkillTree[#Headers],0,1))</f>
        <v>0</v>
      </c>
      <c r="Q40" s="3">
        <f ca="1">SUMIFS(tbPassiveSkills[MetaVal],tbPassiveSkills[Name],tbSkillTree[[#This Row],[Name]],tbPassiveSkills[MetaName],OFFSET(tbSkillTree[#Headers],0,1))</f>
        <v>0</v>
      </c>
      <c r="R40" s="3">
        <f ca="1">SUMIFS(tbPassiveSkills[MetaVal],tbPassiveSkills[Name],tbSkillTree[[#This Row],[Name]],tbPassiveSkills[MetaName],OFFSET(tbSkillTree[#Headers],0,1))</f>
        <v>0</v>
      </c>
      <c r="S40" s="3">
        <f ca="1">SUMIFS(tbPassiveSkills[MetaVal],tbPassiveSkills[Name],tbSkillTree[[#This Row],[Name]],tbPassiveSkills[MetaName],OFFSET(tbSkillTree[#Headers],0,1))</f>
        <v>0.25</v>
      </c>
      <c r="T40" s="3">
        <f ca="1">SUMIFS(tbPassiveSkills[MetaVal],tbPassiveSkills[Name],tbSkillTree[[#This Row],[Name]],tbPassiveSkills[MetaName],OFFSET(tbSkillTree[#Headers],0,1))</f>
        <v>0.15</v>
      </c>
      <c r="U40" s="3">
        <f ca="1">SUMIFS(tbPassiveSkills[MetaVal],tbPassiveSkills[Name],tbSkillTree[[#This Row],[Name]],tbPassiveSkills[MetaName],OFFSET(tbSkillTree[#Headers],0,1))</f>
        <v>0</v>
      </c>
      <c r="V40" s="3">
        <f ca="1">SUMIFS(tbPassiveSkills[MetaVal],tbPassiveSkills[Name],tbSkillTree[[#This Row],[Name]],tbPassiveSkills[MetaName],OFFSET(tbSkillTree[#Headers],0,1))</f>
        <v>0</v>
      </c>
      <c r="W40" s="3">
        <f ca="1">SUMIFS(tbPassiveSkills[MetaVal],tbPassiveSkills[Name],tbSkillTree[[#This Row],[Name]],tbPassiveSkills[MetaName],OFFSET(tbSkillTree[#Headers],0,1))</f>
        <v>0</v>
      </c>
      <c r="X40" s="3">
        <f ca="1">SUMIFS(tbPassiveSkills[MetaVal],tbPassiveSkills[Name],tbSkillTree[[#This Row],[Name]],tbPassiveSkills[MetaName],OFFSET(tbSkillTree[#Headers],0,1))</f>
        <v>0</v>
      </c>
      <c r="Y40" s="3">
        <f ca="1">SUMIFS(tbPassiveSkills[MetaVal],tbPassiveSkills[Name],tbSkillTree[[#This Row],[Name]],tbPassiveSkills[MetaName],OFFSET(tbSkillTree[#Headers],0,1))</f>
        <v>0</v>
      </c>
      <c r="Z40" s="3">
        <f ca="1">SUMIFS(tbPassiveSkills[MetaVal],tbPassiveSkills[Name],tbSkillTree[[#This Row],[Name]],tbPassiveSkills[MetaName],OFFSET(tbSkillTree[#Headers],0,1))</f>
        <v>0</v>
      </c>
      <c r="AA40" s="3">
        <f ca="1">SUMIFS(tbPassiveSkills[MetaVal],tbPassiveSkills[Name],tbSkillTree[[#This Row],[Name]],tbPassiveSkills[MetaName],OFFSET(tbSkillTree[#Headers],0,1))</f>
        <v>0</v>
      </c>
      <c r="AB40" s="3">
        <f ca="1">SUMIFS(tbPassiveSkills[MetaVal],tbPassiveSkills[Name],tbSkillTree[[#This Row],[Name]],tbPassiveSkills[MetaName],OFFSET(tbSkillTree[#Headers],0,1))</f>
        <v>0</v>
      </c>
      <c r="AC40" s="3"/>
      <c r="AD40" s="3"/>
      <c r="AE40" s="3"/>
      <c r="AF40" s="3"/>
      <c r="AG40" s="3"/>
      <c r="AH40" s="3"/>
      <c r="AI40" s="3"/>
      <c r="AJ40" s="3"/>
      <c r="AK40" s="3"/>
      <c r="AL40" s="3"/>
      <c r="AM40" s="3"/>
      <c r="AN40" s="3"/>
      <c r="AO40" s="3"/>
    </row>
    <row r="41" spans="3:69" ht="32.1" customHeight="1" x14ac:dyDescent="0.25">
      <c r="C41" s="1"/>
      <c r="E41" s="1" t="s">
        <v>282</v>
      </c>
      <c r="F41" s="3">
        <f ca="1">SUMIFS(tbPassiveSkills[MetaVal],tbPassiveSkills[Name],tbSkillTree[[#This Row],[Name]],tbPassiveSkills[MetaName],OFFSET(tbSkillTree[#Headers],0,1))</f>
        <v>0</v>
      </c>
      <c r="G41" s="3">
        <f ca="1">SUMIFS(tbPassiveSkills[MetaVal],tbPassiveSkills[Name],tbSkillTree[[#This Row],[Name]],tbPassiveSkills[MetaName],OFFSET(tbSkillTree[#Headers],0,1))</f>
        <v>0</v>
      </c>
      <c r="H41" s="3">
        <f ca="1">SUMIFS(tbPassiveSkills[MetaVal],tbPassiveSkills[Name],tbSkillTree[[#This Row],[Name]],tbPassiveSkills[MetaName],OFFSET(tbSkillTree[#Headers],0,1))</f>
        <v>0</v>
      </c>
      <c r="I41" s="3">
        <f ca="1">SUMIFS(tbPassiveSkills[MetaVal],tbPassiveSkills[Name],tbSkillTree[[#This Row],[Name]],tbPassiveSkills[MetaName],OFFSET(tbSkillTree[#Headers],0,1))</f>
        <v>0</v>
      </c>
      <c r="J41" s="3">
        <f ca="1">SUMIFS(tbPassiveSkills[MetaVal],tbPassiveSkills[Name],tbSkillTree[[#This Row],[Name]],tbPassiveSkills[MetaName],OFFSET(tbSkillTree[#Headers],0,1))</f>
        <v>0</v>
      </c>
      <c r="K41" s="3">
        <f ca="1">SUMIFS(tbPassiveSkills[MetaVal],tbPassiveSkills[Name],tbSkillTree[[#This Row],[Name]],tbPassiveSkills[MetaName],OFFSET(tbSkillTree[#Headers],0,1))</f>
        <v>0</v>
      </c>
      <c r="L41" s="3">
        <f ca="1">SUMIFS(tbPassiveSkills[MetaVal],tbPassiveSkills[Name],tbSkillTree[[#This Row],[Name]],tbPassiveSkills[MetaName],OFFSET(tbSkillTree[#Headers],0,1))</f>
        <v>0</v>
      </c>
      <c r="M41" s="4">
        <f ca="1">SUMIFS(tbPassiveSkills[MetaVal],tbPassiveSkills[Name],tbSkillTree[[#This Row],[Name]],tbPassiveSkills[MetaName],OFFSET(tbSkillTree[#Headers],0,1))</f>
        <v>0</v>
      </c>
      <c r="N41" s="4">
        <f ca="1">SUMIFS(tbPassiveSkills[MetaVal],tbPassiveSkills[Name],tbSkillTree[[#This Row],[Name]],tbPassiveSkills[MetaName],OFFSET(tbSkillTree[#Headers],0,1))</f>
        <v>0</v>
      </c>
      <c r="O41" s="3">
        <f ca="1">SUMIFS(tbPassiveSkills[MetaVal],tbPassiveSkills[Name],tbSkillTree[[#This Row],[Name]],tbPassiveSkills[MetaName],OFFSET(tbSkillTree[#Headers],0,1))</f>
        <v>0</v>
      </c>
      <c r="P41" s="3">
        <f ca="1">SUMIFS(tbPassiveSkills[MetaVal],tbPassiveSkills[Name],tbSkillTree[[#This Row],[Name]],tbPassiveSkills[MetaName],OFFSET(tbSkillTree[#Headers],0,1))</f>
        <v>0</v>
      </c>
      <c r="Q41" s="3">
        <f ca="1">SUMIFS(tbPassiveSkills[MetaVal],tbPassiveSkills[Name],tbSkillTree[[#This Row],[Name]],tbPassiveSkills[MetaName],OFFSET(tbSkillTree[#Headers],0,1))</f>
        <v>0</v>
      </c>
      <c r="R41" s="3">
        <f ca="1">SUMIFS(tbPassiveSkills[MetaVal],tbPassiveSkills[Name],tbSkillTree[[#This Row],[Name]],tbPassiveSkills[MetaName],OFFSET(tbSkillTree[#Headers],0,1))</f>
        <v>0</v>
      </c>
      <c r="S41" s="3">
        <f ca="1">SUMIFS(tbPassiveSkills[MetaVal],tbPassiveSkills[Name],tbSkillTree[[#This Row],[Name]],tbPassiveSkills[MetaName],OFFSET(tbSkillTree[#Headers],0,1))</f>
        <v>0</v>
      </c>
      <c r="T41" s="3">
        <f ca="1">SUMIFS(tbPassiveSkills[MetaVal],tbPassiveSkills[Name],tbSkillTree[[#This Row],[Name]],tbPassiveSkills[MetaName],OFFSET(tbSkillTree[#Headers],0,1))</f>
        <v>0</v>
      </c>
      <c r="U41" s="3">
        <f ca="1">SUMIFS(tbPassiveSkills[MetaVal],tbPassiveSkills[Name],tbSkillTree[[#This Row],[Name]],tbPassiveSkills[MetaName],OFFSET(tbSkillTree[#Headers],0,1))</f>
        <v>0</v>
      </c>
      <c r="V41" s="3">
        <f ca="1">SUMIFS(tbPassiveSkills[MetaVal],tbPassiveSkills[Name],tbSkillTree[[#This Row],[Name]],tbPassiveSkills[MetaName],OFFSET(tbSkillTree[#Headers],0,1))</f>
        <v>0</v>
      </c>
      <c r="W41" s="3">
        <f ca="1">SUMIFS(tbPassiveSkills[MetaVal],tbPassiveSkills[Name],tbSkillTree[[#This Row],[Name]],tbPassiveSkills[MetaName],OFFSET(tbSkillTree[#Headers],0,1))</f>
        <v>0</v>
      </c>
      <c r="X41" s="3">
        <f ca="1">SUMIFS(tbPassiveSkills[MetaVal],tbPassiveSkills[Name],tbSkillTree[[#This Row],[Name]],tbPassiveSkills[MetaName],OFFSET(tbSkillTree[#Headers],0,1))</f>
        <v>0</v>
      </c>
      <c r="Y41" s="3">
        <f ca="1">SUMIFS(tbPassiveSkills[MetaVal],tbPassiveSkills[Name],tbSkillTree[[#This Row],[Name]],tbPassiveSkills[MetaName],OFFSET(tbSkillTree[#Headers],0,1))</f>
        <v>0</v>
      </c>
      <c r="Z41" s="3">
        <f ca="1">SUMIFS(tbPassiveSkills[MetaVal],tbPassiveSkills[Name],tbSkillTree[[#This Row],[Name]],tbPassiveSkills[MetaName],OFFSET(tbSkillTree[#Headers],0,1))</f>
        <v>0</v>
      </c>
      <c r="AA41" s="3">
        <f ca="1">SUMIFS(tbPassiveSkills[MetaVal],tbPassiveSkills[Name],tbSkillTree[[#This Row],[Name]],tbPassiveSkills[MetaName],OFFSET(tbSkillTree[#Headers],0,1))</f>
        <v>0</v>
      </c>
      <c r="AB41" s="3">
        <f ca="1">SUMIFS(tbPassiveSkills[MetaVal],tbPassiveSkills[Name],tbSkillTree[[#This Row],[Name]],tbPassiveSkills[MetaName],OFFSET(tbSkillTree[#Headers],0,1))</f>
        <v>0</v>
      </c>
      <c r="AC41" s="3"/>
      <c r="AD41" s="3"/>
      <c r="AE41" s="3"/>
      <c r="AF41" s="3"/>
      <c r="AG41" s="3"/>
      <c r="AH41" s="3"/>
      <c r="AI41" s="3"/>
      <c r="AJ41" s="3"/>
      <c r="AK41" s="3"/>
      <c r="AL41" s="3"/>
      <c r="AM41" s="3"/>
      <c r="AN41" s="3"/>
      <c r="AO41" s="3"/>
    </row>
    <row r="42" spans="3:69" ht="32.1" customHeight="1" x14ac:dyDescent="0.25">
      <c r="C42" s="1"/>
      <c r="E42" s="1" t="s">
        <v>282</v>
      </c>
      <c r="F42" s="3">
        <f ca="1">SUMIFS(tbPassiveSkills[MetaVal],tbPassiveSkills[Name],tbSkillTree[[#This Row],[Name]],tbPassiveSkills[MetaName],OFFSET(tbSkillTree[#Headers],0,1))</f>
        <v>0</v>
      </c>
      <c r="G42" s="3">
        <f ca="1">SUMIFS(tbPassiveSkills[MetaVal],tbPassiveSkills[Name],tbSkillTree[[#This Row],[Name]],tbPassiveSkills[MetaName],OFFSET(tbSkillTree[#Headers],0,1))</f>
        <v>0</v>
      </c>
      <c r="H42" s="3">
        <f ca="1">SUMIFS(tbPassiveSkills[MetaVal],tbPassiveSkills[Name],tbSkillTree[[#This Row],[Name]],tbPassiveSkills[MetaName],OFFSET(tbSkillTree[#Headers],0,1))</f>
        <v>0</v>
      </c>
      <c r="I42" s="3">
        <f ca="1">SUMIFS(tbPassiveSkills[MetaVal],tbPassiveSkills[Name],tbSkillTree[[#This Row],[Name]],tbPassiveSkills[MetaName],OFFSET(tbSkillTree[#Headers],0,1))</f>
        <v>0</v>
      </c>
      <c r="J42" s="3">
        <f ca="1">SUMIFS(tbPassiveSkills[MetaVal],tbPassiveSkills[Name],tbSkillTree[[#This Row],[Name]],tbPassiveSkills[MetaName],OFFSET(tbSkillTree[#Headers],0,1))</f>
        <v>0</v>
      </c>
      <c r="K42" s="3">
        <f ca="1">SUMIFS(tbPassiveSkills[MetaVal],tbPassiveSkills[Name],tbSkillTree[[#This Row],[Name]],tbPassiveSkills[MetaName],OFFSET(tbSkillTree[#Headers],0,1))</f>
        <v>0</v>
      </c>
      <c r="L42" s="3">
        <f ca="1">SUMIFS(tbPassiveSkills[MetaVal],tbPassiveSkills[Name],tbSkillTree[[#This Row],[Name]],tbPassiveSkills[MetaName],OFFSET(tbSkillTree[#Headers],0,1))</f>
        <v>0</v>
      </c>
      <c r="M42" s="4">
        <f ca="1">SUMIFS(tbPassiveSkills[MetaVal],tbPassiveSkills[Name],tbSkillTree[[#This Row],[Name]],tbPassiveSkills[MetaName],OFFSET(tbSkillTree[#Headers],0,1))</f>
        <v>0</v>
      </c>
      <c r="N42" s="4">
        <f ca="1">SUMIFS(tbPassiveSkills[MetaVal],tbPassiveSkills[Name],tbSkillTree[[#This Row],[Name]],tbPassiveSkills[MetaName],OFFSET(tbSkillTree[#Headers],0,1))</f>
        <v>0</v>
      </c>
      <c r="O42" s="3">
        <f ca="1">SUMIFS(tbPassiveSkills[MetaVal],tbPassiveSkills[Name],tbSkillTree[[#This Row],[Name]],tbPassiveSkills[MetaName],OFFSET(tbSkillTree[#Headers],0,1))</f>
        <v>0</v>
      </c>
      <c r="P42" s="3">
        <f ca="1">SUMIFS(tbPassiveSkills[MetaVal],tbPassiveSkills[Name],tbSkillTree[[#This Row],[Name]],tbPassiveSkills[MetaName],OFFSET(tbSkillTree[#Headers],0,1))</f>
        <v>0</v>
      </c>
      <c r="Q42" s="3">
        <f ca="1">SUMIFS(tbPassiveSkills[MetaVal],tbPassiveSkills[Name],tbSkillTree[[#This Row],[Name]],tbPassiveSkills[MetaName],OFFSET(tbSkillTree[#Headers],0,1))</f>
        <v>0</v>
      </c>
      <c r="R42" s="3">
        <f ca="1">SUMIFS(tbPassiveSkills[MetaVal],tbPassiveSkills[Name],tbSkillTree[[#This Row],[Name]],tbPassiveSkills[MetaName],OFFSET(tbSkillTree[#Headers],0,1))</f>
        <v>0</v>
      </c>
      <c r="S42" s="3">
        <f ca="1">SUMIFS(tbPassiveSkills[MetaVal],tbPassiveSkills[Name],tbSkillTree[[#This Row],[Name]],tbPassiveSkills[MetaName],OFFSET(tbSkillTree[#Headers],0,1))</f>
        <v>0</v>
      </c>
      <c r="T42" s="3">
        <f ca="1">SUMIFS(tbPassiveSkills[MetaVal],tbPassiveSkills[Name],tbSkillTree[[#This Row],[Name]],tbPassiveSkills[MetaName],OFFSET(tbSkillTree[#Headers],0,1))</f>
        <v>0</v>
      </c>
      <c r="U42" s="3">
        <f ca="1">SUMIFS(tbPassiveSkills[MetaVal],tbPassiveSkills[Name],tbSkillTree[[#This Row],[Name]],tbPassiveSkills[MetaName],OFFSET(tbSkillTree[#Headers],0,1))</f>
        <v>0</v>
      </c>
      <c r="V42" s="3">
        <f ca="1">SUMIFS(tbPassiveSkills[MetaVal],tbPassiveSkills[Name],tbSkillTree[[#This Row],[Name]],tbPassiveSkills[MetaName],OFFSET(tbSkillTree[#Headers],0,1))</f>
        <v>0</v>
      </c>
      <c r="W42" s="3">
        <f ca="1">SUMIFS(tbPassiveSkills[MetaVal],tbPassiveSkills[Name],tbSkillTree[[#This Row],[Name]],tbPassiveSkills[MetaName],OFFSET(tbSkillTree[#Headers],0,1))</f>
        <v>0</v>
      </c>
      <c r="X42" s="3">
        <f ca="1">SUMIFS(tbPassiveSkills[MetaVal],tbPassiveSkills[Name],tbSkillTree[[#This Row],[Name]],tbPassiveSkills[MetaName],OFFSET(tbSkillTree[#Headers],0,1))</f>
        <v>0</v>
      </c>
      <c r="Y42" s="3">
        <f ca="1">SUMIFS(tbPassiveSkills[MetaVal],tbPassiveSkills[Name],tbSkillTree[[#This Row],[Name]],tbPassiveSkills[MetaName],OFFSET(tbSkillTree[#Headers],0,1))</f>
        <v>0</v>
      </c>
      <c r="Z42" s="3">
        <f ca="1">SUMIFS(tbPassiveSkills[MetaVal],tbPassiveSkills[Name],tbSkillTree[[#This Row],[Name]],tbPassiveSkills[MetaName],OFFSET(tbSkillTree[#Headers],0,1))</f>
        <v>0</v>
      </c>
      <c r="AA42" s="3">
        <f ca="1">SUMIFS(tbPassiveSkills[MetaVal],tbPassiveSkills[Name],tbSkillTree[[#This Row],[Name]],tbPassiveSkills[MetaName],OFFSET(tbSkillTree[#Headers],0,1))</f>
        <v>0</v>
      </c>
      <c r="AB42" s="3">
        <f ca="1">SUMIFS(tbPassiveSkills[MetaVal],tbPassiveSkills[Name],tbSkillTree[[#This Row],[Name]],tbPassiveSkills[MetaName],OFFSET(tbSkillTree[#Headers],0,1))</f>
        <v>0</v>
      </c>
      <c r="AC42" s="3"/>
      <c r="AD42" s="3"/>
      <c r="AE42" s="3"/>
      <c r="AF42" s="3"/>
      <c r="AG42" s="3"/>
      <c r="AH42" s="3"/>
      <c r="AI42" s="3"/>
      <c r="AJ42" s="3"/>
      <c r="AK42" s="3"/>
      <c r="AL42" s="3"/>
      <c r="AM42" s="3"/>
      <c r="AN42" s="3"/>
      <c r="AO42" s="3"/>
    </row>
    <row r="43" spans="3:69" ht="32.1" customHeight="1" x14ac:dyDescent="0.25">
      <c r="C43" s="1"/>
      <c r="E43" s="1" t="s">
        <v>282</v>
      </c>
      <c r="F43" s="3">
        <f ca="1">SUMIFS(tbPassiveSkills[MetaVal],tbPassiveSkills[Name],tbSkillTree[[#This Row],[Name]],tbPassiveSkills[MetaName],OFFSET(tbSkillTree[#Headers],0,1))</f>
        <v>0</v>
      </c>
      <c r="G43" s="3">
        <f ca="1">SUMIFS(tbPassiveSkills[MetaVal],tbPassiveSkills[Name],tbSkillTree[[#This Row],[Name]],tbPassiveSkills[MetaName],OFFSET(tbSkillTree[#Headers],0,1))</f>
        <v>0</v>
      </c>
      <c r="H43" s="3">
        <f ca="1">SUMIFS(tbPassiveSkills[MetaVal],tbPassiveSkills[Name],tbSkillTree[[#This Row],[Name]],tbPassiveSkills[MetaName],OFFSET(tbSkillTree[#Headers],0,1))</f>
        <v>0</v>
      </c>
      <c r="I43" s="3">
        <f ca="1">SUMIFS(tbPassiveSkills[MetaVal],tbPassiveSkills[Name],tbSkillTree[[#This Row],[Name]],tbPassiveSkills[MetaName],OFFSET(tbSkillTree[#Headers],0,1))</f>
        <v>0</v>
      </c>
      <c r="J43" s="3">
        <f ca="1">SUMIFS(tbPassiveSkills[MetaVal],tbPassiveSkills[Name],tbSkillTree[[#This Row],[Name]],tbPassiveSkills[MetaName],OFFSET(tbSkillTree[#Headers],0,1))</f>
        <v>0</v>
      </c>
      <c r="K43" s="3">
        <f ca="1">SUMIFS(tbPassiveSkills[MetaVal],tbPassiveSkills[Name],tbSkillTree[[#This Row],[Name]],tbPassiveSkills[MetaName],OFFSET(tbSkillTree[#Headers],0,1))</f>
        <v>0</v>
      </c>
      <c r="L43" s="3">
        <f ca="1">SUMIFS(tbPassiveSkills[MetaVal],tbPassiveSkills[Name],tbSkillTree[[#This Row],[Name]],tbPassiveSkills[MetaName],OFFSET(tbSkillTree[#Headers],0,1))</f>
        <v>0</v>
      </c>
      <c r="M43" s="4">
        <f ca="1">SUMIFS(tbPassiveSkills[MetaVal],tbPassiveSkills[Name],tbSkillTree[[#This Row],[Name]],tbPassiveSkills[MetaName],OFFSET(tbSkillTree[#Headers],0,1))</f>
        <v>0</v>
      </c>
      <c r="N43" s="4">
        <f ca="1">SUMIFS(tbPassiveSkills[MetaVal],tbPassiveSkills[Name],tbSkillTree[[#This Row],[Name]],tbPassiveSkills[MetaName],OFFSET(tbSkillTree[#Headers],0,1))</f>
        <v>0</v>
      </c>
      <c r="O43" s="3">
        <f ca="1">SUMIFS(tbPassiveSkills[MetaVal],tbPassiveSkills[Name],tbSkillTree[[#This Row],[Name]],tbPassiveSkills[MetaName],OFFSET(tbSkillTree[#Headers],0,1))</f>
        <v>0</v>
      </c>
      <c r="P43" s="3">
        <f ca="1">SUMIFS(tbPassiveSkills[MetaVal],tbPassiveSkills[Name],tbSkillTree[[#This Row],[Name]],tbPassiveSkills[MetaName],OFFSET(tbSkillTree[#Headers],0,1))</f>
        <v>0</v>
      </c>
      <c r="Q43" s="3">
        <f ca="1">SUMIFS(tbPassiveSkills[MetaVal],tbPassiveSkills[Name],tbSkillTree[[#This Row],[Name]],tbPassiveSkills[MetaName],OFFSET(tbSkillTree[#Headers],0,1))</f>
        <v>0</v>
      </c>
      <c r="R43" s="3">
        <f ca="1">SUMIFS(tbPassiveSkills[MetaVal],tbPassiveSkills[Name],tbSkillTree[[#This Row],[Name]],tbPassiveSkills[MetaName],OFFSET(tbSkillTree[#Headers],0,1))</f>
        <v>0</v>
      </c>
      <c r="S43" s="3">
        <f ca="1">SUMIFS(tbPassiveSkills[MetaVal],tbPassiveSkills[Name],tbSkillTree[[#This Row],[Name]],tbPassiveSkills[MetaName],OFFSET(tbSkillTree[#Headers],0,1))</f>
        <v>0</v>
      </c>
      <c r="T43" s="3">
        <f ca="1">SUMIFS(tbPassiveSkills[MetaVal],tbPassiveSkills[Name],tbSkillTree[[#This Row],[Name]],tbPassiveSkills[MetaName],OFFSET(tbSkillTree[#Headers],0,1))</f>
        <v>0</v>
      </c>
      <c r="U43" s="3">
        <f ca="1">SUMIFS(tbPassiveSkills[MetaVal],tbPassiveSkills[Name],tbSkillTree[[#This Row],[Name]],tbPassiveSkills[MetaName],OFFSET(tbSkillTree[#Headers],0,1))</f>
        <v>0</v>
      </c>
      <c r="V43" s="3">
        <f ca="1">SUMIFS(tbPassiveSkills[MetaVal],tbPassiveSkills[Name],tbSkillTree[[#This Row],[Name]],tbPassiveSkills[MetaName],OFFSET(tbSkillTree[#Headers],0,1))</f>
        <v>0</v>
      </c>
      <c r="W43" s="3">
        <f ca="1">SUMIFS(tbPassiveSkills[MetaVal],tbPassiveSkills[Name],tbSkillTree[[#This Row],[Name]],tbPassiveSkills[MetaName],OFFSET(tbSkillTree[#Headers],0,1))</f>
        <v>0</v>
      </c>
      <c r="X43" s="3">
        <f ca="1">SUMIFS(tbPassiveSkills[MetaVal],tbPassiveSkills[Name],tbSkillTree[[#This Row],[Name]],tbPassiveSkills[MetaName],OFFSET(tbSkillTree[#Headers],0,1))</f>
        <v>0</v>
      </c>
      <c r="Y43" s="3">
        <f ca="1">SUMIFS(tbPassiveSkills[MetaVal],tbPassiveSkills[Name],tbSkillTree[[#This Row],[Name]],tbPassiveSkills[MetaName],OFFSET(tbSkillTree[#Headers],0,1))</f>
        <v>0</v>
      </c>
      <c r="Z43" s="3">
        <f ca="1">SUMIFS(tbPassiveSkills[MetaVal],tbPassiveSkills[Name],tbSkillTree[[#This Row],[Name]],tbPassiveSkills[MetaName],OFFSET(tbSkillTree[#Headers],0,1))</f>
        <v>0</v>
      </c>
      <c r="AA43" s="3">
        <f ca="1">SUMIFS(tbPassiveSkills[MetaVal],tbPassiveSkills[Name],tbSkillTree[[#This Row],[Name]],tbPassiveSkills[MetaName],OFFSET(tbSkillTree[#Headers],0,1))</f>
        <v>0</v>
      </c>
      <c r="AB43" s="3">
        <f ca="1">SUMIFS(tbPassiveSkills[MetaVal],tbPassiveSkills[Name],tbSkillTree[[#This Row],[Name]],tbPassiveSkills[MetaName],OFFSET(tbSkillTree[#Headers],0,1))</f>
        <v>0</v>
      </c>
      <c r="AC43" s="3"/>
      <c r="AD43" s="3"/>
      <c r="AE43" s="3"/>
      <c r="AF43" s="3"/>
      <c r="AG43" s="3"/>
      <c r="AH43" s="3"/>
      <c r="AI43" s="3"/>
      <c r="AJ43" s="3"/>
      <c r="AK43" s="3"/>
      <c r="AL43" s="3"/>
      <c r="AM43" s="3"/>
      <c r="AN43" s="3"/>
      <c r="AO43" s="3"/>
    </row>
    <row r="44" spans="3:69" ht="32.1" customHeight="1" x14ac:dyDescent="0.25">
      <c r="C44" s="1"/>
      <c r="E44" s="1" t="s">
        <v>282</v>
      </c>
      <c r="F44" s="3">
        <f ca="1">SUMIFS(tbPassiveSkills[MetaVal],tbPassiveSkills[Name],tbSkillTree[[#This Row],[Name]],tbPassiveSkills[MetaName],OFFSET(tbSkillTree[#Headers],0,1))</f>
        <v>0</v>
      </c>
      <c r="G44" s="3">
        <f ca="1">SUMIFS(tbPassiveSkills[MetaVal],tbPassiveSkills[Name],tbSkillTree[[#This Row],[Name]],tbPassiveSkills[MetaName],OFFSET(tbSkillTree[#Headers],0,1))</f>
        <v>0</v>
      </c>
      <c r="H44" s="3">
        <f ca="1">SUMIFS(tbPassiveSkills[MetaVal],tbPassiveSkills[Name],tbSkillTree[[#This Row],[Name]],tbPassiveSkills[MetaName],OFFSET(tbSkillTree[#Headers],0,1))</f>
        <v>0</v>
      </c>
      <c r="I44" s="3">
        <f ca="1">SUMIFS(tbPassiveSkills[MetaVal],tbPassiveSkills[Name],tbSkillTree[[#This Row],[Name]],tbPassiveSkills[MetaName],OFFSET(tbSkillTree[#Headers],0,1))</f>
        <v>0</v>
      </c>
      <c r="J44" s="3">
        <f ca="1">SUMIFS(tbPassiveSkills[MetaVal],tbPassiveSkills[Name],tbSkillTree[[#This Row],[Name]],tbPassiveSkills[MetaName],OFFSET(tbSkillTree[#Headers],0,1))</f>
        <v>0</v>
      </c>
      <c r="K44" s="3">
        <f ca="1">SUMIFS(tbPassiveSkills[MetaVal],tbPassiveSkills[Name],tbSkillTree[[#This Row],[Name]],tbPassiveSkills[MetaName],OFFSET(tbSkillTree[#Headers],0,1))</f>
        <v>0</v>
      </c>
      <c r="L44" s="3">
        <f ca="1">SUMIFS(tbPassiveSkills[MetaVal],tbPassiveSkills[Name],tbSkillTree[[#This Row],[Name]],tbPassiveSkills[MetaName],OFFSET(tbSkillTree[#Headers],0,1))</f>
        <v>0</v>
      </c>
      <c r="M44" s="4">
        <f ca="1">SUMIFS(tbPassiveSkills[MetaVal],tbPassiveSkills[Name],tbSkillTree[[#This Row],[Name]],tbPassiveSkills[MetaName],OFFSET(tbSkillTree[#Headers],0,1))</f>
        <v>0</v>
      </c>
      <c r="N44" s="4">
        <f ca="1">SUMIFS(tbPassiveSkills[MetaVal],tbPassiveSkills[Name],tbSkillTree[[#This Row],[Name]],tbPassiveSkills[MetaName],OFFSET(tbSkillTree[#Headers],0,1))</f>
        <v>0</v>
      </c>
      <c r="O44" s="3">
        <f ca="1">SUMIFS(tbPassiveSkills[MetaVal],tbPassiveSkills[Name],tbSkillTree[[#This Row],[Name]],tbPassiveSkills[MetaName],OFFSET(tbSkillTree[#Headers],0,1))</f>
        <v>0</v>
      </c>
      <c r="P44" s="3">
        <f ca="1">SUMIFS(tbPassiveSkills[MetaVal],tbPassiveSkills[Name],tbSkillTree[[#This Row],[Name]],tbPassiveSkills[MetaName],OFFSET(tbSkillTree[#Headers],0,1))</f>
        <v>0</v>
      </c>
      <c r="Q44" s="3">
        <f ca="1">SUMIFS(tbPassiveSkills[MetaVal],tbPassiveSkills[Name],tbSkillTree[[#This Row],[Name]],tbPassiveSkills[MetaName],OFFSET(tbSkillTree[#Headers],0,1))</f>
        <v>0</v>
      </c>
      <c r="R44" s="3">
        <f ca="1">SUMIFS(tbPassiveSkills[MetaVal],tbPassiveSkills[Name],tbSkillTree[[#This Row],[Name]],tbPassiveSkills[MetaName],OFFSET(tbSkillTree[#Headers],0,1))</f>
        <v>0</v>
      </c>
      <c r="S44" s="3">
        <f ca="1">SUMIFS(tbPassiveSkills[MetaVal],tbPassiveSkills[Name],tbSkillTree[[#This Row],[Name]],tbPassiveSkills[MetaName],OFFSET(tbSkillTree[#Headers],0,1))</f>
        <v>0</v>
      </c>
      <c r="T44" s="3">
        <f ca="1">SUMIFS(tbPassiveSkills[MetaVal],tbPassiveSkills[Name],tbSkillTree[[#This Row],[Name]],tbPassiveSkills[MetaName],OFFSET(tbSkillTree[#Headers],0,1))</f>
        <v>0</v>
      </c>
      <c r="U44" s="3">
        <f ca="1">SUMIFS(tbPassiveSkills[MetaVal],tbPassiveSkills[Name],tbSkillTree[[#This Row],[Name]],tbPassiveSkills[MetaName],OFFSET(tbSkillTree[#Headers],0,1))</f>
        <v>0</v>
      </c>
      <c r="V44" s="3">
        <f ca="1">SUMIFS(tbPassiveSkills[MetaVal],tbPassiveSkills[Name],tbSkillTree[[#This Row],[Name]],tbPassiveSkills[MetaName],OFFSET(tbSkillTree[#Headers],0,1))</f>
        <v>0</v>
      </c>
      <c r="W44" s="3">
        <f ca="1">SUMIFS(tbPassiveSkills[MetaVal],tbPassiveSkills[Name],tbSkillTree[[#This Row],[Name]],tbPassiveSkills[MetaName],OFFSET(tbSkillTree[#Headers],0,1))</f>
        <v>0</v>
      </c>
      <c r="X44" s="3">
        <f ca="1">SUMIFS(tbPassiveSkills[MetaVal],tbPassiveSkills[Name],tbSkillTree[[#This Row],[Name]],tbPassiveSkills[MetaName],OFFSET(tbSkillTree[#Headers],0,1))</f>
        <v>0</v>
      </c>
      <c r="Y44" s="3">
        <f ca="1">SUMIFS(tbPassiveSkills[MetaVal],tbPassiveSkills[Name],tbSkillTree[[#This Row],[Name]],tbPassiveSkills[MetaName],OFFSET(tbSkillTree[#Headers],0,1))</f>
        <v>0</v>
      </c>
      <c r="Z44" s="3">
        <f ca="1">SUMIFS(tbPassiveSkills[MetaVal],tbPassiveSkills[Name],tbSkillTree[[#This Row],[Name]],tbPassiveSkills[MetaName],OFFSET(tbSkillTree[#Headers],0,1))</f>
        <v>0</v>
      </c>
      <c r="AA44" s="3">
        <f ca="1">SUMIFS(tbPassiveSkills[MetaVal],tbPassiveSkills[Name],tbSkillTree[[#This Row],[Name]],tbPassiveSkills[MetaName],OFFSET(tbSkillTree[#Headers],0,1))</f>
        <v>0</v>
      </c>
      <c r="AB44" s="3">
        <f ca="1">SUMIFS(tbPassiveSkills[MetaVal],tbPassiveSkills[Name],tbSkillTree[[#This Row],[Name]],tbPassiveSkills[MetaName],OFFSET(tbSkillTree[#Headers],0,1))</f>
        <v>0</v>
      </c>
      <c r="AC44" s="3"/>
      <c r="AD44" s="3"/>
      <c r="AE44" s="3"/>
      <c r="AF44" s="3"/>
      <c r="AG44" s="3"/>
      <c r="AH44" s="3"/>
      <c r="AI44" s="3"/>
      <c r="AJ44" s="3"/>
      <c r="AK44" s="3"/>
      <c r="AL44" s="3"/>
      <c r="AM44" s="3"/>
      <c r="AN44" s="3"/>
      <c r="AO44" s="3"/>
    </row>
    <row r="45" spans="3:69" ht="32.1" customHeight="1" x14ac:dyDescent="0.25">
      <c r="C45" s="1"/>
      <c r="G45" s="20"/>
      <c r="H45" s="20"/>
    </row>
    <row r="46" spans="3:69" s="30" customFormat="1" ht="107.25" customHeight="1" x14ac:dyDescent="0.25">
      <c r="C46" s="30" t="s">
        <v>1633</v>
      </c>
      <c r="D46" s="11" t="s">
        <v>60</v>
      </c>
      <c r="E46" s="11" t="s">
        <v>4898</v>
      </c>
      <c r="F46" s="11" t="s">
        <v>4884</v>
      </c>
      <c r="G46" s="83" t="s">
        <v>4910</v>
      </c>
      <c r="H46" s="83" t="s">
        <v>4911</v>
      </c>
      <c r="I46" s="83" t="s">
        <v>4912</v>
      </c>
      <c r="J46" s="83" t="s">
        <v>4932</v>
      </c>
      <c r="K46" s="83" t="s">
        <v>4924</v>
      </c>
      <c r="L46" s="83" t="s">
        <v>4926</v>
      </c>
      <c r="M46" s="83" t="s">
        <v>4929</v>
      </c>
      <c r="N46" s="83" t="s">
        <v>4931</v>
      </c>
      <c r="O46" s="11" t="s">
        <v>4905</v>
      </c>
      <c r="P46" s="11" t="s">
        <v>4906</v>
      </c>
      <c r="Q46" s="11" t="s">
        <v>4907</v>
      </c>
      <c r="R46" s="11" t="s">
        <v>4908</v>
      </c>
      <c r="S46" s="11" t="s">
        <v>4909</v>
      </c>
      <c r="T46" s="11" t="s">
        <v>4880</v>
      </c>
      <c r="U46" s="11" t="s">
        <v>4913</v>
      </c>
      <c r="V46" s="75" t="s">
        <v>4679</v>
      </c>
      <c r="W46" s="77" t="s">
        <v>4656</v>
      </c>
      <c r="X46" s="77" t="s">
        <v>4659</v>
      </c>
      <c r="Y46" s="75" t="s">
        <v>3533</v>
      </c>
      <c r="Z46" s="79" t="s">
        <v>4648</v>
      </c>
      <c r="AA46" s="78" t="s">
        <v>3532</v>
      </c>
      <c r="AB46" s="81" t="s">
        <v>3309</v>
      </c>
      <c r="AC46" s="78" t="s">
        <v>3283</v>
      </c>
      <c r="AD46" s="78" t="s">
        <v>3340</v>
      </c>
      <c r="AE46" s="78" t="s">
        <v>3391</v>
      </c>
      <c r="AF46" s="78" t="s">
        <v>3312</v>
      </c>
      <c r="AG46" s="78" t="s">
        <v>3324</v>
      </c>
      <c r="AH46" s="78" t="s">
        <v>3186</v>
      </c>
      <c r="AI46" s="78" t="s">
        <v>4708</v>
      </c>
      <c r="AJ46" s="79" t="s">
        <v>3403</v>
      </c>
      <c r="AK46" s="79" t="s">
        <v>3401</v>
      </c>
      <c r="AL46" s="79" t="s">
        <v>3277</v>
      </c>
      <c r="AM46" s="79" t="s">
        <v>3256</v>
      </c>
      <c r="AN46" s="79" t="s">
        <v>3387</v>
      </c>
      <c r="AO46" s="79" t="s">
        <v>3290</v>
      </c>
      <c r="AP46" s="78" t="s">
        <v>3358</v>
      </c>
      <c r="AQ46" s="81" t="s">
        <v>3404</v>
      </c>
      <c r="AR46" s="11" t="s">
        <v>4918</v>
      </c>
      <c r="AS46" s="68" t="s">
        <v>61</v>
      </c>
      <c r="AT46" s="68" t="s">
        <v>62</v>
      </c>
      <c r="AU46" s="68" t="s">
        <v>118</v>
      </c>
      <c r="AV46" s="68" t="s">
        <v>1763</v>
      </c>
      <c r="AW46" s="68" t="s">
        <v>413</v>
      </c>
      <c r="AX46" s="68" t="s">
        <v>1764</v>
      </c>
      <c r="AY46" s="68" t="s">
        <v>1765</v>
      </c>
      <c r="AZ46" s="68" t="s">
        <v>1766</v>
      </c>
      <c r="BA46" s="68" t="s">
        <v>1767</v>
      </c>
      <c r="BB46" s="68" t="s">
        <v>1768</v>
      </c>
      <c r="BC46" s="68" t="s">
        <v>1769</v>
      </c>
      <c r="BD46" s="68" t="s">
        <v>1770</v>
      </c>
      <c r="BE46" s="11"/>
      <c r="BF46" s="11"/>
      <c r="BG46" s="11"/>
      <c r="BH46" s="11"/>
      <c r="BI46" s="11"/>
      <c r="BJ46" s="11"/>
      <c r="BK46" s="11"/>
      <c r="BL46" s="11"/>
      <c r="BM46" s="11"/>
      <c r="BN46" s="11"/>
      <c r="BO46" s="11"/>
      <c r="BP46" s="11"/>
      <c r="BQ46" s="11"/>
    </row>
    <row r="47" spans="3:69" ht="32.1" customHeight="1" x14ac:dyDescent="0.25">
      <c r="C47" s="2" t="s">
        <v>285</v>
      </c>
      <c r="D47" s="42">
        <v>54</v>
      </c>
      <c r="E47" s="42" t="s">
        <v>1773</v>
      </c>
      <c r="F47" s="42" t="str">
        <f>VLOOKUP(tbCharacters[Ascendancy Class],tbAscendancyClasses[],2,FALSE)</f>
        <v>Scion</v>
      </c>
      <c r="G47" s="84">
        <f>tbCharacters[[#This Row],[Base STR]]+tbCharacters[[#This Row],[+x to Strength]]</f>
        <v>20</v>
      </c>
      <c r="H47" s="84">
        <f>tbCharacters[[#This Row],[Base DEX]]+tbCharacters[[#This Row],[+x to Dexterity]]</f>
        <v>20</v>
      </c>
      <c r="I47" s="84">
        <f>tbCharacters[[#This Row],[Base INT]]+tbCharacters[[#This Row],[+x to Intelligence]]</f>
        <v>20</v>
      </c>
      <c r="J47" s="84">
        <f>tbCharacters[[#This Row],[Base Life]]+tbCharacters[[#This Row],[+x to maximum Life]]</f>
        <v>698</v>
      </c>
      <c r="K47" s="84">
        <f>tbCharacters[[#This Row],[+x to maximum Energy Shield]]*(1+tbCharacters[[#This Row],[ES from INT Multiplier]])</f>
        <v>0</v>
      </c>
      <c r="L47" s="84">
        <f>cBaseMovementSpeed*(1+tbCharacters[x% increased Movement Speed])</f>
        <v>38</v>
      </c>
      <c r="M47" s="84">
        <f>cBaseAccuracy*(1+tbCharacters[x% increased Global Accuracy Rating])</f>
        <v>46</v>
      </c>
      <c r="N47" s="84">
        <f>tbCharacters[[#This Row],[Base Evasion]]*(1+cEvasionPerDEX*tbCharacters[[#This Row],[Total DEX]])</f>
        <v>223.6</v>
      </c>
      <c r="O47" s="42">
        <f>VLOOKUP(tbCharacters[[#This Row],[Base Class]],tbBaseAttributes[],MATCH("STR",tbBaseAttributes[#Headers],0),FALSE)</f>
        <v>20</v>
      </c>
      <c r="P47" s="42">
        <f>VLOOKUP(tbCharacters[[#This Row],[Base Class]],tbBaseAttributes[],MATCH("DEX",tbBaseAttributes[#Headers],0),FALSE)</f>
        <v>20</v>
      </c>
      <c r="Q47" s="42">
        <f>VLOOKUP(tbCharacters[[#This Row],[Base Class]],tbBaseAttributes[],MATCH("INT",tbBaseAttributes[#Headers],0),FALSE)</f>
        <v>20</v>
      </c>
      <c r="R47" s="42">
        <f>cBaseLife+tbCharacters[[#This Row],[Level]]*cLifePerLevel</f>
        <v>698</v>
      </c>
      <c r="S47" s="42">
        <f>cBaseMana+cManaPerLevel*tbCharacters[Level]</f>
        <v>364</v>
      </c>
      <c r="T47" s="42">
        <f>cBaseEvasion+tbCharacters[[#This Row],[Level]]*cEvasionPerLevel</f>
        <v>215</v>
      </c>
      <c r="U47" s="71">
        <f>cESPerInt*tbCharacters[Total INT]</f>
        <v>0.04</v>
      </c>
      <c r="V47" s="76">
        <f>SUMIF(tbSkillTree[Character],tbCharacters[[#This Row],[Character]],tbSkillTree[+x to Strength])</f>
        <v>0</v>
      </c>
      <c r="W47" s="76">
        <f>SUMIF(tbSkillTree[Character],tbCharacters[[#This Row],[Character]],tbSkillTree[+x to Dexterity])+SUMIF(tbSkillTree[Character],tbCharacters[[#This Row],[Character]],tbSkillTree[+x to Dexterity and Intelligence])</f>
        <v>0</v>
      </c>
      <c r="X47" s="76">
        <f>SUMIF(tbSkillTree[Character],tbCharacters[[#This Row],[Character]],tbSkillTree[+x to Intelligence])+SUMIF(tbSkillTree[Character],tbCharacters[[#This Row],[Character]],tbSkillTree[+x to Dexterity and Intelligence])</f>
        <v>0</v>
      </c>
      <c r="Y47" s="76">
        <f>SUMIF(tbSkillTree[Character],tbCharacters[[#This Row],[Character]],tbSkillTree[+x to maximum Life])</f>
        <v>0</v>
      </c>
      <c r="Z47" s="76">
        <f>SUMIF(tbSkillTree[Character],tbCharacters[[#This Row],[Character]],tbSkillTree[+x to Accuracy Rating])</f>
        <v>0</v>
      </c>
      <c r="AA47" s="76">
        <f>SUMIF(tbSkillTree[Character],tbCharacters[[#This Row],[Character]],tbSkillTree[+x to maximum Energy Shield])</f>
        <v>0</v>
      </c>
      <c r="AB47" s="82">
        <f>SUMIF(tbSkillTree[Character],tbCharacters[[#This Row],[Character]],tbSkillTree[x% increased Damage])</f>
        <v>0</v>
      </c>
      <c r="AC47" s="82">
        <f>SUMIF(tbSkillTree[Character],tbCharacters[[#This Row],[Character]],tbSkillTree[x% increased Chaos Damage])</f>
        <v>0</v>
      </c>
      <c r="AD47" s="82">
        <f>SUMIF(tbSkillTree[Character],tbCharacters[[#This Row],[Character]],tbSkillTree[x% increased Elemental Damage])</f>
        <v>0</v>
      </c>
      <c r="AE47" s="82">
        <f>SUMIF(tbSkillTree[Character],tbCharacters[[#This Row],[Character]],tbSkillTree[x% increased Physical Damage])</f>
        <v>0</v>
      </c>
      <c r="AF47" s="82">
        <f>SUMIF(tbSkillTree[Character],tbCharacters[[#This Row],[Character]],tbSkillTree[x% increased Damage over Time])</f>
        <v>0</v>
      </c>
      <c r="AG47" s="82">
        <f>SUMIF(tbSkillTree[Character],tbCharacters[[#This Row],[Character]],tbSkillTree[x% increased Damage with One Handed Weapons])</f>
        <v>0</v>
      </c>
      <c r="AH47" s="82">
        <f>SUMIF(tbSkillTree[Character],tbCharacters[[#This Row],[Character]],tbSkillTree[Attacks with One Handed Weapons deal x% increased Damage with Ailments])</f>
        <v>0</v>
      </c>
      <c r="AI47" s="82">
        <f>SUMIF(tbSkillTree[Character],tbCharacters[[#This Row],[Character]],tbSkillTree[x% increased Attack Speed with One Handed Weapons])</f>
        <v>0</v>
      </c>
      <c r="AJ47" s="82">
        <f>SUMIF(tbSkillTree[Character],tbCharacters[[#This Row],[Character]],tbSkillTree[x% increased Projectile Speed])</f>
        <v>0</v>
      </c>
      <c r="AK47" s="82">
        <f>SUMIF(tbSkillTree[Character],tbCharacters[[#This Row],[Character]],tbSkillTree[x% increased Projectile Damage])</f>
        <v>0</v>
      </c>
      <c r="AL47" s="82">
        <f>SUMIF(tbSkillTree[Character],tbCharacters[[#This Row],[Character]],tbSkillTree[x% increased Cast Speed])</f>
        <v>0</v>
      </c>
      <c r="AM47" s="82">
        <f>SUMIF(tbSkillTree[Character],tbCharacters[[#This Row],[Character]],tbSkillTree[x% increased Attack Speed])</f>
        <v>0</v>
      </c>
      <c r="AN47" s="82">
        <f>SUMIF(tbSkillTree[Character],tbCharacters[[#This Row],[Character]],tbSkillTree[x% increased Movement Speed])</f>
        <v>0</v>
      </c>
      <c r="AO47" s="82">
        <f>SUMIF(tbSkillTree[Character],tbCharacters[[#This Row],[Character]],tbSkillTree[x% increased Critical Strike Chance])</f>
        <v>0</v>
      </c>
      <c r="AP47" s="82">
        <f>SUMIF(tbSkillTree[Character],tbCharacters[[#This Row],[Character]],tbSkillTree[x% increased Global Accuracy Rating])</f>
        <v>0</v>
      </c>
      <c r="AQ47" s="82">
        <f>SUMIF(tbSkillTree[Character],tbCharacters[[#This Row],[Character]],tbSkillTree[x% increased Skill Effect Duration])</f>
        <v>0</v>
      </c>
      <c r="AR47" s="71"/>
      <c r="AS47" s="69">
        <v>90</v>
      </c>
      <c r="AT47" s="69">
        <v>160</v>
      </c>
      <c r="AU47" s="69">
        <v>106</v>
      </c>
      <c r="AV47" s="69">
        <v>1460</v>
      </c>
      <c r="AW47" s="69">
        <v>498</v>
      </c>
      <c r="AX47" s="69">
        <v>97</v>
      </c>
      <c r="AY47" s="69">
        <f t="shared" ref="AY47:AY52" si="0">AS47/2</f>
        <v>45</v>
      </c>
      <c r="AZ47" s="70">
        <f t="shared" ref="AZ47:AZ52" si="1">AS47/5/100</f>
        <v>0.18</v>
      </c>
      <c r="BA47" s="69">
        <f>tbCharacters[[#This Row],[DEX]]*2</f>
        <v>320</v>
      </c>
      <c r="BB47" s="70">
        <f>tbCharacters[[#This Row],[DEX]]/5/100</f>
        <v>0.32</v>
      </c>
      <c r="BC47" s="9">
        <f>tbCharacters[[#This Row],[INT]]/2</f>
        <v>53</v>
      </c>
      <c r="BD47" s="70">
        <f>tbCharacters[[#This Row],[INT]]/5/100</f>
        <v>0.21199999999999999</v>
      </c>
      <c r="BE47" s="3"/>
      <c r="BF47" s="3"/>
      <c r="BG47" s="3"/>
      <c r="BH47" s="3"/>
      <c r="BI47" s="3"/>
      <c r="BJ47" s="3"/>
      <c r="BK47" s="3"/>
      <c r="BL47" s="3"/>
      <c r="BM47" s="3"/>
      <c r="BN47" s="3"/>
      <c r="BO47" s="3"/>
      <c r="BP47" s="3"/>
      <c r="BQ47" s="3"/>
    </row>
    <row r="48" spans="3:69" ht="32.1" customHeight="1" x14ac:dyDescent="0.25">
      <c r="C48" s="2" t="s">
        <v>282</v>
      </c>
      <c r="D48" s="42">
        <v>57</v>
      </c>
      <c r="E48" s="42" t="s">
        <v>1774</v>
      </c>
      <c r="F48" s="42" t="str">
        <f>VLOOKUP(tbCharacters[Ascendancy Class],tbAscendancyClasses[],2,FALSE)</f>
        <v>Shadow</v>
      </c>
      <c r="G48" s="84">
        <f ca="1">tbCharacters[[#This Row],[Base STR]]+tbCharacters[[#This Row],[+x to Strength]]</f>
        <v>24</v>
      </c>
      <c r="H48" s="84">
        <f ca="1">tbCharacters[[#This Row],[Base DEX]]+tbCharacters[[#This Row],[+x to Dexterity]]</f>
        <v>163</v>
      </c>
      <c r="I48" s="84">
        <f ca="1">tbCharacters[[#This Row],[Base INT]]+tbCharacters[[#This Row],[+x to Intelligence]]</f>
        <v>43</v>
      </c>
      <c r="J48" s="84">
        <f ca="1">tbCharacters[[#This Row],[Base Life]]+tbCharacters[[#This Row],[+x to maximum Life]]</f>
        <v>746</v>
      </c>
      <c r="K48" s="84">
        <f ca="1">tbCharacters[[#This Row],[+x to maximum Energy Shield]]*(1+tbCharacters[[#This Row],[ES from INT Multiplier]])</f>
        <v>13.032</v>
      </c>
      <c r="L48" s="84">
        <f ca="1">cBaseMovementSpeed*(1+tbCharacters[x% increased Movement Speed])</f>
        <v>39.9</v>
      </c>
      <c r="M48" s="84">
        <f ca="1">cBaseAccuracy*(1+tbCharacters[x% increased Global Accuracy Rating])</f>
        <v>62.1</v>
      </c>
      <c r="N48" s="84">
        <f ca="1">tbCharacters[[#This Row],[Base Evasion]]*(1+cEvasionPerDEX*tbCharacters[[#This Row],[Total DEX]])</f>
        <v>297.024</v>
      </c>
      <c r="O48" s="42">
        <f>VLOOKUP(tbCharacters[[#This Row],[Base Class]],tbBaseAttributes[],MATCH("STR",tbBaseAttributes[#Headers],0),FALSE)</f>
        <v>14</v>
      </c>
      <c r="P48" s="42">
        <f>VLOOKUP(tbCharacters[[#This Row],[Base Class]],tbBaseAttributes[],MATCH("DEX",tbBaseAttributes[#Headers],0),FALSE)</f>
        <v>23</v>
      </c>
      <c r="Q48" s="42">
        <f>VLOOKUP(tbCharacters[[#This Row],[Base Class]],tbBaseAttributes[],MATCH("INT",tbBaseAttributes[#Headers],0),FALSE)</f>
        <v>23</v>
      </c>
      <c r="R48" s="42">
        <f>cBaseLife+tbCharacters[[#This Row],[Level]]*cLifePerLevel</f>
        <v>734</v>
      </c>
      <c r="S48" s="42">
        <f>cBaseMana+cManaPerLevel*tbCharacters[Level]</f>
        <v>382</v>
      </c>
      <c r="T48" s="42">
        <f>cBaseEvasion+tbCharacters[[#This Row],[Level]]*cEvasionPerLevel</f>
        <v>224</v>
      </c>
      <c r="U48" s="71">
        <f ca="1">cESPerInt*tbCharacters[Total INT]</f>
        <v>8.6000000000000007E-2</v>
      </c>
      <c r="V48" s="76">
        <f ca="1">SUMIF(tbSkillTree[Character],tbCharacters[[#This Row],[Character]],tbSkillTree[+x to Strength])</f>
        <v>10</v>
      </c>
      <c r="W48" s="76">
        <f ca="1">SUMIF(tbSkillTree[Character],tbCharacters[[#This Row],[Character]],tbSkillTree[+x to Dexterity])+SUMIF(tbSkillTree[Character],tbCharacters[[#This Row],[Character]],tbSkillTree[+x to Dexterity and Intelligence])</f>
        <v>140</v>
      </c>
      <c r="X48" s="76">
        <f ca="1">SUMIF(tbSkillTree[Character],tbCharacters[[#This Row],[Character]],tbSkillTree[+x to Intelligence])+SUMIF(tbSkillTree[Character],tbCharacters[[#This Row],[Character]],tbSkillTree[+x to Dexterity and Intelligence])</f>
        <v>20</v>
      </c>
      <c r="Y48" s="76">
        <f ca="1">SUMIF(tbSkillTree[Character],tbCharacters[[#This Row],[Character]],tbSkillTree[+x to maximum Life])</f>
        <v>12</v>
      </c>
      <c r="Z48" s="76">
        <f ca="1">SUMIF(tbSkillTree[Character],tbCharacters[[#This Row],[Character]],tbSkillTree[+x to Accuracy Rating])</f>
        <v>100</v>
      </c>
      <c r="AA48" s="76">
        <f ca="1">SUMIF(tbSkillTree[Character],tbCharacters[[#This Row],[Character]],tbSkillTree[+x to maximum Energy Shield])</f>
        <v>12</v>
      </c>
      <c r="AB48" s="82">
        <f ca="1">SUMIF(tbSkillTree[Character],tbCharacters[[#This Row],[Character]],tbSkillTree[x% increased Damage])</f>
        <v>0.14000000000000001</v>
      </c>
      <c r="AC48" s="82">
        <f ca="1">SUMIF(tbSkillTree[Character],tbCharacters[[#This Row],[Character]],tbSkillTree[x% increased Chaos Damage])</f>
        <v>0.76</v>
      </c>
      <c r="AD48" s="82">
        <f ca="1">SUMIF(tbSkillTree[Character],tbCharacters[[#This Row],[Character]],tbSkillTree[x% increased Elemental Damage])</f>
        <v>0</v>
      </c>
      <c r="AE48" s="82">
        <f ca="1">SUMIF(tbSkillTree[Character],tbCharacters[[#This Row],[Character]],tbSkillTree[x% increased Physical Damage])</f>
        <v>0.76</v>
      </c>
      <c r="AF48" s="82">
        <f ca="1">SUMIF(tbSkillTree[Character],tbCharacters[[#This Row],[Character]],tbSkillTree[x% increased Damage over Time])</f>
        <v>0.43000000000000005</v>
      </c>
      <c r="AG48" s="82">
        <f ca="1">SUMIF(tbSkillTree[Character],tbCharacters[[#This Row],[Character]],tbSkillTree[x% increased Damage with One Handed Weapons])</f>
        <v>0.48000000000000004</v>
      </c>
      <c r="AH48" s="82">
        <f ca="1">SUMIF(tbSkillTree[Character],tbCharacters[[#This Row],[Character]],tbSkillTree[Attacks with One Handed Weapons deal x% increased Damage with Ailments])</f>
        <v>0.7</v>
      </c>
      <c r="AI48" s="82">
        <f ca="1">SUMIF(tbSkillTree[Character],tbCharacters[[#This Row],[Character]],tbSkillTree[x% increased Attack Speed with One Handed Weapons])</f>
        <v>0.08</v>
      </c>
      <c r="AJ48" s="82">
        <f ca="1">SUMIF(tbSkillTree[Character],tbCharacters[[#This Row],[Character]],tbSkillTree[x% increased Projectile Speed])</f>
        <v>0.2</v>
      </c>
      <c r="AK48" s="82">
        <f ca="1">SUMIF(tbSkillTree[Character],tbCharacters[[#This Row],[Character]],tbSkillTree[x% increased Projectile Damage])</f>
        <v>0.44999999999999996</v>
      </c>
      <c r="AL48" s="82">
        <f ca="1">SUMIF(tbSkillTree[Character],tbCharacters[[#This Row],[Character]],tbSkillTree[x% increased Cast Speed])</f>
        <v>0.2</v>
      </c>
      <c r="AM48" s="82">
        <f ca="1">SUMIF(tbSkillTree[Character],tbCharacters[[#This Row],[Character]],tbSkillTree[x% increased Attack Speed])</f>
        <v>0.33999999999999997</v>
      </c>
      <c r="AN48" s="82">
        <f ca="1">SUMIF(tbSkillTree[Character],tbCharacters[[#This Row],[Character]],tbSkillTree[x% increased Movement Speed])</f>
        <v>0.05</v>
      </c>
      <c r="AO48" s="82">
        <f ca="1">SUMIF(tbSkillTree[Character],tbCharacters[[#This Row],[Character]],tbSkillTree[x% increased Critical Strike Chance])</f>
        <v>0.55000000000000004</v>
      </c>
      <c r="AP48" s="82">
        <f ca="1">SUMIF(tbSkillTree[Character],tbCharacters[[#This Row],[Character]],tbSkillTree[x% increased Global Accuracy Rating])</f>
        <v>0.35</v>
      </c>
      <c r="AQ48" s="82">
        <f ca="1">SUMIF(tbSkillTree[Character],tbCharacters[[#This Row],[Character]],tbSkillTree[x% increased Skill Effect Duration])</f>
        <v>0.1</v>
      </c>
      <c r="AR48" s="71"/>
      <c r="AS48" s="69">
        <v>24</v>
      </c>
      <c r="AT48" s="69">
        <v>183</v>
      </c>
      <c r="AU48" s="69">
        <v>43</v>
      </c>
      <c r="AV48" s="69">
        <v>1247</v>
      </c>
      <c r="AW48" s="69">
        <v>476</v>
      </c>
      <c r="AX48" s="69">
        <v>52</v>
      </c>
      <c r="AY48" s="69">
        <f t="shared" si="0"/>
        <v>12</v>
      </c>
      <c r="AZ48" s="70">
        <f t="shared" si="1"/>
        <v>4.8000000000000001E-2</v>
      </c>
      <c r="BA48" s="69">
        <f>tbCharacters[[#This Row],[DEX]]*2</f>
        <v>366</v>
      </c>
      <c r="BB48" s="70">
        <f>tbCharacters[[#This Row],[DEX]]/5/100</f>
        <v>0.36599999999999999</v>
      </c>
      <c r="BC48" s="9">
        <f>tbCharacters[[#This Row],[INT]]/2</f>
        <v>21.5</v>
      </c>
      <c r="BD48" s="70">
        <f>tbCharacters[[#This Row],[INT]]/5/100</f>
        <v>8.5999999999999993E-2</v>
      </c>
      <c r="BE48" s="3"/>
      <c r="BF48" s="3"/>
      <c r="BG48" s="3"/>
      <c r="BH48" s="3"/>
      <c r="BI48" s="3"/>
      <c r="BJ48" s="3"/>
      <c r="BK48" s="3"/>
      <c r="BL48" s="3"/>
      <c r="BM48" s="3"/>
      <c r="BN48" s="3"/>
      <c r="BO48" s="3"/>
      <c r="BP48" s="3"/>
    </row>
    <row r="49" spans="3:67" ht="32.1" customHeight="1" x14ac:dyDescent="0.25">
      <c r="C49" s="2" t="s">
        <v>283</v>
      </c>
      <c r="D49" s="42">
        <v>58</v>
      </c>
      <c r="E49" s="42" t="s">
        <v>1775</v>
      </c>
      <c r="F49" s="42" t="str">
        <f>VLOOKUP(tbCharacters[Ascendancy Class],tbAscendancyClasses[],2,FALSE)</f>
        <v>Ranger</v>
      </c>
      <c r="G49" s="84">
        <f>tbCharacters[[#This Row],[Base STR]]+tbCharacters[[#This Row],[+x to Strength]]</f>
        <v>14</v>
      </c>
      <c r="H49" s="84">
        <f>tbCharacters[[#This Row],[Base DEX]]+tbCharacters[[#This Row],[+x to Dexterity]]</f>
        <v>32</v>
      </c>
      <c r="I49" s="84">
        <f>tbCharacters[[#This Row],[Base INT]]+tbCharacters[[#This Row],[+x to Intelligence]]</f>
        <v>14</v>
      </c>
      <c r="J49" s="84">
        <f>tbCharacters[[#This Row],[Base Life]]+tbCharacters[[#This Row],[+x to maximum Life]]</f>
        <v>746</v>
      </c>
      <c r="K49" s="84">
        <f>tbCharacters[[#This Row],[+x to maximum Energy Shield]]*(1+tbCharacters[[#This Row],[ES from INT Multiplier]])</f>
        <v>0</v>
      </c>
      <c r="L49" s="84">
        <f>cBaseMovementSpeed*(1+tbCharacters[x% increased Movement Speed])</f>
        <v>38</v>
      </c>
      <c r="M49" s="84">
        <f>cBaseAccuracy*(1+tbCharacters[x% increased Global Accuracy Rating])</f>
        <v>46</v>
      </c>
      <c r="N49" s="84">
        <f>tbCharacters[[#This Row],[Base Evasion]]*(1+cEvasionPerDEX*tbCharacters[[#This Row],[Total DEX]])</f>
        <v>241.52800000000002</v>
      </c>
      <c r="O49" s="42">
        <f>VLOOKUP(tbCharacters[[#This Row],[Base Class]],tbBaseAttributes[],MATCH("STR",tbBaseAttributes[#Headers],0),FALSE)</f>
        <v>14</v>
      </c>
      <c r="P49" s="42">
        <f>VLOOKUP(tbCharacters[[#This Row],[Base Class]],tbBaseAttributes[],MATCH("DEX",tbBaseAttributes[#Headers],0),FALSE)</f>
        <v>32</v>
      </c>
      <c r="Q49" s="42">
        <f>VLOOKUP(tbCharacters[[#This Row],[Base Class]],tbBaseAttributes[],MATCH("INT",tbBaseAttributes[#Headers],0),FALSE)</f>
        <v>14</v>
      </c>
      <c r="R49" s="42">
        <f>cBaseLife+tbCharacters[[#This Row],[Level]]*cLifePerLevel</f>
        <v>746</v>
      </c>
      <c r="S49" s="42">
        <f>cBaseMana+cManaPerLevel*tbCharacters[Level]</f>
        <v>388</v>
      </c>
      <c r="T49" s="42">
        <f>cBaseEvasion+tbCharacters[[#This Row],[Level]]*cEvasionPerLevel</f>
        <v>227</v>
      </c>
      <c r="U49" s="71">
        <f>cESPerInt*tbCharacters[Total INT]</f>
        <v>2.8000000000000001E-2</v>
      </c>
      <c r="V49" s="76">
        <f>SUMIF(tbSkillTree[Character],tbCharacters[[#This Row],[Character]],tbSkillTree[+x to Strength])</f>
        <v>0</v>
      </c>
      <c r="W49" s="76">
        <f>SUMIF(tbSkillTree[Character],tbCharacters[[#This Row],[Character]],tbSkillTree[+x to Dexterity])+SUMIF(tbSkillTree[Character],tbCharacters[[#This Row],[Character]],tbSkillTree[+x to Dexterity and Intelligence])</f>
        <v>0</v>
      </c>
      <c r="X49" s="76">
        <f>SUMIF(tbSkillTree[Character],tbCharacters[[#This Row],[Character]],tbSkillTree[+x to Intelligence])+SUMIF(tbSkillTree[Character],tbCharacters[[#This Row],[Character]],tbSkillTree[+x to Dexterity and Intelligence])</f>
        <v>0</v>
      </c>
      <c r="Y49" s="76">
        <f>SUMIF(tbSkillTree[Character],tbCharacters[[#This Row],[Character]],tbSkillTree[+x to maximum Life])</f>
        <v>0</v>
      </c>
      <c r="Z49" s="76">
        <f>SUMIF(tbSkillTree[Character],tbCharacters[[#This Row],[Character]],tbSkillTree[+x to Accuracy Rating])</f>
        <v>0</v>
      </c>
      <c r="AA49" s="76">
        <f>SUMIF(tbSkillTree[Character],tbCharacters[[#This Row],[Character]],tbSkillTree[+x to maximum Energy Shield])</f>
        <v>0</v>
      </c>
      <c r="AB49" s="82">
        <f>SUMIF(tbSkillTree[Character],tbCharacters[[#This Row],[Character]],tbSkillTree[x% increased Damage])</f>
        <v>0</v>
      </c>
      <c r="AC49" s="82">
        <f>SUMIF(tbSkillTree[Character],tbCharacters[[#This Row],[Character]],tbSkillTree[x% increased Chaos Damage])</f>
        <v>0</v>
      </c>
      <c r="AD49" s="82">
        <f>SUMIF(tbSkillTree[Character],tbCharacters[[#This Row],[Character]],tbSkillTree[x% increased Elemental Damage])</f>
        <v>0</v>
      </c>
      <c r="AE49" s="82">
        <f>SUMIF(tbSkillTree[Character],tbCharacters[[#This Row],[Character]],tbSkillTree[x% increased Physical Damage])</f>
        <v>0</v>
      </c>
      <c r="AF49" s="82">
        <f>SUMIF(tbSkillTree[Character],tbCharacters[[#This Row],[Character]],tbSkillTree[x% increased Damage over Time])</f>
        <v>0</v>
      </c>
      <c r="AG49" s="82">
        <f>SUMIF(tbSkillTree[Character],tbCharacters[[#This Row],[Character]],tbSkillTree[x% increased Damage with One Handed Weapons])</f>
        <v>0</v>
      </c>
      <c r="AH49" s="82">
        <f>SUMIF(tbSkillTree[Character],tbCharacters[[#This Row],[Character]],tbSkillTree[Attacks with One Handed Weapons deal x% increased Damage with Ailments])</f>
        <v>0</v>
      </c>
      <c r="AI49" s="82">
        <f>SUMIF(tbSkillTree[Character],tbCharacters[[#This Row],[Character]],tbSkillTree[x% increased Attack Speed with One Handed Weapons])</f>
        <v>0</v>
      </c>
      <c r="AJ49" s="82">
        <f>SUMIF(tbSkillTree[Character],tbCharacters[[#This Row],[Character]],tbSkillTree[x% increased Projectile Speed])</f>
        <v>0</v>
      </c>
      <c r="AK49" s="82">
        <f>SUMIF(tbSkillTree[Character],tbCharacters[[#This Row],[Character]],tbSkillTree[x% increased Projectile Damage])</f>
        <v>0</v>
      </c>
      <c r="AL49" s="82">
        <f>SUMIF(tbSkillTree[Character],tbCharacters[[#This Row],[Character]],tbSkillTree[x% increased Cast Speed])</f>
        <v>0</v>
      </c>
      <c r="AM49" s="82">
        <f>SUMIF(tbSkillTree[Character],tbCharacters[[#This Row],[Character]],tbSkillTree[x% increased Attack Speed])</f>
        <v>0</v>
      </c>
      <c r="AN49" s="82">
        <f>SUMIF(tbSkillTree[Character],tbCharacters[[#This Row],[Character]],tbSkillTree[x% increased Movement Speed])</f>
        <v>0</v>
      </c>
      <c r="AO49" s="82">
        <f>SUMIF(tbSkillTree[Character],tbCharacters[[#This Row],[Character]],tbSkillTree[x% increased Critical Strike Chance])</f>
        <v>0</v>
      </c>
      <c r="AP49" s="82">
        <f>SUMIF(tbSkillTree[Character],tbCharacters[[#This Row],[Character]],tbSkillTree[x% increased Global Accuracy Rating])</f>
        <v>0</v>
      </c>
      <c r="AQ49" s="82">
        <f>SUMIF(tbSkillTree[Character],tbCharacters[[#This Row],[Character]],tbSkillTree[x% increased Skill Effect Duration])</f>
        <v>0</v>
      </c>
      <c r="AR49" s="71"/>
      <c r="AS49" s="69">
        <v>75</v>
      </c>
      <c r="AT49" s="69">
        <v>187</v>
      </c>
      <c r="AU49" s="69">
        <v>44</v>
      </c>
      <c r="AV49" s="69">
        <v>1095</v>
      </c>
      <c r="AW49" s="69">
        <v>529</v>
      </c>
      <c r="AX49" s="69">
        <v>2</v>
      </c>
      <c r="AY49" s="69">
        <f t="shared" si="0"/>
        <v>37.5</v>
      </c>
      <c r="AZ49" s="70">
        <f t="shared" si="1"/>
        <v>0.15</v>
      </c>
      <c r="BA49" s="69">
        <f>tbCharacters[[#This Row],[DEX]]*2</f>
        <v>374</v>
      </c>
      <c r="BB49" s="70">
        <f>tbCharacters[[#This Row],[DEX]]/5/100</f>
        <v>0.374</v>
      </c>
      <c r="BC49" s="9">
        <f>tbCharacters[[#This Row],[INT]]/2</f>
        <v>22</v>
      </c>
      <c r="BD49" s="70">
        <f>tbCharacters[[#This Row],[INT]]/5/100</f>
        <v>8.8000000000000009E-2</v>
      </c>
      <c r="BE49" s="3"/>
      <c r="BF49" s="3"/>
      <c r="BG49" s="3"/>
      <c r="BH49" s="3"/>
      <c r="BI49" s="3"/>
      <c r="BJ49" s="3"/>
      <c r="BK49" s="3"/>
      <c r="BL49" s="3"/>
      <c r="BM49" s="3"/>
      <c r="BN49" s="3"/>
      <c r="BO49" s="3"/>
    </row>
    <row r="50" spans="3:67" ht="32.1" customHeight="1" x14ac:dyDescent="0.25">
      <c r="C50" s="2" t="s">
        <v>392</v>
      </c>
      <c r="D50" s="42">
        <v>58</v>
      </c>
      <c r="E50" s="42" t="s">
        <v>1776</v>
      </c>
      <c r="F50" s="42" t="str">
        <f>VLOOKUP(tbCharacters[Ascendancy Class],tbAscendancyClasses[],2,FALSE)</f>
        <v>Marauder</v>
      </c>
      <c r="G50" s="84">
        <f>tbCharacters[[#This Row],[Base STR]]+tbCharacters[[#This Row],[+x to Strength]]</f>
        <v>32</v>
      </c>
      <c r="H50" s="84">
        <f>tbCharacters[[#This Row],[Base DEX]]+tbCharacters[[#This Row],[+x to Dexterity]]</f>
        <v>14</v>
      </c>
      <c r="I50" s="84">
        <f>tbCharacters[[#This Row],[Base INT]]+tbCharacters[[#This Row],[+x to Intelligence]]</f>
        <v>14</v>
      </c>
      <c r="J50" s="84">
        <f>tbCharacters[[#This Row],[Base Life]]+tbCharacters[[#This Row],[+x to maximum Life]]</f>
        <v>746</v>
      </c>
      <c r="K50" s="84">
        <f>tbCharacters[[#This Row],[+x to maximum Energy Shield]]*(1+tbCharacters[[#This Row],[ES from INT Multiplier]])</f>
        <v>0</v>
      </c>
      <c r="L50" s="84">
        <f>cBaseMovementSpeed*(1+tbCharacters[x% increased Movement Speed])</f>
        <v>38</v>
      </c>
      <c r="M50" s="84">
        <f>cBaseAccuracy*(1+tbCharacters[x% increased Global Accuracy Rating])</f>
        <v>46</v>
      </c>
      <c r="N50" s="84">
        <f>tbCharacters[[#This Row],[Base Evasion]]*(1+cEvasionPerDEX*tbCharacters[[#This Row],[Total DEX]])</f>
        <v>233.35599999999999</v>
      </c>
      <c r="O50" s="42">
        <f>VLOOKUP(tbCharacters[[#This Row],[Base Class]],tbBaseAttributes[],MATCH("STR",tbBaseAttributes[#Headers],0),FALSE)</f>
        <v>32</v>
      </c>
      <c r="P50" s="42">
        <f>VLOOKUP(tbCharacters[[#This Row],[Base Class]],tbBaseAttributes[],MATCH("DEX",tbBaseAttributes[#Headers],0),FALSE)</f>
        <v>14</v>
      </c>
      <c r="Q50" s="42">
        <f>VLOOKUP(tbCharacters[[#This Row],[Base Class]],tbBaseAttributes[],MATCH("INT",tbBaseAttributes[#Headers],0),FALSE)</f>
        <v>14</v>
      </c>
      <c r="R50" s="42">
        <f>cBaseLife+tbCharacters[[#This Row],[Level]]*cLifePerLevel</f>
        <v>746</v>
      </c>
      <c r="S50" s="42">
        <f>cBaseMana+cManaPerLevel*tbCharacters[Level]</f>
        <v>388</v>
      </c>
      <c r="T50" s="42">
        <f>cBaseEvasion+tbCharacters[[#This Row],[Level]]*cEvasionPerLevel</f>
        <v>227</v>
      </c>
      <c r="U50" s="71">
        <f>cESPerInt*tbCharacters[Total INT]</f>
        <v>2.8000000000000001E-2</v>
      </c>
      <c r="V50" s="76">
        <f>SUMIF(tbSkillTree[Character],tbCharacters[[#This Row],[Character]],tbSkillTree[+x to Strength])</f>
        <v>0</v>
      </c>
      <c r="W50" s="76">
        <f>SUMIF(tbSkillTree[Character],tbCharacters[[#This Row],[Character]],tbSkillTree[+x to Dexterity])+SUMIF(tbSkillTree[Character],tbCharacters[[#This Row],[Character]],tbSkillTree[+x to Dexterity and Intelligence])</f>
        <v>0</v>
      </c>
      <c r="X50" s="76">
        <f>SUMIF(tbSkillTree[Character],tbCharacters[[#This Row],[Character]],tbSkillTree[+x to Intelligence])+SUMIF(tbSkillTree[Character],tbCharacters[[#This Row],[Character]],tbSkillTree[+x to Dexterity and Intelligence])</f>
        <v>0</v>
      </c>
      <c r="Y50" s="76">
        <f>SUMIF(tbSkillTree[Character],tbCharacters[[#This Row],[Character]],tbSkillTree[+x to maximum Life])</f>
        <v>0</v>
      </c>
      <c r="Z50" s="76">
        <f>SUMIF(tbSkillTree[Character],tbCharacters[[#This Row],[Character]],tbSkillTree[+x to Accuracy Rating])</f>
        <v>0</v>
      </c>
      <c r="AA50" s="76">
        <f>SUMIF(tbSkillTree[Character],tbCharacters[[#This Row],[Character]],tbSkillTree[+x to maximum Energy Shield])</f>
        <v>0</v>
      </c>
      <c r="AB50" s="82">
        <f>SUMIF(tbSkillTree[Character],tbCharacters[[#This Row],[Character]],tbSkillTree[x% increased Damage])</f>
        <v>0</v>
      </c>
      <c r="AC50" s="82">
        <f>SUMIF(tbSkillTree[Character],tbCharacters[[#This Row],[Character]],tbSkillTree[x% increased Chaos Damage])</f>
        <v>0</v>
      </c>
      <c r="AD50" s="82">
        <f>SUMIF(tbSkillTree[Character],tbCharacters[[#This Row],[Character]],tbSkillTree[x% increased Elemental Damage])</f>
        <v>0</v>
      </c>
      <c r="AE50" s="82">
        <f>SUMIF(tbSkillTree[Character],tbCharacters[[#This Row],[Character]],tbSkillTree[x% increased Physical Damage])</f>
        <v>0</v>
      </c>
      <c r="AF50" s="82">
        <f>SUMIF(tbSkillTree[Character],tbCharacters[[#This Row],[Character]],tbSkillTree[x% increased Damage over Time])</f>
        <v>0</v>
      </c>
      <c r="AG50" s="82">
        <f>SUMIF(tbSkillTree[Character],tbCharacters[[#This Row],[Character]],tbSkillTree[x% increased Damage with One Handed Weapons])</f>
        <v>0</v>
      </c>
      <c r="AH50" s="82">
        <f>SUMIF(tbSkillTree[Character],tbCharacters[[#This Row],[Character]],tbSkillTree[Attacks with One Handed Weapons deal x% increased Damage with Ailments])</f>
        <v>0</v>
      </c>
      <c r="AI50" s="82">
        <f>SUMIF(tbSkillTree[Character],tbCharacters[[#This Row],[Character]],tbSkillTree[x% increased Attack Speed with One Handed Weapons])</f>
        <v>0</v>
      </c>
      <c r="AJ50" s="82">
        <f>SUMIF(tbSkillTree[Character],tbCharacters[[#This Row],[Character]],tbSkillTree[x% increased Projectile Speed])</f>
        <v>0</v>
      </c>
      <c r="AK50" s="82">
        <f>SUMIF(tbSkillTree[Character],tbCharacters[[#This Row],[Character]],tbSkillTree[x% increased Projectile Damage])</f>
        <v>0</v>
      </c>
      <c r="AL50" s="82">
        <f>SUMIF(tbSkillTree[Character],tbCharacters[[#This Row],[Character]],tbSkillTree[x% increased Cast Speed])</f>
        <v>0</v>
      </c>
      <c r="AM50" s="82">
        <f>SUMIF(tbSkillTree[Character],tbCharacters[[#This Row],[Character]],tbSkillTree[x% increased Attack Speed])</f>
        <v>0</v>
      </c>
      <c r="AN50" s="82">
        <f>SUMIF(tbSkillTree[Character],tbCharacters[[#This Row],[Character]],tbSkillTree[x% increased Movement Speed])</f>
        <v>0</v>
      </c>
      <c r="AO50" s="82">
        <f>SUMIF(tbSkillTree[Character],tbCharacters[[#This Row],[Character]],tbSkillTree[x% increased Critical Strike Chance])</f>
        <v>0</v>
      </c>
      <c r="AP50" s="82">
        <f>SUMIF(tbSkillTree[Character],tbCharacters[[#This Row],[Character]],tbSkillTree[x% increased Global Accuracy Rating])</f>
        <v>0</v>
      </c>
      <c r="AQ50" s="82">
        <f>SUMIF(tbSkillTree[Character],tbCharacters[[#This Row],[Character]],tbSkillTree[x% increased Skill Effect Duration])</f>
        <v>0</v>
      </c>
      <c r="AR50" s="71"/>
      <c r="AS50" s="69">
        <v>272</v>
      </c>
      <c r="AT50" s="69">
        <v>84</v>
      </c>
      <c r="AU50" s="69">
        <v>78</v>
      </c>
      <c r="AV50" s="69">
        <v>1832</v>
      </c>
      <c r="AW50" s="69">
        <v>451</v>
      </c>
      <c r="AX50" s="69">
        <v>11</v>
      </c>
      <c r="AY50" s="69">
        <f t="shared" si="0"/>
        <v>136</v>
      </c>
      <c r="AZ50" s="70">
        <f t="shared" si="1"/>
        <v>0.54400000000000004</v>
      </c>
      <c r="BA50" s="69">
        <f>tbCharacters[[#This Row],[DEX]]*2</f>
        <v>168</v>
      </c>
      <c r="BB50" s="70">
        <f>tbCharacters[[#This Row],[DEX]]/5/100</f>
        <v>0.16800000000000001</v>
      </c>
      <c r="BC50" s="9">
        <f>tbCharacters[[#This Row],[INT]]/2</f>
        <v>39</v>
      </c>
      <c r="BD50" s="70">
        <f>tbCharacters[[#This Row],[INT]]/5/100</f>
        <v>0.156</v>
      </c>
      <c r="BE50" s="3"/>
      <c r="BF50" s="3"/>
      <c r="BG50" s="3"/>
      <c r="BH50" s="3"/>
      <c r="BI50" s="3"/>
      <c r="BJ50" s="3"/>
      <c r="BK50" s="3"/>
      <c r="BL50" s="3"/>
      <c r="BM50" s="3"/>
      <c r="BN50" s="3"/>
      <c r="BO50" s="3"/>
    </row>
    <row r="51" spans="3:67" ht="32.1" customHeight="1" x14ac:dyDescent="0.25">
      <c r="C51" s="2" t="s">
        <v>286</v>
      </c>
      <c r="D51" s="42">
        <v>58</v>
      </c>
      <c r="E51" s="42" t="s">
        <v>1777</v>
      </c>
      <c r="F51" s="42" t="str">
        <f>VLOOKUP(tbCharacters[Ascendancy Class],tbAscendancyClasses[],2,FALSE)</f>
        <v>Witch</v>
      </c>
      <c r="G51" s="84">
        <f>tbCharacters[[#This Row],[Base STR]]+tbCharacters[[#This Row],[+x to Strength]]</f>
        <v>14</v>
      </c>
      <c r="H51" s="84">
        <f>tbCharacters[[#This Row],[Base DEX]]+tbCharacters[[#This Row],[+x to Dexterity]]</f>
        <v>14</v>
      </c>
      <c r="I51" s="84">
        <f>tbCharacters[[#This Row],[Base INT]]+tbCharacters[[#This Row],[+x to Intelligence]]</f>
        <v>32</v>
      </c>
      <c r="J51" s="84">
        <f>tbCharacters[[#This Row],[Base Life]]+tbCharacters[[#This Row],[+x to maximum Life]]</f>
        <v>746</v>
      </c>
      <c r="K51" s="84">
        <f>tbCharacters[[#This Row],[+x to maximum Energy Shield]]*(1+tbCharacters[[#This Row],[ES from INT Multiplier]])</f>
        <v>0</v>
      </c>
      <c r="L51" s="84">
        <f>cBaseMovementSpeed*(1+tbCharacters[x% increased Movement Speed])</f>
        <v>38</v>
      </c>
      <c r="M51" s="84">
        <f>cBaseAccuracy*(1+tbCharacters[x% increased Global Accuracy Rating])</f>
        <v>46</v>
      </c>
      <c r="N51" s="84">
        <f>tbCharacters[[#This Row],[Base Evasion]]*(1+cEvasionPerDEX*tbCharacters[[#This Row],[Total DEX]])</f>
        <v>233.35599999999999</v>
      </c>
      <c r="O51" s="42">
        <f>VLOOKUP(tbCharacters[[#This Row],[Base Class]],tbBaseAttributes[],MATCH("STR",tbBaseAttributes[#Headers],0),FALSE)</f>
        <v>14</v>
      </c>
      <c r="P51" s="42">
        <f>VLOOKUP(tbCharacters[[#This Row],[Base Class]],tbBaseAttributes[],MATCH("DEX",tbBaseAttributes[#Headers],0),FALSE)</f>
        <v>14</v>
      </c>
      <c r="Q51" s="42">
        <f>VLOOKUP(tbCharacters[[#This Row],[Base Class]],tbBaseAttributes[],MATCH("INT",tbBaseAttributes[#Headers],0),FALSE)</f>
        <v>32</v>
      </c>
      <c r="R51" s="42">
        <f>cBaseLife+tbCharacters[[#This Row],[Level]]*cLifePerLevel</f>
        <v>746</v>
      </c>
      <c r="S51" s="42">
        <f>cBaseMana+cManaPerLevel*tbCharacters[Level]</f>
        <v>388</v>
      </c>
      <c r="T51" s="42">
        <f>cBaseEvasion+tbCharacters[[#This Row],[Level]]*cEvasionPerLevel</f>
        <v>227</v>
      </c>
      <c r="U51" s="71">
        <f>cESPerInt*tbCharacters[Total INT]</f>
        <v>6.4000000000000001E-2</v>
      </c>
      <c r="V51" s="76">
        <f>SUMIF(tbSkillTree[Character],tbCharacters[[#This Row],[Character]],tbSkillTree[+x to Strength])</f>
        <v>0</v>
      </c>
      <c r="W51" s="76">
        <f>SUMIF(tbSkillTree[Character],tbCharacters[[#This Row],[Character]],tbSkillTree[+x to Dexterity])+SUMIF(tbSkillTree[Character],tbCharacters[[#This Row],[Character]],tbSkillTree[+x to Dexterity and Intelligence])</f>
        <v>0</v>
      </c>
      <c r="X51" s="76">
        <f>SUMIF(tbSkillTree[Character],tbCharacters[[#This Row],[Character]],tbSkillTree[+x to Intelligence])+SUMIF(tbSkillTree[Character],tbCharacters[[#This Row],[Character]],tbSkillTree[+x to Dexterity and Intelligence])</f>
        <v>0</v>
      </c>
      <c r="Y51" s="76">
        <f>SUMIF(tbSkillTree[Character],tbCharacters[[#This Row],[Character]],tbSkillTree[+x to maximum Life])</f>
        <v>0</v>
      </c>
      <c r="Z51" s="76">
        <f>SUMIF(tbSkillTree[Character],tbCharacters[[#This Row],[Character]],tbSkillTree[+x to Accuracy Rating])</f>
        <v>0</v>
      </c>
      <c r="AA51" s="76">
        <f>SUMIF(tbSkillTree[Character],tbCharacters[[#This Row],[Character]],tbSkillTree[+x to maximum Energy Shield])</f>
        <v>0</v>
      </c>
      <c r="AB51" s="82">
        <f>SUMIF(tbSkillTree[Character],tbCharacters[[#This Row],[Character]],tbSkillTree[x% increased Damage])</f>
        <v>0</v>
      </c>
      <c r="AC51" s="82">
        <f>SUMIF(tbSkillTree[Character],tbCharacters[[#This Row],[Character]],tbSkillTree[x% increased Chaos Damage])</f>
        <v>0</v>
      </c>
      <c r="AD51" s="82">
        <f>SUMIF(tbSkillTree[Character],tbCharacters[[#This Row],[Character]],tbSkillTree[x% increased Elemental Damage])</f>
        <v>0</v>
      </c>
      <c r="AE51" s="82">
        <f>SUMIF(tbSkillTree[Character],tbCharacters[[#This Row],[Character]],tbSkillTree[x% increased Physical Damage])</f>
        <v>0</v>
      </c>
      <c r="AF51" s="82">
        <f>SUMIF(tbSkillTree[Character],tbCharacters[[#This Row],[Character]],tbSkillTree[x% increased Damage over Time])</f>
        <v>0</v>
      </c>
      <c r="AG51" s="82">
        <f>SUMIF(tbSkillTree[Character],tbCharacters[[#This Row],[Character]],tbSkillTree[x% increased Damage with One Handed Weapons])</f>
        <v>0</v>
      </c>
      <c r="AH51" s="82">
        <f>SUMIF(tbSkillTree[Character],tbCharacters[[#This Row],[Character]],tbSkillTree[Attacks with One Handed Weapons deal x% increased Damage with Ailments])</f>
        <v>0</v>
      </c>
      <c r="AI51" s="82">
        <f>SUMIF(tbSkillTree[Character],tbCharacters[[#This Row],[Character]],tbSkillTree[x% increased Attack Speed with One Handed Weapons])</f>
        <v>0</v>
      </c>
      <c r="AJ51" s="82">
        <f>SUMIF(tbSkillTree[Character],tbCharacters[[#This Row],[Character]],tbSkillTree[x% increased Projectile Speed])</f>
        <v>0</v>
      </c>
      <c r="AK51" s="82">
        <f>SUMIF(tbSkillTree[Character],tbCharacters[[#This Row],[Character]],tbSkillTree[x% increased Projectile Damage])</f>
        <v>0</v>
      </c>
      <c r="AL51" s="82">
        <f>SUMIF(tbSkillTree[Character],tbCharacters[[#This Row],[Character]],tbSkillTree[x% increased Cast Speed])</f>
        <v>0</v>
      </c>
      <c r="AM51" s="82">
        <f>SUMIF(tbSkillTree[Character],tbCharacters[[#This Row],[Character]],tbSkillTree[x% increased Attack Speed])</f>
        <v>0</v>
      </c>
      <c r="AN51" s="82">
        <f>SUMIF(tbSkillTree[Character],tbCharacters[[#This Row],[Character]],tbSkillTree[x% increased Movement Speed])</f>
        <v>0</v>
      </c>
      <c r="AO51" s="82">
        <f>SUMIF(tbSkillTree[Character],tbCharacters[[#This Row],[Character]],tbSkillTree[x% increased Critical Strike Chance])</f>
        <v>0</v>
      </c>
      <c r="AP51" s="82">
        <f>SUMIF(tbSkillTree[Character],tbCharacters[[#This Row],[Character]],tbSkillTree[x% increased Global Accuracy Rating])</f>
        <v>0</v>
      </c>
      <c r="AQ51" s="82">
        <f>SUMIF(tbSkillTree[Character],tbCharacters[[#This Row],[Character]],tbSkillTree[x% increased Skill Effect Duration])</f>
        <v>0</v>
      </c>
      <c r="AR51" s="71"/>
      <c r="AS51" s="69">
        <v>42</v>
      </c>
      <c r="AT51" s="69">
        <v>89</v>
      </c>
      <c r="AU51" s="69">
        <v>202</v>
      </c>
      <c r="AV51" s="69">
        <v>907</v>
      </c>
      <c r="AW51" s="69">
        <v>866</v>
      </c>
      <c r="AX51" s="69">
        <v>724</v>
      </c>
      <c r="AY51" s="69">
        <f t="shared" si="0"/>
        <v>21</v>
      </c>
      <c r="AZ51" s="70">
        <f t="shared" si="1"/>
        <v>8.4000000000000005E-2</v>
      </c>
      <c r="BA51" s="69">
        <f>tbCharacters[[#This Row],[DEX]]*2</f>
        <v>178</v>
      </c>
      <c r="BB51" s="70">
        <f>tbCharacters[[#This Row],[DEX]]/5/100</f>
        <v>0.17800000000000002</v>
      </c>
      <c r="BC51" s="9">
        <f>tbCharacters[[#This Row],[INT]]/2</f>
        <v>101</v>
      </c>
      <c r="BD51" s="70">
        <f>tbCharacters[[#This Row],[INT]]/5/100</f>
        <v>0.40399999999999997</v>
      </c>
      <c r="BE51" s="3"/>
      <c r="BF51" s="3"/>
      <c r="BG51" s="3"/>
      <c r="BH51" s="3"/>
      <c r="BI51" s="3"/>
      <c r="BJ51" s="3"/>
      <c r="BK51" s="3"/>
      <c r="BL51" s="3"/>
      <c r="BM51" s="3"/>
      <c r="BN51" s="3"/>
      <c r="BO51" s="3"/>
    </row>
    <row r="52" spans="3:67" ht="32.1" customHeight="1" x14ac:dyDescent="0.25">
      <c r="C52" s="2" t="s">
        <v>4930</v>
      </c>
      <c r="D52" s="42">
        <v>1</v>
      </c>
      <c r="E52" s="42" t="s">
        <v>1774</v>
      </c>
      <c r="F52" s="42" t="str">
        <f>VLOOKUP(tbCharacters[Ascendancy Class],tbAscendancyClasses[],2,FALSE)</f>
        <v>Shadow</v>
      </c>
      <c r="G52" s="84">
        <f>tbCharacters[[#This Row],[Base STR]]+tbCharacters[[#This Row],[+x to Strength]]</f>
        <v>14</v>
      </c>
      <c r="H52" s="84">
        <f>tbCharacters[[#This Row],[Base DEX]]+tbCharacters[[#This Row],[+x to Dexterity]]</f>
        <v>23</v>
      </c>
      <c r="I52" s="84">
        <f>tbCharacters[[#This Row],[Base INT]]+tbCharacters[[#This Row],[+x to Intelligence]]</f>
        <v>23</v>
      </c>
      <c r="J52" s="84">
        <f>tbCharacters[[#This Row],[Base Life]]+tbCharacters[[#This Row],[+x to maximum Life]]</f>
        <v>62</v>
      </c>
      <c r="K52" s="84">
        <f>tbCharacters[[#This Row],[+x to maximum Energy Shield]]*(1+tbCharacters[[#This Row],[ES from INT Multiplier]])</f>
        <v>0</v>
      </c>
      <c r="L52" s="84">
        <f>cBaseMovementSpeed*(1+tbCharacters[x% increased Movement Speed])</f>
        <v>38</v>
      </c>
      <c r="M52" s="84">
        <f>cBaseAccuracy*(1+tbCharacters[x% increased Global Accuracy Rating])</f>
        <v>46</v>
      </c>
      <c r="N52" s="84">
        <f>tbCharacters[[#This Row],[Base Evasion]]*(1+cEvasionPerDEX*tbCharacters[[#This Row],[Total DEX]])</f>
        <v>58.576000000000001</v>
      </c>
      <c r="O52" s="42">
        <f>VLOOKUP(tbCharacters[[#This Row],[Base Class]],tbBaseAttributes[],MATCH("STR",tbBaseAttributes[#Headers],0),FALSE)</f>
        <v>14</v>
      </c>
      <c r="P52" s="42">
        <f>VLOOKUP(tbCharacters[[#This Row],[Base Class]],tbBaseAttributes[],MATCH("DEX",tbBaseAttributes[#Headers],0),FALSE)</f>
        <v>23</v>
      </c>
      <c r="Q52" s="42">
        <f>VLOOKUP(tbCharacters[[#This Row],[Base Class]],tbBaseAttributes[],MATCH("INT",tbBaseAttributes[#Headers],0),FALSE)</f>
        <v>23</v>
      </c>
      <c r="R52" s="42">
        <f>cBaseLife+tbCharacters[[#This Row],[Level]]*cLifePerLevel</f>
        <v>62</v>
      </c>
      <c r="S52" s="42">
        <f>cBaseMana+cManaPerLevel*tbCharacters[Level]</f>
        <v>46</v>
      </c>
      <c r="T52" s="74">
        <f>cBaseEvasion+tbCharacters[[#This Row],[Level]]*cEvasionPerLevel</f>
        <v>56</v>
      </c>
      <c r="U52" s="71">
        <f>cESPerInt*tbCharacters[Total INT]</f>
        <v>4.5999999999999999E-2</v>
      </c>
      <c r="V52" s="76">
        <f>SUMIF(tbSkillTree[Character],tbCharacters[[#This Row],[Character]],tbSkillTree[+x to Strength])</f>
        <v>0</v>
      </c>
      <c r="W52" s="76">
        <f>SUMIF(tbSkillTree[Character],tbCharacters[[#This Row],[Character]],tbSkillTree[+x to Dexterity])+SUMIF(tbSkillTree[Character],tbCharacters[[#This Row],[Character]],tbSkillTree[+x to Dexterity and Intelligence])</f>
        <v>0</v>
      </c>
      <c r="X52" s="76">
        <f>SUMIF(tbSkillTree[Character],tbCharacters[[#This Row],[Character]],tbSkillTree[+x to Intelligence])+SUMIF(tbSkillTree[Character],tbCharacters[[#This Row],[Character]],tbSkillTree[+x to Dexterity and Intelligence])</f>
        <v>0</v>
      </c>
      <c r="Y52" s="76">
        <f>SUMIF(tbSkillTree[Character],tbCharacters[[#This Row],[Character]],tbSkillTree[+x to maximum Life])</f>
        <v>0</v>
      </c>
      <c r="Z52" s="80">
        <f>SUMIF(tbSkillTree[Character],tbCharacters[[#This Row],[Character]],tbSkillTree[+x to Accuracy Rating])</f>
        <v>0</v>
      </c>
      <c r="AA52" s="76">
        <f>SUMIF(tbSkillTree[Character],tbCharacters[[#This Row],[Character]],tbSkillTree[+x to maximum Energy Shield])</f>
        <v>0</v>
      </c>
      <c r="AB52" s="82">
        <f>SUMIF(tbSkillTree[Character],tbCharacters[[#This Row],[Character]],tbSkillTree[x% increased Damage])</f>
        <v>0</v>
      </c>
      <c r="AC52" s="82">
        <f>SUMIF(tbSkillTree[Character],tbCharacters[[#This Row],[Character]],tbSkillTree[x% increased Chaos Damage])</f>
        <v>0</v>
      </c>
      <c r="AD52" s="82">
        <f>SUMIF(tbSkillTree[Character],tbCharacters[[#This Row],[Character]],tbSkillTree[x% increased Elemental Damage])</f>
        <v>0</v>
      </c>
      <c r="AE52" s="82">
        <f>SUMIF(tbSkillTree[Character],tbCharacters[[#This Row],[Character]],tbSkillTree[x% increased Physical Damage])</f>
        <v>0</v>
      </c>
      <c r="AF52" s="82">
        <f>SUMIF(tbSkillTree[Character],tbCharacters[[#This Row],[Character]],tbSkillTree[x% increased Damage over Time])</f>
        <v>0</v>
      </c>
      <c r="AG52" s="82">
        <f>SUMIF(tbSkillTree[Character],tbCharacters[[#This Row],[Character]],tbSkillTree[x% increased Damage with One Handed Weapons])</f>
        <v>0</v>
      </c>
      <c r="AH52" s="82">
        <f>SUMIF(tbSkillTree[Character],tbCharacters[[#This Row],[Character]],tbSkillTree[Attacks with One Handed Weapons deal x% increased Damage with Ailments])</f>
        <v>0</v>
      </c>
      <c r="AI52" s="82">
        <f>SUMIF(tbSkillTree[Character],tbCharacters[[#This Row],[Character]],tbSkillTree[x% increased Attack Speed with One Handed Weapons])</f>
        <v>0</v>
      </c>
      <c r="AJ52" s="82">
        <f>SUMIF(tbSkillTree[Character],tbCharacters[[#This Row],[Character]],tbSkillTree[x% increased Projectile Speed])</f>
        <v>0</v>
      </c>
      <c r="AK52" s="82">
        <f>SUMIF(tbSkillTree[Character],tbCharacters[[#This Row],[Character]],tbSkillTree[x% increased Projectile Damage])</f>
        <v>0</v>
      </c>
      <c r="AL52" s="82">
        <f>SUMIF(tbSkillTree[Character],tbCharacters[[#This Row],[Character]],tbSkillTree[x% increased Cast Speed])</f>
        <v>0</v>
      </c>
      <c r="AM52" s="82">
        <f>SUMIF(tbSkillTree[Character],tbCharacters[[#This Row],[Character]],tbSkillTree[x% increased Attack Speed])</f>
        <v>0</v>
      </c>
      <c r="AN52" s="82">
        <f>SUMIF(tbSkillTree[Character],tbCharacters[[#This Row],[Character]],tbSkillTree[x% increased Movement Speed])</f>
        <v>0</v>
      </c>
      <c r="AO52" s="82">
        <f>SUMIF(tbSkillTree[Character],tbCharacters[[#This Row],[Character]],tbSkillTree[x% increased Critical Strike Chance])</f>
        <v>0</v>
      </c>
      <c r="AP52" s="82">
        <f>SUMIF(tbSkillTree[Character],tbCharacters[[#This Row],[Character]],tbSkillTree[x% increased Global Accuracy Rating])</f>
        <v>0</v>
      </c>
      <c r="AQ52" s="82">
        <f>SUMIF(tbSkillTree[Character],tbCharacters[[#This Row],[Character]],tbSkillTree[x% increased Skill Effect Duration])</f>
        <v>0</v>
      </c>
      <c r="AR52" s="71"/>
      <c r="AS52" s="69"/>
      <c r="AT52" s="69"/>
      <c r="AU52" s="69"/>
      <c r="AV52" s="69"/>
      <c r="AW52" s="69"/>
      <c r="AX52" s="69"/>
      <c r="AY52" s="69">
        <f t="shared" si="0"/>
        <v>0</v>
      </c>
      <c r="AZ52" s="70">
        <f t="shared" si="1"/>
        <v>0</v>
      </c>
      <c r="BA52" s="69">
        <f>tbCharacters[[#This Row],[DEX]]*2</f>
        <v>0</v>
      </c>
      <c r="BB52" s="70">
        <f>tbCharacters[[#This Row],[DEX]]/5/100</f>
        <v>0</v>
      </c>
      <c r="BC52" s="9">
        <f>tbCharacters[[#This Row],[INT]]/2</f>
        <v>0</v>
      </c>
      <c r="BD52" s="70">
        <f>tbCharacters[[#This Row],[INT]]/5/100</f>
        <v>0</v>
      </c>
    </row>
  </sheetData>
  <phoneticPr fontId="5" type="noConversion"/>
  <dataValidations count="1">
    <dataValidation type="list" allowBlank="1" showInputMessage="1" showErrorMessage="1" sqref="C5:C44" xr:uid="{9C695664-63C0-46DD-97BB-DBA2343F5345}">
      <formula1>INDIRECT("tbPassiveSkills[Name]")</formula1>
    </dataValidation>
  </dataValidation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82BEE-1836-4B4B-A586-C0EBE88C8CB3}">
  <sheetPr codeName="Sheet2"/>
  <dimension ref="B1:U23"/>
  <sheetViews>
    <sheetView showGridLines="0" workbookViewId="0">
      <pane ySplit="2" topLeftCell="A3" activePane="bottomLeft" state="frozen"/>
      <selection pane="bottomLeft" activeCell="K21" sqref="K21"/>
    </sheetView>
  </sheetViews>
  <sheetFormatPr defaultRowHeight="32.1" customHeight="1" x14ac:dyDescent="0.25"/>
  <cols>
    <col min="1" max="1" width="1.42578125" style="2" customWidth="1"/>
    <col min="2" max="2" width="16.7109375" style="2" customWidth="1"/>
    <col min="3" max="3" width="14" style="3" customWidth="1"/>
    <col min="4" max="7" width="6.7109375" style="3" customWidth="1"/>
    <col min="8" max="16384" width="9.140625" style="2"/>
  </cols>
  <sheetData>
    <row r="1" spans="2:21" ht="7.5" customHeight="1" x14ac:dyDescent="0.25"/>
    <row r="2" spans="2:21" ht="63" customHeight="1" x14ac:dyDescent="0.25">
      <c r="B2" s="13" t="s">
        <v>196</v>
      </c>
      <c r="C2" s="30" t="s">
        <v>405</v>
      </c>
      <c r="D2" s="11" t="s">
        <v>394</v>
      </c>
      <c r="E2" s="11" t="s">
        <v>407</v>
      </c>
      <c r="F2" s="11" t="s">
        <v>408</v>
      </c>
      <c r="G2" s="11" t="s">
        <v>270</v>
      </c>
      <c r="H2" s="11" t="s">
        <v>61</v>
      </c>
      <c r="I2" s="11" t="s">
        <v>62</v>
      </c>
      <c r="J2" s="11" t="s">
        <v>118</v>
      </c>
      <c r="K2" s="11" t="s">
        <v>410</v>
      </c>
      <c r="L2" s="11" t="s">
        <v>414</v>
      </c>
      <c r="M2" s="11" t="s">
        <v>416</v>
      </c>
      <c r="N2" s="11" t="s">
        <v>396</v>
      </c>
      <c r="O2" s="11" t="s">
        <v>409</v>
      </c>
      <c r="P2" s="11" t="s">
        <v>401</v>
      </c>
      <c r="Q2" s="11" t="s">
        <v>399</v>
      </c>
      <c r="R2" s="30" t="s">
        <v>400</v>
      </c>
      <c r="S2" s="30" t="s">
        <v>403</v>
      </c>
      <c r="T2" s="30" t="s">
        <v>402</v>
      </c>
      <c r="U2" s="30" t="s">
        <v>411</v>
      </c>
    </row>
    <row r="3" spans="2:21" ht="32.1" customHeight="1" x14ac:dyDescent="0.25">
      <c r="B3" s="53" t="str">
        <f>_xlfn.CONCAT(tb_SkillTree_Obsidiana14[[#This Row],[Prefix]], " ",tb_SkillTree_Obsidiana14[[#This Row],[Short Name]])</f>
        <v>3.1.2 Spell Damage</v>
      </c>
      <c r="C3" s="1" t="s">
        <v>393</v>
      </c>
      <c r="D3" s="3">
        <v>3</v>
      </c>
      <c r="E3" s="3">
        <v>1</v>
      </c>
      <c r="F3" s="3">
        <v>2</v>
      </c>
      <c r="G3" s="1" t="str">
        <f>_xlfn.CONCAT(tb_SkillTree_Obsidiana14[[#This Row],[Skill Tree]],".",tb_SkillTree_Obsidiana14[[#This Row],[Distance from Centre]],".",tb_SkillTree_Obsidiana14[[#This Row],[Branches]])</f>
        <v>3.1.2</v>
      </c>
      <c r="H3" s="3"/>
      <c r="I3" s="3"/>
      <c r="J3" s="3"/>
      <c r="K3" s="20">
        <v>0.16</v>
      </c>
      <c r="L3" s="20"/>
      <c r="M3" s="20"/>
      <c r="N3" s="20"/>
      <c r="O3" s="3"/>
      <c r="P3" s="3"/>
      <c r="Q3" s="3"/>
      <c r="R3" s="3"/>
      <c r="S3" s="3"/>
      <c r="T3" s="3"/>
      <c r="U3" s="3"/>
    </row>
    <row r="4" spans="2:21" ht="32.1" customHeight="1" x14ac:dyDescent="0.25">
      <c r="B4" s="53" t="str">
        <f>_xlfn.CONCAT(tb_SkillTree_Obsidiana14[[#This Row],[Prefix]], " ",tb_SkillTree_Obsidiana14[[#This Row],[Short Name]])</f>
        <v>3.2.3 Intelligence</v>
      </c>
      <c r="C4" s="1" t="s">
        <v>406</v>
      </c>
      <c r="D4" s="3">
        <v>3</v>
      </c>
      <c r="E4" s="3">
        <v>2</v>
      </c>
      <c r="F4" s="3">
        <v>3</v>
      </c>
      <c r="G4" s="1" t="str">
        <f>_xlfn.CONCAT(tb_SkillTree_Obsidiana14[[#This Row],[Skill Tree]],".",tb_SkillTree_Obsidiana14[[#This Row],[Distance from Centre]],".",tb_SkillTree_Obsidiana14[[#This Row],[Branches]])</f>
        <v>3.2.3</v>
      </c>
      <c r="H4" s="3"/>
      <c r="I4" s="3"/>
      <c r="J4" s="3">
        <v>10</v>
      </c>
      <c r="K4" s="20"/>
      <c r="L4" s="20"/>
      <c r="M4" s="20"/>
      <c r="N4" s="20"/>
      <c r="O4" s="3"/>
      <c r="P4" s="3"/>
      <c r="Q4" s="3"/>
      <c r="R4" s="3"/>
      <c r="S4" s="3"/>
      <c r="T4" s="3"/>
      <c r="U4" s="3"/>
    </row>
    <row r="5" spans="2:21" ht="32.1" customHeight="1" x14ac:dyDescent="0.25">
      <c r="B5" s="53" t="str">
        <f>_xlfn.CONCAT(tb_SkillTree_Obsidiana14[[#This Row],[Prefix]], " ",tb_SkillTree_Obsidiana14[[#This Row],[Short Name]])</f>
        <v>3.3.3 Intelligence</v>
      </c>
      <c r="C5" s="1" t="s">
        <v>406</v>
      </c>
      <c r="D5" s="3">
        <v>3</v>
      </c>
      <c r="E5" s="3">
        <v>3</v>
      </c>
      <c r="F5" s="3">
        <v>3</v>
      </c>
      <c r="G5" s="1" t="str">
        <f>_xlfn.CONCAT(tb_SkillTree_Obsidiana14[[#This Row],[Skill Tree]],".",tb_SkillTree_Obsidiana14[[#This Row],[Distance from Centre]],".",tb_SkillTree_Obsidiana14[[#This Row],[Branches]])</f>
        <v>3.3.3</v>
      </c>
      <c r="H5" s="3"/>
      <c r="I5" s="3"/>
      <c r="J5" s="3">
        <v>10</v>
      </c>
      <c r="K5" s="20"/>
      <c r="L5" s="20"/>
      <c r="M5" s="20"/>
      <c r="N5" s="20"/>
      <c r="O5" s="3"/>
      <c r="P5" s="3"/>
      <c r="Q5" s="3"/>
      <c r="R5" s="3"/>
      <c r="S5" s="3"/>
      <c r="T5" s="3"/>
      <c r="U5" s="3"/>
    </row>
    <row r="6" spans="2:21" ht="32.1" customHeight="1" x14ac:dyDescent="0.25">
      <c r="B6" s="53" t="str">
        <f>_xlfn.CONCAT(tb_SkillTree_Obsidiana14[[#This Row],[Prefix]], " ",tb_SkillTree_Obsidiana14[[#This Row],[Short Name]])</f>
        <v>3.4.4 Intelligence</v>
      </c>
      <c r="C6" s="1" t="s">
        <v>406</v>
      </c>
      <c r="D6" s="3">
        <v>3</v>
      </c>
      <c r="E6" s="3">
        <v>4</v>
      </c>
      <c r="F6" s="3">
        <v>4</v>
      </c>
      <c r="G6" s="1" t="str">
        <f>_xlfn.CONCAT(tb_SkillTree_Obsidiana14[[#This Row],[Skill Tree]],".",tb_SkillTree_Obsidiana14[[#This Row],[Distance from Centre]],".",tb_SkillTree_Obsidiana14[[#This Row],[Branches]])</f>
        <v>3.4.4</v>
      </c>
      <c r="H6" s="3"/>
      <c r="I6" s="3"/>
      <c r="J6" s="3"/>
      <c r="K6" s="20"/>
      <c r="L6" s="20"/>
      <c r="M6" s="20"/>
      <c r="N6" s="20"/>
      <c r="O6" s="3"/>
      <c r="P6" s="3"/>
      <c r="Q6" s="3"/>
      <c r="R6" s="3"/>
      <c r="S6" s="3"/>
      <c r="T6" s="3"/>
      <c r="U6" s="3"/>
    </row>
    <row r="7" spans="2:21" ht="32.1" customHeight="1" x14ac:dyDescent="0.25">
      <c r="B7" s="53" t="str">
        <f>_xlfn.CONCAT(tb_SkillTree_Obsidiana14[[#This Row],[Prefix]], " ",tb_SkillTree_Obsidiana14[[#This Row],[Short Name]])</f>
        <v>3.2.3 Spell Damage</v>
      </c>
      <c r="C7" s="1" t="s">
        <v>393</v>
      </c>
      <c r="D7" s="3">
        <v>3</v>
      </c>
      <c r="E7" s="3">
        <v>2</v>
      </c>
      <c r="F7" s="3">
        <v>3</v>
      </c>
      <c r="G7" s="1" t="str">
        <f>_xlfn.CONCAT(tb_SkillTree_Obsidiana14[[#This Row],[Skill Tree]],".",tb_SkillTree_Obsidiana14[[#This Row],[Distance from Centre]],".",tb_SkillTree_Obsidiana14[[#This Row],[Branches]])</f>
        <v>3.2.3</v>
      </c>
      <c r="H7" s="3"/>
      <c r="I7" s="3"/>
      <c r="J7" s="3"/>
      <c r="K7" s="20">
        <v>0.12</v>
      </c>
      <c r="L7" s="20"/>
      <c r="M7" s="20"/>
      <c r="N7" s="3"/>
      <c r="O7" s="3"/>
      <c r="P7" s="3"/>
      <c r="Q7" s="3"/>
      <c r="R7" s="3"/>
      <c r="S7" s="3"/>
      <c r="T7" s="3"/>
      <c r="U7" s="3"/>
    </row>
    <row r="8" spans="2:21" ht="32.1" customHeight="1" x14ac:dyDescent="0.25">
      <c r="B8" s="53" t="str">
        <f>_xlfn.CONCAT(tb_SkillTree_Obsidiana14[[#This Row],[Prefix]], " ",tb_SkillTree_Obsidiana14[[#This Row],[Short Name]])</f>
        <v>3.3.2 Spell Damage</v>
      </c>
      <c r="C8" s="1" t="s">
        <v>393</v>
      </c>
      <c r="D8" s="3">
        <v>3</v>
      </c>
      <c r="E8" s="3">
        <v>3</v>
      </c>
      <c r="F8" s="3">
        <v>2</v>
      </c>
      <c r="G8" s="1" t="str">
        <f>_xlfn.CONCAT(tb_SkillTree_Obsidiana14[[#This Row],[Skill Tree]],".",tb_SkillTree_Obsidiana14[[#This Row],[Distance from Centre]],".",tb_SkillTree_Obsidiana14[[#This Row],[Branches]])</f>
        <v>3.3.2</v>
      </c>
      <c r="H8" s="3"/>
      <c r="I8" s="3"/>
      <c r="J8" s="3"/>
      <c r="K8" s="20">
        <v>0.1</v>
      </c>
      <c r="L8" s="20"/>
      <c r="M8" s="20"/>
      <c r="N8" s="3"/>
      <c r="O8" s="3"/>
      <c r="P8" s="3"/>
      <c r="Q8" s="3"/>
      <c r="R8" s="3"/>
      <c r="S8" s="3"/>
      <c r="T8" s="3"/>
      <c r="U8" s="3"/>
    </row>
    <row r="9" spans="2:21" ht="32.1" customHeight="1" x14ac:dyDescent="0.25">
      <c r="B9" s="53" t="str">
        <f>_xlfn.CONCAT(tb_SkillTree_Obsidiana14[[#This Row],[Prefix]], " ",tb_SkillTree_Obsidiana14[[#This Row],[Short Name]])</f>
        <v>3.4.2 Spell Damage</v>
      </c>
      <c r="C9" s="1" t="s">
        <v>393</v>
      </c>
      <c r="D9" s="3">
        <v>3</v>
      </c>
      <c r="E9" s="3">
        <v>4</v>
      </c>
      <c r="F9" s="3">
        <v>2</v>
      </c>
      <c r="G9" s="1" t="str">
        <f>_xlfn.CONCAT(tb_SkillTree_Obsidiana14[[#This Row],[Skill Tree]],".",tb_SkillTree_Obsidiana14[[#This Row],[Distance from Centre]],".",tb_SkillTree_Obsidiana14[[#This Row],[Branches]])</f>
        <v>3.4.2</v>
      </c>
      <c r="H9" s="3"/>
      <c r="I9" s="3"/>
      <c r="J9" s="3"/>
      <c r="K9" s="20">
        <v>0.1</v>
      </c>
      <c r="L9" s="20"/>
      <c r="M9" s="20"/>
      <c r="N9" s="3"/>
      <c r="O9" s="3"/>
      <c r="P9" s="3"/>
      <c r="Q9" s="3"/>
      <c r="R9" s="3"/>
      <c r="S9" s="3"/>
      <c r="T9" s="3"/>
      <c r="U9" s="3"/>
    </row>
    <row r="10" spans="2:21" ht="32.1" customHeight="1" x14ac:dyDescent="0.25">
      <c r="B10" s="53" t="str">
        <f>_xlfn.CONCAT(tb_SkillTree_Obsidiana14[[#This Row],[Prefix]], " ",tb_SkillTree_Obsidiana14[[#This Row],[Short Name]])</f>
        <v>3.5.2 Spell Damage</v>
      </c>
      <c r="C10" s="1" t="s">
        <v>393</v>
      </c>
      <c r="D10" s="3">
        <v>3</v>
      </c>
      <c r="E10" s="3">
        <v>5</v>
      </c>
      <c r="F10" s="3">
        <v>2</v>
      </c>
      <c r="G10" s="1" t="str">
        <f>_xlfn.CONCAT(tb_SkillTree_Obsidiana14[[#This Row],[Skill Tree]],".",tb_SkillTree_Obsidiana14[[#This Row],[Distance from Centre]],".",tb_SkillTree_Obsidiana14[[#This Row],[Branches]])</f>
        <v>3.5.2</v>
      </c>
      <c r="H10" s="3"/>
      <c r="I10" s="3"/>
      <c r="J10" s="3"/>
      <c r="K10" s="20">
        <v>0.1</v>
      </c>
      <c r="L10" s="20"/>
      <c r="M10" s="20"/>
      <c r="N10" s="3"/>
      <c r="O10" s="3"/>
      <c r="P10" s="3"/>
      <c r="Q10" s="3"/>
      <c r="R10" s="3"/>
      <c r="S10" s="3"/>
      <c r="T10" s="3"/>
      <c r="U10" s="3"/>
    </row>
    <row r="11" spans="2:21" ht="32.1" customHeight="1" x14ac:dyDescent="0.25">
      <c r="B11" s="53" t="str">
        <f>_xlfn.CONCAT(tb_SkillTree_Obsidiana14[[#This Row],[Prefix]], " ",tb_SkillTree_Obsidiana14[[#This Row],[Short Name]])</f>
        <v>3.6.8 Arcanist's Dominion</v>
      </c>
      <c r="C11" s="1" t="s">
        <v>395</v>
      </c>
      <c r="D11" s="3">
        <v>3</v>
      </c>
      <c r="E11" s="3">
        <v>6</v>
      </c>
      <c r="F11" s="3">
        <v>8</v>
      </c>
      <c r="G11" s="1" t="str">
        <f>_xlfn.CONCAT(tb_SkillTree_Obsidiana14[[#This Row],[Skill Tree]],".",tb_SkillTree_Obsidiana14[[#This Row],[Distance from Centre]],".",tb_SkillTree_Obsidiana14[[#This Row],[Branches]])</f>
        <v>3.6.8</v>
      </c>
      <c r="H11" s="3"/>
      <c r="I11" s="3"/>
      <c r="J11" s="3">
        <v>20</v>
      </c>
      <c r="K11" s="20">
        <v>0.2</v>
      </c>
      <c r="L11" s="20"/>
      <c r="M11" s="20"/>
      <c r="N11" s="20">
        <v>0.05</v>
      </c>
      <c r="O11" s="3"/>
      <c r="P11" s="3"/>
      <c r="Q11" s="3"/>
      <c r="R11" s="3"/>
      <c r="S11" s="3"/>
      <c r="T11" s="3"/>
      <c r="U11" s="3"/>
    </row>
    <row r="12" spans="2:21" ht="32.1" customHeight="1" x14ac:dyDescent="0.25">
      <c r="B12" s="53" t="str">
        <f>_xlfn.CONCAT(tb_SkillTree_Obsidiana14[[#This Row],[Prefix]], " ",tb_SkillTree_Obsidiana14[[#This Row],[Short Name]])</f>
        <v>3.7.4 Elemental Damage</v>
      </c>
      <c r="C12" s="1" t="s">
        <v>397</v>
      </c>
      <c r="D12" s="3">
        <v>3</v>
      </c>
      <c r="E12" s="3">
        <v>7</v>
      </c>
      <c r="F12" s="3">
        <v>4</v>
      </c>
      <c r="G12" s="1" t="str">
        <f>_xlfn.CONCAT(tb_SkillTree_Obsidiana14[[#This Row],[Skill Tree]],".",tb_SkillTree_Obsidiana14[[#This Row],[Distance from Centre]],".",tb_SkillTree_Obsidiana14[[#This Row],[Branches]])</f>
        <v>3.7.4</v>
      </c>
      <c r="H12" s="3"/>
      <c r="I12" s="3"/>
      <c r="J12" s="3"/>
      <c r="K12" s="20"/>
      <c r="L12" s="20"/>
      <c r="M12" s="20"/>
      <c r="N12" s="20"/>
      <c r="O12" s="20">
        <v>0.1</v>
      </c>
      <c r="P12" s="3"/>
      <c r="Q12" s="3"/>
      <c r="R12" s="3"/>
      <c r="S12" s="3"/>
      <c r="T12" s="3"/>
      <c r="U12" s="3"/>
    </row>
    <row r="13" spans="2:21" ht="32.1" customHeight="1" x14ac:dyDescent="0.25">
      <c r="B13" s="53" t="str">
        <f>_xlfn.CONCAT(tb_SkillTree_Obsidiana14[[#This Row],[Prefix]], " ",tb_SkillTree_Obsidiana14[[#This Row],[Short Name]])</f>
        <v>3.8.2 Lightning Walker</v>
      </c>
      <c r="C13" s="1" t="s">
        <v>398</v>
      </c>
      <c r="D13" s="3">
        <v>3</v>
      </c>
      <c r="E13" s="3">
        <v>8</v>
      </c>
      <c r="F13" s="3">
        <v>2</v>
      </c>
      <c r="G13" s="1" t="str">
        <f>_xlfn.CONCAT(tb_SkillTree_Obsidiana14[[#This Row],[Skill Tree]],".",tb_SkillTree_Obsidiana14[[#This Row],[Distance from Centre]],".",tb_SkillTree_Obsidiana14[[#This Row],[Branches]])</f>
        <v>3.8.2</v>
      </c>
      <c r="H13" s="3"/>
      <c r="I13" s="3"/>
      <c r="J13" s="3"/>
      <c r="K13" s="20"/>
      <c r="L13" s="20"/>
      <c r="M13" s="20"/>
      <c r="N13" s="20"/>
      <c r="O13" s="3"/>
      <c r="P13" s="3"/>
      <c r="Q13" s="20">
        <v>0.05</v>
      </c>
      <c r="R13" s="20">
        <v>0.25</v>
      </c>
      <c r="S13" s="20"/>
      <c r="T13" s="20">
        <v>0.15</v>
      </c>
      <c r="U13" s="3"/>
    </row>
    <row r="14" spans="2:21" ht="32.1" customHeight="1" x14ac:dyDescent="0.25">
      <c r="B14" s="53" t="str">
        <f>_xlfn.CONCAT(tb_SkillTree_Obsidiana14[[#This Row],[Prefix]], " ",tb_SkillTree_Obsidiana14[[#This Row],[Short Name]])</f>
        <v>3.9.2 Lightning Damage</v>
      </c>
      <c r="C14" s="1" t="s">
        <v>404</v>
      </c>
      <c r="D14" s="3">
        <v>3</v>
      </c>
      <c r="E14" s="3">
        <v>9</v>
      </c>
      <c r="F14" s="3">
        <v>2</v>
      </c>
      <c r="G14" s="1" t="str">
        <f>_xlfn.CONCAT(tb_SkillTree_Obsidiana14[[#This Row],[Skill Tree]],".",tb_SkillTree_Obsidiana14[[#This Row],[Distance from Centre]],".",tb_SkillTree_Obsidiana14[[#This Row],[Branches]])</f>
        <v>3.9.2</v>
      </c>
      <c r="H14" s="3"/>
      <c r="I14" s="3"/>
      <c r="J14" s="3"/>
      <c r="K14" s="20"/>
      <c r="L14" s="20"/>
      <c r="M14" s="20"/>
      <c r="N14" s="20"/>
      <c r="O14" s="3"/>
      <c r="P14" s="20">
        <v>0.12</v>
      </c>
      <c r="Q14" s="3"/>
      <c r="R14" s="3"/>
      <c r="S14" s="3"/>
      <c r="T14" s="3"/>
      <c r="U14" s="3"/>
    </row>
    <row r="15" spans="2:21" ht="32.1" customHeight="1" x14ac:dyDescent="0.25">
      <c r="B15" s="53" t="str">
        <f>_xlfn.CONCAT(tb_SkillTree_Obsidiana14[[#This Row],[Prefix]], " ",tb_SkillTree_Obsidiana14[[#This Row],[Short Name]])</f>
        <v>3.10.4 Elemental Damage</v>
      </c>
      <c r="C15" s="1" t="s">
        <v>397</v>
      </c>
      <c r="D15" s="3">
        <v>3</v>
      </c>
      <c r="E15" s="3">
        <v>10</v>
      </c>
      <c r="F15" s="3">
        <v>4</v>
      </c>
      <c r="G15" s="1" t="str">
        <f>_xlfn.CONCAT(tb_SkillTree_Obsidiana14[[#This Row],[Skill Tree]],".",tb_SkillTree_Obsidiana14[[#This Row],[Distance from Centre]],".",tb_SkillTree_Obsidiana14[[#This Row],[Branches]])</f>
        <v>3.10.4</v>
      </c>
      <c r="H15" s="3"/>
      <c r="I15" s="3"/>
      <c r="J15" s="3"/>
      <c r="K15" s="20"/>
      <c r="L15" s="20"/>
      <c r="M15" s="20"/>
      <c r="N15" s="20"/>
      <c r="O15" s="3"/>
      <c r="P15" s="3"/>
      <c r="Q15" s="3"/>
      <c r="R15" s="3"/>
      <c r="S15" s="3"/>
      <c r="T15" s="3"/>
      <c r="U15" s="3"/>
    </row>
    <row r="16" spans="2:21" ht="32.1" customHeight="1" x14ac:dyDescent="0.25">
      <c r="B16" s="54" t="str">
        <f>_xlfn.CONCAT(tb_SkillTree_Obsidiana14[[#This Row],[Prefix]], " ",tb_SkillTree_Obsidiana14[[#This Row],[Short Name]])</f>
        <v>3.11.5 Intelligence</v>
      </c>
      <c r="C16" s="1" t="s">
        <v>406</v>
      </c>
      <c r="D16" s="3">
        <v>3</v>
      </c>
      <c r="E16" s="3">
        <v>11</v>
      </c>
      <c r="F16" s="3">
        <v>5</v>
      </c>
      <c r="G16" s="1" t="str">
        <f>_xlfn.CONCAT(tb_SkillTree_Obsidiana14[[#This Row],[Skill Tree]],".",tb_SkillTree_Obsidiana14[[#This Row],[Distance from Centre]],".",tb_SkillTree_Obsidiana14[[#This Row],[Branches]])</f>
        <v>3.11.5</v>
      </c>
      <c r="H16" s="3"/>
      <c r="I16" s="3"/>
      <c r="J16" s="3">
        <v>10</v>
      </c>
      <c r="K16" s="20"/>
      <c r="L16" s="20"/>
      <c r="M16" s="20"/>
      <c r="N16" s="3"/>
      <c r="O16" s="3"/>
      <c r="P16" s="3"/>
      <c r="Q16" s="3"/>
      <c r="R16" s="3"/>
      <c r="S16" s="3"/>
      <c r="T16" s="3"/>
      <c r="U16" s="3"/>
    </row>
    <row r="17" spans="2:21" ht="32.1" customHeight="1" x14ac:dyDescent="0.25">
      <c r="B17" s="54" t="str">
        <f>_xlfn.CONCAT(tb_SkillTree_Obsidiana14[[#This Row],[Prefix]], " ",tb_SkillTree_Obsidiana14[[#This Row],[Short Name]])</f>
        <v>3.11.2 Mana</v>
      </c>
      <c r="C17" s="1" t="s">
        <v>413</v>
      </c>
      <c r="D17" s="3">
        <v>3</v>
      </c>
      <c r="E17" s="3">
        <v>11</v>
      </c>
      <c r="F17" s="3">
        <v>2</v>
      </c>
      <c r="G17" s="1" t="str">
        <f>_xlfn.CONCAT(tb_SkillTree_Obsidiana14[[#This Row],[Skill Tree]],".",tb_SkillTree_Obsidiana14[[#This Row],[Distance from Centre]],".",tb_SkillTree_Obsidiana14[[#This Row],[Branches]])</f>
        <v>3.11.2</v>
      </c>
      <c r="H17" s="3"/>
      <c r="I17" s="3"/>
      <c r="J17" s="3"/>
      <c r="K17" s="20"/>
      <c r="L17" s="20">
        <v>0.08</v>
      </c>
      <c r="M17" s="20"/>
      <c r="N17" s="3"/>
      <c r="O17" s="3"/>
      <c r="P17" s="3"/>
      <c r="Q17" s="3"/>
      <c r="R17" s="3"/>
      <c r="S17" s="3"/>
      <c r="T17" s="3"/>
      <c r="U17" s="3"/>
    </row>
    <row r="18" spans="2:21" ht="32.1" customHeight="1" x14ac:dyDescent="0.25">
      <c r="B18" s="54" t="str">
        <f>_xlfn.CONCAT(tb_SkillTree_Obsidiana14[[#This Row],[Prefix]], " ",tb_SkillTree_Obsidiana14[[#This Row],[Short Name]])</f>
        <v>3.12.2 Deep Thoughts</v>
      </c>
      <c r="C18" s="1" t="s">
        <v>415</v>
      </c>
      <c r="D18" s="3">
        <v>3</v>
      </c>
      <c r="E18" s="3">
        <v>12</v>
      </c>
      <c r="F18" s="3">
        <v>2</v>
      </c>
      <c r="G18" s="1" t="str">
        <f>_xlfn.CONCAT(tb_SkillTree_Obsidiana14[[#This Row],[Skill Tree]],".",tb_SkillTree_Obsidiana14[[#This Row],[Distance from Centre]],".",tb_SkillTree_Obsidiana14[[#This Row],[Branches]])</f>
        <v>3.12.2</v>
      </c>
      <c r="H18" s="3"/>
      <c r="I18" s="3"/>
      <c r="J18" s="3">
        <v>20</v>
      </c>
      <c r="K18" s="20"/>
      <c r="L18" s="20">
        <v>0.2</v>
      </c>
      <c r="M18" s="20">
        <v>0.2</v>
      </c>
      <c r="N18" s="3"/>
      <c r="O18" s="3"/>
      <c r="P18" s="3"/>
      <c r="Q18" s="3"/>
      <c r="R18" s="3"/>
      <c r="S18" s="3"/>
      <c r="T18" s="3"/>
      <c r="U18" s="3"/>
    </row>
    <row r="19" spans="2:21" ht="32.1" customHeight="1" x14ac:dyDescent="0.25">
      <c r="B19" s="54" t="str">
        <f>_xlfn.CONCAT(tb_SkillTree_Obsidiana14[[#This Row],[Prefix]], " ",tb_SkillTree_Obsidiana14[[#This Row],[Short Name]])</f>
        <v>3.13.2 Mana</v>
      </c>
      <c r="C19" s="1" t="s">
        <v>413</v>
      </c>
      <c r="D19" s="3">
        <v>3</v>
      </c>
      <c r="E19" s="3">
        <v>13</v>
      </c>
      <c r="F19" s="3">
        <v>2</v>
      </c>
      <c r="G19" s="1" t="str">
        <f>_xlfn.CONCAT(tb_SkillTree_Obsidiana14[[#This Row],[Skill Tree]],".",tb_SkillTree_Obsidiana14[[#This Row],[Distance from Centre]],".",tb_SkillTree_Obsidiana14[[#This Row],[Branches]])</f>
        <v>3.13.2</v>
      </c>
      <c r="H19" s="3"/>
      <c r="I19" s="3"/>
      <c r="J19" s="3"/>
      <c r="K19" s="20"/>
      <c r="L19" s="20">
        <v>0.08</v>
      </c>
      <c r="M19" s="20"/>
      <c r="N19" s="3"/>
      <c r="O19" s="3"/>
      <c r="P19" s="3"/>
      <c r="Q19" s="3"/>
      <c r="R19" s="3"/>
      <c r="S19" s="3"/>
      <c r="T19" s="3"/>
      <c r="U19" s="3"/>
    </row>
    <row r="20" spans="2:21" ht="32.1" customHeight="1" x14ac:dyDescent="0.25">
      <c r="B20" s="54" t="str">
        <f>_xlfn.CONCAT(tb_SkillTree_Obsidiana14[[#This Row],[Prefix]], " ",tb_SkillTree_Obsidiana14[[#This Row],[Short Name]])</f>
        <v>3.14.5 Intelligence</v>
      </c>
      <c r="C20" s="1" t="s">
        <v>406</v>
      </c>
      <c r="D20" s="3">
        <v>3</v>
      </c>
      <c r="E20" s="3">
        <v>14</v>
      </c>
      <c r="F20" s="3">
        <v>5</v>
      </c>
      <c r="G20" s="1" t="str">
        <f>_xlfn.CONCAT(tb_SkillTree_Obsidiana14[[#This Row],[Skill Tree]],".",tb_SkillTree_Obsidiana14[[#This Row],[Distance from Centre]],".",tb_SkillTree_Obsidiana14[[#This Row],[Branches]])</f>
        <v>3.14.5</v>
      </c>
      <c r="H20" s="3"/>
      <c r="I20" s="3"/>
      <c r="J20" s="3">
        <v>10</v>
      </c>
      <c r="K20" s="20"/>
      <c r="L20" s="20"/>
      <c r="M20" s="20"/>
      <c r="N20" s="3"/>
      <c r="O20" s="3"/>
      <c r="P20" s="3"/>
      <c r="Q20" s="3"/>
      <c r="R20" s="3"/>
      <c r="S20" s="3"/>
      <c r="T20" s="3"/>
      <c r="U20" s="3"/>
    </row>
    <row r="21" spans="2:21" ht="32.1" customHeight="1" x14ac:dyDescent="0.25">
      <c r="B21" s="54" t="str">
        <f>_xlfn.CONCAT(tb_SkillTree_Obsidiana14[[#This Row],[Prefix]], " ",tb_SkillTree_Obsidiana14[[#This Row],[Short Name]])</f>
        <v>3.15.7 Intelligence</v>
      </c>
      <c r="C21" s="1" t="s">
        <v>406</v>
      </c>
      <c r="D21" s="3">
        <v>3</v>
      </c>
      <c r="E21" s="3">
        <v>15</v>
      </c>
      <c r="F21" s="3">
        <v>7</v>
      </c>
      <c r="G21" s="1" t="str">
        <f>_xlfn.CONCAT(tb_SkillTree_Obsidiana14[[#This Row],[Skill Tree]],".",tb_SkillTree_Obsidiana14[[#This Row],[Distance from Centre]],".",tb_SkillTree_Obsidiana14[[#This Row],[Branches]])</f>
        <v>3.15.7</v>
      </c>
      <c r="H21" s="3"/>
      <c r="I21" s="3"/>
      <c r="J21" s="3">
        <v>10</v>
      </c>
      <c r="K21" s="20"/>
      <c r="L21" s="20"/>
      <c r="M21" s="20"/>
      <c r="N21" s="3"/>
      <c r="O21" s="3"/>
      <c r="P21" s="3"/>
      <c r="Q21" s="3"/>
      <c r="R21" s="3"/>
      <c r="S21" s="3"/>
      <c r="T21" s="3"/>
      <c r="U21" s="3"/>
    </row>
    <row r="22" spans="2:21" ht="32.1" customHeight="1" x14ac:dyDescent="0.25">
      <c r="B22" s="54" t="str">
        <f>_xlfn.CONCAT(tb_SkillTree_Obsidiana14[[#This Row],[Prefix]], " ",tb_SkillTree_Obsidiana14[[#This Row],[Short Name]])</f>
        <v>3.10.4 Intelligence</v>
      </c>
      <c r="C22" s="1" t="s">
        <v>406</v>
      </c>
      <c r="D22" s="3">
        <v>3</v>
      </c>
      <c r="E22" s="3">
        <v>10</v>
      </c>
      <c r="F22" s="3">
        <v>4</v>
      </c>
      <c r="G22" s="1" t="str">
        <f>_xlfn.CONCAT(tb_SkillTree_Obsidiana14[[#This Row],[Skill Tree]],".",tb_SkillTree_Obsidiana14[[#This Row],[Distance from Centre]],".",tb_SkillTree_Obsidiana14[[#This Row],[Branches]])</f>
        <v>3.10.4</v>
      </c>
      <c r="H22" s="3"/>
      <c r="I22" s="3"/>
      <c r="J22" s="3">
        <v>10</v>
      </c>
      <c r="K22" s="20"/>
      <c r="L22" s="20"/>
      <c r="M22" s="20"/>
      <c r="N22" s="3"/>
      <c r="O22" s="3"/>
      <c r="P22" s="3"/>
      <c r="Q22" s="3"/>
      <c r="R22" s="3"/>
      <c r="S22" s="3"/>
      <c r="T22" s="3"/>
      <c r="U22" s="3"/>
    </row>
    <row r="23" spans="2:21" ht="32.1" customHeight="1" x14ac:dyDescent="0.25">
      <c r="B23" s="53" t="s">
        <v>412</v>
      </c>
      <c r="C23" s="1"/>
      <c r="G23" s="1"/>
      <c r="H23" s="3"/>
      <c r="I23" s="3"/>
      <c r="J23" s="3">
        <f>SUBTOTAL(109,tb_SkillTree_Obsidiana14[INT])</f>
        <v>100</v>
      </c>
      <c r="K23" s="20">
        <f>SUBTOTAL(109,tb_SkillTree_Obsidiana14[Increased Spell DMG])</f>
        <v>0.78</v>
      </c>
      <c r="L23" s="20">
        <f>SUBTOTAL(109,tb_SkillTree_Obsidiana14[Increased Maximum Mana])</f>
        <v>0.36000000000000004</v>
      </c>
      <c r="M23" s="20">
        <f>SUBTOTAL(109,tb_SkillTree_Obsidiana14[Increased Mana Regen Rate])</f>
        <v>0.2</v>
      </c>
      <c r="N23" s="20">
        <f>SUBTOTAL(109,tb_SkillTree_Obsidiana14[Increased Cast SPD])</f>
        <v>0.05</v>
      </c>
      <c r="O23" s="3">
        <f>SUBTOTAL(109,tb_SkillTree_Obsidiana14[Increased ELE DMG])</f>
        <v>0.1</v>
      </c>
      <c r="P23" s="20">
        <f>SUBTOTAL(109,tb_SkillTree_Obsidiana14[Increased LGT DMG])</f>
        <v>0.12</v>
      </c>
      <c r="Q23" s="20">
        <f>SUBTOTAL(109,tb_SkillTree_Obsidiana14[Increased Cast SPD with LGT Skills])</f>
        <v>0.05</v>
      </c>
      <c r="R23" s="20">
        <f>SUBTOTAL(109,tb_SkillTree_Obsidiana14[LGT DMG])</f>
        <v>0.25</v>
      </c>
      <c r="S23" s="20">
        <f>SUBTOTAL(109,tb_SkillTree_Obsidiana14[ELE RES])</f>
        <v>0</v>
      </c>
      <c r="T23" s="20">
        <f>SUBTOTAL(109,tb_SkillTree_Obsidiana14[LGT RES])</f>
        <v>0.15</v>
      </c>
      <c r="U23" s="20">
        <f>SUBTOTAL(109,tb_SkillTree_Obsidiana14[CHS RES])</f>
        <v>0</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10BC-7E98-485C-8844-DD4B7D258C85}">
  <sheetPr codeName="Sheet3"/>
  <dimension ref="B1:CF422"/>
  <sheetViews>
    <sheetView showGridLines="0" zoomScale="75" zoomScaleNormal="75" workbookViewId="0">
      <selection activeCell="G388" sqref="G388"/>
    </sheetView>
  </sheetViews>
  <sheetFormatPr defaultRowHeight="32.1" customHeight="1" x14ac:dyDescent="0.25"/>
  <cols>
    <col min="1" max="1" width="1.5703125" style="2" customWidth="1"/>
    <col min="2" max="2" width="22.140625" style="2" customWidth="1"/>
    <col min="3" max="3" width="14.85546875" style="2" customWidth="1"/>
    <col min="4" max="4" width="43.7109375" style="2" bestFit="1" customWidth="1"/>
    <col min="5" max="14" width="14.7109375" style="2" customWidth="1"/>
    <col min="15" max="16" width="14.7109375" style="1" customWidth="1"/>
    <col min="17" max="17" width="14.5703125" style="2" customWidth="1"/>
    <col min="18" max="16384" width="9.140625" style="2"/>
  </cols>
  <sheetData>
    <row r="1" spans="2:16" ht="7.5" customHeight="1" x14ac:dyDescent="0.25"/>
    <row r="2" spans="2:16" ht="24" customHeight="1" x14ac:dyDescent="0.25">
      <c r="B2" s="61" t="s">
        <v>171</v>
      </c>
    </row>
    <row r="3" spans="2:16" ht="31.5" customHeight="1" x14ac:dyDescent="0.25">
      <c r="B3" s="2" t="s">
        <v>24</v>
      </c>
      <c r="C3" s="2" t="s">
        <v>177</v>
      </c>
      <c r="D3" s="2" t="s">
        <v>196</v>
      </c>
      <c r="E3" s="2" t="s">
        <v>175</v>
      </c>
      <c r="F3" s="2" t="s">
        <v>280</v>
      </c>
      <c r="G3" s="2" t="s">
        <v>174</v>
      </c>
      <c r="H3" s="2" t="s">
        <v>60</v>
      </c>
      <c r="I3" s="2" t="s">
        <v>271</v>
      </c>
      <c r="J3" s="2" t="s">
        <v>291</v>
      </c>
      <c r="K3" s="30" t="s">
        <v>189</v>
      </c>
      <c r="L3" s="30" t="s">
        <v>61</v>
      </c>
      <c r="M3" s="2" t="s">
        <v>62</v>
      </c>
      <c r="N3" s="2" t="s">
        <v>118</v>
      </c>
      <c r="O3" s="2" t="s">
        <v>190</v>
      </c>
      <c r="P3" s="2"/>
    </row>
    <row r="4" spans="2:16" ht="32.1" hidden="1" customHeight="1" x14ac:dyDescent="0.25">
      <c r="B4" s="2" t="s">
        <v>182</v>
      </c>
      <c r="C4" s="2" t="str">
        <f>VLOOKUP(tbGems_I[[#This Row],[Name]],tbGems[],MATCH("Sub-Type",tbGems[#Headers],0),FALSE)</f>
        <v>DEX Gem</v>
      </c>
      <c r="D4" s="34" t="str">
        <f>_xlfn.CONCAT(VLOOKUP(tbGems_I[[#This Row],[Name]],tbGems[],MATCH("Prefix",tbGems[#Headers],0),FALSE),".",tbGems_I[[#This Row],[Level]]," ",tbGems_I[[#This Row],[Name]])</f>
        <v>6.13.2.15 Added Cold Damage Support</v>
      </c>
      <c r="E4" s="34" t="s">
        <v>283</v>
      </c>
      <c r="F4" s="30" t="s">
        <v>287</v>
      </c>
      <c r="G4" s="32">
        <v>0</v>
      </c>
      <c r="H4" s="3">
        <v>15</v>
      </c>
      <c r="I4" s="31" t="s">
        <v>247</v>
      </c>
      <c r="J4" s="3" t="s">
        <v>292</v>
      </c>
      <c r="K4" s="9">
        <f>VLOOKUP(tbGems_I[[#This Row],[Long Name]],tbGemLevels[],MATCH("ReqLevel",tbGemLevels[#Headers],0),FALSE)</f>
        <v>55</v>
      </c>
      <c r="L4" s="9">
        <f>VLOOKUP(tbGems_I[[#This Row],[Long Name]],tbGemLevels[],MATCH("STR",tbGemLevels[#Headers],0),FALSE)</f>
        <v>0</v>
      </c>
      <c r="M4" s="9">
        <f>VLOOKUP(tbGems_I[[#This Row],[Long Name]],tbGemLevels[],MATCH("DEX",tbGemLevels[#Headers],0),FALSE)</f>
        <v>88</v>
      </c>
      <c r="N4" s="9">
        <f>VLOOKUP(tbGems_I[[#This Row],[Long Name]],tbGemLevels[],MATCH("INT",tbGemLevels[#Headers],0),FALSE)</f>
        <v>0</v>
      </c>
      <c r="O4" s="43" t="str">
        <f>VLOOKUP(tbGems_I[[#This Row],[Name]],tbGems[],MATCH("Keywords",tbGems[#Headers],0),FALSE)</f>
        <v>Cold, Support</v>
      </c>
      <c r="P4" s="2"/>
    </row>
    <row r="5" spans="2:16" ht="32.1" hidden="1" customHeight="1" x14ac:dyDescent="0.25">
      <c r="B5" s="2" t="s">
        <v>182</v>
      </c>
      <c r="C5" s="2" t="str">
        <f>VLOOKUP(tbGems_I[[#This Row],[Name]],tbGems[],MATCH("Sub-Type",tbGems[#Headers],0),FALSE)</f>
        <v>DEX Gem</v>
      </c>
      <c r="D5" s="34" t="str">
        <f>_xlfn.CONCAT(VLOOKUP(tbGems_I[[#This Row],[Name]],tbGems[],MATCH("Prefix",tbGems[#Headers],0),FALSE),".",tbGems_I[[#This Row],[Level]]," ",tbGems_I[[#This Row],[Name]])</f>
        <v>6.13.2.13 Added Cold Damage Support</v>
      </c>
      <c r="E5" s="34" t="s">
        <v>283</v>
      </c>
      <c r="F5" s="30" t="s">
        <v>287</v>
      </c>
      <c r="G5" s="32">
        <v>0</v>
      </c>
      <c r="H5" s="3">
        <v>13</v>
      </c>
      <c r="I5" s="31" t="s">
        <v>247</v>
      </c>
      <c r="J5" s="3" t="s">
        <v>292</v>
      </c>
      <c r="K5" s="9">
        <f>VLOOKUP(tbGems_I[[#This Row],[Long Name]],tbGemLevels[],MATCH("ReqLevel",tbGemLevels[#Headers],0),FALSE)</f>
        <v>49</v>
      </c>
      <c r="L5" s="9">
        <f>VLOOKUP(tbGems_I[[#This Row],[Long Name]],tbGemLevels[],MATCH("STR",tbGemLevels[#Headers],0),FALSE)</f>
        <v>0</v>
      </c>
      <c r="M5" s="9">
        <f>VLOOKUP(tbGems_I[[#This Row],[Long Name]],tbGemLevels[],MATCH("DEX",tbGemLevels[#Headers],0),FALSE)</f>
        <v>79</v>
      </c>
      <c r="N5" s="9">
        <f>VLOOKUP(tbGems_I[[#This Row],[Long Name]],tbGemLevels[],MATCH("INT",tbGemLevels[#Headers],0),FALSE)</f>
        <v>0</v>
      </c>
      <c r="O5" s="43" t="str">
        <f>VLOOKUP(tbGems_I[[#This Row],[Name]],tbGems[],MATCH("Keywords",tbGems[#Headers],0),FALSE)</f>
        <v>Cold, Support</v>
      </c>
      <c r="P5" s="2"/>
    </row>
    <row r="6" spans="2:16" ht="32.1" hidden="1" customHeight="1" x14ac:dyDescent="0.25">
      <c r="B6" s="2" t="s">
        <v>182</v>
      </c>
      <c r="C6" s="2" t="str">
        <f>VLOOKUP(tbGems_I[[#This Row],[Name]],tbGems[],MATCH("Sub-Type",tbGems[#Headers],0),FALSE)</f>
        <v>DEX Gem</v>
      </c>
      <c r="D6" s="34" t="str">
        <f>_xlfn.CONCAT(VLOOKUP(tbGems_I[[#This Row],[Name]],tbGems[],MATCH("Prefix",tbGems[#Headers],0),FALSE),".",tbGems_I[[#This Row],[Level]]," ",tbGems_I[[#This Row],[Name]])</f>
        <v>6.13.2.15 Added Cold Damage Support</v>
      </c>
      <c r="E6" s="34" t="s">
        <v>283</v>
      </c>
      <c r="F6" s="30" t="s">
        <v>3</v>
      </c>
      <c r="G6" s="32">
        <v>0</v>
      </c>
      <c r="H6" s="3">
        <v>15</v>
      </c>
      <c r="I6" s="2" t="s">
        <v>244</v>
      </c>
      <c r="J6" s="3" t="s">
        <v>292</v>
      </c>
      <c r="K6" s="9">
        <f>VLOOKUP(tbGems_I[[#This Row],[Long Name]],tbGemLevels[],MATCH("ReqLevel",tbGemLevels[#Headers],0),FALSE)</f>
        <v>55</v>
      </c>
      <c r="L6" s="9">
        <f>VLOOKUP(tbGems_I[[#This Row],[Long Name]],tbGemLevels[],MATCH("STR",tbGemLevels[#Headers],0),FALSE)</f>
        <v>0</v>
      </c>
      <c r="M6" s="9">
        <f>VLOOKUP(tbGems_I[[#This Row],[Long Name]],tbGemLevels[],MATCH("DEX",tbGemLevels[#Headers],0),FALSE)</f>
        <v>88</v>
      </c>
      <c r="N6" s="9">
        <f>VLOOKUP(tbGems_I[[#This Row],[Long Name]],tbGemLevels[],MATCH("INT",tbGemLevels[#Headers],0),FALSE)</f>
        <v>0</v>
      </c>
      <c r="O6" s="43" t="str">
        <f>VLOOKUP(tbGems_I[[#This Row],[Name]],tbGems[],MATCH("Keywords",tbGems[#Headers],0),FALSE)</f>
        <v>Cold, Support</v>
      </c>
      <c r="P6" s="2"/>
    </row>
    <row r="7" spans="2:16" ht="32.1" hidden="1" customHeight="1" x14ac:dyDescent="0.25">
      <c r="B7" s="2" t="s">
        <v>182</v>
      </c>
      <c r="C7" s="2" t="str">
        <f>VLOOKUP(tbGems_I[[#This Row],[Name]],tbGems[],MATCH("Sub-Type",tbGems[#Headers],0),FALSE)</f>
        <v>DEX Gem</v>
      </c>
      <c r="D7" s="34" t="str">
        <f>_xlfn.CONCAT(VLOOKUP(tbGems_I[[#This Row],[Name]],tbGems[],MATCH("Prefix",tbGems[#Headers],0),FALSE),".",tbGems_I[[#This Row],[Level]]," ",tbGems_I[[#This Row],[Name]])</f>
        <v>6.13.2.15 Added Cold Damage Support</v>
      </c>
      <c r="E7" s="34" t="s">
        <v>283</v>
      </c>
      <c r="F7" s="30" t="s">
        <v>288</v>
      </c>
      <c r="G7" s="32">
        <v>0.08</v>
      </c>
      <c r="H7" s="3">
        <v>15</v>
      </c>
      <c r="I7" s="2" t="s">
        <v>246</v>
      </c>
      <c r="J7" s="3" t="s">
        <v>292</v>
      </c>
      <c r="K7" s="9">
        <f>VLOOKUP(tbGems_I[[#This Row],[Long Name]],tbGemLevels[],MATCH("ReqLevel",tbGemLevels[#Headers],0),FALSE)</f>
        <v>55</v>
      </c>
      <c r="L7" s="9">
        <f>VLOOKUP(tbGems_I[[#This Row],[Long Name]],tbGemLevels[],MATCH("STR",tbGemLevels[#Headers],0),FALSE)</f>
        <v>0</v>
      </c>
      <c r="M7" s="9">
        <f>VLOOKUP(tbGems_I[[#This Row],[Long Name]],tbGemLevels[],MATCH("DEX",tbGemLevels[#Headers],0),FALSE)</f>
        <v>88</v>
      </c>
      <c r="N7" s="9">
        <f>VLOOKUP(tbGems_I[[#This Row],[Long Name]],tbGemLevels[],MATCH("INT",tbGemLevels[#Headers],0),FALSE)</f>
        <v>0</v>
      </c>
      <c r="O7" s="43" t="str">
        <f>VLOOKUP(tbGems_I[[#This Row],[Name]],tbGems[],MATCH("Keywords",tbGems[#Headers],0),FALSE)</f>
        <v>Cold, Support</v>
      </c>
      <c r="P7" s="2"/>
    </row>
    <row r="8" spans="2:16" ht="32.1" customHeight="1" x14ac:dyDescent="0.25">
      <c r="B8" s="2" t="s">
        <v>182</v>
      </c>
      <c r="C8" s="2" t="str">
        <f>VLOOKUP(tbGems_I[[#This Row],[Name]],tbGems[],MATCH("Sub-Type",tbGems[#Headers],0),FALSE)</f>
        <v>DEX Gem</v>
      </c>
      <c r="D8" s="34" t="str">
        <f>_xlfn.CONCAT(VLOOKUP(tbGems_I[[#This Row],[Name]],tbGems[],MATCH("Prefix",tbGems[#Headers],0),FALSE),".",tbGems_I[[#This Row],[Level]]," ",tbGems_I[[#This Row],[Name]])</f>
        <v>6.13.2.14 Added Cold Damage Support</v>
      </c>
      <c r="E8" s="30" t="s">
        <v>285</v>
      </c>
      <c r="F8" s="30" t="s">
        <v>287</v>
      </c>
      <c r="G8" s="32">
        <v>0</v>
      </c>
      <c r="H8" s="3">
        <v>14</v>
      </c>
      <c r="I8" s="2" t="s">
        <v>259</v>
      </c>
      <c r="J8" s="3" t="s">
        <v>292</v>
      </c>
      <c r="K8" s="9">
        <f>VLOOKUP(tbGems_I[[#This Row],[Long Name]],tbGemLevels[],MATCH("ReqLevel",tbGemLevels[#Headers],0),FALSE)</f>
        <v>52</v>
      </c>
      <c r="L8" s="9">
        <f>VLOOKUP(tbGems_I[[#This Row],[Long Name]],tbGemLevels[],MATCH("STR",tbGemLevels[#Headers],0),FALSE)</f>
        <v>0</v>
      </c>
      <c r="M8" s="9">
        <f>VLOOKUP(tbGems_I[[#This Row],[Long Name]],tbGemLevels[],MATCH("DEX",tbGemLevels[#Headers],0),FALSE)</f>
        <v>84</v>
      </c>
      <c r="N8" s="9">
        <f>VLOOKUP(tbGems_I[[#This Row],[Long Name]],tbGemLevels[],MATCH("INT",tbGemLevels[#Headers],0),FALSE)</f>
        <v>0</v>
      </c>
      <c r="O8" s="43" t="str">
        <f>VLOOKUP(tbGems_I[[#This Row],[Name]],tbGems[],MATCH("Keywords",tbGems[#Headers],0),FALSE)</f>
        <v>Cold, Support</v>
      </c>
      <c r="P8" s="2"/>
    </row>
    <row r="9" spans="2:16" ht="32.1" customHeight="1" x14ac:dyDescent="0.25">
      <c r="B9" s="2" t="s">
        <v>182</v>
      </c>
      <c r="C9" s="2" t="str">
        <f>VLOOKUP(tbGems_I[[#This Row],[Name]],tbGems[],MATCH("Sub-Type",tbGems[#Headers],0),FALSE)</f>
        <v>DEX Gem</v>
      </c>
      <c r="D9" s="34" t="str">
        <f>_xlfn.CONCAT(VLOOKUP(tbGems_I[[#This Row],[Name]],tbGems[],MATCH("Prefix",tbGems[#Headers],0),FALSE),".",tbGems_I[[#This Row],[Level]]," ",tbGems_I[[#This Row],[Name]])</f>
        <v>6.13.2.14 Added Cold Damage Support</v>
      </c>
      <c r="E9" s="30" t="s">
        <v>285</v>
      </c>
      <c r="F9" s="30" t="s">
        <v>5</v>
      </c>
      <c r="G9" s="32">
        <v>0</v>
      </c>
      <c r="H9" s="3">
        <v>14</v>
      </c>
      <c r="I9" s="2" t="s">
        <v>172</v>
      </c>
      <c r="J9" s="3" t="s">
        <v>292</v>
      </c>
      <c r="K9" s="9">
        <f>VLOOKUP(tbGems_I[[#This Row],[Long Name]],tbGemLevels[],MATCH("ReqLevel",tbGemLevels[#Headers],0),FALSE)</f>
        <v>52</v>
      </c>
      <c r="L9" s="9">
        <f>VLOOKUP(tbGems_I[[#This Row],[Long Name]],tbGemLevels[],MATCH("STR",tbGemLevels[#Headers],0),FALSE)</f>
        <v>0</v>
      </c>
      <c r="M9" s="9">
        <f>VLOOKUP(tbGems_I[[#This Row],[Long Name]],tbGemLevels[],MATCH("DEX",tbGemLevels[#Headers],0),FALSE)</f>
        <v>84</v>
      </c>
      <c r="N9" s="9">
        <f>VLOOKUP(tbGems_I[[#This Row],[Long Name]],tbGemLevels[],MATCH("INT",tbGemLevels[#Headers],0),FALSE)</f>
        <v>0</v>
      </c>
      <c r="O9" s="43" t="str">
        <f>VLOOKUP(tbGems_I[[#This Row],[Name]],tbGems[],MATCH("Keywords",tbGems[#Headers],0),FALSE)</f>
        <v>Cold, Support</v>
      </c>
      <c r="P9" s="2"/>
    </row>
    <row r="10" spans="2:16" ht="32.1" hidden="1" customHeight="1" x14ac:dyDescent="0.25">
      <c r="B10" s="2" t="s">
        <v>208</v>
      </c>
      <c r="C10" s="2" t="str">
        <f>VLOOKUP(tbGems_I[[#This Row],[Name]],tbGems[],MATCH("Sub-Type",tbGems[#Headers],0),FALSE)</f>
        <v>INT Gem</v>
      </c>
      <c r="D10" s="34" t="str">
        <f>_xlfn.CONCAT(VLOOKUP(tbGems_I[[#This Row],[Name]],tbGems[],MATCH("Prefix",tbGems[#Headers],0),FALSE),".",tbGems_I[[#This Row],[Level]]," ",tbGems_I[[#This Row],[Name]])</f>
        <v>6.14.4.15 Added Lightning Damage Support</v>
      </c>
      <c r="E10" s="40" t="s">
        <v>286</v>
      </c>
      <c r="F10" s="30" t="s">
        <v>6</v>
      </c>
      <c r="G10" s="32">
        <v>0</v>
      </c>
      <c r="H10" s="3">
        <v>15</v>
      </c>
      <c r="I10" s="2" t="s">
        <v>221</v>
      </c>
      <c r="J10" s="3" t="s">
        <v>292</v>
      </c>
      <c r="K10" s="9">
        <f>VLOOKUP(tbGems_I[[#This Row],[Long Name]],tbGemLevels[],MATCH("ReqLevel",tbGemLevels[#Headers],0),FALSE)</f>
        <v>55</v>
      </c>
      <c r="L10" s="9">
        <f>VLOOKUP(tbGems_I[[#This Row],[Long Name]],tbGemLevels[],MATCH("STR",tbGemLevels[#Headers],0),FALSE)</f>
        <v>0</v>
      </c>
      <c r="M10" s="9">
        <f>VLOOKUP(tbGems_I[[#This Row],[Long Name]],tbGemLevels[],MATCH("DEX",tbGemLevels[#Headers],0),FALSE)</f>
        <v>88</v>
      </c>
      <c r="N10" s="9">
        <f>VLOOKUP(tbGems_I[[#This Row],[Long Name]],tbGemLevels[],MATCH("INT",tbGemLevels[#Headers],0),FALSE)</f>
        <v>0</v>
      </c>
      <c r="O10" s="43" t="str">
        <f>VLOOKUP(tbGems_I[[#This Row],[Name]],tbGems[],MATCH("Keywords",tbGems[#Headers],0),FALSE)</f>
        <v>Lightning, Support</v>
      </c>
      <c r="P10" s="2"/>
    </row>
    <row r="11" spans="2:16" ht="32.1" hidden="1" customHeight="1" x14ac:dyDescent="0.25">
      <c r="B11" s="35" t="s">
        <v>208</v>
      </c>
      <c r="C11" s="2" t="str">
        <f>VLOOKUP(tbGems_I[[#This Row],[Name]],tbGems[],MATCH("Sub-Type",tbGems[#Headers],0),FALSE)</f>
        <v>INT Gem</v>
      </c>
      <c r="D11" s="34" t="str">
        <f>_xlfn.CONCAT(VLOOKUP(tbGems_I[[#This Row],[Name]],tbGems[],MATCH("Prefix",tbGems[#Headers],0),FALSE),".",tbGems_I[[#This Row],[Level]]," ",tbGems_I[[#This Row],[Name]])</f>
        <v>6.14.4.15 Added Lightning Damage Support</v>
      </c>
      <c r="E11" s="40" t="s">
        <v>286</v>
      </c>
      <c r="F11" s="30" t="s">
        <v>288</v>
      </c>
      <c r="G11" s="32">
        <v>0</v>
      </c>
      <c r="H11" s="3">
        <v>15</v>
      </c>
      <c r="I11" s="2" t="s">
        <v>224</v>
      </c>
      <c r="J11" s="3" t="s">
        <v>292</v>
      </c>
      <c r="K11" s="9">
        <f>VLOOKUP(tbGems_I[[#This Row],[Long Name]],tbGemLevels[],MATCH("ReqLevel",tbGemLevels[#Headers],0),FALSE)</f>
        <v>55</v>
      </c>
      <c r="L11" s="9">
        <f>VLOOKUP(tbGems_I[[#This Row],[Long Name]],tbGemLevels[],MATCH("STR",tbGemLevels[#Headers],0),FALSE)</f>
        <v>0</v>
      </c>
      <c r="M11" s="9">
        <f>VLOOKUP(tbGems_I[[#This Row],[Long Name]],tbGemLevels[],MATCH("DEX",tbGemLevels[#Headers],0),FALSE)</f>
        <v>88</v>
      </c>
      <c r="N11" s="9">
        <f>VLOOKUP(tbGems_I[[#This Row],[Long Name]],tbGemLevels[],MATCH("INT",tbGemLevels[#Headers],0),FALSE)</f>
        <v>0</v>
      </c>
      <c r="O11" s="43" t="str">
        <f>VLOOKUP(tbGems_I[[#This Row],[Name]],tbGems[],MATCH("Keywords",tbGems[#Headers],0),FALSE)</f>
        <v>Lightning, Support</v>
      </c>
      <c r="P11" s="2"/>
    </row>
    <row r="12" spans="2:16" ht="32.1" hidden="1" customHeight="1" x14ac:dyDescent="0.25">
      <c r="B12" s="2" t="s">
        <v>235</v>
      </c>
      <c r="C12" s="2" t="s">
        <v>169</v>
      </c>
      <c r="D12" s="34" t="str">
        <f>_xlfn.CONCAT(VLOOKUP(tbGems_I[[#This Row],[Name]],tbGems[],MATCH("Prefix",tbGems[#Headers],0),FALSE),".",tbGems_I[[#This Row],[Level]]," ",tbGems_I[[#This Row],[Name]])</f>
        <v>6.12.9.15 Ancestral Protector</v>
      </c>
      <c r="E12" s="34" t="s">
        <v>284</v>
      </c>
      <c r="F12" s="30" t="s">
        <v>3</v>
      </c>
      <c r="G12" s="32">
        <v>0</v>
      </c>
      <c r="H12" s="3">
        <v>15</v>
      </c>
      <c r="I12" s="2" t="s">
        <v>184</v>
      </c>
      <c r="J12" s="3" t="s">
        <v>292</v>
      </c>
      <c r="K12" s="9">
        <f>VLOOKUP(tbGems_I[[#This Row],[Long Name]],tbGemLevels[],MATCH("ReqLevel",tbGemLevels[#Headers],0),FALSE)</f>
        <v>55</v>
      </c>
      <c r="L12" s="9">
        <f>VLOOKUP(tbGems_I[[#This Row],[Long Name]],tbGemLevels[],MATCH("STR",tbGemLevels[#Headers],0),FALSE)</f>
        <v>123</v>
      </c>
      <c r="M12" s="9">
        <f>VLOOKUP(tbGems_I[[#This Row],[Long Name]],tbGemLevels[],MATCH("DEX",tbGemLevels[#Headers],0),FALSE)</f>
        <v>0</v>
      </c>
      <c r="N12" s="9">
        <v>0</v>
      </c>
      <c r="O12" s="43" t="str">
        <f>VLOOKUP(tbGems_I[[#This Row],[Name]],tbGems[],MATCH("Keywords",tbGems[#Headers],0),FALSE)</f>
        <v>Attack, Totem, Melee, Strike</v>
      </c>
      <c r="P12" s="2"/>
    </row>
    <row r="13" spans="2:16" ht="32.1" hidden="1" customHeight="1" x14ac:dyDescent="0.25">
      <c r="B13" s="35" t="s">
        <v>206</v>
      </c>
      <c r="C13" s="2" t="str">
        <f>VLOOKUP(tbGems_I[[#This Row],[Name]],tbGems[],MATCH("Sub-Type",tbGems[#Headers],0),FALSE)</f>
        <v>INT Gem</v>
      </c>
      <c r="D13" s="36" t="str">
        <f>_xlfn.CONCAT(VLOOKUP(tbGems_I[[#This Row],[Name]],tbGems[],MATCH("Prefix",tbGems[#Headers],0),FALSE),".",tbGems_I[[#This Row],[Level]]," ",tbGems_I[[#This Row],[Name]])</f>
        <v>6.14.14.14 Arc</v>
      </c>
      <c r="E13" s="40" t="s">
        <v>286</v>
      </c>
      <c r="F13" s="30" t="s">
        <v>287</v>
      </c>
      <c r="G13" s="37">
        <v>0</v>
      </c>
      <c r="H13" s="38">
        <v>14</v>
      </c>
      <c r="I13" s="39" t="s">
        <v>117</v>
      </c>
      <c r="J13" s="3" t="s">
        <v>292</v>
      </c>
      <c r="K13" s="9">
        <f>VLOOKUP(tbGems_I[[#This Row],[Long Name]],tbGemLevels[],MATCH("ReqLevel",tbGemLevels[#Headers],0),FALSE)</f>
        <v>56</v>
      </c>
      <c r="L13" s="9">
        <f>VLOOKUP(tbGems_I[[#This Row],[Long Name]],tbGemLevels[],MATCH("STR",tbGemLevels[#Headers],0),FALSE)</f>
        <v>0</v>
      </c>
      <c r="M13" s="9">
        <f>VLOOKUP(tbGems_I[[#This Row],[Long Name]],tbGemLevels[],MATCH("DEX",tbGemLevels[#Headers],0),FALSE)</f>
        <v>0</v>
      </c>
      <c r="N13" s="9">
        <f>VLOOKUP(tbGems_I[[#This Row],[Long Name]],tbGemLevels[],MATCH("INT",tbGemLevels[#Headers],0),FALSE)</f>
        <v>125</v>
      </c>
      <c r="O13" s="43" t="str">
        <f>VLOOKUP(tbGems_I[[#This Row],[Name]],tbGems[],MATCH("Keywords",tbGems[#Headers],0),FALSE)</f>
        <v>Spell, Chaining, Lightning</v>
      </c>
      <c r="P13" s="2"/>
    </row>
    <row r="14" spans="2:16" ht="32.1" customHeight="1" x14ac:dyDescent="0.25">
      <c r="B14" s="2" t="s">
        <v>259</v>
      </c>
      <c r="C14" s="2" t="str">
        <f>VLOOKUP(tbGems_I[[#This Row],[Name]],tbGems[],MATCH("Sub-Type",tbGems[#Headers],0),FALSE)</f>
        <v>DEX Gem</v>
      </c>
      <c r="D14" s="34" t="str">
        <f>_xlfn.CONCAT(VLOOKUP(tbGems_I[[#This Row],[Name]],tbGems[],MATCH("Prefix",tbGems[#Headers],0),FALSE),".",tbGems_I[[#This Row],[Level]]," ",tbGems_I[[#This Row],[Name]])</f>
        <v>6.13.64.14 Bear Trap</v>
      </c>
      <c r="E14" s="30" t="s">
        <v>285</v>
      </c>
      <c r="F14" s="30" t="s">
        <v>287</v>
      </c>
      <c r="G14" s="32">
        <v>0</v>
      </c>
      <c r="H14" s="3">
        <v>14</v>
      </c>
      <c r="I14" s="31" t="s">
        <v>117</v>
      </c>
      <c r="J14" s="3" t="s">
        <v>292</v>
      </c>
      <c r="K14" s="9">
        <f>VLOOKUP(tbGems_I[[#This Row],[Long Name]],tbGemLevels[],MATCH("ReqLevel",tbGemLevels[#Headers],0),FALSE)</f>
        <v>52</v>
      </c>
      <c r="L14" s="9">
        <f>VLOOKUP(tbGems_I[[#This Row],[Long Name]],tbGemLevels[],MATCH("STR",tbGemLevels[#Headers],0),FALSE)</f>
        <v>0</v>
      </c>
      <c r="M14" s="9">
        <f>VLOOKUP(tbGems_I[[#This Row],[Long Name]],tbGemLevels[],MATCH("DEX",tbGemLevels[#Headers],0),FALSE)</f>
        <v>117</v>
      </c>
      <c r="N14" s="9">
        <f>VLOOKUP(tbGems_I[[#This Row],[Long Name]],tbGemLevels[],MATCH("INT",tbGemLevels[#Headers],0),FALSE)</f>
        <v>0</v>
      </c>
      <c r="O14" s="43" t="str">
        <f>VLOOKUP(tbGems_I[[#This Row],[Name]],tbGems[],MATCH("Keywords",tbGems[#Headers],0),FALSE)</f>
        <v>Trap, Spell, Duration, Physical</v>
      </c>
      <c r="P14" s="2"/>
    </row>
    <row r="15" spans="2:16" ht="32.1" hidden="1" customHeight="1" x14ac:dyDescent="0.25">
      <c r="B15" s="2" t="s">
        <v>182</v>
      </c>
      <c r="C15" s="22" t="s">
        <v>168</v>
      </c>
      <c r="D15" s="34" t="str">
        <f>_xlfn.CONCAT(VLOOKUP(tbGems_I[[#This Row],[Name]],tbGems[],MATCH("Prefix",tbGems[#Headers],0),FALSE),".",tbGems_I[[#This Row],[Level]]," ",tbGems_I[[#This Row],[Name]])</f>
        <v>6.13.2.1 Added Cold Damage Support</v>
      </c>
      <c r="E15" s="36" t="s">
        <v>281</v>
      </c>
      <c r="F15" s="40" t="s">
        <v>1674</v>
      </c>
      <c r="G15" s="37">
        <v>0</v>
      </c>
      <c r="H15" s="38">
        <v>1</v>
      </c>
      <c r="I15" s="39"/>
      <c r="J15" s="3" t="s">
        <v>292</v>
      </c>
      <c r="K15" s="14">
        <f>VLOOKUP(tbGems_I[[#This Row],[Long Name]],tbGemLevels[],MATCH("ReqLevel",tbGemLevels[#Headers],0),FALSE)</f>
        <v>8</v>
      </c>
      <c r="L15" s="14">
        <f>VLOOKUP(tbGems_I[[#This Row],[Long Name]],tbGemLevels[],MATCH("STR",tbGemLevels[#Headers],0),FALSE)</f>
        <v>0</v>
      </c>
      <c r="M15" s="14">
        <f>VLOOKUP(tbGems_I[[#This Row],[Long Name]],tbGemLevels[],MATCH("DEX",tbGemLevels[#Headers],0),FALSE)</f>
        <v>18</v>
      </c>
      <c r="N15" s="9">
        <f>VLOOKUP(tbGems_I[[#This Row],[Long Name]],tbGemLevels[],MATCH("INT",tbGemLevels[#Headers],0),FALSE)</f>
        <v>0</v>
      </c>
      <c r="O15" s="43" t="str">
        <f>VLOOKUP(tbGems_I[[#This Row],[Name]],tbGems[],MATCH("Keywords",tbGems[#Headers],0),FALSE)</f>
        <v>Cold, Support</v>
      </c>
      <c r="P15" s="2"/>
    </row>
    <row r="16" spans="2:16" ht="32.1" hidden="1" customHeight="1" x14ac:dyDescent="0.25">
      <c r="B16" s="2" t="s">
        <v>206</v>
      </c>
      <c r="C16" s="22" t="str">
        <f>VLOOKUP(tbGems_I[[#This Row],[Name]],tbGems[],MATCH("Sub-Type",tbGems[#Headers],0),FALSE)</f>
        <v>INT Gem</v>
      </c>
      <c r="D16" s="34" t="str">
        <f>_xlfn.CONCAT(VLOOKUP(tbGems_I[[#This Row],[Name]],tbGems[],MATCH("Prefix",tbGems[#Headers],0),FALSE),".",tbGems_I[[#This Row],[Level]]," ",tbGems_I[[#This Row],[Name]])</f>
        <v>6.14.14.1 Arc</v>
      </c>
      <c r="E16" s="36" t="s">
        <v>281</v>
      </c>
      <c r="F16" s="30" t="s">
        <v>1672</v>
      </c>
      <c r="G16" s="32">
        <v>0.11</v>
      </c>
      <c r="H16" s="3">
        <v>1</v>
      </c>
      <c r="J16" s="32" t="s">
        <v>297</v>
      </c>
      <c r="K16" s="14">
        <f>VLOOKUP(tbGems_I[[#This Row],[Long Name]],tbGemLevels[],MATCH("ReqLevel",tbGemLevels[#Headers],0),FALSE)</f>
        <v>12</v>
      </c>
      <c r="L16" s="14">
        <f>VLOOKUP(tbGems_I[[#This Row],[Long Name]],tbGemLevels[],MATCH("STR",tbGemLevels[#Headers],0),FALSE)</f>
        <v>0</v>
      </c>
      <c r="M16" s="14">
        <f>VLOOKUP(tbGems_I[[#This Row],[Long Name]],tbGemLevels[],MATCH("DEX",tbGemLevels[#Headers],0),FALSE)</f>
        <v>0</v>
      </c>
      <c r="N16" s="9">
        <f>VLOOKUP(tbGems_I[[#This Row],[Long Name]],tbGemLevels[],MATCH("INT",tbGemLevels[#Headers],0),FALSE)</f>
        <v>33</v>
      </c>
      <c r="O16" s="43" t="str">
        <f>VLOOKUP(tbGems_I[[#This Row],[Name]],tbGems[],MATCH("Keywords",tbGems[#Headers],0),FALSE)</f>
        <v>Spell, Chaining, Lightning</v>
      </c>
      <c r="P16" s="2"/>
    </row>
    <row r="17" spans="2:16" ht="32.1" hidden="1" customHeight="1" x14ac:dyDescent="0.25">
      <c r="B17" s="2" t="s">
        <v>206</v>
      </c>
      <c r="C17" s="22" t="str">
        <f>VLOOKUP(tbGems_I[[#This Row],[Name]],tbGems[],MATCH("Sub-Type",tbGems[#Headers],0),FALSE)</f>
        <v>INT Gem</v>
      </c>
      <c r="D17" s="34" t="str">
        <f>_xlfn.CONCAT(VLOOKUP(tbGems_I[[#This Row],[Name]],tbGems[],MATCH("Prefix",tbGems[#Headers],0),FALSE),".",tbGems_I[[#This Row],[Level]]," ",tbGems_I[[#This Row],[Name]])</f>
        <v>6.14.14.1 Arc</v>
      </c>
      <c r="E17" s="36" t="s">
        <v>281</v>
      </c>
      <c r="F17" s="30" t="s">
        <v>1672</v>
      </c>
      <c r="G17" s="32">
        <v>7.0000000000000007E-2</v>
      </c>
      <c r="H17" s="3">
        <v>1</v>
      </c>
      <c r="J17" s="32" t="s">
        <v>297</v>
      </c>
      <c r="K17" s="14">
        <f>VLOOKUP(tbGems_I[[#This Row],[Long Name]],tbGemLevels[],MATCH("ReqLevel",tbGemLevels[#Headers],0),FALSE)</f>
        <v>12</v>
      </c>
      <c r="L17" s="14">
        <f>VLOOKUP(tbGems_I[[#This Row],[Long Name]],tbGemLevels[],MATCH("STR",tbGemLevels[#Headers],0),FALSE)</f>
        <v>0</v>
      </c>
      <c r="M17" s="14">
        <f>VLOOKUP(tbGems_I[[#This Row],[Long Name]],tbGemLevels[],MATCH("DEX",tbGemLevels[#Headers],0),FALSE)</f>
        <v>0</v>
      </c>
      <c r="N17" s="9"/>
      <c r="O17" s="43"/>
      <c r="P17" s="2"/>
    </row>
    <row r="18" spans="2:16" ht="32.1" hidden="1" customHeight="1" x14ac:dyDescent="0.25">
      <c r="B18" s="2" t="s">
        <v>869</v>
      </c>
      <c r="C18" s="22" t="str">
        <f>VLOOKUP(tbGems_I[[#This Row],[Name]],tbGems[],MATCH("Sub-Type",tbGems[#Headers],0),FALSE)</f>
        <v>INT Gem</v>
      </c>
      <c r="D18" s="34" t="str">
        <f>_xlfn.CONCAT(VLOOKUP(tbGems_I[[#This Row],[Name]],tbGems[],MATCH("Prefix",tbGems[#Headers],0),FALSE),".",tbGems_I[[#This Row],[Level]]," ",tbGems_I[[#This Row],[Name]])</f>
        <v>6.14.17.1 Arcanist Brand</v>
      </c>
      <c r="E18" s="36" t="s">
        <v>281</v>
      </c>
      <c r="F18" s="30" t="s">
        <v>1672</v>
      </c>
      <c r="G18" s="37">
        <v>0</v>
      </c>
      <c r="H18" s="38">
        <v>1</v>
      </c>
      <c r="I18" s="39" t="s">
        <v>279</v>
      </c>
      <c r="J18" s="3" t="s">
        <v>292</v>
      </c>
      <c r="K18" s="14">
        <f>VLOOKUP(tbGems_I[[#This Row],[Long Name]],tbGemLevels[],MATCH("ReqLevel",tbGemLevels[#Headers],0),FALSE)</f>
        <v>38</v>
      </c>
      <c r="L18" s="14">
        <f>VLOOKUP(tbGems_I[[#This Row],[Long Name]],tbGemLevels[],MATCH("STR",tbGemLevels[#Headers],0),FALSE)</f>
        <v>0</v>
      </c>
      <c r="M18" s="14">
        <f>VLOOKUP(tbGems_I[[#This Row],[Long Name]],tbGemLevels[],MATCH("DEX",tbGemLevels[#Headers],0),FALSE)</f>
        <v>0</v>
      </c>
      <c r="N18" s="9">
        <f>VLOOKUP(tbGems_I[[#This Row],[Long Name]],tbGemLevels[],MATCH("INT",tbGemLevels[#Headers],0),FALSE)</f>
        <v>88</v>
      </c>
      <c r="O18" s="43" t="str">
        <f>VLOOKUP(tbGems_I[[#This Row],[Name]],tbGems[],MATCH("Keywords",tbGems[#Headers],0),FALSE)</f>
        <v>Spell, Duration, Brand</v>
      </c>
      <c r="P18" s="2"/>
    </row>
    <row r="19" spans="2:16" ht="32.1" hidden="1" customHeight="1" x14ac:dyDescent="0.25">
      <c r="B19" s="2" t="s">
        <v>1035</v>
      </c>
      <c r="C19" s="22" t="str">
        <f>VLOOKUP(tbGems_I[[#This Row],[Name]],tbGems[],MATCH("Sub-Type",tbGems[#Headers],0),FALSE)</f>
        <v>INT Gem</v>
      </c>
      <c r="D19" s="34" t="str">
        <f>_xlfn.CONCAT(VLOOKUP(tbGems_I[[#This Row],[Name]],tbGems[],MATCH("Prefix",tbGems[#Headers],0),FALSE),".",tbGems_I[[#This Row],[Level]]," ",tbGems_I[[#This Row],[Name]])</f>
        <v>6.14.18.1 Archmage Support</v>
      </c>
      <c r="E19" s="36" t="s">
        <v>281</v>
      </c>
      <c r="F19" s="40" t="s">
        <v>1672</v>
      </c>
      <c r="G19" s="37">
        <v>0</v>
      </c>
      <c r="H19" s="38">
        <v>1</v>
      </c>
      <c r="I19" s="39"/>
      <c r="J19" s="3" t="s">
        <v>292</v>
      </c>
      <c r="K19" s="14">
        <f>VLOOKUP(tbGems_I[[#This Row],[Long Name]],tbGemLevels[],MATCH("ReqLevel",tbGemLevels[#Headers],0),FALSE)</f>
        <v>31</v>
      </c>
      <c r="L19" s="14">
        <f>VLOOKUP(tbGems_I[[#This Row],[Long Name]],tbGemLevels[],MATCH("STR",tbGemLevels[#Headers],0),FALSE)</f>
        <v>0</v>
      </c>
      <c r="M19" s="14">
        <f>VLOOKUP(tbGems_I[[#This Row],[Long Name]],tbGemLevels[],MATCH("DEX",tbGemLevels[#Headers],0),FALSE)</f>
        <v>0</v>
      </c>
      <c r="N19" s="9">
        <f>VLOOKUP(tbGems_I[[#This Row],[Long Name]],tbGemLevels[],MATCH("INT",tbGemLevels[#Headers],0),FALSE)</f>
        <v>52</v>
      </c>
      <c r="O19" s="43" t="str">
        <f>VLOOKUP(tbGems_I[[#This Row],[Name]],tbGems[],MATCH("Keywords",tbGems[#Headers],0),FALSE)</f>
        <v>Lightning, Support, Spell</v>
      </c>
      <c r="P19" s="2"/>
    </row>
    <row r="20" spans="2:16" ht="32.1" hidden="1" customHeight="1" x14ac:dyDescent="0.25">
      <c r="B20" s="2" t="s">
        <v>755</v>
      </c>
      <c r="C20" s="22" t="s">
        <v>168</v>
      </c>
      <c r="D20" s="34" t="str">
        <f>_xlfn.CONCAT(VLOOKUP(tbGems_I[[#This Row],[Name]],tbGems[],MATCH("Prefix",tbGems[#Headers],0),FALSE),".",tbGems_I[[#This Row],[Level]]," ",tbGems_I[[#This Row],[Name]])</f>
        <v>6.13.66.1 Blade Blast</v>
      </c>
      <c r="E20" s="36" t="s">
        <v>281</v>
      </c>
      <c r="F20" s="40" t="s">
        <v>1674</v>
      </c>
      <c r="G20" s="37">
        <v>0</v>
      </c>
      <c r="H20" s="38">
        <v>1</v>
      </c>
      <c r="I20" s="39" t="s">
        <v>279</v>
      </c>
      <c r="J20" s="3" t="s">
        <v>292</v>
      </c>
      <c r="K20" s="14">
        <f>VLOOKUP(tbGems_I[[#This Row],[Long Name]],tbGemLevels[],MATCH("ReqLevel",tbGemLevels[#Headers],0),FALSE)</f>
        <v>16</v>
      </c>
      <c r="L20" s="14">
        <f>VLOOKUP(tbGems_I[[#This Row],[Long Name]],tbGemLevels[],MATCH("STR",tbGemLevels[#Headers],0),FALSE)</f>
        <v>0</v>
      </c>
      <c r="M20" s="14">
        <f>VLOOKUP(tbGems_I[[#This Row],[Long Name]],tbGemLevels[],MATCH("DEX",tbGemLevels[#Headers],0),FALSE)</f>
        <v>41</v>
      </c>
      <c r="N20" s="9">
        <f>VLOOKUP(tbGems_I[[#This Row],[Long Name]],tbGemLevels[],MATCH("INT",tbGemLevels[#Headers],0),FALSE)</f>
        <v>0</v>
      </c>
      <c r="O20" s="43" t="str">
        <f>VLOOKUP(tbGems_I[[#This Row],[Name]],tbGems[],MATCH("Keywords",tbGems[#Headers],0),FALSE)</f>
        <v>Spell, AoE, Physical</v>
      </c>
      <c r="P20" s="2"/>
    </row>
    <row r="21" spans="2:16" ht="32.1" hidden="1" customHeight="1" x14ac:dyDescent="0.25">
      <c r="B21" s="2" t="s">
        <v>755</v>
      </c>
      <c r="C21" s="22" t="str">
        <f>VLOOKUP(tbGems_I[[#This Row],[Name]],tbGems[],MATCH("Sub-Type",tbGems[#Headers],0),FALSE)</f>
        <v>DEX Gem</v>
      </c>
      <c r="D21" s="34" t="str">
        <f>_xlfn.CONCAT(VLOOKUP(tbGems_I[[#This Row],[Name]],tbGems[],MATCH("Prefix",tbGems[#Headers],0),FALSE),".",tbGems_I[[#This Row],[Level]]," ",tbGems_I[[#This Row],[Name]])</f>
        <v>6.13.66.1 Blade Blast</v>
      </c>
      <c r="E21" s="36" t="s">
        <v>281</v>
      </c>
      <c r="F21" s="40" t="s">
        <v>1674</v>
      </c>
      <c r="G21" s="37">
        <v>0.06</v>
      </c>
      <c r="H21" s="38">
        <v>1</v>
      </c>
      <c r="I21" s="39"/>
      <c r="J21" s="3" t="s">
        <v>292</v>
      </c>
      <c r="K21" s="14">
        <f>VLOOKUP(tbGems_I[[#This Row],[Long Name]],tbGemLevels[],MATCH("ReqLevel",tbGemLevels[#Headers],0),FALSE)</f>
        <v>16</v>
      </c>
      <c r="L21" s="14">
        <f>VLOOKUP(tbGems_I[[#This Row],[Long Name]],tbGemLevels[],MATCH("STR",tbGemLevels[#Headers],0),FALSE)</f>
        <v>0</v>
      </c>
      <c r="M21" s="14">
        <f>VLOOKUP(tbGems_I[[#This Row],[Long Name]],tbGemLevels[],MATCH("DEX",tbGemLevels[#Headers],0),FALSE)</f>
        <v>41</v>
      </c>
      <c r="N21" s="9">
        <f>VLOOKUP(tbGems_I[[#This Row],[Long Name]],tbGemLevels[],MATCH("INT",tbGemLevels[#Headers],0),FALSE)</f>
        <v>0</v>
      </c>
      <c r="O21" s="43" t="str">
        <f>VLOOKUP(tbGems_I[[#This Row],[Name]],tbGems[],MATCH("Keywords",tbGems[#Headers],0),FALSE)</f>
        <v>Spell, AoE, Physical</v>
      </c>
      <c r="P21" s="2"/>
    </row>
    <row r="22" spans="2:16" ht="32.1" hidden="1" customHeight="1" x14ac:dyDescent="0.25">
      <c r="B22" s="2" t="s">
        <v>875</v>
      </c>
      <c r="C22" s="22" t="str">
        <f>VLOOKUP(tbGems_I[[#This Row],[Name]],tbGems[],MATCH("Sub-Type",tbGems[#Headers],0),FALSE)</f>
        <v>INT Gem</v>
      </c>
      <c r="D22" s="34" t="str">
        <f>_xlfn.CONCAT(VLOOKUP(tbGems_I[[#This Row],[Name]],tbGems[],MATCH("Prefix",tbGems[#Headers],0),FALSE),".",tbGems_I[[#This Row],[Level]]," ",tbGems_I[[#This Row],[Name]])</f>
        <v>6.14.75.1 Blight</v>
      </c>
      <c r="E22" s="36" t="s">
        <v>281</v>
      </c>
      <c r="F22" s="40" t="s">
        <v>1672</v>
      </c>
      <c r="G22" s="37">
        <v>0</v>
      </c>
      <c r="H22" s="38">
        <v>1</v>
      </c>
      <c r="I22" s="39"/>
      <c r="J22" s="3" t="s">
        <v>292</v>
      </c>
      <c r="K22" s="14">
        <f>VLOOKUP(tbGems_I[[#This Row],[Long Name]],tbGemLevels[],MATCH("ReqLevel",tbGemLevels[#Headers],0),FALSE)</f>
        <v>1</v>
      </c>
      <c r="L22" s="14">
        <f>VLOOKUP(tbGems_I[[#This Row],[Long Name]],tbGemLevels[],MATCH("STR",tbGemLevels[#Headers],0),FALSE)</f>
        <v>0</v>
      </c>
      <c r="M22" s="14">
        <f>VLOOKUP(tbGems_I[[#This Row],[Long Name]],tbGemLevels[],MATCH("DEX",tbGemLevels[#Headers],0),FALSE)</f>
        <v>0</v>
      </c>
      <c r="N22" s="9">
        <f>VLOOKUP(tbGems_I[[#This Row],[Long Name]],tbGemLevels[],MATCH("INT",tbGemLevels[#Headers],0),FALSE)</f>
        <v>0</v>
      </c>
      <c r="O22" s="43" t="str">
        <f>VLOOKUP(tbGems_I[[#This Row],[Name]],tbGems[],MATCH("Keywords",tbGems[#Headers],0),FALSE)</f>
        <v>Spell, Chaos, AoE, Channelling, Duration</v>
      </c>
      <c r="P22" s="2"/>
    </row>
    <row r="23" spans="2:16" ht="32.1" hidden="1" customHeight="1" x14ac:dyDescent="0.25">
      <c r="B23" s="2" t="s">
        <v>172</v>
      </c>
      <c r="C23" s="2" t="str">
        <f>VLOOKUP(tbGems_I[[#This Row],[Name]],tbGems[],MATCH("Sub-Type",tbGems[#Headers],0),FALSE)</f>
        <v>DEX Gem</v>
      </c>
      <c r="D23" s="2" t="str">
        <f>_xlfn.CONCAT(VLOOKUP(tbGems_I[[#This Row],[Name]],tbGems[],MATCH("Prefix",tbGems[#Headers],0),FALSE),".",tbGems_I[[#This Row],[Level]]," ",tbGems_I[[#This Row],[Name]])</f>
        <v>6.13.68.14 Blade Vortex</v>
      </c>
      <c r="E23" s="2" t="s">
        <v>282</v>
      </c>
      <c r="F23" s="30" t="s">
        <v>288</v>
      </c>
      <c r="G23" s="32">
        <v>0</v>
      </c>
      <c r="H23" s="3">
        <v>14</v>
      </c>
      <c r="I23" s="2" t="s">
        <v>117</v>
      </c>
      <c r="J23" s="3" t="s">
        <v>292</v>
      </c>
      <c r="K23" s="9">
        <f>VLOOKUP(tbGems_I[[#This Row],[Long Name]],tbGemLevels[],MATCH("ReqLevel",tbGemLevels[#Headers],0),FALSE)</f>
        <v>56</v>
      </c>
      <c r="L23" s="9">
        <f>VLOOKUP(tbGems_I[[#This Row],[Long Name]],tbGemLevels[],MATCH("STR",tbGemLevels[#Headers],0),FALSE)</f>
        <v>0</v>
      </c>
      <c r="M23" s="9">
        <f>VLOOKUP(tbGems_I[[#This Row],[Long Name]],tbGemLevels[],MATCH("DEX",tbGemLevels[#Headers],0),FALSE)</f>
        <v>125</v>
      </c>
      <c r="N23" s="9">
        <f>VLOOKUP(tbGems_I[[#This Row],[Long Name]],tbGemLevels[],MATCH("INT",tbGemLevels[#Headers],0),FALSE)</f>
        <v>0</v>
      </c>
      <c r="O23" s="43" t="str">
        <f>VLOOKUP(tbGems_I[[#This Row],[Name]],tbGems[],MATCH("Keywords",tbGems[#Headers],0),FALSE)</f>
        <v>Spell, AoE, Duration, Physical</v>
      </c>
      <c r="P23" s="2"/>
    </row>
    <row r="24" spans="2:16" ht="32.1" hidden="1" customHeight="1" x14ac:dyDescent="0.25">
      <c r="B24" s="2" t="s">
        <v>172</v>
      </c>
      <c r="C24" s="2" t="str">
        <f>VLOOKUP(tbGems_I[[#This Row],[Name]],tbGems[],MATCH("Sub-Type",tbGems[#Headers],0),FALSE)</f>
        <v>DEX Gem</v>
      </c>
      <c r="D24" s="34" t="str">
        <f>_xlfn.CONCAT(VLOOKUP(tbGems_I[[#This Row],[Name]],tbGems[],MATCH("Prefix",tbGems[#Headers],0),FALSE),".",tbGems_I[[#This Row],[Level]]," ",tbGems_I[[#This Row],[Name]])</f>
        <v>6.13.68.14 Blade Vortex</v>
      </c>
      <c r="E24" s="34" t="s">
        <v>283</v>
      </c>
      <c r="F24" s="30" t="s">
        <v>287</v>
      </c>
      <c r="G24" s="32">
        <v>0.12</v>
      </c>
      <c r="H24" s="3">
        <v>14</v>
      </c>
      <c r="I24" s="31" t="s">
        <v>117</v>
      </c>
      <c r="J24" s="3" t="s">
        <v>292</v>
      </c>
      <c r="K24" s="9">
        <f>VLOOKUP(tbGems_I[[#This Row],[Long Name]],tbGemLevels[],MATCH("ReqLevel",tbGemLevels[#Headers],0),FALSE)</f>
        <v>56</v>
      </c>
      <c r="L24" s="9">
        <f>VLOOKUP(tbGems_I[[#This Row],[Long Name]],tbGemLevels[],MATCH("STR",tbGemLevels[#Headers],0),FALSE)</f>
        <v>0</v>
      </c>
      <c r="M24" s="9">
        <f>VLOOKUP(tbGems_I[[#This Row],[Long Name]],tbGemLevels[],MATCH("DEX",tbGemLevels[#Headers],0),FALSE)</f>
        <v>125</v>
      </c>
      <c r="N24" s="9">
        <f>VLOOKUP(tbGems_I[[#This Row],[Long Name]],tbGemLevels[],MATCH("INT",tbGemLevels[#Headers],0),FALSE)</f>
        <v>0</v>
      </c>
      <c r="O24" s="43" t="str">
        <f>VLOOKUP(tbGems_I[[#This Row],[Name]],tbGems[],MATCH("Keywords",tbGems[#Headers],0),FALSE)</f>
        <v>Spell, AoE, Duration, Physical</v>
      </c>
      <c r="P24" s="2"/>
    </row>
    <row r="25" spans="2:16" ht="32.1" customHeight="1" x14ac:dyDescent="0.25">
      <c r="B25" s="2" t="s">
        <v>172</v>
      </c>
      <c r="C25" s="2" t="str">
        <f>VLOOKUP(tbGems_I[[#This Row],[Name]],tbGems[],MATCH("Sub-Type",tbGems[#Headers],0),FALSE)</f>
        <v>DEX Gem</v>
      </c>
      <c r="D25" s="34" t="str">
        <f>_xlfn.CONCAT(VLOOKUP(tbGems_I[[#This Row],[Name]],tbGems[],MATCH("Prefix",tbGems[#Headers],0),FALSE),".",tbGems_I[[#This Row],[Level]]," ",tbGems_I[[#This Row],[Name]])</f>
        <v>6.13.68.13 Blade Vortex</v>
      </c>
      <c r="E25" s="30" t="s">
        <v>285</v>
      </c>
      <c r="F25" s="30" t="s">
        <v>5</v>
      </c>
      <c r="G25" s="32">
        <v>0</v>
      </c>
      <c r="H25" s="3">
        <v>13</v>
      </c>
      <c r="I25" s="31" t="s">
        <v>117</v>
      </c>
      <c r="J25" s="3" t="s">
        <v>292</v>
      </c>
      <c r="K25" s="9">
        <f>VLOOKUP(tbGems_I[[#This Row],[Long Name]],tbGemLevels[],MATCH("ReqLevel",tbGemLevels[#Headers],0),FALSE)</f>
        <v>53</v>
      </c>
      <c r="L25" s="9">
        <f>VLOOKUP(tbGems_I[[#This Row],[Long Name]],tbGemLevels[],MATCH("STR",tbGemLevels[#Headers],0),FALSE)</f>
        <v>0</v>
      </c>
      <c r="M25" s="9">
        <f>VLOOKUP(tbGems_I[[#This Row],[Long Name]],tbGemLevels[],MATCH("DEX",tbGemLevels[#Headers],0),FALSE)</f>
        <v>119</v>
      </c>
      <c r="N25" s="9">
        <f>VLOOKUP(tbGems_I[[#This Row],[Long Name]],tbGemLevels[],MATCH("INT",tbGemLevels[#Headers],0),FALSE)</f>
        <v>0</v>
      </c>
      <c r="O25" s="43" t="str">
        <f>VLOOKUP(tbGems_I[[#This Row],[Name]],tbGems[],MATCH("Keywords",tbGems[#Headers],0),FALSE)</f>
        <v>Spell, AoE, Duration, Physical</v>
      </c>
      <c r="P25" s="2"/>
    </row>
    <row r="26" spans="2:16" ht="32.1" hidden="1" customHeight="1" x14ac:dyDescent="0.25">
      <c r="B26" s="2" t="s">
        <v>184</v>
      </c>
      <c r="C26" s="2" t="str">
        <f>VLOOKUP(tbGems_I[[#This Row],[Name]],tbGems[],MATCH("Sub-Type",tbGems[#Headers],0),FALSE)</f>
        <v>DEX Gem</v>
      </c>
      <c r="D26" s="2" t="str">
        <f>_xlfn.CONCAT(VLOOKUP(tbGems_I[[#This Row],[Name]],tbGems[],MATCH("Prefix",tbGems[#Headers],0),FALSE),".",tbGems_I[[#This Row],[Level]]," ",tbGems_I[[#This Row],[Name]])</f>
        <v>6.13.69.13 Bladefall</v>
      </c>
      <c r="E26" s="2" t="s">
        <v>282</v>
      </c>
      <c r="F26" s="30" t="s">
        <v>289</v>
      </c>
      <c r="G26" s="32">
        <v>0</v>
      </c>
      <c r="H26" s="3">
        <v>13</v>
      </c>
      <c r="I26" s="2" t="s">
        <v>117</v>
      </c>
      <c r="J26" s="3" t="s">
        <v>292</v>
      </c>
      <c r="K26" s="9">
        <f>VLOOKUP(tbGems_I[[#This Row],[Long Name]],tbGemLevels[],MATCH("ReqLevel",tbGemLevels[#Headers],0),FALSE)</f>
        <v>56</v>
      </c>
      <c r="L26" s="9">
        <f>VLOOKUP(tbGems_I[[#This Row],[Long Name]],tbGemLevels[],MATCH("STR",tbGemLevels[#Headers],0),FALSE)</f>
        <v>0</v>
      </c>
      <c r="M26" s="9">
        <f>VLOOKUP(tbGems_I[[#This Row],[Long Name]],tbGemLevels[],MATCH("DEX",tbGemLevels[#Headers],0),FALSE)</f>
        <v>125</v>
      </c>
      <c r="N26" s="9">
        <f>VLOOKUP(tbGems_I[[#This Row],[Long Name]],tbGemLevels[],MATCH("INT",tbGemLevels[#Headers],0),FALSE)</f>
        <v>0</v>
      </c>
      <c r="O26" s="43" t="str">
        <f>VLOOKUP(tbGems_I[[#This Row],[Name]],tbGems[],MATCH("Keywords",tbGems[#Headers],0),FALSE)</f>
        <v>Spell, AoE, Physical, Duration</v>
      </c>
      <c r="P26" s="2"/>
    </row>
    <row r="27" spans="2:16" ht="32.1" hidden="1" customHeight="1" x14ac:dyDescent="0.25">
      <c r="B27" s="2" t="s">
        <v>875</v>
      </c>
      <c r="C27" s="22" t="str">
        <f>VLOOKUP(tbGems_I[[#This Row],[Name]],tbGems[],MATCH("Sub-Type",tbGems[#Headers],0),FALSE)</f>
        <v>INT Gem</v>
      </c>
      <c r="D27" s="34" t="str">
        <f>_xlfn.CONCAT(VLOOKUP(tbGems_I[[#This Row],[Name]],tbGems[],MATCH("Prefix",tbGems[#Headers],0),FALSE),".",tbGems_I[[#This Row],[Level]]," ",tbGems_I[[#This Row],[Name]])</f>
        <v>6.14.75.1 Blight</v>
      </c>
      <c r="E27" s="36" t="s">
        <v>281</v>
      </c>
      <c r="F27" s="40" t="s">
        <v>1672</v>
      </c>
      <c r="G27" s="37">
        <v>0.08</v>
      </c>
      <c r="H27" s="38">
        <v>1</v>
      </c>
      <c r="I27" s="39"/>
      <c r="J27" s="3" t="s">
        <v>292</v>
      </c>
      <c r="K27" s="14">
        <f>VLOOKUP(tbGems_I[[#This Row],[Long Name]],tbGemLevels[],MATCH("ReqLevel",tbGemLevels[#Headers],0),FALSE)</f>
        <v>1</v>
      </c>
      <c r="L27" s="14">
        <f>VLOOKUP(tbGems_I[[#This Row],[Long Name]],tbGemLevels[],MATCH("STR",tbGemLevels[#Headers],0),FALSE)</f>
        <v>0</v>
      </c>
      <c r="M27" s="14">
        <f>VLOOKUP(tbGems_I[[#This Row],[Long Name]],tbGemLevels[],MATCH("DEX",tbGemLevels[#Headers],0),FALSE)</f>
        <v>0</v>
      </c>
      <c r="N27" s="9">
        <f>VLOOKUP(tbGems_I[[#This Row],[Long Name]],tbGemLevels[],MATCH("INT",tbGemLevels[#Headers],0),FALSE)</f>
        <v>0</v>
      </c>
      <c r="O27" s="43" t="str">
        <f>VLOOKUP(tbGems_I[[#This Row],[Name]],tbGems[],MATCH("Keywords",tbGems[#Headers],0),FALSE)</f>
        <v>Spell, Chaos, AoE, Channelling, Duration</v>
      </c>
      <c r="P27" s="2"/>
    </row>
    <row r="28" spans="2:16" ht="32.1" hidden="1" customHeight="1" x14ac:dyDescent="0.25">
      <c r="B28" s="2" t="s">
        <v>179</v>
      </c>
      <c r="C28" s="2" t="str">
        <f>VLOOKUP(tbGems_I[[#This Row],[Name]],tbGems[],MATCH("Sub-Type",tbGems[#Headers],0),FALSE)</f>
        <v>DEX Gem</v>
      </c>
      <c r="D28" s="2" t="str">
        <f>_xlfn.CONCAT(VLOOKUP(tbGems_I[[#This Row],[Name]],tbGems[],MATCH("Prefix",tbGems[#Headers],0),FALSE),".",tbGems_I[[#This Row],[Level]]," ",tbGems_I[[#This Row],[Name]])</f>
        <v>6.13.76.15 Blind Support</v>
      </c>
      <c r="E28" s="2" t="s">
        <v>282</v>
      </c>
      <c r="F28" s="30" t="s">
        <v>288</v>
      </c>
      <c r="G28" s="32">
        <v>0</v>
      </c>
      <c r="H28" s="3">
        <v>15</v>
      </c>
      <c r="I28" s="2" t="s">
        <v>172</v>
      </c>
      <c r="J28" s="3" t="s">
        <v>292</v>
      </c>
      <c r="K28" s="9">
        <f>VLOOKUP(tbGems_I[[#This Row],[Long Name]],tbGemLevels[],MATCH("ReqLevel",tbGemLevels[#Headers],0),FALSE)</f>
        <v>55</v>
      </c>
      <c r="L28" s="9">
        <f>VLOOKUP(tbGems_I[[#This Row],[Long Name]],tbGemLevels[],MATCH("STR",tbGemLevels[#Headers],0),FALSE)</f>
        <v>0</v>
      </c>
      <c r="M28" s="9">
        <f>VLOOKUP(tbGems_I[[#This Row],[Long Name]],tbGemLevels[],MATCH("DEX",tbGemLevels[#Headers],0),FALSE)</f>
        <v>88</v>
      </c>
      <c r="N28" s="9">
        <f>VLOOKUP(tbGems_I[[#This Row],[Long Name]],tbGemLevels[],MATCH("INT",tbGemLevels[#Headers],0),FALSE)</f>
        <v>0</v>
      </c>
      <c r="O28" s="43" t="str">
        <f>VLOOKUP(tbGems_I[[#This Row],[Name]],tbGems[],MATCH("Keywords",tbGems[#Headers],0),FALSE)</f>
        <v>Support</v>
      </c>
      <c r="P28" s="2"/>
    </row>
    <row r="29" spans="2:16" ht="32.1" hidden="1" customHeight="1" x14ac:dyDescent="0.25">
      <c r="B29" s="2" t="s">
        <v>179</v>
      </c>
      <c r="C29" s="2" t="str">
        <f>VLOOKUP(tbGems_I[[#This Row],[Name]],tbGems[],MATCH("Sub-Type",tbGems[#Headers],0),FALSE)</f>
        <v>DEX Gem</v>
      </c>
      <c r="D29" s="34" t="str">
        <f>_xlfn.CONCAT(VLOOKUP(tbGems_I[[#This Row],[Name]],tbGems[],MATCH("Prefix",tbGems[#Headers],0),FALSE),".",tbGems_I[[#This Row],[Level]]," ",tbGems_I[[#This Row],[Name]])</f>
        <v>6.13.76.15 Blind Support</v>
      </c>
      <c r="E29" s="34" t="s">
        <v>283</v>
      </c>
      <c r="F29" s="30" t="s">
        <v>6</v>
      </c>
      <c r="G29" s="32">
        <v>0</v>
      </c>
      <c r="H29" s="3">
        <v>15</v>
      </c>
      <c r="I29" s="2" t="s">
        <v>245</v>
      </c>
      <c r="J29" s="3" t="s">
        <v>292</v>
      </c>
      <c r="K29" s="9">
        <f>VLOOKUP(tbGems_I[[#This Row],[Long Name]],tbGemLevels[],MATCH("ReqLevel",tbGemLevels[#Headers],0),FALSE)</f>
        <v>55</v>
      </c>
      <c r="L29" s="9">
        <f>VLOOKUP(tbGems_I[[#This Row],[Long Name]],tbGemLevels[],MATCH("STR",tbGemLevels[#Headers],0),FALSE)</f>
        <v>0</v>
      </c>
      <c r="M29" s="9">
        <f>VLOOKUP(tbGems_I[[#This Row],[Long Name]],tbGemLevels[],MATCH("DEX",tbGemLevels[#Headers],0),FALSE)</f>
        <v>88</v>
      </c>
      <c r="N29" s="9">
        <f>VLOOKUP(tbGems_I[[#This Row],[Long Name]],tbGemLevels[],MATCH("INT",tbGemLevels[#Headers],0),FALSE)</f>
        <v>0</v>
      </c>
      <c r="O29" s="43" t="str">
        <f>VLOOKUP(tbGems_I[[#This Row],[Name]],tbGems[],MATCH("Keywords",tbGems[#Headers],0),FALSE)</f>
        <v>Support</v>
      </c>
      <c r="P29" s="2"/>
    </row>
    <row r="30" spans="2:16" s="35" customFormat="1" ht="32.1" hidden="1" customHeight="1" x14ac:dyDescent="0.25">
      <c r="B30" s="35" t="s">
        <v>243</v>
      </c>
      <c r="C30" s="35" t="str">
        <f>VLOOKUP(tbGems_I[[#This Row],[Name]],tbGems[],MATCH("Sub-Type",tbGems[#Headers],0),FALSE)</f>
        <v>DEX Gem</v>
      </c>
      <c r="D30" s="36" t="str">
        <f>_xlfn.CONCAT(VLOOKUP(tbGems_I[[#This Row],[Name]],tbGems[],MATCH("Prefix",tbGems[#Headers],0),FALSE),".",tbGems_I[[#This Row],[Level]]," ",tbGems_I[[#This Row],[Name]])</f>
        <v>6.13.77.15 Blink Arrow</v>
      </c>
      <c r="E30" s="36" t="s">
        <v>283</v>
      </c>
      <c r="F30" s="40" t="s">
        <v>287</v>
      </c>
      <c r="G30" s="37">
        <v>7.0000000000000007E-2</v>
      </c>
      <c r="H30" s="38">
        <v>15</v>
      </c>
      <c r="I30" s="39" t="s">
        <v>117</v>
      </c>
      <c r="J30" s="38" t="s">
        <v>292</v>
      </c>
      <c r="K30" s="9">
        <f>VLOOKUP(tbGems_I[[#This Row],[Long Name]],tbGemLevels[],MATCH("ReqLevel",tbGemLevels[#Headers],0),FALSE)</f>
        <v>57</v>
      </c>
      <c r="L30" s="9">
        <f>VLOOKUP(tbGems_I[[#This Row],[Long Name]],tbGemLevels[],MATCH("STR",tbGemLevels[#Headers],0),FALSE)</f>
        <v>0</v>
      </c>
      <c r="M30" s="9">
        <f>VLOOKUP(tbGems_I[[#This Row],[Long Name]],tbGemLevels[],MATCH("DEX",tbGemLevels[#Headers],0),FALSE)</f>
        <v>127</v>
      </c>
      <c r="N30" s="9">
        <f>VLOOKUP(tbGems_I[[#This Row],[Long Name]],tbGemLevels[],MATCH("INT",tbGemLevels[#Headers],0),FALSE)</f>
        <v>0</v>
      </c>
      <c r="O30" s="43" t="str">
        <f>VLOOKUP(tbGems_I[[#This Row],[Name]],tbGems[],MATCH("Keywords",tbGems[#Headers],0),FALSE)</f>
        <v>Attack, Minion, Duration, Movement, Travel, Bow</v>
      </c>
    </row>
    <row r="31" spans="2:16" s="35" customFormat="1" ht="32.1" hidden="1" customHeight="1" x14ac:dyDescent="0.25">
      <c r="B31" s="2" t="s">
        <v>1006</v>
      </c>
      <c r="C31" s="2" t="s">
        <v>169</v>
      </c>
      <c r="D31" s="34" t="str">
        <f>_xlfn.CONCAT(VLOOKUP(tbGems_I[[#This Row],[Name]],tbGems[],MATCH("Prefix",tbGems[#Headers],0),FALSE),".",tbGems_I[[#This Row],[Level]]," ",tbGems_I[[#This Row],[Name]])</f>
        <v>6.12.82.13 Bloodlust Support</v>
      </c>
      <c r="E31" s="34" t="s">
        <v>284</v>
      </c>
      <c r="F31" s="30" t="s">
        <v>5</v>
      </c>
      <c r="G31" s="32">
        <v>0</v>
      </c>
      <c r="H31" s="3">
        <v>13</v>
      </c>
      <c r="I31" s="31" t="s">
        <v>836</v>
      </c>
      <c r="J31" s="3" t="s">
        <v>292</v>
      </c>
      <c r="K31" s="9">
        <f>VLOOKUP(tbGems_I[[#This Row],[Long Name]],tbGemLevels[],MATCH("ReqLevel",tbGemLevels[#Headers],0),FALSE)</f>
        <v>56</v>
      </c>
      <c r="L31" s="9">
        <f>VLOOKUP(tbGems_I[[#This Row],[Long Name]],tbGemLevels[],MATCH("STR",tbGemLevels[#Headers],0),FALSE)</f>
        <v>90</v>
      </c>
      <c r="M31" s="9">
        <f>VLOOKUP(tbGems_I[[#This Row],[Long Name]],tbGemLevels[],MATCH("DEX",tbGemLevels[#Headers],0),FALSE)</f>
        <v>0</v>
      </c>
      <c r="N31" s="9">
        <v>0</v>
      </c>
      <c r="O31" s="43" t="str">
        <f>VLOOKUP(tbGems_I[[#This Row],[Name]],tbGems[],MATCH("Keywords",tbGems[#Headers],0),FALSE)</f>
        <v>Attack, Physical, Support, Melee</v>
      </c>
    </row>
    <row r="32" spans="2:16" s="35" customFormat="1" ht="32.1" hidden="1" customHeight="1" x14ac:dyDescent="0.25">
      <c r="B32" s="2" t="s">
        <v>1006</v>
      </c>
      <c r="C32" s="2" t="s">
        <v>169</v>
      </c>
      <c r="D32" s="34" t="str">
        <f>_xlfn.CONCAT(VLOOKUP(tbGems_I[[#This Row],[Name]],tbGems[],MATCH("Prefix",tbGems[#Headers],0),FALSE),".",tbGems_I[[#This Row],[Level]]," ",tbGems_I[[#This Row],[Name]])</f>
        <v>6.12.82.10 Bloodlust Support</v>
      </c>
      <c r="E32" s="34" t="s">
        <v>284</v>
      </c>
      <c r="F32" s="30" t="s">
        <v>5</v>
      </c>
      <c r="G32" s="32">
        <v>0</v>
      </c>
      <c r="H32" s="3">
        <v>10</v>
      </c>
      <c r="I32" s="31" t="s">
        <v>836</v>
      </c>
      <c r="J32" s="3" t="s">
        <v>292</v>
      </c>
      <c r="K32" s="9">
        <f>VLOOKUP(tbGems_I[[#This Row],[Long Name]],tbGemLevels[],MATCH("ReqLevel",tbGemLevels[#Headers],0),FALSE)</f>
        <v>47</v>
      </c>
      <c r="L32" s="9">
        <f>VLOOKUP(tbGems_I[[#This Row],[Long Name]],tbGemLevels[],MATCH("STR",tbGemLevels[#Headers],0),FALSE)</f>
        <v>76</v>
      </c>
      <c r="M32" s="9">
        <f>VLOOKUP(tbGems_I[[#This Row],[Long Name]],tbGemLevels[],MATCH("DEX",tbGemLevels[#Headers],0),FALSE)</f>
        <v>0</v>
      </c>
      <c r="N32" s="9">
        <v>0</v>
      </c>
      <c r="O32" s="43" t="str">
        <f>VLOOKUP(tbGems_I[[#This Row],[Name]],tbGems[],MATCH("Keywords",tbGems[#Headers],0),FALSE)</f>
        <v>Attack, Physical, Support, Melee</v>
      </c>
    </row>
    <row r="33" spans="2:16" ht="32.1" hidden="1" customHeight="1" x14ac:dyDescent="0.25">
      <c r="B33" s="2" t="s">
        <v>242</v>
      </c>
      <c r="C33" s="2" t="s">
        <v>169</v>
      </c>
      <c r="D33" s="34" t="str">
        <f>_xlfn.CONCAT(VLOOKUP(tbGems_I[[#This Row],[Name]],tbGems[],MATCH("Prefix",tbGems[#Headers],0),FALSE),".",tbGems_I[[#This Row],[Level]]," ",tbGems_I[[#This Row],[Name]])</f>
        <v>6.12.87.10 Brutality Support</v>
      </c>
      <c r="E33" s="34" t="s">
        <v>284</v>
      </c>
      <c r="F33" s="30" t="s">
        <v>6</v>
      </c>
      <c r="G33" s="32">
        <v>0</v>
      </c>
      <c r="H33" s="3">
        <v>10</v>
      </c>
      <c r="I33" s="31" t="s">
        <v>240</v>
      </c>
      <c r="J33" s="3" t="s">
        <v>292</v>
      </c>
      <c r="K33" s="9">
        <f>VLOOKUP(tbGems_I[[#This Row],[Long Name]],tbGemLevels[],MATCH("ReqLevel",tbGemLevels[#Headers],0),FALSE)</f>
        <v>56</v>
      </c>
      <c r="L33" s="9">
        <f>VLOOKUP(tbGems_I[[#This Row],[Long Name]],tbGemLevels[],MATCH("STR",tbGemLevels[#Headers],0),FALSE)</f>
        <v>90</v>
      </c>
      <c r="M33" s="9">
        <f>VLOOKUP(tbGems_I[[#This Row],[Long Name]],tbGemLevels[],MATCH("DEX",tbGemLevels[#Headers],0),FALSE)</f>
        <v>0</v>
      </c>
      <c r="N33" s="9">
        <v>0</v>
      </c>
      <c r="O33" s="43" t="str">
        <f>VLOOKUP(tbGems_I[[#This Row],[Name]],tbGems[],MATCH("Keywords",tbGems[#Headers],0),FALSE)</f>
        <v>Physical, Support</v>
      </c>
      <c r="P33" s="2"/>
    </row>
    <row r="34" spans="2:16" s="35" customFormat="1" ht="32.1" hidden="1" customHeight="1" x14ac:dyDescent="0.25">
      <c r="B34" s="2" t="s">
        <v>183</v>
      </c>
      <c r="C34" s="2" t="str">
        <f>VLOOKUP(tbGems_I[[#This Row],[Name]],tbGems[],MATCH("Sub-Type",tbGems[#Headers],0),FALSE)</f>
        <v>DEX Gem</v>
      </c>
      <c r="D34" s="2" t="str">
        <f>_xlfn.CONCAT(VLOOKUP(tbGems_I[[#This Row],[Name]],tbGems[],MATCH("Prefix",tbGems[#Headers],0),FALSE),".",tbGems_I[[#This Row],[Level]]," ",tbGems_I[[#This Row],[Name]])</f>
        <v>6.13.98.10 Chain Support</v>
      </c>
      <c r="E34" s="2" t="s">
        <v>282</v>
      </c>
      <c r="F34" s="30" t="s">
        <v>287</v>
      </c>
      <c r="G34" s="32">
        <v>0</v>
      </c>
      <c r="H34" s="3">
        <v>10</v>
      </c>
      <c r="I34" s="2" t="s">
        <v>181</v>
      </c>
      <c r="J34" s="3" t="s">
        <v>292</v>
      </c>
      <c r="K34" s="9">
        <f>VLOOKUP(tbGems_I[[#This Row],[Long Name]],tbGemLevels[],MATCH("ReqLevel",tbGemLevels[#Headers],0),FALSE)</f>
        <v>56</v>
      </c>
      <c r="L34" s="9">
        <f>VLOOKUP(tbGems_I[[#This Row],[Long Name]],tbGemLevels[],MATCH("STR",tbGemLevels[#Headers],0),FALSE)</f>
        <v>0</v>
      </c>
      <c r="M34" s="9">
        <f>VLOOKUP(tbGems_I[[#This Row],[Long Name]],tbGemLevels[],MATCH("DEX",tbGemLevels[#Headers],0),FALSE)</f>
        <v>90</v>
      </c>
      <c r="N34" s="9">
        <f>VLOOKUP(tbGems_I[[#This Row],[Long Name]],tbGemLevels[],MATCH("INT",tbGemLevels[#Headers],0),FALSE)</f>
        <v>0</v>
      </c>
      <c r="O34" s="43" t="str">
        <f>VLOOKUP(tbGems_I[[#This Row],[Name]],tbGems[],MATCH("Keywords",tbGems[#Headers],0),FALSE)</f>
        <v>Support, Chaining, Projectile</v>
      </c>
    </row>
    <row r="35" spans="2:16" s="35" customFormat="1" ht="32.1" hidden="1" customHeight="1" x14ac:dyDescent="0.25">
      <c r="B35" s="2" t="s">
        <v>232</v>
      </c>
      <c r="C35" s="2" t="s">
        <v>169</v>
      </c>
      <c r="D35" s="34" t="str">
        <f>_xlfn.CONCAT(VLOOKUP(tbGems_I[[#This Row],[Name]],tbGems[],MATCH("Prefix",tbGems[#Headers],0),FALSE),".",tbGems_I[[#This Row],[Level]]," ",tbGems_I[[#This Row],[Name]])</f>
        <v>6.12.99.5 Chance to Bleed Support</v>
      </c>
      <c r="E35" s="34" t="s">
        <v>284</v>
      </c>
      <c r="F35" s="30" t="s">
        <v>287</v>
      </c>
      <c r="G35" s="32">
        <v>0</v>
      </c>
      <c r="H35" s="3">
        <v>5</v>
      </c>
      <c r="I35" s="31" t="s">
        <v>117</v>
      </c>
      <c r="J35" s="3" t="s">
        <v>292</v>
      </c>
      <c r="K35" s="9">
        <f>VLOOKUP(tbGems_I[[#This Row],[Long Name]],tbGemLevels[],MATCH("ReqLevel",tbGemLevels[#Headers],0),FALSE)</f>
        <v>11</v>
      </c>
      <c r="L35" s="9">
        <f>VLOOKUP(tbGems_I[[#This Row],[Long Name]],tbGemLevels[],MATCH("STR",tbGemLevels[#Headers],0),FALSE)</f>
        <v>22</v>
      </c>
      <c r="M35" s="9">
        <f>VLOOKUP(tbGems_I[[#This Row],[Long Name]],tbGemLevels[],MATCH("DEX",tbGemLevels[#Headers],0),FALSE)</f>
        <v>0</v>
      </c>
      <c r="N35" s="9">
        <v>0</v>
      </c>
      <c r="O35" s="43" t="str">
        <f>VLOOKUP(tbGems_I[[#This Row],[Name]],tbGems[],MATCH("Keywords",tbGems[#Headers],0),FALSE)</f>
        <v>Attack, Physical, Support</v>
      </c>
    </row>
    <row r="36" spans="2:16" s="35" customFormat="1" ht="32.1" hidden="1" customHeight="1" x14ac:dyDescent="0.25">
      <c r="B36" s="2" t="s">
        <v>232</v>
      </c>
      <c r="C36" s="2" t="s">
        <v>169</v>
      </c>
      <c r="D36" s="34" t="str">
        <f>_xlfn.CONCAT(VLOOKUP(tbGems_I[[#This Row],[Name]],tbGems[],MATCH("Prefix",tbGems[#Headers],0),FALSE),".",tbGems_I[[#This Row],[Level]]," ",tbGems_I[[#This Row],[Name]])</f>
        <v>6.12.99.16 Chance to Bleed Support</v>
      </c>
      <c r="E36" s="34" t="s">
        <v>284</v>
      </c>
      <c r="F36" s="30" t="s">
        <v>3</v>
      </c>
      <c r="G36" s="32">
        <v>7.0000000000000007E-2</v>
      </c>
      <c r="H36" s="3">
        <v>16</v>
      </c>
      <c r="I36" s="31" t="s">
        <v>235</v>
      </c>
      <c r="J36" s="3" t="s">
        <v>292</v>
      </c>
      <c r="K36" s="9">
        <f>VLOOKUP(tbGems_I[[#This Row],[Long Name]],tbGemLevels[],MATCH("ReqLevel",tbGemLevels[#Headers],0),FALSE)</f>
        <v>56</v>
      </c>
      <c r="L36" s="9">
        <f>VLOOKUP(tbGems_I[[#This Row],[Long Name]],tbGemLevels[],MATCH("STR",tbGemLevels[#Headers],0),FALSE)</f>
        <v>90</v>
      </c>
      <c r="M36" s="9">
        <f>VLOOKUP(tbGems_I[[#This Row],[Long Name]],tbGemLevels[],MATCH("DEX",tbGemLevels[#Headers],0),FALSE)</f>
        <v>0</v>
      </c>
      <c r="N36" s="9">
        <v>0</v>
      </c>
      <c r="O36" s="43" t="str">
        <f>VLOOKUP(tbGems_I[[#This Row],[Name]],tbGems[],MATCH("Keywords",tbGems[#Headers],0),FALSE)</f>
        <v>Attack, Physical, Support</v>
      </c>
    </row>
    <row r="37" spans="2:16" s="35" customFormat="1" ht="32.1" hidden="1" customHeight="1" x14ac:dyDescent="0.25">
      <c r="B37" s="2" t="s">
        <v>232</v>
      </c>
      <c r="C37" s="2" t="s">
        <v>169</v>
      </c>
      <c r="D37" s="34" t="str">
        <f>_xlfn.CONCAT(VLOOKUP(tbGems_I[[#This Row],[Name]],tbGems[],MATCH("Prefix",tbGems[#Headers],0),FALSE),".",tbGems_I[[#This Row],[Level]]," ",tbGems_I[[#This Row],[Name]])</f>
        <v>6.12.99.16 Chance to Bleed Support</v>
      </c>
      <c r="E37" s="34" t="s">
        <v>284</v>
      </c>
      <c r="F37" s="30" t="s">
        <v>6</v>
      </c>
      <c r="G37" s="32">
        <v>0.04</v>
      </c>
      <c r="H37" s="3">
        <v>16</v>
      </c>
      <c r="I37" s="2" t="s">
        <v>240</v>
      </c>
      <c r="J37" s="3" t="s">
        <v>292</v>
      </c>
      <c r="K37" s="9">
        <f>VLOOKUP(tbGems_I[[#This Row],[Long Name]],tbGemLevels[],MATCH("ReqLevel",tbGemLevels[#Headers],0),FALSE)</f>
        <v>56</v>
      </c>
      <c r="L37" s="9">
        <f>VLOOKUP(tbGems_I[[#This Row],[Long Name]],tbGemLevels[],MATCH("STR",tbGemLevels[#Headers],0),FALSE)</f>
        <v>90</v>
      </c>
      <c r="M37" s="9">
        <f>VLOOKUP(tbGems_I[[#This Row],[Long Name]],tbGemLevels[],MATCH("DEX",tbGemLevels[#Headers],0),FALSE)</f>
        <v>0</v>
      </c>
      <c r="N37" s="9">
        <v>0</v>
      </c>
      <c r="O37" s="43" t="str">
        <f>VLOOKUP(tbGems_I[[#This Row],[Name]],tbGems[],MATCH("Keywords",tbGems[#Headers],0),FALSE)</f>
        <v>Attack, Physical, Support</v>
      </c>
    </row>
    <row r="38" spans="2:16" s="35" customFormat="1" ht="32.1" hidden="1" customHeight="1" x14ac:dyDescent="0.25">
      <c r="B38" s="2" t="s">
        <v>201</v>
      </c>
      <c r="C38" s="2" t="str">
        <f>VLOOKUP(tbGems_I[[#This Row],[Name]],tbGems[],MATCH("Sub-Type",tbGems[#Headers],0),FALSE)</f>
        <v>DEX Gem</v>
      </c>
      <c r="D38" s="2" t="str">
        <f>_xlfn.CONCAT(VLOOKUP(tbGems_I[[#This Row],[Name]],tbGems[],MATCH("Prefix",tbGems[#Headers],0),FALSE),".",tbGems_I[[#This Row],[Level]]," ",tbGems_I[[#This Row],[Name]])</f>
        <v>6.13.108.16 Cobra Lash</v>
      </c>
      <c r="E38" s="2" t="s">
        <v>282</v>
      </c>
      <c r="F38" s="30" t="s">
        <v>5</v>
      </c>
      <c r="G38" s="32">
        <v>0.02</v>
      </c>
      <c r="H38" s="3">
        <v>16</v>
      </c>
      <c r="I38" s="2" t="s">
        <v>117</v>
      </c>
      <c r="J38" s="3" t="s">
        <v>292</v>
      </c>
      <c r="K38" s="9">
        <f>VLOOKUP(tbGems_I[[#This Row],[Long Name]],tbGemLevels[],MATCH("ReqLevel",tbGemLevels[#Headers],0),FALSE)</f>
        <v>56</v>
      </c>
      <c r="L38" s="9">
        <f>VLOOKUP(tbGems_I[[#This Row],[Long Name]],tbGemLevels[],MATCH("STR",tbGemLevels[#Headers],0),FALSE)</f>
        <v>0</v>
      </c>
      <c r="M38" s="9">
        <f>VLOOKUP(tbGems_I[[#This Row],[Long Name]],tbGemLevels[],MATCH("DEX",tbGemLevels[#Headers],0),FALSE)</f>
        <v>79</v>
      </c>
      <c r="N38" s="9">
        <f>VLOOKUP(tbGems_I[[#This Row],[Long Name]],tbGemLevels[],MATCH("INT",tbGemLevels[#Headers],0),FALSE)</f>
        <v>55</v>
      </c>
      <c r="O38" s="43" t="str">
        <f>VLOOKUP(tbGems_I[[#This Row],[Name]],tbGems[],MATCH("Keywords",tbGems[#Headers],0),FALSE)</f>
        <v>Attack, Projectile, Chaos</v>
      </c>
    </row>
    <row r="39" spans="2:16" ht="32.1" hidden="1" customHeight="1" x14ac:dyDescent="0.25">
      <c r="B39" s="2" t="s">
        <v>230</v>
      </c>
      <c r="C39" s="2" t="s">
        <v>169</v>
      </c>
      <c r="D39" s="34" t="str">
        <f>_xlfn.CONCAT(VLOOKUP(tbGems_I[[#This Row],[Name]],tbGems[],MATCH("Prefix",tbGems[#Headers],0),FALSE),".",tbGems_I[[#This Row],[Level]]," ",tbGems_I[[#This Row],[Name]])</f>
        <v>6.12.115.10 Consecrated Path</v>
      </c>
      <c r="E39" s="34" t="s">
        <v>284</v>
      </c>
      <c r="F39" s="30" t="s">
        <v>287</v>
      </c>
      <c r="G39" s="32">
        <v>0.12</v>
      </c>
      <c r="H39" s="3">
        <v>10</v>
      </c>
      <c r="I39" s="2" t="s">
        <v>117</v>
      </c>
      <c r="J39" s="3" t="s">
        <v>292</v>
      </c>
      <c r="K39" s="9">
        <f>VLOOKUP(tbGems_I[[#This Row],[Long Name]],tbGemLevels[],MATCH("ReqLevel",tbGemLevels[#Headers],0),FALSE)</f>
        <v>50</v>
      </c>
      <c r="L39" s="9">
        <f>VLOOKUP(tbGems_I[[#This Row],[Long Name]],tbGemLevels[],MATCH("STR",tbGemLevels[#Headers],0),FALSE)</f>
        <v>71</v>
      </c>
      <c r="M39" s="9">
        <f>VLOOKUP(tbGems_I[[#This Row],[Long Name]],tbGemLevels[],MATCH("DEX",tbGemLevels[#Headers],0),FALSE)</f>
        <v>0</v>
      </c>
      <c r="N39" s="9">
        <v>32</v>
      </c>
      <c r="O39" s="43" t="str">
        <f>VLOOKUP(tbGems_I[[#This Row],[Name]],tbGems[],MATCH("Keywords",tbGems[#Headers],0),FALSE)</f>
        <v>Fire, Attack, AoE, Movement, Duration, Slam, Melee</v>
      </c>
      <c r="P39" s="2"/>
    </row>
    <row r="40" spans="2:16" ht="32.1" hidden="1" customHeight="1" x14ac:dyDescent="0.25">
      <c r="B40" s="35" t="s">
        <v>254</v>
      </c>
      <c r="C40" s="2" t="str">
        <f>VLOOKUP(tbGems_I[[#This Row],[Name]],tbGems[],MATCH("Sub-Type",tbGems[#Headers],0),FALSE)</f>
        <v>DEX Gem</v>
      </c>
      <c r="D40" s="36" t="str">
        <f>_xlfn.CONCAT(VLOOKUP(tbGems_I[[#This Row],[Name]],tbGems[],MATCH("Prefix",tbGems[#Headers],0),FALSE),".",tbGems_I[[#This Row],[Level]]," ",tbGems_I[[#This Row],[Name]])</f>
        <v>6.13.123.13 Culling Strike Support</v>
      </c>
      <c r="E40" s="34" t="s">
        <v>283</v>
      </c>
      <c r="F40" s="30" t="s">
        <v>6</v>
      </c>
      <c r="G40" s="37">
        <v>0</v>
      </c>
      <c r="H40" s="38">
        <v>13</v>
      </c>
      <c r="I40" s="35" t="s">
        <v>245</v>
      </c>
      <c r="J40" s="3" t="s">
        <v>292</v>
      </c>
      <c r="K40" s="9">
        <f>VLOOKUP(tbGems_I[[#This Row],[Long Name]],tbGemLevels[],MATCH("ReqLevel",tbGemLevels[#Headers],0),FALSE)</f>
        <v>56</v>
      </c>
      <c r="L40" s="9">
        <f>VLOOKUP(tbGems_I[[#This Row],[Long Name]],tbGemLevels[],MATCH("STR",tbGemLevels[#Headers],0),FALSE)</f>
        <v>0</v>
      </c>
      <c r="M40" s="9">
        <f>VLOOKUP(tbGems_I[[#This Row],[Long Name]],tbGemLevels[],MATCH("DEX",tbGemLevels[#Headers],0),FALSE)</f>
        <v>90</v>
      </c>
      <c r="N40" s="9">
        <f>VLOOKUP(tbGems_I[[#This Row],[Long Name]],tbGemLevels[],MATCH("INT",tbGemLevels[#Headers],0),FALSE)</f>
        <v>0</v>
      </c>
      <c r="O40" s="43" t="str">
        <f>VLOOKUP(tbGems_I[[#This Row],[Name]],tbGems[],MATCH("Keywords",tbGems[#Headers],0),FALSE)</f>
        <v>Support</v>
      </c>
      <c r="P40" s="2"/>
    </row>
    <row r="41" spans="2:16" ht="32.1" customHeight="1" x14ac:dyDescent="0.25">
      <c r="B41" s="35" t="s">
        <v>970</v>
      </c>
      <c r="C41" s="2" t="str">
        <f>VLOOKUP(tbGems_I[[#This Row],[Name]],tbGems[],MATCH("Sub-Type",tbGems[#Headers],0),FALSE)</f>
        <v>DEX Gem</v>
      </c>
      <c r="D41" s="36" t="str">
        <f>_xlfn.CONCAT(VLOOKUP(tbGems_I[[#This Row],[Name]],tbGems[],MATCH("Prefix",tbGems[#Headers],0),FALSE),".",tbGems_I[[#This Row],[Level]]," ",tbGems_I[[#This Row],[Name]])</f>
        <v>6.13.107.2 Cluster Traps Support</v>
      </c>
      <c r="E41" s="30" t="s">
        <v>285</v>
      </c>
      <c r="F41" s="30" t="s">
        <v>287</v>
      </c>
      <c r="G41" s="37">
        <v>0</v>
      </c>
      <c r="H41" s="38">
        <v>2</v>
      </c>
      <c r="I41" s="35" t="s">
        <v>259</v>
      </c>
      <c r="J41" s="3" t="s">
        <v>292</v>
      </c>
      <c r="K41" s="9">
        <f>VLOOKUP(tbGems_I[[#This Row],[Long Name]],tbGemLevels[],MATCH("ReqLevel",tbGemLevels[#Headers],0),FALSE)</f>
        <v>40</v>
      </c>
      <c r="L41" s="9">
        <f>VLOOKUP(tbGems_I[[#This Row],[Long Name]],tbGemLevels[],MATCH("STR",tbGemLevels[#Headers],0),FALSE)</f>
        <v>0</v>
      </c>
      <c r="M41" s="9">
        <f>VLOOKUP(tbGems_I[[#This Row],[Long Name]],tbGemLevels[],MATCH("DEX",tbGemLevels[#Headers],0),FALSE)</f>
        <v>41</v>
      </c>
      <c r="N41" s="9">
        <f>VLOOKUP(tbGems_I[[#This Row],[Long Name]],tbGemLevels[],MATCH("INT",tbGemLevels[#Headers],0),FALSE)</f>
        <v>29</v>
      </c>
      <c r="O41" s="43" t="str">
        <f>VLOOKUP(tbGems_I[[#This Row],[Name]],tbGems[],MATCH("Keywords",tbGems[#Headers],0),FALSE)</f>
        <v>Trap, Support</v>
      </c>
      <c r="P41" s="2"/>
    </row>
    <row r="42" spans="2:16" ht="32.1" customHeight="1" x14ac:dyDescent="0.25">
      <c r="B42" s="35" t="s">
        <v>254</v>
      </c>
      <c r="C42" s="2" t="str">
        <f>VLOOKUP(tbGems_I[[#This Row],[Name]],tbGems[],MATCH("Sub-Type",tbGems[#Headers],0),FALSE)</f>
        <v>DEX Gem</v>
      </c>
      <c r="D42" s="36" t="str">
        <f>_xlfn.CONCAT(VLOOKUP(tbGems_I[[#This Row],[Name]],tbGems[],MATCH("Prefix",tbGems[#Headers],0),FALSE),".",tbGems_I[[#This Row],[Level]]," ",tbGems_I[[#This Row],[Name]])</f>
        <v>6.13.123.12 Culling Strike Support</v>
      </c>
      <c r="E42" s="30" t="s">
        <v>285</v>
      </c>
      <c r="F42" s="30" t="s">
        <v>3</v>
      </c>
      <c r="G42" s="37">
        <v>0</v>
      </c>
      <c r="H42" s="38">
        <v>12</v>
      </c>
      <c r="I42" s="35" t="s">
        <v>245</v>
      </c>
      <c r="J42" s="3" t="s">
        <v>292</v>
      </c>
      <c r="K42" s="9">
        <f>VLOOKUP(tbGems_I[[#This Row],[Long Name]],tbGemLevels[],MATCH("ReqLevel",tbGemLevels[#Headers],0),FALSE)</f>
        <v>53</v>
      </c>
      <c r="L42" s="9">
        <f>VLOOKUP(tbGems_I[[#This Row],[Long Name]],tbGemLevels[],MATCH("STR",tbGemLevels[#Headers],0),FALSE)</f>
        <v>0</v>
      </c>
      <c r="M42" s="9">
        <f>VLOOKUP(tbGems_I[[#This Row],[Long Name]],tbGemLevels[],MATCH("DEX",tbGemLevels[#Headers],0),FALSE)</f>
        <v>85</v>
      </c>
      <c r="N42" s="9">
        <f>VLOOKUP(tbGems_I[[#This Row],[Long Name]],tbGemLevels[],MATCH("INT",tbGemLevels[#Headers],0),FALSE)</f>
        <v>0</v>
      </c>
      <c r="O42" s="43" t="str">
        <f>VLOOKUP(tbGems_I[[#This Row],[Name]],tbGems[],MATCH("Keywords",tbGems[#Headers],0),FALSE)</f>
        <v>Support</v>
      </c>
      <c r="P42" s="2"/>
    </row>
    <row r="43" spans="2:16" ht="32.1" customHeight="1" x14ac:dyDescent="0.25">
      <c r="B43" s="35" t="s">
        <v>257</v>
      </c>
      <c r="C43" s="2" t="str">
        <f>VLOOKUP(tbGems_I[[#This Row],[Name]],tbGems[],MATCH("Sub-Type",tbGems[#Headers],0),FALSE)</f>
        <v>DEX Gem</v>
      </c>
      <c r="D43" s="36" t="str">
        <f>_xlfn.CONCAT(VLOOKUP(tbGems_I[[#This Row],[Name]],tbGems[],MATCH("Prefix",tbGems[#Headers],0),FALSE),".",tbGems_I[[#This Row],[Level]]," ",tbGems_I[[#This Row],[Name]])</f>
        <v>6.13.127.14 Dash</v>
      </c>
      <c r="E43" s="30" t="s">
        <v>285</v>
      </c>
      <c r="F43" s="30" t="s">
        <v>289</v>
      </c>
      <c r="G43" s="37">
        <v>0</v>
      </c>
      <c r="H43" s="38">
        <v>14</v>
      </c>
      <c r="I43" s="39" t="s">
        <v>117</v>
      </c>
      <c r="J43" s="3" t="s">
        <v>292</v>
      </c>
      <c r="K43" s="9">
        <f>VLOOKUP(tbGems_I[[#This Row],[Long Name]],tbGemLevels[],MATCH("ReqLevel",tbGemLevels[#Headers],0),FALSE)</f>
        <v>52</v>
      </c>
      <c r="L43" s="9">
        <f>VLOOKUP(tbGems_I[[#This Row],[Long Name]],tbGemLevels[],MATCH("STR",tbGemLevels[#Headers],0),FALSE)</f>
        <v>0</v>
      </c>
      <c r="M43" s="9">
        <f>VLOOKUP(tbGems_I[[#This Row],[Long Name]],tbGemLevels[],MATCH("DEX",tbGemLevels[#Headers],0),FALSE)</f>
        <v>117</v>
      </c>
      <c r="N43" s="9">
        <f>VLOOKUP(tbGems_I[[#This Row],[Long Name]],tbGemLevels[],MATCH("INT",tbGemLevels[#Headers],0),FALSE)</f>
        <v>0</v>
      </c>
      <c r="O43" s="43" t="str">
        <f>VLOOKUP(tbGems_I[[#This Row],[Name]],tbGems[],MATCH("Keywords",tbGems[#Headers],0),FALSE)</f>
        <v>Spell, Movement, Travel, Blink</v>
      </c>
      <c r="P43" s="2"/>
    </row>
    <row r="44" spans="2:16" ht="32.1" hidden="1" customHeight="1" x14ac:dyDescent="0.25">
      <c r="B44" s="35" t="s">
        <v>188</v>
      </c>
      <c r="C44" s="2" t="str">
        <f>VLOOKUP(tbGems_I[[#This Row],[Name]],tbGems[],MATCH("Sub-Type",tbGems[#Headers],0),FALSE)</f>
        <v>DEX Gem</v>
      </c>
      <c r="D44" s="35" t="str">
        <f>_xlfn.CONCAT(VLOOKUP(tbGems_I[[#This Row],[Name]],tbGems[],MATCH("Prefix",tbGems[#Headers],0),FALSE),".",tbGems_I[[#This Row],[Level]]," ",tbGems_I[[#This Row],[Name]])</f>
        <v>6.13.128.13 Deadly Ailments Support</v>
      </c>
      <c r="E44" s="2" t="s">
        <v>282</v>
      </c>
      <c r="F44" s="30" t="s">
        <v>5</v>
      </c>
      <c r="G44" s="37">
        <v>0</v>
      </c>
      <c r="H44" s="38">
        <v>13</v>
      </c>
      <c r="I44" s="35" t="s">
        <v>201</v>
      </c>
      <c r="J44" s="3" t="s">
        <v>292</v>
      </c>
      <c r="K44" s="9">
        <f>VLOOKUP(tbGems_I[[#This Row],[Long Name]],tbGemLevels[],MATCH("ReqLevel",tbGemLevels[#Headers],0),FALSE)</f>
        <v>56</v>
      </c>
      <c r="L44" s="9">
        <f>VLOOKUP(tbGems_I[[#This Row],[Long Name]],tbGemLevels[],MATCH("STR",tbGemLevels[#Headers],0),FALSE)</f>
        <v>0</v>
      </c>
      <c r="M44" s="9">
        <f>VLOOKUP(tbGems_I[[#This Row],[Long Name]],tbGemLevels[],MATCH("DEX",tbGemLevels[#Headers],0),FALSE)</f>
        <v>57</v>
      </c>
      <c r="N44" s="9">
        <f>VLOOKUP(tbGems_I[[#This Row],[Long Name]],tbGemLevels[],MATCH("INT",tbGemLevels[#Headers],0),FALSE)</f>
        <v>39</v>
      </c>
      <c r="O44" s="43" t="str">
        <f>VLOOKUP(tbGems_I[[#This Row],[Name]],tbGems[],MATCH("Keywords",tbGems[#Headers],0),FALSE)</f>
        <v>Support</v>
      </c>
      <c r="P44" s="2"/>
    </row>
    <row r="45" spans="2:16" ht="32.1" hidden="1" customHeight="1" x14ac:dyDescent="0.25">
      <c r="B45" s="2" t="s">
        <v>188</v>
      </c>
      <c r="C45" s="2" t="str">
        <f>VLOOKUP(tbGems_I[[#This Row],[Name]],tbGems[],MATCH("Sub-Type",tbGems[#Headers],0),FALSE)</f>
        <v>DEX Gem</v>
      </c>
      <c r="D45" s="2" t="str">
        <f>_xlfn.CONCAT(VLOOKUP(tbGems_I[[#This Row],[Name]],tbGems[],MATCH("Prefix",tbGems[#Headers],0),FALSE),".",tbGems_I[[#This Row],[Level]]," ",tbGems_I[[#This Row],[Name]])</f>
        <v>6.13.128.13 Deadly Ailments Support</v>
      </c>
      <c r="E45" s="2" t="s">
        <v>282</v>
      </c>
      <c r="F45" s="30" t="s">
        <v>3</v>
      </c>
      <c r="G45" s="32">
        <v>0</v>
      </c>
      <c r="H45" s="3">
        <v>13</v>
      </c>
      <c r="I45" s="2" t="s">
        <v>187</v>
      </c>
      <c r="J45" s="3" t="s">
        <v>292</v>
      </c>
      <c r="K45" s="9">
        <f>VLOOKUP(tbGems_I[[#This Row],[Long Name]],tbGemLevels[],MATCH("ReqLevel",tbGemLevels[#Headers],0),FALSE)</f>
        <v>56</v>
      </c>
      <c r="L45" s="9">
        <f>VLOOKUP(tbGems_I[[#This Row],[Long Name]],tbGemLevels[],MATCH("STR",tbGemLevels[#Headers],0),FALSE)</f>
        <v>0</v>
      </c>
      <c r="M45" s="9">
        <f>VLOOKUP(tbGems_I[[#This Row],[Long Name]],tbGemLevels[],MATCH("DEX",tbGemLevels[#Headers],0),FALSE)</f>
        <v>57</v>
      </c>
      <c r="N45" s="9">
        <f>VLOOKUP(tbGems_I[[#This Row],[Long Name]],tbGemLevels[],MATCH("INT",tbGemLevels[#Headers],0),FALSE)</f>
        <v>39</v>
      </c>
      <c r="O45" s="43" t="str">
        <f>VLOOKUP(tbGems_I[[#This Row],[Name]],tbGems[],MATCH("Keywords",tbGems[#Headers],0),FALSE)</f>
        <v>Support</v>
      </c>
      <c r="P45" s="2"/>
    </row>
    <row r="46" spans="2:16" ht="32.1" hidden="1" customHeight="1" x14ac:dyDescent="0.25">
      <c r="B46" s="2" t="s">
        <v>276</v>
      </c>
      <c r="C46" s="2" t="str">
        <f>VLOOKUP(tbGems_I[[#This Row],[Name]],tbGems[],MATCH("Sub-Type",tbGems[#Headers],0),FALSE)</f>
        <v>INT Gem</v>
      </c>
      <c r="D46" s="34" t="str">
        <f>_xlfn.CONCAT(VLOOKUP(tbGems_I[[#This Row],[Name]],tbGems[],MATCH("Prefix",tbGems[#Headers],0),FALSE),".",tbGems_I[[#This Row],[Level]]," ",tbGems_I[[#This Row],[Name]])</f>
        <v>6.14.129.10 Decay Support</v>
      </c>
      <c r="E46" s="40" t="s">
        <v>286</v>
      </c>
      <c r="F46" s="30" t="s">
        <v>5</v>
      </c>
      <c r="G46" s="32">
        <v>0</v>
      </c>
      <c r="H46" s="3">
        <v>10</v>
      </c>
      <c r="I46" s="2" t="s">
        <v>274</v>
      </c>
      <c r="J46" s="3" t="s">
        <v>292</v>
      </c>
      <c r="K46" s="14">
        <f>VLOOKUP(tbGems_I[[#This Row],[Long Name]],tbGemLevels[],MATCH("ReqLevel",tbGemLevels[#Headers],0),FALSE)</f>
        <v>56</v>
      </c>
      <c r="L46" s="14">
        <f>VLOOKUP(tbGems_I[[#This Row],[Long Name]],tbGemLevels[],MATCH("STR",tbGemLevels[#Headers],0),FALSE)</f>
        <v>0</v>
      </c>
      <c r="M46" s="14">
        <f>VLOOKUP(tbGems_I[[#This Row],[Long Name]],tbGemLevels[],MATCH("DEX",tbGemLevels[#Headers],0),FALSE)</f>
        <v>39</v>
      </c>
      <c r="N46" s="9">
        <f>VLOOKUP(tbGems_I[[#This Row],[Long Name]],tbGemLevels[],MATCH("INT",tbGemLevels[#Headers],0),FALSE)</f>
        <v>57</v>
      </c>
      <c r="O46" s="43" t="str">
        <f>VLOOKUP(tbGems_I[[#This Row],[Name]],tbGems[],MATCH("Keywords",tbGems[#Headers],0),FALSE)</f>
        <v>Chaos, Support</v>
      </c>
      <c r="P46" s="2"/>
    </row>
    <row r="47" spans="2:16" ht="32.1" hidden="1" customHeight="1" x14ac:dyDescent="0.25">
      <c r="B47" s="2" t="s">
        <v>276</v>
      </c>
      <c r="C47" s="2" t="str">
        <f>VLOOKUP(tbGems_I[[#This Row],[Name]],tbGems[],MATCH("Sub-Type",tbGems[#Headers],0),FALSE)</f>
        <v>INT Gem</v>
      </c>
      <c r="D47" s="34" t="str">
        <f>_xlfn.CONCAT(VLOOKUP(tbGems_I[[#This Row],[Name]],tbGems[],MATCH("Prefix",tbGems[#Headers],0),FALSE),".",tbGems_I[[#This Row],[Level]]," ",tbGems_I[[#This Row],[Name]])</f>
        <v>6.14.129.10 Decay Support</v>
      </c>
      <c r="E47" s="40" t="s">
        <v>286</v>
      </c>
      <c r="F47" s="30" t="s">
        <v>5</v>
      </c>
      <c r="G47" s="32">
        <v>0</v>
      </c>
      <c r="H47" s="3">
        <v>10</v>
      </c>
      <c r="I47" s="2" t="s">
        <v>274</v>
      </c>
      <c r="J47" s="3" t="s">
        <v>292</v>
      </c>
      <c r="K47" s="14">
        <f>VLOOKUP(tbGems_I[[#This Row],[Long Name]],tbGemLevels[],MATCH("ReqLevel",tbGemLevels[#Headers],0),FALSE)</f>
        <v>56</v>
      </c>
      <c r="L47" s="14">
        <f>VLOOKUP(tbGems_I[[#This Row],[Long Name]],tbGemLevels[],MATCH("STR",tbGemLevels[#Headers],0),FALSE)</f>
        <v>0</v>
      </c>
      <c r="M47" s="14">
        <f>VLOOKUP(tbGems_I[[#This Row],[Long Name]],tbGemLevels[],MATCH("DEX",tbGemLevels[#Headers],0),FALSE)</f>
        <v>39</v>
      </c>
      <c r="N47" s="9">
        <f>VLOOKUP(tbGems_I[[#This Row],[Long Name]],tbGemLevels[],MATCH("INT",tbGemLevels[#Headers],0),FALSE)</f>
        <v>57</v>
      </c>
      <c r="O47" s="43" t="str">
        <f>VLOOKUP(tbGems_I[[#This Row],[Name]],tbGems[],MATCH("Keywords",tbGems[#Headers],0),FALSE)</f>
        <v>Chaos, Support</v>
      </c>
      <c r="P47" s="2"/>
    </row>
    <row r="48" spans="2:16" ht="31.5" hidden="1" customHeight="1" x14ac:dyDescent="0.25">
      <c r="B48" s="2" t="s">
        <v>210</v>
      </c>
      <c r="C48" s="2" t="str">
        <f>VLOOKUP(tbGems_I[[#This Row],[Name]],tbGems[],MATCH("Sub-Type",tbGems[#Headers],0),FALSE)</f>
        <v>INT Gem</v>
      </c>
      <c r="D48" s="34" t="str">
        <f>_xlfn.CONCAT(VLOOKUP(tbGems_I[[#This Row],[Name]],tbGems[],MATCH("Prefix",tbGems[#Headers],0),FALSE),".",tbGems_I[[#This Row],[Level]]," ",tbGems_I[[#This Row],[Name]])</f>
        <v>6.14.145.13 Efficacy Support</v>
      </c>
      <c r="E48" s="40" t="s">
        <v>286</v>
      </c>
      <c r="F48" s="30" t="s">
        <v>288</v>
      </c>
      <c r="G48" s="32">
        <v>0</v>
      </c>
      <c r="H48" s="3">
        <v>13</v>
      </c>
      <c r="I48" s="2" t="s">
        <v>224</v>
      </c>
      <c r="J48" s="3" t="s">
        <v>292</v>
      </c>
      <c r="K48" s="9">
        <f>VLOOKUP(tbGems_I[[#This Row],[Long Name]],tbGemLevels[],MATCH("ReqLevel",tbGemLevels[#Headers],0),FALSE)</f>
        <v>56</v>
      </c>
      <c r="L48" s="9">
        <f>VLOOKUP(tbGems_I[[#This Row],[Long Name]],tbGemLevels[],MATCH("STR",tbGemLevels[#Headers],0),FALSE)</f>
        <v>0</v>
      </c>
      <c r="M48" s="9">
        <f>VLOOKUP(tbGems_I[[#This Row],[Long Name]],tbGemLevels[],MATCH("DEX",tbGemLevels[#Headers],0),FALSE)</f>
        <v>0</v>
      </c>
      <c r="N48" s="9">
        <f>VLOOKUP(tbGems_I[[#This Row],[Long Name]],tbGemLevels[],MATCH("INT",tbGemLevels[#Headers],0),FALSE)</f>
        <v>90</v>
      </c>
      <c r="O48" s="43" t="str">
        <f>VLOOKUP(tbGems_I[[#This Row],[Name]],tbGems[],MATCH("Keywords",tbGems[#Headers],0),FALSE)</f>
        <v>Support, Duration</v>
      </c>
      <c r="P48" s="2"/>
    </row>
    <row r="49" spans="2:16" ht="31.5" hidden="1" customHeight="1" x14ac:dyDescent="0.25">
      <c r="B49" s="35" t="s">
        <v>220</v>
      </c>
      <c r="C49" s="35" t="str">
        <f>VLOOKUP(tbGems_I[[#This Row],[Name]],tbGems[],MATCH("Sub-Type",tbGems[#Headers],0),FALSE)</f>
        <v>INT Gem</v>
      </c>
      <c r="D49" s="36" t="str">
        <f>_xlfn.CONCAT(VLOOKUP(tbGems_I[[#This Row],[Name]],tbGems[],MATCH("Prefix",tbGems[#Headers],0),FALSE),".",tbGems_I[[#This Row],[Level]]," ",tbGems_I[[#This Row],[Name]])</f>
        <v>6.14.156.13 Energy Leech Support</v>
      </c>
      <c r="E49" s="40" t="s">
        <v>286</v>
      </c>
      <c r="F49" s="30" t="s">
        <v>287</v>
      </c>
      <c r="G49" s="37">
        <v>0</v>
      </c>
      <c r="H49" s="38">
        <v>13</v>
      </c>
      <c r="I49" s="35" t="s">
        <v>206</v>
      </c>
      <c r="J49" s="3" t="s">
        <v>292</v>
      </c>
      <c r="K49" s="9">
        <f>VLOOKUP(tbGems_I[[#This Row],[Long Name]],tbGemLevels[],MATCH("ReqLevel",tbGemLevels[#Headers],0),FALSE)</f>
        <v>56</v>
      </c>
      <c r="L49" s="9">
        <f>VLOOKUP(tbGems_I[[#This Row],[Long Name]],tbGemLevels[],MATCH("STR",tbGemLevels[#Headers],0),FALSE)</f>
        <v>0</v>
      </c>
      <c r="M49" s="9">
        <f>VLOOKUP(tbGems_I[[#This Row],[Long Name]],tbGemLevels[],MATCH("DEX",tbGemLevels[#Headers],0),FALSE)</f>
        <v>0</v>
      </c>
      <c r="N49" s="9">
        <f>VLOOKUP(tbGems_I[[#This Row],[Long Name]],tbGemLevels[],MATCH("INT",tbGemLevels[#Headers],0),FALSE)</f>
        <v>90</v>
      </c>
      <c r="O49" s="43" t="str">
        <f>VLOOKUP(tbGems_I[[#This Row],[Name]],tbGems[],MATCH("Keywords",tbGems[#Headers],0),FALSE)</f>
        <v>Support</v>
      </c>
      <c r="P49" s="2"/>
    </row>
    <row r="50" spans="2:16" ht="31.5" hidden="1" customHeight="1" x14ac:dyDescent="0.25">
      <c r="B50" s="35" t="s">
        <v>220</v>
      </c>
      <c r="C50" s="2" t="str">
        <f>VLOOKUP(tbGems_I[[#This Row],[Name]],tbGems[],MATCH("Sub-Type",tbGems[#Headers],0),FALSE)</f>
        <v>INT Gem</v>
      </c>
      <c r="D50" s="34" t="str">
        <f>_xlfn.CONCAT(VLOOKUP(tbGems_I[[#This Row],[Name]],tbGems[],MATCH("Prefix",tbGems[#Headers],0),FALSE),".",tbGems_I[[#This Row],[Level]]," ",tbGems_I[[#This Row],[Name]])</f>
        <v>6.14.156.14 Energy Leech Support</v>
      </c>
      <c r="E50" s="40" t="s">
        <v>286</v>
      </c>
      <c r="F50" s="30" t="s">
        <v>289</v>
      </c>
      <c r="G50" s="32">
        <v>0</v>
      </c>
      <c r="H50" s="3">
        <v>14</v>
      </c>
      <c r="I50" s="2" t="s">
        <v>226</v>
      </c>
      <c r="J50" s="3" t="s">
        <v>292</v>
      </c>
      <c r="K50" s="14">
        <f>VLOOKUP(tbGems_I[[#This Row],[Long Name]],tbGemLevels[],MATCH("ReqLevel",tbGemLevels[#Headers],0),FALSE)</f>
        <v>58</v>
      </c>
      <c r="L50" s="14">
        <f>VLOOKUP(tbGems_I[[#This Row],[Long Name]],tbGemLevels[],MATCH("STR",tbGemLevels[#Headers],0),FALSE)</f>
        <v>0</v>
      </c>
      <c r="M50" s="14">
        <f>VLOOKUP(tbGems_I[[#This Row],[Long Name]],tbGemLevels[],MATCH("DEX",tbGemLevels[#Headers],0),FALSE)</f>
        <v>0</v>
      </c>
      <c r="N50" s="9">
        <f>VLOOKUP(tbGems_I[[#This Row],[Long Name]],tbGemLevels[],MATCH("INT",tbGemLevels[#Headers],0),FALSE)</f>
        <v>93</v>
      </c>
      <c r="O50" s="43" t="str">
        <f>VLOOKUP(tbGems_I[[#This Row],[Name]],tbGems[],MATCH("Keywords",tbGems[#Headers],0),FALSE)</f>
        <v>Support</v>
      </c>
      <c r="P50" s="2"/>
    </row>
    <row r="51" spans="2:16" ht="32.1" customHeight="1" x14ac:dyDescent="0.25">
      <c r="B51" s="2" t="s">
        <v>264</v>
      </c>
      <c r="C51" s="2" t="str">
        <f>VLOOKUP(tbGems_I[[#This Row],[Name]],tbGems[],MATCH("Sub-Type",tbGems[#Headers],0),FALSE)</f>
        <v>DEX Gem</v>
      </c>
      <c r="D51" s="34" t="str">
        <f>_xlfn.CONCAT(VLOOKUP(tbGems_I[[#This Row],[Name]],tbGems[],MATCH("Prefix",tbGems[#Headers],0),FALSE),".",tbGems_I[[#This Row],[Level]]," ",tbGems_I[[#This Row],[Name]])</f>
        <v>6.13.165.12 Faster Attacks Support</v>
      </c>
      <c r="E51" s="30" t="s">
        <v>285</v>
      </c>
      <c r="F51" s="30" t="s">
        <v>288</v>
      </c>
      <c r="G51" s="32">
        <v>0</v>
      </c>
      <c r="H51" s="3">
        <v>12</v>
      </c>
      <c r="I51" s="2" t="s">
        <v>262</v>
      </c>
      <c r="J51" s="3" t="s">
        <v>292</v>
      </c>
      <c r="K51" s="9">
        <f>VLOOKUP(tbGems_I[[#This Row],[Long Name]],tbGemLevels[],MATCH("ReqLevel",tbGemLevels[#Headers],0),FALSE)</f>
        <v>53</v>
      </c>
      <c r="L51" s="9">
        <f>VLOOKUP(tbGems_I[[#This Row],[Long Name]],tbGemLevels[],MATCH("STR",tbGemLevels[#Headers],0),FALSE)</f>
        <v>0</v>
      </c>
      <c r="M51" s="9">
        <f>VLOOKUP(tbGems_I[[#This Row],[Long Name]],tbGemLevels[],MATCH("DEX",tbGemLevels[#Headers],0),FALSE)</f>
        <v>85</v>
      </c>
      <c r="N51" s="9">
        <f>VLOOKUP(tbGems_I[[#This Row],[Long Name]],tbGemLevels[],MATCH("INT",tbGemLevels[#Headers],0),FALSE)</f>
        <v>0</v>
      </c>
      <c r="O51" s="43" t="str">
        <f>VLOOKUP(tbGems_I[[#This Row],[Name]],tbGems[],MATCH("Keywords",tbGems[#Headers],0),FALSE)</f>
        <v>Attack, Support</v>
      </c>
      <c r="P51" s="2"/>
    </row>
    <row r="52" spans="2:16" ht="32.1" hidden="1" customHeight="1" x14ac:dyDescent="0.25">
      <c r="B52" s="2" t="s">
        <v>187</v>
      </c>
      <c r="C52" s="2" t="str">
        <f>VLOOKUP(tbGems_I[[#This Row],[Name]],tbGems[],MATCH("Sub-Type",tbGems[#Headers],0),FALSE)</f>
        <v>DEX Gem</v>
      </c>
      <c r="D52" s="2" t="str">
        <f>_xlfn.CONCAT(VLOOKUP(tbGems_I[[#This Row],[Name]],tbGems[],MATCH("Prefix",tbGems[#Headers],0),FALSE),".",tbGems_I[[#This Row],[Level]]," ",tbGems_I[[#This Row],[Name]])</f>
        <v>6.13.206.13 Herald of Agony</v>
      </c>
      <c r="E52" s="2" t="s">
        <v>282</v>
      </c>
      <c r="F52" s="30" t="s">
        <v>3</v>
      </c>
      <c r="G52" s="32">
        <v>0</v>
      </c>
      <c r="H52" s="3">
        <v>13</v>
      </c>
      <c r="I52" s="39" t="s">
        <v>117</v>
      </c>
      <c r="J52" s="3" t="s">
        <v>292</v>
      </c>
      <c r="K52" s="9">
        <f>VLOOKUP(tbGems_I[[#This Row],[Long Name]],tbGemLevels[],MATCH("ReqLevel",tbGemLevels[#Headers],0),FALSE)</f>
        <v>55</v>
      </c>
      <c r="L52" s="9">
        <f>VLOOKUP(tbGems_I[[#This Row],[Long Name]],tbGemLevels[],MATCH("STR",tbGemLevels[#Headers],0),FALSE)</f>
        <v>0</v>
      </c>
      <c r="M52" s="9">
        <f>VLOOKUP(tbGems_I[[#This Row],[Long Name]],tbGemLevels[],MATCH("DEX",tbGemLevels[#Headers],0),FALSE)</f>
        <v>123</v>
      </c>
      <c r="N52" s="9">
        <f>VLOOKUP(tbGems_I[[#This Row],[Long Name]],tbGemLevels[],MATCH("INT",tbGemLevels[#Headers],0),FALSE)</f>
        <v>0</v>
      </c>
      <c r="O52" s="43" t="str">
        <f>VLOOKUP(tbGems_I[[#This Row],[Name]],tbGems[],MATCH("Keywords",tbGems[#Headers],0),FALSE)</f>
        <v>Spell, Herald, Minion, Chaos, Physical</v>
      </c>
      <c r="P52" s="2"/>
    </row>
    <row r="53" spans="2:16" ht="32.1" hidden="1" customHeight="1" x14ac:dyDescent="0.25">
      <c r="B53" s="2" t="s">
        <v>245</v>
      </c>
      <c r="C53" s="2" t="str">
        <f>VLOOKUP(tbGems_I[[#This Row],[Name]],tbGems[],MATCH("Sub-Type",tbGems[#Headers],0),FALSE)</f>
        <v>DEX Gem</v>
      </c>
      <c r="D53" s="34" t="str">
        <f>_xlfn.CONCAT(VLOOKUP(tbGems_I[[#This Row],[Name]],tbGems[],MATCH("Prefix",tbGems[#Headers],0),FALSE),".",tbGems_I[[#This Row],[Level]]," ",tbGems_I[[#This Row],[Name]])</f>
        <v>6.13.208.9 Herald of Ice</v>
      </c>
      <c r="E53" s="34" t="s">
        <v>283</v>
      </c>
      <c r="F53" s="30" t="s">
        <v>6</v>
      </c>
      <c r="G53" s="32">
        <v>0</v>
      </c>
      <c r="H53" s="3">
        <v>9</v>
      </c>
      <c r="I53" s="35" t="s">
        <v>226</v>
      </c>
      <c r="J53" s="3" t="s">
        <v>292</v>
      </c>
      <c r="K53" s="9">
        <f>VLOOKUP(tbGems_I[[#This Row],[Long Name]],tbGemLevels[],MATCH("ReqLevel",tbGemLevels[#Headers],0),FALSE)</f>
        <v>43</v>
      </c>
      <c r="L53" s="9">
        <f>VLOOKUP(tbGems_I[[#This Row],[Long Name]],tbGemLevels[],MATCH("STR",tbGemLevels[#Headers],0),FALSE)</f>
        <v>0</v>
      </c>
      <c r="M53" s="9">
        <f>VLOOKUP(tbGems_I[[#This Row],[Long Name]],tbGemLevels[],MATCH("DEX",tbGemLevels[#Headers],0),FALSE)</f>
        <v>62</v>
      </c>
      <c r="N53" s="9">
        <f>VLOOKUP(tbGems_I[[#This Row],[Long Name]],tbGemLevels[],MATCH("INT",tbGemLevels[#Headers],0),FALSE)</f>
        <v>43</v>
      </c>
      <c r="O53" s="43" t="str">
        <f>VLOOKUP(tbGems_I[[#This Row],[Name]],tbGems[],MATCH("Keywords",tbGems[#Headers],0),FALSE)</f>
        <v>Spell, AoE, Cold, Herald</v>
      </c>
      <c r="P53" s="2"/>
    </row>
    <row r="54" spans="2:16" ht="32.1" customHeight="1" x14ac:dyDescent="0.25">
      <c r="B54" s="2" t="s">
        <v>245</v>
      </c>
      <c r="C54" s="2" t="str">
        <f>VLOOKUP(tbGems_I[[#This Row],[Name]],tbGems[],MATCH("Sub-Type",tbGems[#Headers],0),FALSE)</f>
        <v>DEX Gem</v>
      </c>
      <c r="D54" s="34" t="str">
        <f>_xlfn.CONCAT(VLOOKUP(tbGems_I[[#This Row],[Name]],tbGems[],MATCH("Prefix",tbGems[#Headers],0),FALSE),".",tbGems_I[[#This Row],[Level]]," ",tbGems_I[[#This Row],[Name]])</f>
        <v>6.13.208.12 Herald of Ice</v>
      </c>
      <c r="E54" s="30" t="s">
        <v>285</v>
      </c>
      <c r="F54" s="30" t="s">
        <v>3</v>
      </c>
      <c r="G54" s="32">
        <v>0</v>
      </c>
      <c r="H54" s="3">
        <v>12</v>
      </c>
      <c r="I54" s="35" t="s">
        <v>226</v>
      </c>
      <c r="J54" s="3" t="s">
        <v>292</v>
      </c>
      <c r="K54" s="9">
        <f>VLOOKUP(tbGems_I[[#This Row],[Long Name]],tbGemLevels[],MATCH("ReqLevel",tbGemLevels[#Headers],0),FALSE)</f>
        <v>52</v>
      </c>
      <c r="L54" s="9">
        <f>VLOOKUP(tbGems_I[[#This Row],[Long Name]],tbGemLevels[],MATCH("STR",tbGemLevels[#Headers],0),FALSE)</f>
        <v>0</v>
      </c>
      <c r="M54" s="9">
        <f>VLOOKUP(tbGems_I[[#This Row],[Long Name]],tbGemLevels[],MATCH("DEX",tbGemLevels[#Headers],0),FALSE)</f>
        <v>74</v>
      </c>
      <c r="N54" s="9">
        <f>VLOOKUP(tbGems_I[[#This Row],[Long Name]],tbGemLevels[],MATCH("INT",tbGemLevels[#Headers],0),FALSE)</f>
        <v>51</v>
      </c>
      <c r="O54" s="43" t="str">
        <f>VLOOKUP(tbGems_I[[#This Row],[Name]],tbGems[],MATCH("Keywords",tbGems[#Headers],0),FALSE)</f>
        <v>Spell, AoE, Cold, Herald</v>
      </c>
      <c r="P54" s="2"/>
    </row>
    <row r="55" spans="2:16" ht="32.1" hidden="1" customHeight="1" x14ac:dyDescent="0.25">
      <c r="B55" s="2" t="s">
        <v>821</v>
      </c>
      <c r="C55" s="22" t="s">
        <v>169</v>
      </c>
      <c r="D55" s="34" t="str">
        <f>_xlfn.CONCAT(VLOOKUP(tbGems_I[[#This Row],[Name]],tbGems[],MATCH("Prefix",tbGems[#Headers],0),FALSE),".",tbGems_I[[#This Row],[Level]]," ",tbGems_I[[#This Row],[Name]])</f>
        <v>6.12.79.1 Blood and Sand</v>
      </c>
      <c r="E55" s="36" t="s">
        <v>281</v>
      </c>
      <c r="F55" s="40" t="s">
        <v>290</v>
      </c>
      <c r="G55" s="37">
        <v>0</v>
      </c>
      <c r="H55" s="38">
        <v>1</v>
      </c>
      <c r="I55" s="39"/>
      <c r="J55" s="3" t="s">
        <v>292</v>
      </c>
      <c r="K55" s="14">
        <f>VLOOKUP(tbGems_I[[#This Row],[Long Name]],tbGemLevels[],MATCH("ReqLevel",tbGemLevels[#Headers],0),FALSE)</f>
        <v>4</v>
      </c>
      <c r="L55" s="14">
        <f>VLOOKUP(tbGems_I[[#This Row],[Long Name]],tbGemLevels[],MATCH("STR",tbGemLevels[#Headers],0),FALSE)</f>
        <v>0</v>
      </c>
      <c r="M55" s="14">
        <f>VLOOKUP(tbGems_I[[#This Row],[Long Name]],tbGemLevels[],MATCH("DEX",tbGemLevels[#Headers],0),FALSE)</f>
        <v>0</v>
      </c>
      <c r="N55" s="9">
        <f>VLOOKUP(tbGems_I[[#This Row],[Long Name]],tbGemLevels[],MATCH("INT",tbGemLevels[#Headers],0),FALSE)</f>
        <v>0</v>
      </c>
      <c r="O55" s="43" t="str">
        <f>VLOOKUP(tbGems_I[[#This Row],[Name]],tbGems[],MATCH("Keywords",tbGems[#Headers],0),FALSE)</f>
        <v>Spell, Stance</v>
      </c>
      <c r="P55" s="2"/>
    </row>
    <row r="56" spans="2:16" ht="32.1" hidden="1" customHeight="1" x14ac:dyDescent="0.25">
      <c r="B56" s="2" t="s">
        <v>836</v>
      </c>
      <c r="C56" s="22" t="str">
        <f>VLOOKUP(tbGems_I[[#This Row],[Name]],tbGems[],MATCH("Sub-Type",tbGems[#Headers],0),FALSE)</f>
        <v>STR Gem</v>
      </c>
      <c r="D56" s="34" t="str">
        <f>_xlfn.CONCAT(VLOOKUP(tbGems_I[[#This Row],[Name]],tbGems[],MATCH("Prefix",tbGems[#Headers],0),FALSE),".",tbGems_I[[#This Row],[Level]]," ",tbGems_I[[#This Row],[Name]])</f>
        <v>6.12.209.10 Herald of Purity</v>
      </c>
      <c r="E56" s="36" t="s">
        <v>284</v>
      </c>
      <c r="F56" s="40" t="s">
        <v>5</v>
      </c>
      <c r="G56" s="37">
        <v>0</v>
      </c>
      <c r="H56" s="38">
        <v>10</v>
      </c>
      <c r="I56" s="39" t="s">
        <v>117</v>
      </c>
      <c r="J56" s="3" t="s">
        <v>292</v>
      </c>
      <c r="K56" s="14">
        <f>VLOOKUP(tbGems_I[[#This Row],[Long Name]],tbGemLevels[],MATCH("ReqLevel",tbGemLevels[#Headers],0),FALSE)</f>
        <v>46</v>
      </c>
      <c r="L56" s="14">
        <f>VLOOKUP(tbGems_I[[#This Row],[Long Name]],tbGemLevels[],MATCH("STR",tbGemLevels[#Headers],0),FALSE)</f>
        <v>66</v>
      </c>
      <c r="M56" s="14">
        <f>VLOOKUP(tbGems_I[[#This Row],[Long Name]],tbGemLevels[],MATCH("DEX",tbGemLevels[#Headers],0),FALSE)</f>
        <v>0</v>
      </c>
      <c r="N56" s="9">
        <f>VLOOKUP(tbGems_I[[#This Row],[Long Name]],tbGemLevels[],MATCH("INT",tbGemLevels[#Headers],0),FALSE)</f>
        <v>46</v>
      </c>
      <c r="O56" s="43" t="str">
        <f>VLOOKUP(tbGems_I[[#This Row],[Name]],tbGems[],MATCH("Keywords",tbGems[#Headers],0),FALSE)</f>
        <v>Spell, Herald, Minion, Duration, Physical</v>
      </c>
      <c r="P56" s="2"/>
    </row>
    <row r="57" spans="2:16" ht="32.1" hidden="1" customHeight="1" x14ac:dyDescent="0.25">
      <c r="B57" s="2" t="s">
        <v>224</v>
      </c>
      <c r="C57" s="2" t="str">
        <f>VLOOKUP(tbGems_I[[#This Row],[Name]],tbGems[],MATCH("Sub-Type",tbGems[#Headers],0),FALSE)</f>
        <v>INT Gem</v>
      </c>
      <c r="D57" s="34" t="str">
        <f>_xlfn.CONCAT(VLOOKUP(tbGems_I[[#This Row],[Name]],tbGems[],MATCH("Prefix",tbGems[#Headers],0),FALSE),".",tbGems_I[[#This Row],[Level]]," ",tbGems_I[[#This Row],[Name]])</f>
        <v>6.14.210.14 Herald of Thunder</v>
      </c>
      <c r="E57" s="40" t="s">
        <v>286</v>
      </c>
      <c r="F57" s="30" t="s">
        <v>288</v>
      </c>
      <c r="G57" s="32">
        <v>0</v>
      </c>
      <c r="H57" s="3">
        <v>14</v>
      </c>
      <c r="I57" s="35" t="s">
        <v>117</v>
      </c>
      <c r="J57" s="3" t="s">
        <v>292</v>
      </c>
      <c r="K57" s="9">
        <f>VLOOKUP(tbGems_I[[#This Row],[Long Name]],tbGemLevels[],MATCH("ReqLevel",tbGemLevels[#Headers],0),FALSE)</f>
        <v>58</v>
      </c>
      <c r="L57" s="9">
        <f>VLOOKUP(tbGems_I[[#This Row],[Long Name]],tbGemLevels[],MATCH("STR",tbGemLevels[#Headers],0),FALSE)</f>
        <v>0</v>
      </c>
      <c r="M57" s="9">
        <f>VLOOKUP(tbGems_I[[#This Row],[Long Name]],tbGemLevels[],MATCH("DEX",tbGemLevels[#Headers],0),FALSE)</f>
        <v>0</v>
      </c>
      <c r="N57" s="9">
        <f>VLOOKUP(tbGems_I[[#This Row],[Long Name]],tbGemLevels[],MATCH("INT",tbGemLevels[#Headers],0),FALSE)</f>
        <v>130</v>
      </c>
      <c r="O57" s="43" t="str">
        <f>VLOOKUP(tbGems_I[[#This Row],[Name]],tbGems[],MATCH("Keywords",tbGems[#Headers],0),FALSE)</f>
        <v>Spell, AoE, Duration, Lightning, Herald</v>
      </c>
      <c r="P57" s="2"/>
    </row>
    <row r="58" spans="2:16" ht="32.1" hidden="1" customHeight="1" x14ac:dyDescent="0.25">
      <c r="B58" s="35" t="s">
        <v>256</v>
      </c>
      <c r="C58" s="2" t="str">
        <f>VLOOKUP(tbGems_I[[#This Row],[Name]],tbGems[],MATCH("Sub-Type",tbGems[#Headers],0),FALSE)</f>
        <v>DEX Gem</v>
      </c>
      <c r="D58" s="36" t="str">
        <f>_xlfn.CONCAT(VLOOKUP(tbGems_I[[#This Row],[Name]],tbGems[],MATCH("Prefix",tbGems[#Headers],0),FALSE),".",tbGems_I[[#This Row],[Level]]," ",tbGems_I[[#This Row],[Name]])</f>
        <v>6.13.215.13 Hypothermia Support</v>
      </c>
      <c r="E58" s="34" t="s">
        <v>283</v>
      </c>
      <c r="F58" s="30" t="s">
        <v>288</v>
      </c>
      <c r="G58" s="37">
        <v>0</v>
      </c>
      <c r="H58" s="38">
        <v>13</v>
      </c>
      <c r="I58" s="39" t="s">
        <v>117</v>
      </c>
      <c r="J58" s="3" t="s">
        <v>292</v>
      </c>
      <c r="K58" s="9">
        <f>VLOOKUP(tbGems_I[[#This Row],[Long Name]],tbGemLevels[],MATCH("ReqLevel",tbGemLevels[#Headers],0),FALSE)</f>
        <v>56</v>
      </c>
      <c r="L58" s="9">
        <f>VLOOKUP(tbGems_I[[#This Row],[Long Name]],tbGemLevels[],MATCH("STR",tbGemLevels[#Headers],0),FALSE)</f>
        <v>0</v>
      </c>
      <c r="M58" s="9">
        <f>VLOOKUP(tbGems_I[[#This Row],[Long Name]],tbGemLevels[],MATCH("DEX",tbGemLevels[#Headers],0),FALSE)</f>
        <v>90</v>
      </c>
      <c r="N58" s="9">
        <f>VLOOKUP(tbGems_I[[#This Row],[Long Name]],tbGemLevels[],MATCH("INT",tbGemLevels[#Headers],0),FALSE)</f>
        <v>0</v>
      </c>
      <c r="O58" s="43" t="str">
        <f>VLOOKUP(tbGems_I[[#This Row],[Name]],tbGems[],MATCH("Keywords",tbGems[#Headers],0),FALSE)</f>
        <v>Cold, Support</v>
      </c>
      <c r="P58" s="2"/>
    </row>
    <row r="59" spans="2:16" ht="32.1" customHeight="1" x14ac:dyDescent="0.25">
      <c r="B59" s="2" t="s">
        <v>185</v>
      </c>
      <c r="C59" s="2" t="str">
        <f>VLOOKUP(tbGems_I[[#This Row],[Name]],tbGems[],MATCH("Sub-Type",tbGems[#Headers],0),FALSE)</f>
        <v>DEX Gem</v>
      </c>
      <c r="D59" s="34" t="str">
        <f>_xlfn.CONCAT(VLOOKUP(tbGems_I[[#This Row],[Name]],tbGems[],MATCH("Prefix",tbGems[#Headers],0),FALSE),".",tbGems_I[[#This Row],[Level]]," ",tbGems_I[[#This Row],[Name]])</f>
        <v>6.13.216.11 Ice Bite Support</v>
      </c>
      <c r="E59" s="30" t="s">
        <v>285</v>
      </c>
      <c r="F59" s="30" t="s">
        <v>6</v>
      </c>
      <c r="G59" s="32">
        <v>0</v>
      </c>
      <c r="H59" s="3">
        <v>11</v>
      </c>
      <c r="I59" s="2" t="s">
        <v>246</v>
      </c>
      <c r="J59" s="3" t="s">
        <v>292</v>
      </c>
      <c r="K59" s="9">
        <f>VLOOKUP(tbGems_I[[#This Row],[Long Name]],tbGemLevels[],MATCH("ReqLevel",tbGemLevels[#Headers],0),FALSE)</f>
        <v>52</v>
      </c>
      <c r="L59" s="9">
        <f>VLOOKUP(tbGems_I[[#This Row],[Long Name]],tbGemLevels[],MATCH("STR",tbGemLevels[#Headers],0),FALSE)</f>
        <v>0</v>
      </c>
      <c r="M59" s="9">
        <f>VLOOKUP(tbGems_I[[#This Row],[Long Name]],tbGemLevels[],MATCH("DEX",tbGemLevels[#Headers],0),FALSE)</f>
        <v>84</v>
      </c>
      <c r="N59" s="9">
        <f>VLOOKUP(tbGems_I[[#This Row],[Long Name]],tbGemLevels[],MATCH("INT",tbGemLevels[#Headers],0),FALSE)</f>
        <v>0</v>
      </c>
      <c r="O59" s="43" t="str">
        <f>VLOOKUP(tbGems_I[[#This Row],[Name]],tbGems[],MATCH("Keywords",tbGems[#Headers],0),FALSE)</f>
        <v>Cold, Support</v>
      </c>
      <c r="P59" s="2"/>
    </row>
    <row r="60" spans="2:16" ht="31.5" hidden="1" customHeight="1" x14ac:dyDescent="0.25">
      <c r="B60" s="2" t="s">
        <v>246</v>
      </c>
      <c r="C60" s="2" t="str">
        <f>VLOOKUP(tbGems_I[[#This Row],[Name]],tbGems[],MATCH("Sub-Type",tbGems[#Headers],0),FALSE)</f>
        <v>DEX Gem</v>
      </c>
      <c r="D60" s="34" t="str">
        <f>_xlfn.CONCAT(VLOOKUP(tbGems_I[[#This Row],[Name]],tbGems[],MATCH("Prefix",tbGems[#Headers],0),FALSE),".",tbGems_I[[#This Row],[Level]]," ",tbGems_I[[#This Row],[Name]])</f>
        <v>6.13.219.16 Ice Shot</v>
      </c>
      <c r="E60" s="34" t="s">
        <v>283</v>
      </c>
      <c r="F60" s="30" t="s">
        <v>288</v>
      </c>
      <c r="G60" s="32">
        <v>0.03</v>
      </c>
      <c r="H60" s="3">
        <v>16</v>
      </c>
      <c r="I60" s="2" t="s">
        <v>201</v>
      </c>
      <c r="J60" s="3" t="s">
        <v>292</v>
      </c>
      <c r="K60" s="9">
        <f>VLOOKUP(tbGems_I[[#This Row],[Long Name]],tbGemLevels[],MATCH("ReqLevel",tbGemLevels[#Headers],0),FALSE)</f>
        <v>56</v>
      </c>
      <c r="L60" s="9">
        <f>VLOOKUP(tbGems_I[[#This Row],[Long Name]],tbGemLevels[],MATCH("STR",tbGemLevels[#Headers],0),FALSE)</f>
        <v>0</v>
      </c>
      <c r="M60" s="9">
        <f>VLOOKUP(tbGems_I[[#This Row],[Long Name]],tbGemLevels[],MATCH("DEX",tbGemLevels[#Headers],0),FALSE)</f>
        <v>125</v>
      </c>
      <c r="N60" s="9">
        <f>VLOOKUP(tbGems_I[[#This Row],[Long Name]],tbGemLevels[],MATCH("INT",tbGemLevels[#Headers],0),FALSE)</f>
        <v>0</v>
      </c>
      <c r="O60" s="43" t="str">
        <f>VLOOKUP(tbGems_I[[#This Row],[Name]],tbGems[],MATCH("Keywords",tbGems[#Headers],0),FALSE)</f>
        <v>Attack, Projectile, AoE, Cold, Bow</v>
      </c>
      <c r="P60" s="2"/>
    </row>
    <row r="61" spans="2:16" ht="32.1" hidden="1" customHeight="1" x14ac:dyDescent="0.25">
      <c r="B61" s="2" t="s">
        <v>223</v>
      </c>
      <c r="C61" s="2" t="str">
        <f>VLOOKUP(tbGems_I[[#This Row],[Name]],tbGems[],MATCH("Sub-Type",tbGems[#Headers],0),FALSE)</f>
        <v>INT Gem</v>
      </c>
      <c r="D61" s="34" t="str">
        <f>_xlfn.CONCAT(VLOOKUP(tbGems_I[[#This Row],[Name]],tbGems[],MATCH("Prefix",tbGems[#Headers],0),FALSE),".",tbGems_I[[#This Row],[Level]]," ",tbGems_I[[#This Row],[Name]])</f>
        <v>6.14.230.14 Increased Critical Damage Support</v>
      </c>
      <c r="E61" s="40" t="s">
        <v>286</v>
      </c>
      <c r="F61" s="30" t="s">
        <v>6</v>
      </c>
      <c r="G61" s="32">
        <v>0</v>
      </c>
      <c r="H61" s="3">
        <v>14</v>
      </c>
      <c r="I61" s="2" t="s">
        <v>221</v>
      </c>
      <c r="J61" s="3" t="s">
        <v>292</v>
      </c>
      <c r="K61" s="9">
        <f>VLOOKUP(tbGems_I[[#This Row],[Long Name]],tbGemLevels[],MATCH("ReqLevel",tbGemLevels[#Headers],0),FALSE)</f>
        <v>58</v>
      </c>
      <c r="L61" s="9">
        <f>VLOOKUP(tbGems_I[[#This Row],[Long Name]],tbGemLevels[],MATCH("STR",tbGemLevels[#Headers],0),FALSE)</f>
        <v>0</v>
      </c>
      <c r="M61" s="9">
        <f>VLOOKUP(tbGems_I[[#This Row],[Long Name]],tbGemLevels[],MATCH("DEX",tbGemLevels[#Headers],0),FALSE)</f>
        <v>0</v>
      </c>
      <c r="N61" s="9">
        <f>VLOOKUP(tbGems_I[[#This Row],[Long Name]],tbGemLevels[],MATCH("INT",tbGemLevels[#Headers],0),FALSE)</f>
        <v>93</v>
      </c>
      <c r="O61" s="43" t="str">
        <f>VLOOKUP(tbGems_I[[#This Row],[Name]],tbGems[],MATCH("Keywords",tbGems[#Headers],0),FALSE)</f>
        <v>Support</v>
      </c>
      <c r="P61" s="2"/>
    </row>
    <row r="62" spans="2:16" ht="32.1" hidden="1" customHeight="1" x14ac:dyDescent="0.25">
      <c r="B62" s="2" t="s">
        <v>211</v>
      </c>
      <c r="C62" s="2" t="str">
        <f>VLOOKUP(tbGems_I[[#This Row],[Name]],tbGems[],MATCH("Sub-Type",tbGems[#Headers],0),FALSE)</f>
        <v>INT Gem</v>
      </c>
      <c r="D62" s="34" t="str">
        <f>_xlfn.CONCAT(VLOOKUP(tbGems_I[[#This Row],[Name]],tbGems[],MATCH("Prefix",tbGems[#Headers],0),FALSE),".",tbGems_I[[#This Row],[Level]]," ",tbGems_I[[#This Row],[Name]])</f>
        <v>6.14.231.15 Increased Critical Strikes Support</v>
      </c>
      <c r="E62" s="40" t="s">
        <v>286</v>
      </c>
      <c r="F62" s="30" t="s">
        <v>287</v>
      </c>
      <c r="G62" s="32">
        <v>0</v>
      </c>
      <c r="H62" s="3">
        <v>15</v>
      </c>
      <c r="I62" s="35" t="s">
        <v>206</v>
      </c>
      <c r="J62" s="3" t="s">
        <v>292</v>
      </c>
      <c r="K62" s="9">
        <f>VLOOKUP(tbGems_I[[#This Row],[Long Name]],tbGemLevels[],MATCH("ReqLevel",tbGemLevels[#Headers],0),FALSE)</f>
        <v>55</v>
      </c>
      <c r="L62" s="9">
        <f>VLOOKUP(tbGems_I[[#This Row],[Long Name]],tbGemLevels[],MATCH("STR",tbGemLevels[#Headers],0),FALSE)</f>
        <v>0</v>
      </c>
      <c r="M62" s="9">
        <f>VLOOKUP(tbGems_I[[#This Row],[Long Name]],tbGemLevels[],MATCH("DEX",tbGemLevels[#Headers],0),FALSE)</f>
        <v>0</v>
      </c>
      <c r="N62" s="9">
        <f>VLOOKUP(tbGems_I[[#This Row],[Long Name]],tbGemLevels[],MATCH("INT",tbGemLevels[#Headers],0),FALSE)</f>
        <v>88</v>
      </c>
      <c r="O62" s="43" t="str">
        <f>VLOOKUP(tbGems_I[[#This Row],[Name]],tbGems[],MATCH("Keywords",tbGems[#Headers],0),FALSE)</f>
        <v>Support</v>
      </c>
      <c r="P62" s="2"/>
    </row>
    <row r="63" spans="2:16" ht="32.1" hidden="1" customHeight="1" x14ac:dyDescent="0.25">
      <c r="B63" s="2" t="s">
        <v>178</v>
      </c>
      <c r="C63" s="2" t="str">
        <f>VLOOKUP(tbGems_I[[#This Row],[Name]],tbGems[],MATCH("Sub-Type",tbGems[#Headers],0),FALSE)</f>
        <v>DEX Gem</v>
      </c>
      <c r="D63" s="2" t="str">
        <f>_xlfn.CONCAT(VLOOKUP(tbGems_I[[#This Row],[Name]],tbGems[],MATCH("Prefix",tbGems[#Headers],0),FALSE),".",tbGems_I[[#This Row],[Level]]," ",tbGems_I[[#This Row],[Name]])</f>
        <v>6.13.252.16 Lesser Poison Support</v>
      </c>
      <c r="E63" s="2" t="s">
        <v>282</v>
      </c>
      <c r="F63" s="30" t="s">
        <v>287</v>
      </c>
      <c r="G63" s="32">
        <v>0</v>
      </c>
      <c r="H63" s="3">
        <v>16</v>
      </c>
      <c r="I63" s="2" t="s">
        <v>181</v>
      </c>
      <c r="J63" s="3" t="s">
        <v>292</v>
      </c>
      <c r="K63" s="9">
        <f>VLOOKUP(tbGems_I[[#This Row],[Long Name]],tbGemLevels[],MATCH("ReqLevel",tbGemLevels[#Headers],0),FALSE)</f>
        <v>56</v>
      </c>
      <c r="L63" s="9">
        <f>VLOOKUP(tbGems_I[[#This Row],[Long Name]],tbGemLevels[],MATCH("STR",tbGemLevels[#Headers],0),FALSE)</f>
        <v>0</v>
      </c>
      <c r="M63" s="9">
        <f>VLOOKUP(tbGems_I[[#This Row],[Long Name]],tbGemLevels[],MATCH("DEX",tbGemLevels[#Headers],0),FALSE)</f>
        <v>90</v>
      </c>
      <c r="N63" s="9">
        <f>VLOOKUP(tbGems_I[[#This Row],[Long Name]],tbGemLevels[],MATCH("INT",tbGemLevels[#Headers],0),FALSE)</f>
        <v>0</v>
      </c>
      <c r="O63" s="43" t="str">
        <f>VLOOKUP(tbGems_I[[#This Row],[Name]],tbGems[],MATCH("Keywords",tbGems[#Headers],0),FALSE)</f>
        <v>Chaos, Support</v>
      </c>
      <c r="P63" s="2"/>
    </row>
    <row r="64" spans="2:16" ht="32.1" hidden="1" customHeight="1" x14ac:dyDescent="0.25">
      <c r="B64" s="2" t="s">
        <v>1005</v>
      </c>
      <c r="C64" s="22" t="str">
        <f>VLOOKUP(tbGems_I[[#This Row],[Name]],tbGems[],MATCH("Sub-Type",tbGems[#Headers],0),FALSE)</f>
        <v>STR Gem</v>
      </c>
      <c r="D64" s="34" t="str">
        <f>_xlfn.CONCAT(VLOOKUP(tbGems_I[[#This Row],[Name]],tbGems[],MATCH("Prefix",tbGems[#Headers],0),FALSE),".",tbGems_I[[#This Row],[Level]]," ",tbGems_I[[#This Row],[Name]])</f>
        <v>6.12.80.1 Blood Magic Support</v>
      </c>
      <c r="E64" s="36" t="s">
        <v>281</v>
      </c>
      <c r="F64" s="40" t="s">
        <v>290</v>
      </c>
      <c r="G64" s="37">
        <v>0</v>
      </c>
      <c r="H64" s="38">
        <v>1</v>
      </c>
      <c r="I64" s="39"/>
      <c r="J64" s="3" t="s">
        <v>292</v>
      </c>
      <c r="K64" s="14">
        <f>VLOOKUP(tbGems_I[[#This Row],[Long Name]],tbGemLevels[],MATCH("ReqLevel",tbGemLevels[#Headers],0),FALSE)</f>
        <v>31</v>
      </c>
      <c r="L64" s="14">
        <f>VLOOKUP(tbGems_I[[#This Row],[Long Name]],tbGemLevels[],MATCH("STR",tbGemLevels[#Headers],0),FALSE)</f>
        <v>52</v>
      </c>
      <c r="M64" s="14">
        <f>VLOOKUP(tbGems_I[[#This Row],[Long Name]],tbGemLevels[],MATCH("DEX",tbGemLevels[#Headers],0),FALSE)</f>
        <v>0</v>
      </c>
      <c r="N64" s="9">
        <f>VLOOKUP(tbGems_I[[#This Row],[Long Name]],tbGemLevels[],MATCH("INT",tbGemLevels[#Headers],0),FALSE)</f>
        <v>0</v>
      </c>
      <c r="O64" s="43" t="str">
        <f>VLOOKUP(tbGems_I[[#This Row],[Name]],tbGems[],MATCH("Keywords",tbGems[#Headers],0),FALSE)</f>
        <v>Support</v>
      </c>
      <c r="P64" s="2"/>
    </row>
    <row r="65" spans="2:16" ht="32.1" hidden="1" customHeight="1" x14ac:dyDescent="0.25">
      <c r="B65" s="2" t="s">
        <v>1005</v>
      </c>
      <c r="C65" s="22" t="str">
        <f>VLOOKUP(tbGems_I[[#This Row],[Name]],tbGems[],MATCH("Sub-Type",tbGems[#Headers],0),FALSE)</f>
        <v>STR Gem</v>
      </c>
      <c r="D65" s="34" t="str">
        <f>_xlfn.CONCAT(VLOOKUP(tbGems_I[[#This Row],[Name]],tbGems[],MATCH("Prefix",tbGems[#Headers],0),FALSE),".",tbGems_I[[#This Row],[Level]]," ",tbGems_I[[#This Row],[Name]])</f>
        <v>6.12.80.1 Blood Magic Support</v>
      </c>
      <c r="E65" s="36" t="s">
        <v>281</v>
      </c>
      <c r="F65" s="40" t="s">
        <v>290</v>
      </c>
      <c r="G65" s="37">
        <v>0</v>
      </c>
      <c r="H65" s="38">
        <v>1</v>
      </c>
      <c r="I65" s="39"/>
      <c r="J65" s="3" t="s">
        <v>292</v>
      </c>
      <c r="K65" s="14">
        <f>VLOOKUP(tbGems_I[[#This Row],[Long Name]],tbGemLevels[],MATCH("ReqLevel",tbGemLevels[#Headers],0),FALSE)</f>
        <v>31</v>
      </c>
      <c r="L65" s="14">
        <f>VLOOKUP(tbGems_I[[#This Row],[Long Name]],tbGemLevels[],MATCH("STR",tbGemLevels[#Headers],0),FALSE)</f>
        <v>52</v>
      </c>
      <c r="M65" s="14">
        <f>VLOOKUP(tbGems_I[[#This Row],[Long Name]],tbGemLevels[],MATCH("DEX",tbGemLevels[#Headers],0),FALSE)</f>
        <v>0</v>
      </c>
      <c r="N65" s="9">
        <f>VLOOKUP(tbGems_I[[#This Row],[Long Name]],tbGemLevels[],MATCH("INT",tbGemLevels[#Headers],0),FALSE)</f>
        <v>0</v>
      </c>
      <c r="O65" s="43" t="str">
        <f>VLOOKUP(tbGems_I[[#This Row],[Name]],tbGems[],MATCH("Keywords",tbGems[#Headers],0),FALSE)</f>
        <v>Support</v>
      </c>
      <c r="P65" s="2"/>
    </row>
    <row r="66" spans="2:16" ht="32.1" hidden="1" customHeight="1" x14ac:dyDescent="0.25">
      <c r="B66" s="2" t="s">
        <v>277</v>
      </c>
      <c r="C66" s="2" t="str">
        <f>VLOOKUP(tbGems_I[[#This Row],[Name]],tbGems[],MATCH("Sub-Type",tbGems[#Headers],0),FALSE)</f>
        <v>STR Gem</v>
      </c>
      <c r="D66" s="36" t="str">
        <f>_xlfn.CONCAT(VLOOKUP(tbGems_I[[#This Row],[Name]],tbGems[],MATCH("Prefix",tbGems[#Headers],0),FALSE),".",tbGems_I[[#This Row],[Level]]," ",tbGems_I[[#This Row],[Name]])</f>
        <v>6.12.92.1 Cast on Melee Kill Support</v>
      </c>
      <c r="E66" s="36" t="s">
        <v>281</v>
      </c>
      <c r="F66" s="40" t="s">
        <v>290</v>
      </c>
      <c r="G66" s="37">
        <v>0</v>
      </c>
      <c r="H66" s="38">
        <v>1</v>
      </c>
      <c r="I66" s="39" t="s">
        <v>279</v>
      </c>
      <c r="J66" s="3" t="s">
        <v>292</v>
      </c>
      <c r="K66" s="14">
        <f>VLOOKUP(tbGems_I[[#This Row],[Long Name]],tbGemLevels[],MATCH("ReqLevel",tbGemLevels[#Headers],0),FALSE)</f>
        <v>38</v>
      </c>
      <c r="L66" s="14">
        <f>VLOOKUP(tbGems_I[[#This Row],[Long Name]],tbGemLevels[],MATCH("STR",tbGemLevels[#Headers],0),FALSE)</f>
        <v>40</v>
      </c>
      <c r="M66" s="14">
        <f>VLOOKUP(tbGems_I[[#This Row],[Long Name]],tbGemLevels[],MATCH("DEX",tbGemLevels[#Headers],0),FALSE)</f>
        <v>0</v>
      </c>
      <c r="N66" s="9">
        <f>VLOOKUP(tbGems_I[[#This Row],[Long Name]],tbGemLevels[],MATCH("INT",tbGemLevels[#Headers],0),FALSE)</f>
        <v>27</v>
      </c>
      <c r="O66" s="43" t="str">
        <f>VLOOKUP(tbGems_I[[#This Row],[Name]],tbGems[],MATCH("Keywords",tbGems[#Headers],0),FALSE)</f>
        <v>Support, Melee, Attack, Spell, Trigger</v>
      </c>
      <c r="P66" s="2"/>
    </row>
    <row r="67" spans="2:16" ht="32.1" hidden="1" customHeight="1" x14ac:dyDescent="0.25">
      <c r="B67" s="2" t="s">
        <v>1697</v>
      </c>
      <c r="C67" s="22" t="str">
        <f>VLOOKUP(tbGems_I[[#This Row],[Name]],tbGems[],MATCH("Sub-Type",tbGems[#Headers],0),FALSE)</f>
        <v>INT Gem</v>
      </c>
      <c r="D67" s="34" t="str">
        <f>_xlfn.CONCAT(VLOOKUP(tbGems_I[[#This Row],[Name]],tbGems[],MATCH("Prefix",tbGems[#Headers],0),FALSE),".",tbGems_I[[#This Row],[Level]]," ",tbGems_I[[#This Row],[Name]])</f>
        <v>6.14.94.1 Cast When Stunned Support</v>
      </c>
      <c r="E67" s="36" t="s">
        <v>281</v>
      </c>
      <c r="F67" s="40" t="s">
        <v>1672</v>
      </c>
      <c r="G67" s="37">
        <v>0</v>
      </c>
      <c r="H67" s="38">
        <v>1</v>
      </c>
      <c r="I67" s="39"/>
      <c r="J67" s="3" t="s">
        <v>292</v>
      </c>
      <c r="K67" s="14">
        <f>VLOOKUP(tbGems_I[[#This Row],[Long Name]],tbGemLevels[],MATCH("ReqLevel",tbGemLevels[#Headers],0),FALSE)</f>
        <v>38</v>
      </c>
      <c r="L67" s="14">
        <f>VLOOKUP(tbGems_I[[#This Row],[Long Name]],tbGemLevels[],MATCH("STR",tbGemLevels[#Headers],0),FALSE)</f>
        <v>0</v>
      </c>
      <c r="M67" s="14">
        <f>VLOOKUP(tbGems_I[[#This Row],[Long Name]],tbGemLevels[],MATCH("DEX",tbGemLevels[#Headers],0),FALSE)</f>
        <v>27</v>
      </c>
      <c r="N67" s="9">
        <f>VLOOKUP(tbGems_I[[#This Row],[Long Name]],tbGemLevels[],MATCH("INT",tbGemLevels[#Headers],0),FALSE)</f>
        <v>40</v>
      </c>
      <c r="O67" s="43" t="str">
        <f>VLOOKUP(tbGems_I[[#This Row],[Name]],tbGems[],MATCH("Keywords",tbGems[#Headers],0),FALSE)</f>
        <v>Support, Spell, Trigger</v>
      </c>
      <c r="P67" s="2"/>
    </row>
    <row r="68" spans="2:16" ht="32.1" hidden="1" customHeight="1" x14ac:dyDescent="0.25">
      <c r="B68" s="2" t="s">
        <v>1697</v>
      </c>
      <c r="C68" s="22" t="str">
        <f>VLOOKUP(tbGems_I[[#This Row],[Name]],tbGems[],MATCH("Sub-Type",tbGems[#Headers],0),FALSE)</f>
        <v>INT Gem</v>
      </c>
      <c r="D68" s="34" t="str">
        <f>_xlfn.CONCAT(VLOOKUP(tbGems_I[[#This Row],[Name]],tbGems[],MATCH("Prefix",tbGems[#Headers],0),FALSE),".",tbGems_I[[#This Row],[Level]]," ",tbGems_I[[#This Row],[Name]])</f>
        <v>6.14.94.1 Cast When Stunned Support</v>
      </c>
      <c r="E68" s="36" t="s">
        <v>281</v>
      </c>
      <c r="F68" s="40" t="s">
        <v>1672</v>
      </c>
      <c r="G68" s="37">
        <v>0</v>
      </c>
      <c r="H68" s="38">
        <v>1</v>
      </c>
      <c r="I68" s="39"/>
      <c r="J68" s="3" t="s">
        <v>292</v>
      </c>
      <c r="K68" s="14">
        <f>VLOOKUP(tbGems_I[[#This Row],[Long Name]],tbGemLevels[],MATCH("ReqLevel",tbGemLevels[#Headers],0),FALSE)</f>
        <v>38</v>
      </c>
      <c r="L68" s="14">
        <f>VLOOKUP(tbGems_I[[#This Row],[Long Name]],tbGemLevels[],MATCH("STR",tbGemLevels[#Headers],0),FALSE)</f>
        <v>0</v>
      </c>
      <c r="M68" s="14">
        <f>VLOOKUP(tbGems_I[[#This Row],[Long Name]],tbGemLevels[],MATCH("DEX",tbGemLevels[#Headers],0),FALSE)</f>
        <v>27</v>
      </c>
      <c r="N68" s="9">
        <f>VLOOKUP(tbGems_I[[#This Row],[Long Name]],tbGemLevels[],MATCH("INT",tbGemLevels[#Headers],0),FALSE)</f>
        <v>40</v>
      </c>
      <c r="O68" s="43" t="str">
        <f>VLOOKUP(tbGems_I[[#This Row],[Name]],tbGems[],MATCH("Keywords",tbGems[#Headers],0),FALSE)</f>
        <v>Support, Spell, Trigger</v>
      </c>
      <c r="P68" s="2"/>
    </row>
    <row r="69" spans="2:16" ht="32.1" hidden="1" customHeight="1" x14ac:dyDescent="0.25">
      <c r="B69" s="2" t="s">
        <v>183</v>
      </c>
      <c r="C69" s="22" t="str">
        <f>VLOOKUP(tbGems_I[[#This Row],[Name]],tbGems[],MATCH("Sub-Type",tbGems[#Headers],0),FALSE)</f>
        <v>DEX Gem</v>
      </c>
      <c r="D69" s="34" t="str">
        <f>_xlfn.CONCAT(VLOOKUP(tbGems_I[[#This Row],[Name]],tbGems[],MATCH("Prefix",tbGems[#Headers],0),FALSE),".",tbGems_I[[#This Row],[Level]]," ",tbGems_I[[#This Row],[Name]])</f>
        <v>6.13.98.1 Chain Support</v>
      </c>
      <c r="E69" s="36" t="s">
        <v>281</v>
      </c>
      <c r="F69" s="40" t="s">
        <v>1674</v>
      </c>
      <c r="G69" s="37">
        <v>0</v>
      </c>
      <c r="H69" s="38">
        <v>1</v>
      </c>
      <c r="I69" s="39"/>
      <c r="J69" s="3" t="s">
        <v>292</v>
      </c>
      <c r="K69" s="14">
        <f>VLOOKUP(tbGems_I[[#This Row],[Long Name]],tbGemLevels[],MATCH("ReqLevel",tbGemLevels[#Headers],0),FALSE)</f>
        <v>38</v>
      </c>
      <c r="L69" s="14">
        <f>VLOOKUP(tbGems_I[[#This Row],[Long Name]],tbGemLevels[],MATCH("STR",tbGemLevels[#Headers],0),FALSE)</f>
        <v>0</v>
      </c>
      <c r="M69" s="14">
        <f>VLOOKUP(tbGems_I[[#This Row],[Long Name]],tbGemLevels[],MATCH("DEX",tbGemLevels[#Headers],0),FALSE)</f>
        <v>63</v>
      </c>
      <c r="N69" s="9">
        <f>VLOOKUP(tbGems_I[[#This Row],[Long Name]],tbGemLevels[],MATCH("INT",tbGemLevels[#Headers],0),FALSE)</f>
        <v>0</v>
      </c>
      <c r="O69" s="43" t="str">
        <f>VLOOKUP(tbGems_I[[#This Row],[Name]],tbGems[],MATCH("Keywords",tbGems[#Headers],0),FALSE)</f>
        <v>Support, Chaining, Projectile</v>
      </c>
      <c r="P69" s="2"/>
    </row>
    <row r="70" spans="2:16" ht="32.1" hidden="1" customHeight="1" x14ac:dyDescent="0.25">
      <c r="B70" s="2" t="s">
        <v>968</v>
      </c>
      <c r="C70" s="22" t="s">
        <v>168</v>
      </c>
      <c r="D70" s="34" t="str">
        <f>_xlfn.CONCAT(VLOOKUP(tbGems_I[[#This Row],[Name]],tbGems[],MATCH("Prefix",tbGems[#Headers],0),FALSE),".",tbGems_I[[#This Row],[Level]]," ",tbGems_I[[#This Row],[Name]])</f>
        <v>6.13.103.1 Charged Traps Support</v>
      </c>
      <c r="E70" s="36" t="s">
        <v>281</v>
      </c>
      <c r="F70" s="40" t="s">
        <v>1674</v>
      </c>
      <c r="G70" s="37">
        <v>0</v>
      </c>
      <c r="H70" s="38">
        <v>1</v>
      </c>
      <c r="I70" s="39"/>
      <c r="J70" s="3" t="s">
        <v>292</v>
      </c>
      <c r="K70" s="14">
        <f>VLOOKUP(tbGems_I[[#This Row],[Long Name]],tbGemLevels[],MATCH("ReqLevel",tbGemLevels[#Headers],0),FALSE)</f>
        <v>31</v>
      </c>
      <c r="L70" s="14">
        <f>VLOOKUP(tbGems_I[[#This Row],[Long Name]],tbGemLevels[],MATCH("STR",tbGemLevels[#Headers],0),FALSE)</f>
        <v>0</v>
      </c>
      <c r="M70" s="14">
        <f>VLOOKUP(tbGems_I[[#This Row],[Long Name]],tbGemLevels[],MATCH("DEX",tbGemLevels[#Headers],0),FALSE)</f>
        <v>33</v>
      </c>
      <c r="N70" s="9">
        <f>VLOOKUP(tbGems_I[[#This Row],[Long Name]],tbGemLevels[],MATCH("INT",tbGemLevels[#Headers],0),FALSE)</f>
        <v>23</v>
      </c>
      <c r="O70" s="43" t="str">
        <f>VLOOKUP(tbGems_I[[#This Row],[Name]],tbGems[],MATCH("Keywords",tbGems[#Headers],0),FALSE)</f>
        <v>Support, Trap</v>
      </c>
      <c r="P70" s="2"/>
    </row>
    <row r="71" spans="2:16" ht="32.1" hidden="1" customHeight="1" x14ac:dyDescent="0.25">
      <c r="B71" s="2" t="s">
        <v>880</v>
      </c>
      <c r="C71" s="2" t="str">
        <f>VLOOKUP(tbGems_I[[#This Row],[Name]],tbGems[],MATCH("Sub-Type",tbGems[#Headers],0),FALSE)</f>
        <v>INT Gem</v>
      </c>
      <c r="D71" s="36" t="str">
        <f>_xlfn.CONCAT(VLOOKUP(tbGems_I[[#This Row],[Name]],tbGems[],MATCH("Prefix",tbGems[#Headers],0),FALSE),".",tbGems_I[[#This Row],[Level]]," ",tbGems_I[[#This Row],[Name]])</f>
        <v>6.14.110.1 Cold Snap</v>
      </c>
      <c r="E71" s="36" t="s">
        <v>281</v>
      </c>
      <c r="F71" s="30" t="s">
        <v>1672</v>
      </c>
      <c r="G71" s="37">
        <v>0.14000000000000001</v>
      </c>
      <c r="H71" s="38">
        <v>1</v>
      </c>
      <c r="I71" s="39" t="s">
        <v>279</v>
      </c>
      <c r="J71" s="3" t="s">
        <v>297</v>
      </c>
      <c r="K71" s="14">
        <f>VLOOKUP(tbGems_I[[#This Row],[Long Name]],tbGemLevels[],MATCH("ReqLevel",tbGemLevels[#Headers],0),FALSE)</f>
        <v>16</v>
      </c>
      <c r="L71" s="14">
        <f>VLOOKUP(tbGems_I[[#This Row],[Long Name]],tbGemLevels[],MATCH("STR",tbGemLevels[#Headers],0),FALSE)</f>
        <v>0</v>
      </c>
      <c r="M71" s="14">
        <f>VLOOKUP(tbGems_I[[#This Row],[Long Name]],tbGemLevels[],MATCH("DEX",tbGemLevels[#Headers],0),FALSE)</f>
        <v>18</v>
      </c>
      <c r="N71" s="9">
        <f>VLOOKUP(tbGems_I[[#This Row],[Long Name]],tbGemLevels[],MATCH("INT",tbGemLevels[#Headers],0),FALSE)</f>
        <v>26</v>
      </c>
      <c r="O71" s="43" t="str">
        <f>VLOOKUP(tbGems_I[[#This Row],[Name]],tbGems[],MATCH("Keywords",tbGems[#Headers],0),FALSE)</f>
        <v>Spell, AoE, Cold, Duration</v>
      </c>
      <c r="P71" s="2"/>
    </row>
    <row r="72" spans="2:16" ht="32.1" hidden="1" customHeight="1" x14ac:dyDescent="0.25">
      <c r="B72" s="2" t="s">
        <v>880</v>
      </c>
      <c r="C72" s="2" t="str">
        <f>VLOOKUP(tbGems_I[[#This Row],[Name]],tbGems[],MATCH("Sub-Type",tbGems[#Headers],0),FALSE)</f>
        <v>INT Gem</v>
      </c>
      <c r="D72" s="36" t="str">
        <f>_xlfn.CONCAT(VLOOKUP(tbGems_I[[#This Row],[Name]],tbGems[],MATCH("Prefix",tbGems[#Headers],0),FALSE),".",tbGems_I[[#This Row],[Level]]," ",tbGems_I[[#This Row],[Name]])</f>
        <v>6.14.110.1 Cold Snap</v>
      </c>
      <c r="E72" s="36" t="s">
        <v>281</v>
      </c>
      <c r="F72" s="30" t="s">
        <v>1672</v>
      </c>
      <c r="G72" s="37">
        <v>0</v>
      </c>
      <c r="H72" s="38">
        <v>1</v>
      </c>
      <c r="I72" s="39" t="s">
        <v>279</v>
      </c>
      <c r="J72" s="3" t="s">
        <v>297</v>
      </c>
      <c r="K72" s="14">
        <f>VLOOKUP(tbGems_I[[#This Row],[Long Name]],tbGemLevels[],MATCH("ReqLevel",tbGemLevels[#Headers],0),FALSE)</f>
        <v>16</v>
      </c>
      <c r="L72" s="14">
        <f>VLOOKUP(tbGems_I[[#This Row],[Long Name]],tbGemLevels[],MATCH("STR",tbGemLevels[#Headers],0),FALSE)</f>
        <v>0</v>
      </c>
      <c r="M72" s="14">
        <f>VLOOKUP(tbGems_I[[#This Row],[Long Name]],tbGemLevels[],MATCH("DEX",tbGemLevels[#Headers],0),FALSE)</f>
        <v>18</v>
      </c>
      <c r="N72" s="9">
        <f>VLOOKUP(tbGems_I[[#This Row],[Long Name]],tbGemLevels[],MATCH("INT",tbGemLevels[#Headers],0),FALSE)</f>
        <v>26</v>
      </c>
      <c r="O72" s="43" t="str">
        <f>VLOOKUP(tbGems_I[[#This Row],[Name]],tbGems[],MATCH("Keywords",tbGems[#Headers],0),FALSE)</f>
        <v>Spell, AoE, Cold, Duration</v>
      </c>
      <c r="P72" s="2"/>
    </row>
    <row r="73" spans="2:16" ht="32.1" hidden="1" customHeight="1" x14ac:dyDescent="0.25">
      <c r="B73" s="35" t="s">
        <v>212</v>
      </c>
      <c r="C73" s="35" t="str">
        <f>VLOOKUP(tbGems_I[[#This Row],[Name]],tbGems[],MATCH("Sub-Type",tbGems[#Headers],0),FALSE)</f>
        <v>INT Gem</v>
      </c>
      <c r="D73" s="36" t="str">
        <f>_xlfn.CONCAT(VLOOKUP(tbGems_I[[#This Row],[Name]],tbGems[],MATCH("Prefix",tbGems[#Headers],0),FALSE),".",tbGems_I[[#This Row],[Level]]," ",tbGems_I[[#This Row],[Name]])</f>
        <v>6.14.114.8 Conductivity</v>
      </c>
      <c r="E73" s="36" t="s">
        <v>281</v>
      </c>
      <c r="F73" s="30" t="s">
        <v>1672</v>
      </c>
      <c r="G73" s="37">
        <v>0</v>
      </c>
      <c r="H73" s="38">
        <v>8</v>
      </c>
      <c r="I73" s="39"/>
      <c r="J73" s="3" t="s">
        <v>292</v>
      </c>
      <c r="K73" s="9">
        <f>VLOOKUP(tbGems_I[[#This Row],[Long Name]],tbGemLevels[],MATCH("ReqLevel",tbGemLevels[#Headers],0),FALSE)</f>
        <v>45</v>
      </c>
      <c r="L73" s="9">
        <f>VLOOKUP(tbGems_I[[#This Row],[Long Name]],tbGemLevels[],MATCH("STR",tbGemLevels[#Headers],0),FALSE)</f>
        <v>0</v>
      </c>
      <c r="M73" s="9">
        <f>VLOOKUP(tbGems_I[[#This Row],[Long Name]],tbGemLevels[],MATCH("DEX",tbGemLevels[#Headers],0),FALSE)</f>
        <v>0</v>
      </c>
      <c r="N73" s="9">
        <f>VLOOKUP(tbGems_I[[#This Row],[Long Name]],tbGemLevels[],MATCH("INT",tbGemLevels[#Headers],0),FALSE)</f>
        <v>102</v>
      </c>
      <c r="O73" s="43" t="str">
        <f>VLOOKUP(tbGems_I[[#This Row],[Name]],tbGems[],MATCH("Keywords",tbGems[#Headers],0),FALSE)</f>
        <v>Spell, AoE, Duration, Lightning, Curse, Hex</v>
      </c>
      <c r="P73" s="2"/>
    </row>
    <row r="74" spans="2:16" ht="32.1" hidden="1" customHeight="1" x14ac:dyDescent="0.25">
      <c r="B74" s="2" t="s">
        <v>762</v>
      </c>
      <c r="C74" s="22" t="str">
        <f>VLOOKUP(tbGems_I[[#This Row],[Name]],tbGems[],MATCH("Sub-Type",tbGems[#Headers],0),FALSE)</f>
        <v>DEX Gem</v>
      </c>
      <c r="D74" s="34" t="str">
        <f>_xlfn.CONCAT(VLOOKUP(tbGems_I[[#This Row],[Name]],tbGems[],MATCH("Prefix",tbGems[#Headers],0),FALSE),".",tbGems_I[[#This Row],[Level]]," ",tbGems_I[[#This Row],[Name]])</f>
        <v>6.13.122.1 Cremation</v>
      </c>
      <c r="E74" s="36" t="s">
        <v>281</v>
      </c>
      <c r="F74" s="40" t="s">
        <v>1674</v>
      </c>
      <c r="G74" s="37">
        <v>0</v>
      </c>
      <c r="H74" s="38">
        <v>1</v>
      </c>
      <c r="I74" s="39"/>
      <c r="J74" s="3" t="s">
        <v>292</v>
      </c>
      <c r="K74" s="14">
        <f>VLOOKUP(tbGems_I[[#This Row],[Long Name]],tbGemLevels[],MATCH("ReqLevel",tbGemLevels[#Headers],0),FALSE)</f>
        <v>28</v>
      </c>
      <c r="L74" s="14">
        <f>VLOOKUP(tbGems_I[[#This Row],[Long Name]],tbGemLevels[],MATCH("STR",tbGemLevels[#Headers],0),FALSE)</f>
        <v>0</v>
      </c>
      <c r="M74" s="14">
        <f>VLOOKUP(tbGems_I[[#This Row],[Long Name]],tbGemLevels[],MATCH("DEX",tbGemLevels[#Headers],0),FALSE)</f>
        <v>42</v>
      </c>
      <c r="N74" s="9">
        <f>VLOOKUP(tbGems_I[[#This Row],[Long Name]],tbGemLevels[],MATCH("INT",tbGemLevels[#Headers],0),FALSE)</f>
        <v>29</v>
      </c>
      <c r="O74" s="43" t="str">
        <f>VLOOKUP(tbGems_I[[#This Row],[Name]],tbGems[],MATCH("Keywords",tbGems[#Headers],0),FALSE)</f>
        <v>Spell, AoE, Fire, Duration, Projectile</v>
      </c>
      <c r="P74" s="2"/>
    </row>
    <row r="75" spans="2:16" ht="32.1" hidden="1" customHeight="1" x14ac:dyDescent="0.25">
      <c r="B75" s="2" t="s">
        <v>762</v>
      </c>
      <c r="C75" s="22" t="str">
        <f>VLOOKUP(tbGems_I[[#This Row],[Name]],tbGems[],MATCH("Sub-Type",tbGems[#Headers],0),FALSE)</f>
        <v>DEX Gem</v>
      </c>
      <c r="D75" s="34" t="str">
        <f>_xlfn.CONCAT(VLOOKUP(tbGems_I[[#This Row],[Name]],tbGems[],MATCH("Prefix",tbGems[#Headers],0),FALSE),".",tbGems_I[[#This Row],[Level]]," ",tbGems_I[[#This Row],[Name]])</f>
        <v>6.13.122.1 Cremation</v>
      </c>
      <c r="E75" s="36" t="s">
        <v>281</v>
      </c>
      <c r="F75" s="40" t="s">
        <v>1674</v>
      </c>
      <c r="G75" s="37">
        <v>0</v>
      </c>
      <c r="H75" s="38">
        <v>1</v>
      </c>
      <c r="I75" s="39"/>
      <c r="J75" s="3" t="s">
        <v>292</v>
      </c>
      <c r="K75" s="14">
        <f>VLOOKUP(tbGems_I[[#This Row],[Long Name]],tbGemLevels[],MATCH("ReqLevel",tbGemLevels[#Headers],0),FALSE)</f>
        <v>28</v>
      </c>
      <c r="L75" s="14">
        <f>VLOOKUP(tbGems_I[[#This Row],[Long Name]],tbGemLevels[],MATCH("STR",tbGemLevels[#Headers],0),FALSE)</f>
        <v>0</v>
      </c>
      <c r="M75" s="14">
        <f>VLOOKUP(tbGems_I[[#This Row],[Long Name]],tbGemLevels[],MATCH("DEX",tbGemLevels[#Headers],0),FALSE)</f>
        <v>42</v>
      </c>
      <c r="N75" s="9">
        <f>VLOOKUP(tbGems_I[[#This Row],[Long Name]],tbGemLevels[],MATCH("INT",tbGemLevels[#Headers],0),FALSE)</f>
        <v>29</v>
      </c>
      <c r="O75" s="43" t="str">
        <f>VLOOKUP(tbGems_I[[#This Row],[Name]],tbGems[],MATCH("Keywords",tbGems[#Headers],0),FALSE)</f>
        <v>Spell, AoE, Fire, Duration, Projectile</v>
      </c>
      <c r="P75" s="2"/>
    </row>
    <row r="76" spans="2:16" ht="32.1" hidden="1" customHeight="1" x14ac:dyDescent="0.25">
      <c r="B76" s="35" t="s">
        <v>763</v>
      </c>
      <c r="C76" s="35" t="s">
        <v>168</v>
      </c>
      <c r="D76" s="36" t="str">
        <f>_xlfn.CONCAT(VLOOKUP(tbGems_I[[#This Row],[Name]],tbGems[],MATCH("Prefix",tbGems[#Headers],0),FALSE),".",tbGems_I[[#This Row],[Level]]," ",tbGems_I[[#This Row],[Name]])</f>
        <v>6.13.124.1 Cyclone</v>
      </c>
      <c r="E76" s="40" t="s">
        <v>281</v>
      </c>
      <c r="F76" s="40" t="s">
        <v>1674</v>
      </c>
      <c r="G76" s="32">
        <v>0</v>
      </c>
      <c r="H76" s="3">
        <v>1</v>
      </c>
      <c r="J76" s="3">
        <v>1</v>
      </c>
      <c r="K76" s="9">
        <f>VLOOKUP(tbGems_I[[#This Row],[Long Name]],tbGemLevels[],MATCH("ReqLevel",tbGemLevels[#Headers],0),FALSE)</f>
        <v>28</v>
      </c>
      <c r="L76" s="9">
        <f>VLOOKUP(tbGems_I[[#This Row],[Long Name]],tbGemLevels[],MATCH("STR",tbGemLevels[#Headers],0),FALSE)</f>
        <v>29</v>
      </c>
      <c r="M76" s="9">
        <f>VLOOKUP(tbGems_I[[#This Row],[Long Name]],tbGemLevels[],MATCH("DEX",tbGemLevels[#Headers],0),FALSE)</f>
        <v>42</v>
      </c>
      <c r="N76" s="9">
        <f>VLOOKUP(tbGems_I[[#This Row],[Long Name]],tbGemLevels[],MATCH("INT",tbGemLevels[#Headers],0),FALSE)</f>
        <v>0</v>
      </c>
      <c r="O76" s="43" t="str">
        <f>VLOOKUP(tbGems_I[[#This Row],[Name]],tbGems[],MATCH("Keywords",tbGems[#Headers],0),FALSE)</f>
        <v>Attack, AoE, Movement, Channelling, Physical, Melee</v>
      </c>
      <c r="P76" s="2"/>
    </row>
    <row r="77" spans="2:16" ht="32.1" hidden="1" customHeight="1" x14ac:dyDescent="0.25">
      <c r="B77" s="2" t="s">
        <v>188</v>
      </c>
      <c r="C77" s="22" t="str">
        <f>VLOOKUP(tbGems_I[[#This Row],[Name]],tbGems[],MATCH("Sub-Type",tbGems[#Headers],0),FALSE)</f>
        <v>DEX Gem</v>
      </c>
      <c r="D77" s="34" t="str">
        <f>_xlfn.CONCAT(VLOOKUP(tbGems_I[[#This Row],[Name]],tbGems[],MATCH("Prefix",tbGems[#Headers],0),FALSE),".",tbGems_I[[#This Row],[Level]]," ",tbGems_I[[#This Row],[Name]])</f>
        <v>6.13.128.1 Deadly Ailments Support</v>
      </c>
      <c r="E77" s="36" t="s">
        <v>281</v>
      </c>
      <c r="F77" s="40" t="s">
        <v>1674</v>
      </c>
      <c r="G77" s="37">
        <v>0</v>
      </c>
      <c r="H77" s="38">
        <v>1</v>
      </c>
      <c r="I77" s="39"/>
      <c r="J77" s="3" t="s">
        <v>292</v>
      </c>
      <c r="K77" s="14">
        <f>VLOOKUP(tbGems_I[[#This Row],[Long Name]],tbGemLevels[],MATCH("ReqLevel",tbGemLevels[#Headers],0),FALSE)</f>
        <v>18</v>
      </c>
      <c r="L77" s="14">
        <f>VLOOKUP(tbGems_I[[#This Row],[Long Name]],tbGemLevels[],MATCH("STR",tbGemLevels[#Headers],0),FALSE)</f>
        <v>0</v>
      </c>
      <c r="M77" s="14">
        <f>VLOOKUP(tbGems_I[[#This Row],[Long Name]],tbGemLevels[],MATCH("DEX",tbGemLevels[#Headers],0),FALSE)</f>
        <v>21</v>
      </c>
      <c r="N77" s="9">
        <f>VLOOKUP(tbGems_I[[#This Row],[Long Name]],tbGemLevels[],MATCH("INT",tbGemLevels[#Headers],0),FALSE)</f>
        <v>14</v>
      </c>
      <c r="O77" s="43" t="str">
        <f>VLOOKUP(tbGems_I[[#This Row],[Name]],tbGems[],MATCH("Keywords",tbGems[#Headers],0),FALSE)</f>
        <v>Support</v>
      </c>
      <c r="P77" s="2"/>
    </row>
    <row r="78" spans="2:16" ht="32.1" hidden="1" customHeight="1" x14ac:dyDescent="0.25">
      <c r="B78" s="2" t="s">
        <v>765</v>
      </c>
      <c r="C78" s="22" t="str">
        <f>VLOOKUP(tbGems_I[[#This Row],[Name]],tbGems[],MATCH("Sub-Type",tbGems[#Headers],0),FALSE)</f>
        <v>DEX Gem</v>
      </c>
      <c r="D78" s="34" t="str">
        <f>_xlfn.CONCAT(VLOOKUP(tbGems_I[[#This Row],[Name]],tbGems[],MATCH("Prefix",tbGems[#Headers],0),FALSE),".",tbGems_I[[#This Row],[Level]]," ",tbGems_I[[#This Row],[Name]])</f>
        <v>6.13.134.1 Detonate Dead</v>
      </c>
      <c r="E78" s="36" t="s">
        <v>281</v>
      </c>
      <c r="F78" s="40" t="s">
        <v>1672</v>
      </c>
      <c r="G78" s="37">
        <v>0</v>
      </c>
      <c r="H78" s="38">
        <v>1</v>
      </c>
      <c r="I78" s="39"/>
      <c r="J78" s="3" t="s">
        <v>292</v>
      </c>
      <c r="K78" s="14">
        <f>VLOOKUP(tbGems_I[[#This Row],[Long Name]],tbGemLevels[],MATCH("ReqLevel",tbGemLevels[#Headers],0),FALSE)</f>
        <v>4</v>
      </c>
      <c r="L78" s="14">
        <f>VLOOKUP(tbGems_I[[#This Row],[Long Name]],tbGemLevels[],MATCH("STR",tbGemLevels[#Headers],0),FALSE)</f>
        <v>0</v>
      </c>
      <c r="M78" s="14">
        <f>VLOOKUP(tbGems_I[[#This Row],[Long Name]],tbGemLevels[],MATCH("DEX",tbGemLevels[#Headers],0),FALSE)</f>
        <v>0</v>
      </c>
      <c r="N78" s="9">
        <f>VLOOKUP(tbGems_I[[#This Row],[Long Name]],tbGemLevels[],MATCH("INT",tbGemLevels[#Headers],0),FALSE)</f>
        <v>0</v>
      </c>
      <c r="O78" s="43" t="str">
        <f>VLOOKUP(tbGems_I[[#This Row],[Name]],tbGems[],MATCH("Keywords",tbGems[#Headers],0),FALSE)</f>
        <v>Spell, AoE, Fire</v>
      </c>
      <c r="P78" s="2"/>
    </row>
    <row r="79" spans="2:16" ht="32.1" hidden="1" customHeight="1" x14ac:dyDescent="0.25">
      <c r="B79" s="2" t="s">
        <v>765</v>
      </c>
      <c r="C79" s="22" t="str">
        <f>VLOOKUP(tbGems_I[[#This Row],[Name]],tbGems[],MATCH("Sub-Type",tbGems[#Headers],0),FALSE)</f>
        <v>DEX Gem</v>
      </c>
      <c r="D79" s="34" t="str">
        <f>_xlfn.CONCAT(VLOOKUP(tbGems_I[[#This Row],[Name]],tbGems[],MATCH("Prefix",tbGems[#Headers],0),FALSE),".",tbGems_I[[#This Row],[Level]]," ",tbGems_I[[#This Row],[Name]])</f>
        <v>6.13.134.1 Detonate Dead</v>
      </c>
      <c r="E79" s="36" t="s">
        <v>281</v>
      </c>
      <c r="F79" s="40" t="s">
        <v>1672</v>
      </c>
      <c r="G79" s="37">
        <v>0</v>
      </c>
      <c r="H79" s="38">
        <v>1</v>
      </c>
      <c r="I79" s="39"/>
      <c r="J79" s="3" t="s">
        <v>297</v>
      </c>
      <c r="K79" s="14">
        <f>VLOOKUP(tbGems_I[[#This Row],[Long Name]],tbGemLevels[],MATCH("ReqLevel",tbGemLevels[#Headers],0),FALSE)</f>
        <v>4</v>
      </c>
      <c r="L79" s="14">
        <f>VLOOKUP(tbGems_I[[#This Row],[Long Name]],tbGemLevels[],MATCH("STR",tbGemLevels[#Headers],0),FALSE)</f>
        <v>0</v>
      </c>
      <c r="M79" s="14">
        <f>VLOOKUP(tbGems_I[[#This Row],[Long Name]],tbGemLevels[],MATCH("DEX",tbGemLevels[#Headers],0),FALSE)</f>
        <v>0</v>
      </c>
      <c r="N79" s="9">
        <f>VLOOKUP(tbGems_I[[#This Row],[Long Name]],tbGemLevels[],MATCH("INT",tbGemLevels[#Headers],0),FALSE)</f>
        <v>0</v>
      </c>
      <c r="O79" s="43" t="str">
        <f>VLOOKUP(tbGems_I[[#This Row],[Name]],tbGems[],MATCH("Keywords",tbGems[#Headers],0),FALSE)</f>
        <v>Spell, AoE, Fire</v>
      </c>
      <c r="P79" s="2"/>
    </row>
    <row r="80" spans="2:16" ht="32.1" hidden="1" customHeight="1" x14ac:dyDescent="0.25">
      <c r="B80" s="2" t="s">
        <v>317</v>
      </c>
      <c r="C80" s="2" t="str">
        <f>VLOOKUP(tbGems_I[[#This Row],[Name]],tbGems[],MATCH("Sub-Type",tbGems[#Headers],0),FALSE)</f>
        <v>INT Gem</v>
      </c>
      <c r="D80" s="34" t="str">
        <f>_xlfn.CONCAT(VLOOKUP(tbGems_I[[#This Row],[Name]],tbGems[],MATCH("Prefix",tbGems[#Headers],0),FALSE),".",tbGems_I[[#This Row],[Level]]," ",tbGems_I[[#This Row],[Name]])</f>
        <v>6.14.138.1 Divine Ire</v>
      </c>
      <c r="E80" s="40" t="s">
        <v>281</v>
      </c>
      <c r="F80" s="30" t="s">
        <v>1672</v>
      </c>
      <c r="G80" s="32">
        <v>0</v>
      </c>
      <c r="H80" s="3">
        <v>1</v>
      </c>
      <c r="J80" s="3" t="s">
        <v>292</v>
      </c>
      <c r="K80" s="9">
        <f>VLOOKUP(tbGems_I[[#This Row],[Long Name]],tbGemLevels[],MATCH("ReqLevel",tbGemLevels[#Headers],0),FALSE)</f>
        <v>28</v>
      </c>
      <c r="L80" s="9">
        <f>VLOOKUP(tbGems_I[[#This Row],[Long Name]],tbGemLevels[],MATCH("STR",tbGemLevels[#Headers],0),FALSE)</f>
        <v>29</v>
      </c>
      <c r="M80" s="9">
        <f>VLOOKUP(tbGems_I[[#This Row],[Long Name]],tbGemLevels[],MATCH("DEX",tbGemLevels[#Headers],0),FALSE)</f>
        <v>0</v>
      </c>
      <c r="N80" s="9">
        <f>VLOOKUP(tbGems_I[[#This Row],[Long Name]],tbGemLevels[],MATCH("INT",tbGemLevels[#Headers],0),FALSE)</f>
        <v>42</v>
      </c>
      <c r="O80" s="43" t="str">
        <f>VLOOKUP(tbGems_I[[#This Row],[Name]],tbGems[],MATCH("Keywords",tbGems[#Headers],0),FALSE)</f>
        <v>Lightning, Spell, AoE, Channelling, Physical</v>
      </c>
      <c r="P80" s="2"/>
    </row>
    <row r="81" spans="2:16" ht="32.1" hidden="1" customHeight="1" x14ac:dyDescent="0.25">
      <c r="B81" s="2" t="s">
        <v>827</v>
      </c>
      <c r="C81" s="22" t="str">
        <f>VLOOKUP(tbGems_I[[#This Row],[Name]],tbGems[],MATCH("Sub-Type",tbGems[#Headers],0),FALSE)</f>
        <v>STR Gem</v>
      </c>
      <c r="D81" s="34" t="str">
        <f>_xlfn.CONCAT(VLOOKUP(tbGems_I[[#This Row],[Name]],tbGems[],MATCH("Prefix",tbGems[#Headers],0),FALSE),".",tbGems_I[[#This Row],[Level]]," ",tbGems_I[[#This Row],[Name]])</f>
        <v>6.12.139.1 Dominating Blow</v>
      </c>
      <c r="E81" s="36" t="s">
        <v>281</v>
      </c>
      <c r="F81" s="40" t="s">
        <v>290</v>
      </c>
      <c r="G81" s="37">
        <v>0.05</v>
      </c>
      <c r="H81" s="38">
        <v>1</v>
      </c>
      <c r="I81" s="39"/>
      <c r="J81" s="3" t="s">
        <v>292</v>
      </c>
      <c r="K81" s="14">
        <f>VLOOKUP(tbGems_I[[#This Row],[Long Name]],tbGemLevels[],MATCH("ReqLevel",tbGemLevels[#Headers],0),FALSE)</f>
        <v>28</v>
      </c>
      <c r="L81" s="14">
        <f>VLOOKUP(tbGems_I[[#This Row],[Long Name]],tbGemLevels[],MATCH("STR",tbGemLevels[#Headers],0),FALSE)</f>
        <v>42</v>
      </c>
      <c r="M81" s="14">
        <f>VLOOKUP(tbGems_I[[#This Row],[Long Name]],tbGemLevels[],MATCH("DEX",tbGemLevels[#Headers],0),FALSE)</f>
        <v>0</v>
      </c>
      <c r="N81" s="9">
        <f>VLOOKUP(tbGems_I[[#This Row],[Long Name]],tbGemLevels[],MATCH("INT",tbGemLevels[#Headers],0),FALSE)</f>
        <v>29</v>
      </c>
      <c r="O81" s="43" t="str">
        <f>VLOOKUP(tbGems_I[[#This Row],[Name]],tbGems[],MATCH("Keywords",tbGems[#Headers],0),FALSE)</f>
        <v>Attack, Minion, Duration, Melee, Strike</v>
      </c>
      <c r="P81" s="2"/>
    </row>
    <row r="82" spans="2:16" ht="32.1" hidden="1" customHeight="1" x14ac:dyDescent="0.25">
      <c r="B82" s="2" t="s">
        <v>273</v>
      </c>
      <c r="C82" s="22" t="str">
        <f>VLOOKUP(tbGems_I[[#This Row],[Name]],tbGems[],MATCH("Sub-Type",tbGems[#Headers],0),FALSE)</f>
        <v>INT Gem</v>
      </c>
      <c r="D82" s="34" t="str">
        <f>_xlfn.CONCAT(VLOOKUP(tbGems_I[[#This Row],[Name]],tbGems[],MATCH("Prefix",tbGems[#Headers],0),FALSE),".",tbGems_I[[#This Row],[Level]]," ",tbGems_I[[#This Row],[Name]])</f>
        <v>6.14.148.1 Elemental Focus Support</v>
      </c>
      <c r="E82" s="36" t="s">
        <v>281</v>
      </c>
      <c r="F82" s="40" t="s">
        <v>1672</v>
      </c>
      <c r="G82" s="37">
        <v>0</v>
      </c>
      <c r="H82" s="38">
        <v>1</v>
      </c>
      <c r="I82" s="39"/>
      <c r="J82" s="3" t="s">
        <v>292</v>
      </c>
      <c r="K82" s="14">
        <f>VLOOKUP(tbGems_I[[#This Row],[Long Name]],tbGemLevels[],MATCH("ReqLevel",tbGemLevels[#Headers],0),FALSE)</f>
        <v>18</v>
      </c>
      <c r="L82" s="14">
        <f>VLOOKUP(tbGems_I[[#This Row],[Long Name]],tbGemLevels[],MATCH("STR",tbGemLevels[#Headers],0),FALSE)</f>
        <v>0</v>
      </c>
      <c r="M82" s="14">
        <f>VLOOKUP(tbGems_I[[#This Row],[Long Name]],tbGemLevels[],MATCH("DEX",tbGemLevels[#Headers],0),FALSE)</f>
        <v>0</v>
      </c>
      <c r="N82" s="9">
        <f>VLOOKUP(tbGems_I[[#This Row],[Long Name]],tbGemLevels[],MATCH("INT",tbGemLevels[#Headers],0),FALSE)</f>
        <v>33</v>
      </c>
      <c r="O82" s="43" t="str">
        <f>VLOOKUP(tbGems_I[[#This Row],[Name]],tbGems[],MATCH("Keywords",tbGems[#Headers],0),FALSE)</f>
        <v>Support</v>
      </c>
      <c r="P82" s="2"/>
    </row>
    <row r="83" spans="2:16" ht="32.1" hidden="1" customHeight="1" x14ac:dyDescent="0.25">
      <c r="B83" s="2" t="s">
        <v>273</v>
      </c>
      <c r="C83" s="22" t="str">
        <f>VLOOKUP(tbGems_I[[#This Row],[Name]],tbGems[],MATCH("Sub-Type",tbGems[#Headers],0),FALSE)</f>
        <v>INT Gem</v>
      </c>
      <c r="D83" s="34" t="str">
        <f>_xlfn.CONCAT(VLOOKUP(tbGems_I[[#This Row],[Name]],tbGems[],MATCH("Prefix",tbGems[#Headers],0),FALSE),".",tbGems_I[[#This Row],[Level]]," ",tbGems_I[[#This Row],[Name]])</f>
        <v>6.14.148.10 Elemental Focus Support</v>
      </c>
      <c r="E83" s="36" t="s">
        <v>281</v>
      </c>
      <c r="F83" s="40" t="s">
        <v>1672</v>
      </c>
      <c r="G83" s="37">
        <v>0</v>
      </c>
      <c r="H83" s="38">
        <v>10</v>
      </c>
      <c r="I83" s="39"/>
      <c r="J83" s="3" t="s">
        <v>292</v>
      </c>
      <c r="K83" s="14">
        <f>VLOOKUP(tbGems_I[[#This Row],[Long Name]],tbGemLevels[],MATCH("ReqLevel",tbGemLevels[#Headers],0),FALSE)</f>
        <v>47</v>
      </c>
      <c r="L83" s="14">
        <f>VLOOKUP(tbGems_I[[#This Row],[Long Name]],tbGemLevels[],MATCH("STR",tbGemLevels[#Headers],0),FALSE)</f>
        <v>0</v>
      </c>
      <c r="M83" s="14">
        <f>VLOOKUP(tbGems_I[[#This Row],[Long Name]],tbGemLevels[],MATCH("DEX",tbGemLevels[#Headers],0),FALSE)</f>
        <v>0</v>
      </c>
      <c r="N83" s="9">
        <f>VLOOKUP(tbGems_I[[#This Row],[Long Name]],tbGemLevels[],MATCH("INT",tbGemLevels[#Headers],0),FALSE)</f>
        <v>76</v>
      </c>
      <c r="O83" s="43" t="str">
        <f>VLOOKUP(tbGems_I[[#This Row],[Name]],tbGems[],MATCH("Keywords",tbGems[#Headers],0),FALSE)</f>
        <v>Support</v>
      </c>
      <c r="P83" s="2"/>
    </row>
    <row r="84" spans="2:16" ht="32.1" hidden="1" customHeight="1" x14ac:dyDescent="0.25">
      <c r="B84" s="2" t="s">
        <v>267</v>
      </c>
      <c r="C84" s="2" t="str">
        <f>VLOOKUP(tbGems_I[[#This Row],[Name]],tbGems[],MATCH("Sub-Type",tbGems[#Headers],0),FALSE)</f>
        <v>STR Gem</v>
      </c>
      <c r="D84" s="34" t="str">
        <f>_xlfn.CONCAT(VLOOKUP(tbGems_I[[#This Row],[Name]],tbGems[],MATCH("Prefix",tbGems[#Headers],0),FALSE),".",tbGems_I[[#This Row],[Level]]," ",tbGems_I[[#This Row],[Name]])</f>
        <v>6.12.155.3 Enduring Cry</v>
      </c>
      <c r="E84" s="36" t="s">
        <v>281</v>
      </c>
      <c r="F84" s="40" t="s">
        <v>290</v>
      </c>
      <c r="G84" s="32">
        <v>0</v>
      </c>
      <c r="H84" s="3">
        <v>3</v>
      </c>
      <c r="I84" s="31"/>
      <c r="J84" s="3" t="s">
        <v>292</v>
      </c>
      <c r="K84" s="9">
        <f>VLOOKUP(tbGems_I[[#This Row],[Long Name]],tbGemLevels[],MATCH("ReqLevel",tbGemLevels[#Headers],0),FALSE)</f>
        <v>17</v>
      </c>
      <c r="L84" s="9">
        <f>VLOOKUP(tbGems_I[[#This Row],[Long Name]],tbGemLevels[],MATCH("STR",tbGemLevels[#Headers],0),FALSE)</f>
        <v>43</v>
      </c>
      <c r="M84" s="9">
        <f>VLOOKUP(tbGems_I[[#This Row],[Long Name]],tbGemLevels[],MATCH("DEX",tbGemLevels[#Headers],0),FALSE)</f>
        <v>0</v>
      </c>
      <c r="N84" s="9">
        <f>VLOOKUP(tbGems_I[[#This Row],[Long Name]],tbGemLevels[],MATCH("INT",tbGemLevels[#Headers],0),FALSE)</f>
        <v>0</v>
      </c>
      <c r="O84" s="43" t="str">
        <f>VLOOKUP(tbGems_I[[#This Row],[Name]],tbGems[],MATCH("Keywords",tbGems[#Headers],0),FALSE)</f>
        <v>Warcry, AoE, Duration</v>
      </c>
      <c r="P84" s="2"/>
    </row>
    <row r="85" spans="2:16" ht="32.1" hidden="1" customHeight="1" x14ac:dyDescent="0.25">
      <c r="B85" s="2" t="s">
        <v>267</v>
      </c>
      <c r="C85" s="2" t="str">
        <f>VLOOKUP(tbGems_I[[#This Row],[Name]],tbGems[],MATCH("Sub-Type",tbGems[#Headers],0),FALSE)</f>
        <v>STR Gem</v>
      </c>
      <c r="D85" s="34" t="str">
        <f>_xlfn.CONCAT(VLOOKUP(tbGems_I[[#This Row],[Name]],tbGems[],MATCH("Prefix",tbGems[#Headers],0),FALSE),".",tbGems_I[[#This Row],[Level]]," ",tbGems_I[[#This Row],[Name]])</f>
        <v>6.12.155.1 Enduring Cry</v>
      </c>
      <c r="E85" s="36" t="s">
        <v>281</v>
      </c>
      <c r="F85" s="40" t="s">
        <v>290</v>
      </c>
      <c r="G85" s="32">
        <v>7.0000000000000007E-2</v>
      </c>
      <c r="H85" s="3">
        <v>1</v>
      </c>
      <c r="I85" s="31"/>
      <c r="J85" s="3" t="s">
        <v>292</v>
      </c>
      <c r="K85" s="9">
        <f>VLOOKUP(tbGems_I[[#This Row],[Long Name]],tbGemLevels[],MATCH("ReqLevel",tbGemLevels[#Headers],0),FALSE)</f>
        <v>10</v>
      </c>
      <c r="L85" s="9">
        <f>VLOOKUP(tbGems_I[[#This Row],[Long Name]],tbGemLevels[],MATCH("STR",tbGemLevels[#Headers],0),FALSE)</f>
        <v>29</v>
      </c>
      <c r="M85" s="9">
        <f>VLOOKUP(tbGems_I[[#This Row],[Long Name]],tbGemLevels[],MATCH("DEX",tbGemLevels[#Headers],0),FALSE)</f>
        <v>0</v>
      </c>
      <c r="N85" s="9">
        <f>VLOOKUP(tbGems_I[[#This Row],[Long Name]],tbGemLevels[],MATCH("INT",tbGemLevels[#Headers],0),FALSE)</f>
        <v>0</v>
      </c>
      <c r="O85" s="43" t="str">
        <f>VLOOKUP(tbGems_I[[#This Row],[Name]],tbGems[],MATCH("Keywords",tbGems[#Headers],0),FALSE)</f>
        <v>Warcry, AoE, Duration</v>
      </c>
      <c r="P85" s="2"/>
    </row>
    <row r="86" spans="2:16" ht="32.1" hidden="1" customHeight="1" x14ac:dyDescent="0.25">
      <c r="B86" s="2" t="s">
        <v>891</v>
      </c>
      <c r="C86" s="2" t="s">
        <v>170</v>
      </c>
      <c r="D86" s="2" t="str">
        <f>_xlfn.CONCAT(VLOOKUP(tbGems_I[[#This Row],[Name]],tbGems[],MATCH("Prefix",tbGems[#Headers],0),FALSE),".",tbGems_I[[#This Row],[Level]]," ",tbGems_I[[#This Row],[Name]])</f>
        <v>6.14.157.1 Enfeeble</v>
      </c>
      <c r="E86" s="2" t="s">
        <v>281</v>
      </c>
      <c r="F86" s="30" t="s">
        <v>1672</v>
      </c>
      <c r="G86" s="32">
        <v>0</v>
      </c>
      <c r="H86" s="3">
        <v>1</v>
      </c>
      <c r="I86" s="31"/>
      <c r="J86" s="3" t="s">
        <v>292</v>
      </c>
      <c r="K86" s="9">
        <f>VLOOKUP(tbGems_I[[#This Row],[Long Name]],tbGemLevels[],MATCH("ReqLevel",tbGemLevels[#Headers],0),FALSE)</f>
        <v>24</v>
      </c>
      <c r="L86" s="9">
        <f>VLOOKUP(tbGems_I[[#This Row],[Long Name]],tbGemLevels[],MATCH("STR",tbGemLevels[#Headers],0),FALSE)</f>
        <v>0</v>
      </c>
      <c r="M86" s="9">
        <f>VLOOKUP(tbGems_I[[#This Row],[Long Name]],tbGemLevels[],MATCH("DEX",tbGemLevels[#Headers],0),FALSE)</f>
        <v>0</v>
      </c>
      <c r="N86" s="9">
        <f>VLOOKUP(tbGems_I[[#This Row],[Long Name]],tbGemLevels[],MATCH("INT",tbGemLevels[#Headers],0),FALSE)</f>
        <v>58</v>
      </c>
      <c r="O86" s="43" t="str">
        <f>VLOOKUP(tbGems_I[[#This Row],[Name]],tbGems[],MATCH("Keywords",tbGems[#Headers],0),FALSE)</f>
        <v>Spell, AoE, Duration, Curse, Hex</v>
      </c>
      <c r="P86" s="2"/>
    </row>
    <row r="87" spans="2:16" ht="32.1" hidden="1" customHeight="1" x14ac:dyDescent="0.25">
      <c r="B87" s="2" t="s">
        <v>891</v>
      </c>
      <c r="C87" s="2" t="s">
        <v>170</v>
      </c>
      <c r="D87" s="2" t="str">
        <f>_xlfn.CONCAT(VLOOKUP(tbGems_I[[#This Row],[Name]],tbGems[],MATCH("Prefix",tbGems[#Headers],0),FALSE),".",tbGems_I[[#This Row],[Level]]," ",tbGems_I[[#This Row],[Name]])</f>
        <v>6.14.157.1 Enfeeble</v>
      </c>
      <c r="E87" s="2" t="s">
        <v>281</v>
      </c>
      <c r="F87" s="30" t="s">
        <v>1672</v>
      </c>
      <c r="G87" s="32">
        <v>0</v>
      </c>
      <c r="H87" s="3">
        <v>1</v>
      </c>
      <c r="I87" s="31"/>
      <c r="J87" s="3" t="s">
        <v>292</v>
      </c>
      <c r="K87" s="9">
        <f>VLOOKUP(tbGems_I[[#This Row],[Long Name]],tbGemLevels[],MATCH("ReqLevel",tbGemLevels[#Headers],0),FALSE)</f>
        <v>24</v>
      </c>
      <c r="L87" s="9">
        <f>VLOOKUP(tbGems_I[[#This Row],[Long Name]],tbGemLevels[],MATCH("STR",tbGemLevels[#Headers],0),FALSE)</f>
        <v>0</v>
      </c>
      <c r="M87" s="9">
        <f>VLOOKUP(tbGems_I[[#This Row],[Long Name]],tbGemLevels[],MATCH("DEX",tbGemLevels[#Headers],0),FALSE)</f>
        <v>0</v>
      </c>
      <c r="N87" s="9">
        <f>VLOOKUP(tbGems_I[[#This Row],[Long Name]],tbGemLevels[],MATCH("INT",tbGemLevels[#Headers],0),FALSE)</f>
        <v>58</v>
      </c>
      <c r="O87" s="43" t="str">
        <f>VLOOKUP(tbGems_I[[#This Row],[Name]],tbGems[],MATCH("Keywords",tbGems[#Headers],0),FALSE)</f>
        <v>Spell, AoE, Duration, Curse, Hex</v>
      </c>
      <c r="P87" s="2"/>
    </row>
    <row r="88" spans="2:16" ht="32.1" hidden="1" customHeight="1" x14ac:dyDescent="0.25">
      <c r="B88" s="2" t="s">
        <v>895</v>
      </c>
      <c r="C88" s="2" t="s">
        <v>170</v>
      </c>
      <c r="D88" s="2" t="str">
        <f>_xlfn.CONCAT(VLOOKUP(tbGems_I[[#This Row],[Name]],tbGems[],MATCH("Prefix",tbGems[#Headers],0),FALSE),".",tbGems_I[[#This Row],[Level]]," ",tbGems_I[[#This Row],[Name]])</f>
        <v>6.14.174.1 Flame Dash</v>
      </c>
      <c r="E88" s="2" t="s">
        <v>281</v>
      </c>
      <c r="F88" s="30" t="s">
        <v>1672</v>
      </c>
      <c r="G88" s="32">
        <v>0</v>
      </c>
      <c r="H88" s="3">
        <v>1</v>
      </c>
      <c r="I88" s="31"/>
      <c r="J88" s="3" t="s">
        <v>292</v>
      </c>
      <c r="K88" s="9">
        <f>VLOOKUP(tbGems_I[[#This Row],[Long Name]],tbGemLevels[],MATCH("ReqLevel",tbGemLevels[#Headers],0),FALSE)</f>
        <v>10</v>
      </c>
      <c r="L88" s="9">
        <f>VLOOKUP(tbGems_I[[#This Row],[Long Name]],tbGemLevels[],MATCH("STR",tbGemLevels[#Headers],0),FALSE)</f>
        <v>0</v>
      </c>
      <c r="M88" s="9">
        <f>VLOOKUP(tbGems_I[[#This Row],[Long Name]],tbGemLevels[],MATCH("DEX",tbGemLevels[#Headers],0),FALSE)</f>
        <v>0</v>
      </c>
      <c r="N88" s="9">
        <f>VLOOKUP(tbGems_I[[#This Row],[Long Name]],tbGemLevels[],MATCH("INT",tbGemLevels[#Headers],0),FALSE)</f>
        <v>29</v>
      </c>
      <c r="O88" s="43" t="str">
        <f>VLOOKUP(tbGems_I[[#This Row],[Name]],tbGems[],MATCH("Keywords",tbGems[#Headers],0),FALSE)</f>
        <v>Spell, Movement, Duration, Fire, Travel, Blink</v>
      </c>
      <c r="P88" s="2"/>
    </row>
    <row r="89" spans="2:16" ht="32.1" hidden="1" customHeight="1" x14ac:dyDescent="0.25">
      <c r="B89" s="2" t="s">
        <v>895</v>
      </c>
      <c r="C89" s="2" t="s">
        <v>170</v>
      </c>
      <c r="D89" s="2" t="str">
        <f>_xlfn.CONCAT(VLOOKUP(tbGems_I[[#This Row],[Name]],tbGems[],MATCH("Prefix",tbGems[#Headers],0),FALSE),".",tbGems_I[[#This Row],[Level]]," ",tbGems_I[[#This Row],[Name]])</f>
        <v>6.14.174.1 Flame Dash</v>
      </c>
      <c r="E89" s="2" t="s">
        <v>281</v>
      </c>
      <c r="F89" s="30" t="s">
        <v>1672</v>
      </c>
      <c r="G89" s="32">
        <v>0</v>
      </c>
      <c r="H89" s="3">
        <v>1</v>
      </c>
      <c r="I89" s="31"/>
      <c r="J89" s="3" t="s">
        <v>292</v>
      </c>
      <c r="K89" s="9">
        <f>VLOOKUP(tbGems_I[[#This Row],[Long Name]],tbGemLevels[],MATCH("ReqLevel",tbGemLevels[#Headers],0),FALSE)</f>
        <v>10</v>
      </c>
      <c r="L89" s="9">
        <f>VLOOKUP(tbGems_I[[#This Row],[Long Name]],tbGemLevels[],MATCH("STR",tbGemLevels[#Headers],0),FALSE)</f>
        <v>0</v>
      </c>
      <c r="M89" s="9">
        <f>VLOOKUP(tbGems_I[[#This Row],[Long Name]],tbGemLevels[],MATCH("DEX",tbGemLevels[#Headers],0),FALSE)</f>
        <v>0</v>
      </c>
      <c r="N89" s="9">
        <f>VLOOKUP(tbGems_I[[#This Row],[Long Name]],tbGemLevels[],MATCH("INT",tbGemLevels[#Headers],0),FALSE)</f>
        <v>29</v>
      </c>
      <c r="O89" s="43" t="str">
        <f>VLOOKUP(tbGems_I[[#This Row],[Name]],tbGems[],MATCH("Keywords",tbGems[#Headers],0),FALSE)</f>
        <v>Spell, Movement, Duration, Fire, Travel, Blink</v>
      </c>
      <c r="P89" s="2"/>
    </row>
    <row r="90" spans="2:16" ht="32.1" hidden="1" customHeight="1" x14ac:dyDescent="0.25">
      <c r="B90" s="2" t="s">
        <v>905</v>
      </c>
      <c r="C90" s="22" t="str">
        <f>VLOOKUP(tbGems_I[[#This Row],[Name]],tbGems[],MATCH("Sub-Type",tbGems[#Headers],0),FALSE)</f>
        <v>INT Gem</v>
      </c>
      <c r="D90" s="56" t="str">
        <f>_xlfn.CONCAT(VLOOKUP(tbGems_I[[#This Row],[Name]],tbGems[],MATCH("Prefix",tbGems[#Headers],0),FALSE),".",tbGems_I[[#This Row],[Level]]," ",tbGems_I[[#This Row],[Name]])</f>
        <v>6.14.191.1 Frostbite</v>
      </c>
      <c r="E90" s="36" t="s">
        <v>281</v>
      </c>
      <c r="F90" s="40" t="s">
        <v>1672</v>
      </c>
      <c r="G90" s="37">
        <v>0</v>
      </c>
      <c r="H90" s="38">
        <v>1</v>
      </c>
      <c r="I90" s="39"/>
      <c r="J90" s="3" t="s">
        <v>292</v>
      </c>
      <c r="K90" s="14">
        <f>VLOOKUP(tbGems_I[[#This Row],[Long Name]],tbGemLevels[],MATCH("ReqLevel",tbGemLevels[#Headers],0),FALSE)</f>
        <v>24</v>
      </c>
      <c r="L90" s="14">
        <f>VLOOKUP(tbGems_I[[#This Row],[Long Name]],tbGemLevels[],MATCH("STR",tbGemLevels[#Headers],0),FALSE)</f>
        <v>0</v>
      </c>
      <c r="M90" s="14">
        <f>VLOOKUP(tbGems_I[[#This Row],[Long Name]],tbGemLevels[],MATCH("DEX",tbGemLevels[#Headers],0),FALSE)</f>
        <v>25</v>
      </c>
      <c r="N90" s="9">
        <f>VLOOKUP(tbGems_I[[#This Row],[Long Name]],tbGemLevels[],MATCH("INT",tbGemLevels[#Headers],0),FALSE)</f>
        <v>37</v>
      </c>
      <c r="O90" s="43" t="str">
        <f>VLOOKUP(tbGems_I[[#This Row],[Name]],tbGems[],MATCH("Keywords",tbGems[#Headers],0),FALSE)</f>
        <v>Spell, AoE, Duration, Cold, Curse, Hex</v>
      </c>
      <c r="P90" s="2"/>
    </row>
    <row r="91" spans="2:16" ht="32.1" hidden="1" customHeight="1" x14ac:dyDescent="0.25">
      <c r="B91" s="2" t="s">
        <v>905</v>
      </c>
      <c r="C91" s="22" t="str">
        <f>VLOOKUP(tbGems_I[[#This Row],[Name]],tbGems[],MATCH("Sub-Type",tbGems[#Headers],0),FALSE)</f>
        <v>INT Gem</v>
      </c>
      <c r="D91" s="34" t="str">
        <f>_xlfn.CONCAT(VLOOKUP(tbGems_I[[#This Row],[Name]],tbGems[],MATCH("Prefix",tbGems[#Headers],0),FALSE),".",tbGems_I[[#This Row],[Level]]," ",tbGems_I[[#This Row],[Name]])</f>
        <v>6.14.191.1 Frostbite</v>
      </c>
      <c r="E91" s="36" t="s">
        <v>281</v>
      </c>
      <c r="F91" s="40" t="s">
        <v>1672</v>
      </c>
      <c r="G91" s="37">
        <v>0</v>
      </c>
      <c r="H91" s="38">
        <v>1</v>
      </c>
      <c r="I91" s="39"/>
      <c r="J91" s="3" t="s">
        <v>292</v>
      </c>
      <c r="K91" s="14">
        <f>VLOOKUP(tbGems_I[[#This Row],[Long Name]],tbGemLevels[],MATCH("ReqLevel",tbGemLevels[#Headers],0),FALSE)</f>
        <v>24</v>
      </c>
      <c r="L91" s="14">
        <f>VLOOKUP(tbGems_I[[#This Row],[Long Name]],tbGemLevels[],MATCH("STR",tbGemLevels[#Headers],0),FALSE)</f>
        <v>0</v>
      </c>
      <c r="M91" s="14">
        <f>VLOOKUP(tbGems_I[[#This Row],[Long Name]],tbGemLevels[],MATCH("DEX",tbGemLevels[#Headers],0),FALSE)</f>
        <v>25</v>
      </c>
      <c r="N91" s="9">
        <f>VLOOKUP(tbGems_I[[#This Row],[Long Name]],tbGemLevels[],MATCH("INT",tbGemLevels[#Headers],0),FALSE)</f>
        <v>37</v>
      </c>
      <c r="O91" s="43" t="str">
        <f>VLOOKUP(tbGems_I[[#This Row],[Name]],tbGems[],MATCH("Keywords",tbGems[#Headers],0),FALSE)</f>
        <v>Spell, AoE, Duration, Cold, Curse, Hex</v>
      </c>
      <c r="P91" s="2"/>
    </row>
    <row r="92" spans="2:16" ht="32.1" hidden="1" customHeight="1" x14ac:dyDescent="0.25">
      <c r="B92" s="2" t="s">
        <v>779</v>
      </c>
      <c r="C92" s="22" t="str">
        <f>VLOOKUP(tbGems_I[[#This Row],[Name]],tbGems[],MATCH("Sub-Type",tbGems[#Headers],0),FALSE)</f>
        <v>DEX Gem</v>
      </c>
      <c r="D92" s="34" t="str">
        <f>_xlfn.CONCAT(VLOOKUP(tbGems_I[[#This Row],[Name]],tbGems[],MATCH("Prefix",tbGems[#Headers],0),FALSE),".",tbGems_I[[#This Row],[Level]]," ",tbGems_I[[#This Row],[Name]])</f>
        <v>6.13.199.1 Grace</v>
      </c>
      <c r="E92" s="36" t="s">
        <v>281</v>
      </c>
      <c r="F92" s="40" t="s">
        <v>1674</v>
      </c>
      <c r="G92" s="37">
        <v>0</v>
      </c>
      <c r="H92" s="38">
        <v>1</v>
      </c>
      <c r="I92" s="39"/>
      <c r="J92" s="3" t="s">
        <v>292</v>
      </c>
      <c r="K92" s="14">
        <f>VLOOKUP(tbGems_I[[#This Row],[Long Name]],tbGemLevels[],MATCH("ReqLevel",tbGemLevels[#Headers],0),FALSE)</f>
        <v>24</v>
      </c>
      <c r="L92" s="14">
        <f>VLOOKUP(tbGems_I[[#This Row],[Long Name]],tbGemLevels[],MATCH("STR",tbGemLevels[#Headers],0),FALSE)</f>
        <v>0</v>
      </c>
      <c r="M92" s="14">
        <f>VLOOKUP(tbGems_I[[#This Row],[Long Name]],tbGemLevels[],MATCH("DEX",tbGemLevels[#Headers],0),FALSE)</f>
        <v>58</v>
      </c>
      <c r="N92" s="9">
        <f>VLOOKUP(tbGems_I[[#This Row],[Long Name]],tbGemLevels[],MATCH("INT",tbGemLevels[#Headers],0),FALSE)</f>
        <v>0</v>
      </c>
      <c r="O92" s="43" t="str">
        <f>VLOOKUP(tbGems_I[[#This Row],[Name]],tbGems[],MATCH("Keywords",tbGems[#Headers],0),FALSE)</f>
        <v>Aura, Spell, AoE</v>
      </c>
      <c r="P92" s="2"/>
    </row>
    <row r="93" spans="2:16" ht="32.1" hidden="1" customHeight="1" x14ac:dyDescent="0.25">
      <c r="B93" s="2" t="s">
        <v>265</v>
      </c>
      <c r="C93" s="2" t="str">
        <f>VLOOKUP(tbGems_I[[#This Row],[Name]],tbGems[],MATCH("Sub-Type",tbGems[#Headers],0),FALSE)</f>
        <v>STR Gem</v>
      </c>
      <c r="D93" s="34" t="str">
        <f>_xlfn.CONCAT(VLOOKUP(tbGems_I[[#This Row],[Name]],tbGems[],MATCH("Prefix",tbGems[#Headers],0),FALSE),".",tbGems_I[[#This Row],[Level]]," ",tbGems_I[[#This Row],[Name]])</f>
        <v>6.12.205.2 Heavy Strike</v>
      </c>
      <c r="E93" s="36" t="s">
        <v>281</v>
      </c>
      <c r="F93" s="40" t="s">
        <v>290</v>
      </c>
      <c r="G93" s="32">
        <v>0</v>
      </c>
      <c r="H93" s="3">
        <v>2</v>
      </c>
      <c r="I93" s="31"/>
      <c r="J93" s="3" t="s">
        <v>292</v>
      </c>
      <c r="K93" s="9">
        <f>VLOOKUP(tbGems_I[[#This Row],[Long Name]],tbGemLevels[],MATCH("ReqLevel",tbGemLevels[#Headers],0),FALSE)</f>
        <v>2</v>
      </c>
      <c r="L93" s="9">
        <f>VLOOKUP(tbGems_I[[#This Row],[Long Name]],tbGemLevels[],MATCH("STR",tbGemLevels[#Headers],0),FALSE)</f>
        <v>0</v>
      </c>
      <c r="M93" s="9">
        <f>VLOOKUP(tbGems_I[[#This Row],[Long Name]],tbGemLevels[],MATCH("DEX",tbGemLevels[#Headers],0),FALSE)</f>
        <v>0</v>
      </c>
      <c r="N93" s="9">
        <f>VLOOKUP(tbGems_I[[#This Row],[Long Name]],tbGemLevels[],MATCH("INT",tbGemLevels[#Headers],0),FALSE)</f>
        <v>0</v>
      </c>
      <c r="O93" s="43" t="str">
        <f>VLOOKUP(tbGems_I[[#This Row],[Name]],tbGems[],MATCH("Keywords",tbGems[#Headers],0),FALSE)</f>
        <v>Attack, Melee, Strike</v>
      </c>
      <c r="P93" s="2"/>
    </row>
    <row r="94" spans="2:16" ht="32.1" hidden="1" customHeight="1" x14ac:dyDescent="0.25">
      <c r="B94" s="2" t="s">
        <v>178</v>
      </c>
      <c r="C94" s="2" t="str">
        <f>VLOOKUP(tbGems_I[[#This Row],[Name]],tbGems[],MATCH("Sub-Type",tbGems[#Headers],0),FALSE)</f>
        <v>DEX Gem</v>
      </c>
      <c r="D94" s="2" t="str">
        <f>_xlfn.CONCAT(VLOOKUP(tbGems_I[[#This Row],[Name]],tbGems[],MATCH("Prefix",tbGems[#Headers],0),FALSE),".",tbGems_I[[#This Row],[Level]]," ",tbGems_I[[#This Row],[Name]])</f>
        <v>6.13.252.16 Lesser Poison Support</v>
      </c>
      <c r="E94" s="2" t="s">
        <v>282</v>
      </c>
      <c r="F94" s="30" t="s">
        <v>288</v>
      </c>
      <c r="G94" s="32">
        <v>0</v>
      </c>
      <c r="H94" s="3">
        <v>16</v>
      </c>
      <c r="I94" s="2" t="s">
        <v>172</v>
      </c>
      <c r="J94" s="3" t="s">
        <v>292</v>
      </c>
      <c r="K94" s="9">
        <f>VLOOKUP(tbGems_I[[#This Row],[Long Name]],tbGemLevels[],MATCH("ReqLevel",tbGemLevels[#Headers],0),FALSE)</f>
        <v>56</v>
      </c>
      <c r="L94" s="9">
        <f>VLOOKUP(tbGems_I[[#This Row],[Long Name]],tbGemLevels[],MATCH("STR",tbGemLevels[#Headers],0),FALSE)</f>
        <v>0</v>
      </c>
      <c r="M94" s="9">
        <f>VLOOKUP(tbGems_I[[#This Row],[Long Name]],tbGemLevels[],MATCH("DEX",tbGemLevels[#Headers],0),FALSE)</f>
        <v>90</v>
      </c>
      <c r="N94" s="9">
        <f>VLOOKUP(tbGems_I[[#This Row],[Long Name]],tbGemLevels[],MATCH("INT",tbGemLevels[#Headers],0),FALSE)</f>
        <v>0</v>
      </c>
      <c r="O94" s="43" t="str">
        <f>VLOOKUP(tbGems_I[[#This Row],[Name]],tbGems[],MATCH("Keywords",tbGems[#Headers],0),FALSE)</f>
        <v>Chaos, Support</v>
      </c>
      <c r="P94" s="2"/>
    </row>
    <row r="95" spans="2:16" s="35" customFormat="1" ht="32.1" customHeight="1" x14ac:dyDescent="0.25">
      <c r="B95" s="2" t="s">
        <v>178</v>
      </c>
      <c r="C95" s="2" t="str">
        <f>VLOOKUP(tbGems_I[[#This Row],[Name]],tbGems[],MATCH("Sub-Type",tbGems[#Headers],0),FALSE)</f>
        <v>DEX Gem</v>
      </c>
      <c r="D95" s="34" t="str">
        <f>_xlfn.CONCAT(VLOOKUP(tbGems_I[[#This Row],[Name]],tbGems[],MATCH("Prefix",tbGems[#Headers],0),FALSE),".",tbGems_I[[#This Row],[Level]]," ",tbGems_I[[#This Row],[Name]])</f>
        <v>6.13.252.15 Lesser Poison Support</v>
      </c>
      <c r="E95" s="30" t="s">
        <v>285</v>
      </c>
      <c r="F95" s="30" t="s">
        <v>287</v>
      </c>
      <c r="G95" s="32">
        <v>0</v>
      </c>
      <c r="H95" s="3">
        <v>15</v>
      </c>
      <c r="I95" s="31" t="s">
        <v>117</v>
      </c>
      <c r="J95" s="3" t="s">
        <v>292</v>
      </c>
      <c r="K95" s="9">
        <f>VLOOKUP(tbGems_I[[#This Row],[Long Name]],tbGemLevels[],MATCH("ReqLevel",tbGemLevels[#Headers],0),FALSE)</f>
        <v>52</v>
      </c>
      <c r="L95" s="9">
        <f>VLOOKUP(tbGems_I[[#This Row],[Long Name]],tbGemLevels[],MATCH("STR",tbGemLevels[#Headers],0),FALSE)</f>
        <v>0</v>
      </c>
      <c r="M95" s="9">
        <f>VLOOKUP(tbGems_I[[#This Row],[Long Name]],tbGemLevels[],MATCH("DEX",tbGemLevels[#Headers],0),FALSE)</f>
        <v>84</v>
      </c>
      <c r="N95" s="9">
        <f>VLOOKUP(tbGems_I[[#This Row],[Long Name]],tbGemLevels[],MATCH("INT",tbGemLevels[#Headers],0),FALSE)</f>
        <v>0</v>
      </c>
      <c r="O95" s="43" t="str">
        <f>VLOOKUP(tbGems_I[[#This Row],[Name]],tbGems[],MATCH("Keywords",tbGems[#Headers],0),FALSE)</f>
        <v>Chaos, Support</v>
      </c>
    </row>
    <row r="96" spans="2:16" ht="32.1" customHeight="1" x14ac:dyDescent="0.25">
      <c r="B96" s="2" t="s">
        <v>178</v>
      </c>
      <c r="C96" s="2" t="str">
        <f>VLOOKUP(tbGems_I[[#This Row],[Name]],tbGems[],MATCH("Sub-Type",tbGems[#Headers],0),FALSE)</f>
        <v>DEX Gem</v>
      </c>
      <c r="D96" s="34" t="str">
        <f>_xlfn.CONCAT(VLOOKUP(tbGems_I[[#This Row],[Name]],tbGems[],MATCH("Prefix",tbGems[#Headers],0),FALSE),".",tbGems_I[[#This Row],[Level]]," ",tbGems_I[[#This Row],[Name]])</f>
        <v>6.13.252.15 Lesser Poison Support</v>
      </c>
      <c r="E96" s="30" t="s">
        <v>285</v>
      </c>
      <c r="F96" s="30" t="s">
        <v>3</v>
      </c>
      <c r="G96" s="32">
        <v>0</v>
      </c>
      <c r="H96" s="3">
        <v>15</v>
      </c>
      <c r="I96" s="31" t="s">
        <v>117</v>
      </c>
      <c r="J96" s="3" t="s">
        <v>292</v>
      </c>
      <c r="K96" s="9">
        <f>VLOOKUP(tbGems_I[[#This Row],[Long Name]],tbGemLevels[],MATCH("ReqLevel",tbGemLevels[#Headers],0),FALSE)</f>
        <v>52</v>
      </c>
      <c r="L96" s="9">
        <f>VLOOKUP(tbGems_I[[#This Row],[Long Name]],tbGemLevels[],MATCH("STR",tbGemLevels[#Headers],0),FALSE)</f>
        <v>0</v>
      </c>
      <c r="M96" s="9">
        <f>VLOOKUP(tbGems_I[[#This Row],[Long Name]],tbGemLevels[],MATCH("DEX",tbGemLevels[#Headers],0),FALSE)</f>
        <v>84</v>
      </c>
      <c r="N96" s="9">
        <f>VLOOKUP(tbGems_I[[#This Row],[Long Name]],tbGemLevels[],MATCH("INT",tbGemLevels[#Headers],0),FALSE)</f>
        <v>0</v>
      </c>
      <c r="O96" s="43" t="str">
        <f>VLOOKUP(tbGems_I[[#This Row],[Name]],tbGems[],MATCH("Keywords",tbGems[#Headers],0),FALSE)</f>
        <v>Chaos, Support</v>
      </c>
      <c r="P96" s="2"/>
    </row>
    <row r="97" spans="2:16" ht="32.1" customHeight="1" x14ac:dyDescent="0.25">
      <c r="B97" s="2" t="s">
        <v>178</v>
      </c>
      <c r="C97" s="2" t="str">
        <f>VLOOKUP(tbGems_I[[#This Row],[Name]],tbGems[],MATCH("Sub-Type",tbGems[#Headers],0),FALSE)</f>
        <v>DEX Gem</v>
      </c>
      <c r="D97" s="34" t="str">
        <f>_xlfn.CONCAT(VLOOKUP(tbGems_I[[#This Row],[Name]],tbGems[],MATCH("Prefix",tbGems[#Headers],0),FALSE),".",tbGems_I[[#This Row],[Level]]," ",tbGems_I[[#This Row],[Name]])</f>
        <v>6.13.252.15 Lesser Poison Support</v>
      </c>
      <c r="E97" s="30" t="s">
        <v>285</v>
      </c>
      <c r="F97" s="30" t="s">
        <v>288</v>
      </c>
      <c r="G97" s="32">
        <v>0</v>
      </c>
      <c r="H97" s="3">
        <v>15</v>
      </c>
      <c r="I97" s="35" t="s">
        <v>216</v>
      </c>
      <c r="J97" s="3" t="s">
        <v>292</v>
      </c>
      <c r="K97" s="9">
        <f>VLOOKUP(tbGems_I[[#This Row],[Long Name]],tbGemLevels[],MATCH("ReqLevel",tbGemLevels[#Headers],0),FALSE)</f>
        <v>52</v>
      </c>
      <c r="L97" s="9">
        <f>VLOOKUP(tbGems_I[[#This Row],[Long Name]],tbGemLevels[],MATCH("STR",tbGemLevels[#Headers],0),FALSE)</f>
        <v>0</v>
      </c>
      <c r="M97" s="9">
        <f>VLOOKUP(tbGems_I[[#This Row],[Long Name]],tbGemLevels[],MATCH("DEX",tbGemLevels[#Headers],0),FALSE)</f>
        <v>84</v>
      </c>
      <c r="N97" s="9">
        <f>VLOOKUP(tbGems_I[[#This Row],[Long Name]],tbGemLevels[],MATCH("INT",tbGemLevels[#Headers],0),FALSE)</f>
        <v>0</v>
      </c>
      <c r="O97" s="43" t="str">
        <f>VLOOKUP(tbGems_I[[#This Row],[Name]],tbGems[],MATCH("Keywords",tbGems[#Headers],0),FALSE)</f>
        <v>Chaos, Support</v>
      </c>
      <c r="P97" s="2"/>
    </row>
    <row r="98" spans="2:16" ht="32.1" hidden="1" customHeight="1" x14ac:dyDescent="0.25">
      <c r="B98" s="2" t="s">
        <v>236</v>
      </c>
      <c r="C98" s="2" t="s">
        <v>169</v>
      </c>
      <c r="D98" s="34" t="str">
        <f>_xlfn.CONCAT(VLOOKUP(tbGems_I[[#This Row],[Name]],tbGems[],MATCH("Prefix",tbGems[#Headers],0),FALSE),".",tbGems_I[[#This Row],[Level]]," ",tbGems_I[[#This Row],[Name]])</f>
        <v>6.12.253.15 Life Gain on Hit Support</v>
      </c>
      <c r="E98" s="34" t="s">
        <v>284</v>
      </c>
      <c r="F98" s="30" t="s">
        <v>3</v>
      </c>
      <c r="G98" s="32">
        <v>7.0000000000000007E-2</v>
      </c>
      <c r="H98" s="3">
        <v>15</v>
      </c>
      <c r="I98" s="2" t="s">
        <v>181</v>
      </c>
      <c r="J98" s="3" t="s">
        <v>292</v>
      </c>
      <c r="K98" s="9">
        <f>VLOOKUP(tbGems_I[[#This Row],[Long Name]],tbGemLevels[],MATCH("ReqLevel",tbGemLevels[#Headers],0),FALSE)</f>
        <v>55</v>
      </c>
      <c r="L98" s="9">
        <f>VLOOKUP(tbGems_I[[#This Row],[Long Name]],tbGemLevels[],MATCH("STR",tbGemLevels[#Headers],0),FALSE)</f>
        <v>88</v>
      </c>
      <c r="M98" s="9">
        <f>VLOOKUP(tbGems_I[[#This Row],[Long Name]],tbGemLevels[],MATCH("DEX",tbGemLevels[#Headers],0),FALSE)</f>
        <v>0</v>
      </c>
      <c r="N98" s="9">
        <v>0</v>
      </c>
      <c r="O98" s="43" t="str">
        <f>VLOOKUP(tbGems_I[[#This Row],[Name]],tbGems[],MATCH("Keywords",tbGems[#Headers],0),FALSE)</f>
        <v>Attack, Support</v>
      </c>
      <c r="P98" s="2"/>
    </row>
    <row r="99" spans="2:16" ht="32.1" hidden="1" customHeight="1" x14ac:dyDescent="0.25">
      <c r="B99" s="2" t="s">
        <v>236</v>
      </c>
      <c r="C99" s="2" t="s">
        <v>169</v>
      </c>
      <c r="D99" s="34" t="str">
        <f>_xlfn.CONCAT(VLOOKUP(tbGems_I[[#This Row],[Name]],tbGems[],MATCH("Prefix",tbGems[#Headers],0),FALSE),".",tbGems_I[[#This Row],[Level]]," ",tbGems_I[[#This Row],[Name]])</f>
        <v>6.12.253.15 Life Gain on Hit Support</v>
      </c>
      <c r="E99" s="34" t="s">
        <v>284</v>
      </c>
      <c r="F99" s="30" t="s">
        <v>6</v>
      </c>
      <c r="G99" s="32">
        <v>0</v>
      </c>
      <c r="H99" s="3">
        <v>15</v>
      </c>
      <c r="I99" s="2" t="s">
        <v>172</v>
      </c>
      <c r="J99" s="3" t="s">
        <v>292</v>
      </c>
      <c r="K99" s="9">
        <f>VLOOKUP(tbGems_I[[#This Row],[Long Name]],tbGemLevels[],MATCH("ReqLevel",tbGemLevels[#Headers],0),FALSE)</f>
        <v>55</v>
      </c>
      <c r="L99" s="9">
        <f>VLOOKUP(tbGems_I[[#This Row],[Long Name]],tbGemLevels[],MATCH("STR",tbGemLevels[#Headers],0),FALSE)</f>
        <v>88</v>
      </c>
      <c r="M99" s="9">
        <f>VLOOKUP(tbGems_I[[#This Row],[Long Name]],tbGemLevels[],MATCH("DEX",tbGemLevels[#Headers],0),FALSE)</f>
        <v>0</v>
      </c>
      <c r="N99" s="9">
        <v>0</v>
      </c>
      <c r="O99" s="43" t="str">
        <f>VLOOKUP(tbGems_I[[#This Row],[Name]],tbGems[],MATCH("Keywords",tbGems[#Headers],0),FALSE)</f>
        <v>Attack, Support</v>
      </c>
      <c r="P99" s="2"/>
    </row>
    <row r="100" spans="2:16" ht="32.1" hidden="1" customHeight="1" x14ac:dyDescent="0.25">
      <c r="B100" s="2" t="s">
        <v>221</v>
      </c>
      <c r="C100" s="2" t="str">
        <f>VLOOKUP(tbGems_I[[#This Row],[Name]],tbGems[],MATCH("Sub-Type",tbGems[#Headers],0),FALSE)</f>
        <v>INT Gem</v>
      </c>
      <c r="D100" s="34" t="str">
        <f>_xlfn.CONCAT(VLOOKUP(tbGems_I[[#This Row],[Name]],tbGems[],MATCH("Prefix",tbGems[#Headers],0),FALSE),".",tbGems_I[[#This Row],[Level]]," ",tbGems_I[[#This Row],[Name]])</f>
        <v>6.14.259.16 Lightning Tendrils</v>
      </c>
      <c r="E100" s="40" t="s">
        <v>286</v>
      </c>
      <c r="F100" s="30" t="s">
        <v>6</v>
      </c>
      <c r="G100" s="32">
        <v>0</v>
      </c>
      <c r="H100" s="3">
        <v>16</v>
      </c>
      <c r="I100" s="35" t="s">
        <v>117</v>
      </c>
      <c r="J100" s="3" t="s">
        <v>292</v>
      </c>
      <c r="K100" s="9">
        <f>VLOOKUP(tbGems_I[[#This Row],[Long Name]],tbGemLevels[],MATCH("ReqLevel",tbGemLevels[#Headers],0),FALSE)</f>
        <v>56</v>
      </c>
      <c r="L100" s="9">
        <f>VLOOKUP(tbGems_I[[#This Row],[Long Name]],tbGemLevels[],MATCH("STR",tbGemLevels[#Headers],0),FALSE)</f>
        <v>0</v>
      </c>
      <c r="M100" s="9">
        <f>VLOOKUP(tbGems_I[[#This Row],[Long Name]],tbGemLevels[],MATCH("DEX",tbGemLevels[#Headers],0),FALSE)</f>
        <v>0</v>
      </c>
      <c r="N100" s="9">
        <f>VLOOKUP(tbGems_I[[#This Row],[Long Name]],tbGemLevels[],MATCH("INT",tbGemLevels[#Headers],0),FALSE)</f>
        <v>125</v>
      </c>
      <c r="O100" s="43" t="str">
        <f>VLOOKUP(tbGems_I[[#This Row],[Name]],tbGems[],MATCH("Keywords",tbGems[#Headers],0),FALSE)</f>
        <v>Spell, AoE, Lightning, Channelling</v>
      </c>
      <c r="P100" s="2"/>
    </row>
    <row r="101" spans="2:16" ht="32.1" hidden="1" customHeight="1" x14ac:dyDescent="0.25">
      <c r="B101" s="2" t="s">
        <v>231</v>
      </c>
      <c r="C101" s="2" t="s">
        <v>169</v>
      </c>
      <c r="D101" s="34" t="str">
        <f>_xlfn.CONCAT(VLOOKUP(tbGems_I[[#This Row],[Name]],tbGems[],MATCH("Prefix",tbGems[#Headers],0),FALSE),".",tbGems_I[[#This Row],[Level]]," ",tbGems_I[[#This Row],[Name]])</f>
        <v>6.12.263.13 Maim Support</v>
      </c>
      <c r="E101" s="34" t="s">
        <v>284</v>
      </c>
      <c r="F101" s="30" t="s">
        <v>287</v>
      </c>
      <c r="G101" s="32">
        <v>0</v>
      </c>
      <c r="H101" s="3">
        <v>13</v>
      </c>
      <c r="I101" s="31" t="s">
        <v>117</v>
      </c>
      <c r="J101" s="3" t="s">
        <v>292</v>
      </c>
      <c r="K101" s="9">
        <f>VLOOKUP(tbGems_I[[#This Row],[Long Name]],tbGemLevels[],MATCH("ReqLevel",tbGemLevels[#Headers],0),FALSE)</f>
        <v>49</v>
      </c>
      <c r="L101" s="9">
        <f>VLOOKUP(tbGems_I[[#This Row],[Long Name]],tbGemLevels[],MATCH("STR",tbGemLevels[#Headers],0),FALSE)</f>
        <v>79</v>
      </c>
      <c r="M101" s="9">
        <f>VLOOKUP(tbGems_I[[#This Row],[Long Name]],tbGemLevels[],MATCH("DEX",tbGemLevels[#Headers],0),FALSE)</f>
        <v>0</v>
      </c>
      <c r="N101" s="9">
        <v>0</v>
      </c>
      <c r="O101" s="43" t="str">
        <f>VLOOKUP(tbGems_I[[#This Row],[Name]],tbGems[],MATCH("Keywords",tbGems[#Headers],0),FALSE)</f>
        <v>Attack, Physical, Support</v>
      </c>
      <c r="P101" s="2"/>
    </row>
    <row r="102" spans="2:16" ht="32.1" hidden="1" customHeight="1" x14ac:dyDescent="0.25">
      <c r="B102" s="2" t="s">
        <v>231</v>
      </c>
      <c r="C102" s="2" t="s">
        <v>169</v>
      </c>
      <c r="D102" s="34" t="str">
        <f>_xlfn.CONCAT(VLOOKUP(tbGems_I[[#This Row],[Name]],tbGems[],MATCH("Prefix",tbGems[#Headers],0),FALSE),".",tbGems_I[[#This Row],[Level]]," ",tbGems_I[[#This Row],[Name]])</f>
        <v>6.12.263.15 Maim Support</v>
      </c>
      <c r="E102" s="34" t="s">
        <v>284</v>
      </c>
      <c r="F102" s="30" t="s">
        <v>6</v>
      </c>
      <c r="G102" s="32">
        <v>0</v>
      </c>
      <c r="H102" s="3">
        <v>15</v>
      </c>
      <c r="I102" s="31" t="s">
        <v>206</v>
      </c>
      <c r="J102" s="3" t="s">
        <v>292</v>
      </c>
      <c r="K102" s="9">
        <f>VLOOKUP(tbGems_I[[#This Row],[Long Name]],tbGemLevels[],MATCH("ReqLevel",tbGemLevels[#Headers],0),FALSE)</f>
        <v>55</v>
      </c>
      <c r="L102" s="9">
        <f>VLOOKUP(tbGems_I[[#This Row],[Long Name]],tbGemLevels[],MATCH("STR",tbGemLevels[#Headers],0),FALSE)</f>
        <v>88</v>
      </c>
      <c r="M102" s="9">
        <f>VLOOKUP(tbGems_I[[#This Row],[Long Name]],tbGemLevels[],MATCH("DEX",tbGemLevels[#Headers],0),FALSE)</f>
        <v>0</v>
      </c>
      <c r="N102" s="9">
        <v>0</v>
      </c>
      <c r="O102" s="43" t="str">
        <f>VLOOKUP(tbGems_I[[#This Row],[Name]],tbGems[],MATCH("Keywords",tbGems[#Headers],0),FALSE)</f>
        <v>Attack, Physical, Support</v>
      </c>
      <c r="P102" s="2"/>
    </row>
    <row r="103" spans="2:16" ht="32.1" hidden="1" customHeight="1" x14ac:dyDescent="0.25">
      <c r="B103" s="2" t="s">
        <v>241</v>
      </c>
      <c r="C103" s="2" t="s">
        <v>169</v>
      </c>
      <c r="D103" s="34" t="str">
        <f>_xlfn.CONCAT(VLOOKUP(tbGems_I[[#This Row],[Name]],tbGems[],MATCH("Prefix",tbGems[#Headers],0),FALSE),".",tbGems_I[[#This Row],[Level]]," ",tbGems_I[[#This Row],[Name]])</f>
        <v>6.12.267.13 Melee Physical Damage Support</v>
      </c>
      <c r="E103" s="34" t="s">
        <v>284</v>
      </c>
      <c r="F103" s="30" t="s">
        <v>6</v>
      </c>
      <c r="G103" s="32">
        <v>0</v>
      </c>
      <c r="H103" s="3">
        <v>13</v>
      </c>
      <c r="I103" s="2" t="s">
        <v>262</v>
      </c>
      <c r="J103" s="3" t="s">
        <v>292</v>
      </c>
      <c r="K103" s="9">
        <f>VLOOKUP(tbGems_I[[#This Row],[Long Name]],tbGemLevels[],MATCH("ReqLevel",tbGemLevels[#Headers],0),FALSE)</f>
        <v>56</v>
      </c>
      <c r="L103" s="9">
        <f>VLOOKUP(tbGems_I[[#This Row],[Long Name]],tbGemLevels[],MATCH("STR",tbGemLevels[#Headers],0),FALSE)</f>
        <v>90</v>
      </c>
      <c r="M103" s="9">
        <f>VLOOKUP(tbGems_I[[#This Row],[Long Name]],tbGemLevels[],MATCH("DEX",tbGemLevels[#Headers],0),FALSE)</f>
        <v>0</v>
      </c>
      <c r="N103" s="9">
        <v>0</v>
      </c>
      <c r="O103" s="43" t="str">
        <f>VLOOKUP(tbGems_I[[#This Row],[Name]],tbGems[],MATCH("Keywords",tbGems[#Headers],0),FALSE)</f>
        <v>Melee, Physical, Support, Attack</v>
      </c>
      <c r="P103" s="2"/>
    </row>
    <row r="104" spans="2:16" ht="32.1" hidden="1" customHeight="1" x14ac:dyDescent="0.25">
      <c r="B104" s="2" t="s">
        <v>241</v>
      </c>
      <c r="C104" s="22" t="str">
        <f>VLOOKUP(tbGems_I[[#This Row],[Name]],tbGems[],MATCH("Sub-Type",tbGems[#Headers],0),FALSE)</f>
        <v>STR Gem</v>
      </c>
      <c r="D104" s="34" t="str">
        <f>_xlfn.CONCAT(VLOOKUP(tbGems_I[[#This Row],[Name]],tbGems[],MATCH("Prefix",tbGems[#Headers],0),FALSE),".",tbGems_I[[#This Row],[Level]]," ",tbGems_I[[#This Row],[Name]])</f>
        <v>6.12.267.10 Melee Physical Damage Support</v>
      </c>
      <c r="E104" s="36" t="s">
        <v>284</v>
      </c>
      <c r="F104" s="40" t="s">
        <v>5</v>
      </c>
      <c r="G104" s="37">
        <v>0</v>
      </c>
      <c r="H104" s="38">
        <v>10</v>
      </c>
      <c r="I104" s="2" t="s">
        <v>836</v>
      </c>
      <c r="J104" s="3" t="s">
        <v>292</v>
      </c>
      <c r="K104" s="14">
        <f>VLOOKUP(tbGems_I[[#This Row],[Long Name]],tbGemLevels[],MATCH("ReqLevel",tbGemLevels[#Headers],0),FALSE)</f>
        <v>47</v>
      </c>
      <c r="L104" s="14">
        <f>VLOOKUP(tbGems_I[[#This Row],[Long Name]],tbGemLevels[],MATCH("STR",tbGemLevels[#Headers],0),FALSE)</f>
        <v>76</v>
      </c>
      <c r="M104" s="14">
        <f>VLOOKUP(tbGems_I[[#This Row],[Long Name]],tbGemLevels[],MATCH("DEX",tbGemLevels[#Headers],0),FALSE)</f>
        <v>0</v>
      </c>
      <c r="N104" s="9">
        <f>VLOOKUP(tbGems_I[[#This Row],[Long Name]],tbGemLevels[],MATCH("INT",tbGemLevels[#Headers],0),FALSE)</f>
        <v>0</v>
      </c>
      <c r="O104" s="43" t="str">
        <f>VLOOKUP(tbGems_I[[#This Row],[Name]],tbGems[],MATCH("Keywords",tbGems[#Headers],0),FALSE)</f>
        <v>Melee, Physical, Support, Attack</v>
      </c>
      <c r="P104" s="2"/>
    </row>
    <row r="105" spans="2:16" ht="32.1" hidden="1" customHeight="1" x14ac:dyDescent="0.25">
      <c r="B105" s="2" t="s">
        <v>228</v>
      </c>
      <c r="C105" s="2" t="str">
        <f>VLOOKUP(tbGems_I[[#This Row],[Name]],tbGems[],MATCH("Sub-Type",tbGems[#Headers],0),FALSE)</f>
        <v>INT Gem</v>
      </c>
      <c r="D105" s="34" t="str">
        <f>_xlfn.CONCAT(VLOOKUP(tbGems_I[[#This Row],[Name]],tbGems[],MATCH("Prefix",tbGems[#Headers],0),FALSE),".",tbGems_I[[#This Row],[Level]]," ",tbGems_I[[#This Row],[Name]])</f>
        <v>6.14.272.13 Minion Speed Support</v>
      </c>
      <c r="E105" s="40" t="s">
        <v>286</v>
      </c>
      <c r="F105" s="30" t="s">
        <v>289</v>
      </c>
      <c r="G105" s="32">
        <v>0</v>
      </c>
      <c r="H105" s="3">
        <v>13</v>
      </c>
      <c r="I105" s="2" t="s">
        <v>226</v>
      </c>
      <c r="J105" s="3" t="s">
        <v>292</v>
      </c>
      <c r="K105" s="9">
        <f>VLOOKUP(tbGems_I[[#This Row],[Long Name]],tbGemLevels[],MATCH("ReqLevel",tbGemLevels[#Headers],0),FALSE)</f>
        <v>56</v>
      </c>
      <c r="L105" s="9">
        <f>VLOOKUP(tbGems_I[[#This Row],[Long Name]],tbGemLevels[],MATCH("STR",tbGemLevels[#Headers],0),FALSE)</f>
        <v>0</v>
      </c>
      <c r="M105" s="9">
        <f>VLOOKUP(tbGems_I[[#This Row],[Long Name]],tbGemLevels[],MATCH("DEX",tbGemLevels[#Headers],0),FALSE)</f>
        <v>0</v>
      </c>
      <c r="N105" s="9">
        <f>VLOOKUP(tbGems_I[[#This Row],[Long Name]],tbGemLevels[],MATCH("INT",tbGemLevels[#Headers],0),FALSE)</f>
        <v>90</v>
      </c>
      <c r="O105" s="43" t="str">
        <f>VLOOKUP(tbGems_I[[#This Row],[Name]],tbGems[],MATCH("Keywords",tbGems[#Headers],0),FALSE)</f>
        <v>Movement, Support, Minion</v>
      </c>
      <c r="P105" s="2"/>
    </row>
    <row r="106" spans="2:16" ht="32.1" customHeight="1" x14ac:dyDescent="0.25">
      <c r="B106" s="2" t="s">
        <v>261</v>
      </c>
      <c r="C106" s="2" t="str">
        <f>VLOOKUP(tbGems_I[[#This Row],[Name]],tbGems[],MATCH("Sub-Type",tbGems[#Headers],0),FALSE)</f>
        <v>DEX Gem</v>
      </c>
      <c r="D106" s="34" t="str">
        <f>_xlfn.CONCAT(VLOOKUP(tbGems_I[[#This Row],[Name]],tbGems[],MATCH("Prefix",tbGems[#Headers],0),FALSE),".",tbGems_I[[#This Row],[Level]]," ",tbGems_I[[#This Row],[Name]])</f>
        <v>6.13.280.12 Nightblade Support</v>
      </c>
      <c r="E106" s="30" t="s">
        <v>285</v>
      </c>
      <c r="F106" s="30" t="s">
        <v>5</v>
      </c>
      <c r="G106" s="32">
        <v>0</v>
      </c>
      <c r="H106" s="3">
        <v>12</v>
      </c>
      <c r="I106" s="2" t="s">
        <v>187</v>
      </c>
      <c r="J106" s="3" t="s">
        <v>292</v>
      </c>
      <c r="K106" s="9">
        <f>VLOOKUP(tbGems_I[[#This Row],[Long Name]],tbGemLevels[],MATCH("ReqLevel",tbGemLevels[#Headers],0),FALSE)</f>
        <v>53</v>
      </c>
      <c r="L106" s="9">
        <f>VLOOKUP(tbGems_I[[#This Row],[Long Name]],tbGemLevels[],MATCH("STR",tbGemLevels[#Headers],0),FALSE)</f>
        <v>0</v>
      </c>
      <c r="M106" s="9">
        <f>VLOOKUP(tbGems_I[[#This Row],[Long Name]],tbGemLevels[],MATCH("DEX",tbGemLevels[#Headers],0),FALSE)</f>
        <v>54</v>
      </c>
      <c r="N106" s="9">
        <f>VLOOKUP(tbGems_I[[#This Row],[Long Name]],tbGemLevels[],MATCH("INT",tbGemLevels[#Headers],0),FALSE)</f>
        <v>37</v>
      </c>
      <c r="O106" s="43" t="str">
        <f>VLOOKUP(tbGems_I[[#This Row],[Name]],tbGems[],MATCH("Keywords",tbGems[#Headers],0),FALSE)</f>
        <v>Attack, Support</v>
      </c>
      <c r="P106" s="2"/>
    </row>
    <row r="107" spans="2:16" ht="32.1" hidden="1" customHeight="1" x14ac:dyDescent="0.25">
      <c r="B107" s="2" t="s">
        <v>249</v>
      </c>
      <c r="C107" s="2" t="str">
        <f>VLOOKUP(tbGems_I[[#This Row],[Name]],tbGems[],MATCH("Sub-Type",tbGems[#Headers],0),FALSE)</f>
        <v>DEX Gem</v>
      </c>
      <c r="D107" s="34" t="str">
        <f>_xlfn.CONCAT(VLOOKUP(tbGems_I[[#This Row],[Name]],tbGems[],MATCH("Prefix",tbGems[#Headers],0),FALSE),".",tbGems_I[[#This Row],[Level]]," ",tbGems_I[[#This Row],[Name]])</f>
        <v>6.13.288.16 Pierce Support</v>
      </c>
      <c r="E107" s="34" t="s">
        <v>283</v>
      </c>
      <c r="F107" s="30" t="s">
        <v>3</v>
      </c>
      <c r="G107" s="32">
        <v>0</v>
      </c>
      <c r="H107" s="3">
        <v>16</v>
      </c>
      <c r="I107" s="31"/>
      <c r="J107" s="3" t="s">
        <v>292</v>
      </c>
      <c r="K107" s="9">
        <f>VLOOKUP(tbGems_I[[#This Row],[Long Name]],tbGemLevels[],MATCH("ReqLevel",tbGemLevels[#Headers],0),FALSE)</f>
        <v>56</v>
      </c>
      <c r="L107" s="9">
        <f>VLOOKUP(tbGems_I[[#This Row],[Long Name]],tbGemLevels[],MATCH("STR",tbGemLevels[#Headers],0),FALSE)</f>
        <v>0</v>
      </c>
      <c r="M107" s="9">
        <f>VLOOKUP(tbGems_I[[#This Row],[Long Name]],tbGemLevels[],MATCH("DEX",tbGemLevels[#Headers],0),FALSE)</f>
        <v>90</v>
      </c>
      <c r="N107" s="9">
        <f>VLOOKUP(tbGems_I[[#This Row],[Long Name]],tbGemLevels[],MATCH("INT",tbGemLevels[#Headers],0),FALSE)</f>
        <v>0</v>
      </c>
      <c r="O107" s="43" t="str">
        <f>VLOOKUP(tbGems_I[[#This Row],[Name]],tbGems[],MATCH("Keywords",tbGems[#Headers],0),FALSE)</f>
        <v>Support, Projectile</v>
      </c>
      <c r="P107" s="2"/>
    </row>
    <row r="108" spans="2:16" ht="32.1" hidden="1" customHeight="1" x14ac:dyDescent="0.25">
      <c r="B108" s="2" t="s">
        <v>249</v>
      </c>
      <c r="C108" s="2" t="str">
        <f>VLOOKUP(tbGems_I[[#This Row],[Name]],tbGems[],MATCH("Sub-Type",tbGems[#Headers],0),FALSE)</f>
        <v>DEX Gem</v>
      </c>
      <c r="D108" s="34" t="str">
        <f>_xlfn.CONCAT(VLOOKUP(tbGems_I[[#This Row],[Name]],tbGems[],MATCH("Prefix",tbGems[#Headers],0),FALSE),".",tbGems_I[[#This Row],[Level]]," ",tbGems_I[[#This Row],[Name]])</f>
        <v>6.13.288.15 Pierce Support</v>
      </c>
      <c r="E108" s="34" t="s">
        <v>283</v>
      </c>
      <c r="F108" s="30" t="s">
        <v>288</v>
      </c>
      <c r="G108" s="32">
        <v>0</v>
      </c>
      <c r="H108" s="3">
        <v>15</v>
      </c>
      <c r="I108" s="31"/>
      <c r="J108" s="3" t="s">
        <v>292</v>
      </c>
      <c r="K108" s="9">
        <f>VLOOKUP(tbGems_I[[#This Row],[Long Name]],tbGemLevels[],MATCH("ReqLevel",tbGemLevels[#Headers],0),FALSE)</f>
        <v>52</v>
      </c>
      <c r="L108" s="9">
        <f>VLOOKUP(tbGems_I[[#This Row],[Long Name]],tbGemLevels[],MATCH("STR",tbGemLevels[#Headers],0),FALSE)</f>
        <v>0</v>
      </c>
      <c r="M108" s="9">
        <f>VLOOKUP(tbGems_I[[#This Row],[Long Name]],tbGemLevels[],MATCH("DEX",tbGemLevels[#Headers],0),FALSE)</f>
        <v>84</v>
      </c>
      <c r="N108" s="9">
        <f>VLOOKUP(tbGems_I[[#This Row],[Long Name]],tbGemLevels[],MATCH("INT",tbGemLevels[#Headers],0),FALSE)</f>
        <v>0</v>
      </c>
      <c r="O108" s="43" t="str">
        <f>VLOOKUP(tbGems_I[[#This Row],[Name]],tbGems[],MATCH("Keywords",tbGems[#Headers],0),FALSE)</f>
        <v>Support, Projectile</v>
      </c>
      <c r="P108" s="2"/>
    </row>
    <row r="109" spans="2:16" ht="32.1" hidden="1" customHeight="1" x14ac:dyDescent="0.25">
      <c r="B109" s="2" t="s">
        <v>205</v>
      </c>
      <c r="C109" s="2" t="str">
        <f>VLOOKUP(tbGems_I[[#This Row],[Name]],tbGems[],MATCH("Sub-Type",tbGems[#Headers],0),FALSE)</f>
        <v>DEX Gem</v>
      </c>
      <c r="D109" s="2" t="str">
        <f>_xlfn.CONCAT(VLOOKUP(tbGems_I[[#This Row],[Name]],tbGems[],MATCH("Prefix",tbGems[#Headers],0),FALSE),".",tbGems_I[[#This Row],[Level]]," ",tbGems_I[[#This Row],[Name]])</f>
        <v>6.13.293.13 Poison Support</v>
      </c>
      <c r="E109" s="2" t="s">
        <v>282</v>
      </c>
      <c r="F109" s="30" t="s">
        <v>5</v>
      </c>
      <c r="G109" s="32">
        <v>0</v>
      </c>
      <c r="H109" s="3">
        <v>13</v>
      </c>
      <c r="I109" s="31" t="s">
        <v>201</v>
      </c>
      <c r="J109" s="3" t="s">
        <v>292</v>
      </c>
      <c r="K109" s="9">
        <f>VLOOKUP(tbGems_I[[#This Row],[Long Name]],tbGemLevels[],MATCH("ReqLevel",tbGemLevels[#Headers],0),FALSE)</f>
        <v>56</v>
      </c>
      <c r="L109" s="9">
        <f>VLOOKUP(tbGems_I[[#This Row],[Long Name]],tbGemLevels[],MATCH("STR",tbGemLevels[#Headers],0),FALSE)</f>
        <v>0</v>
      </c>
      <c r="M109" s="9">
        <f>VLOOKUP(tbGems_I[[#This Row],[Long Name]],tbGemLevels[],MATCH("DEX",tbGemLevels[#Headers],0),FALSE)</f>
        <v>90</v>
      </c>
      <c r="N109" s="9">
        <f>VLOOKUP(tbGems_I[[#This Row],[Long Name]],tbGemLevels[],MATCH("INT",tbGemLevels[#Headers],0),FALSE)</f>
        <v>0</v>
      </c>
      <c r="O109" s="43" t="str">
        <f>VLOOKUP(tbGems_I[[#This Row],[Name]],tbGems[],MATCH("Keywords",tbGems[#Headers],0),FALSE)</f>
        <v>Chaos, Support</v>
      </c>
      <c r="P109" s="2"/>
    </row>
    <row r="110" spans="2:16" ht="32.1" hidden="1" customHeight="1" x14ac:dyDescent="0.25">
      <c r="B110" s="2" t="s">
        <v>205</v>
      </c>
      <c r="C110" s="2" t="str">
        <f>VLOOKUP(tbGems_I[[#This Row],[Name]],tbGems[],MATCH("Sub-Type",tbGems[#Headers],0),FALSE)</f>
        <v>DEX Gem</v>
      </c>
      <c r="D110" s="2" t="str">
        <f>_xlfn.CONCAT(VLOOKUP(tbGems_I[[#This Row],[Name]],tbGems[],MATCH("Prefix",tbGems[#Headers],0),FALSE),".",tbGems_I[[#This Row],[Level]]," ",tbGems_I[[#This Row],[Name]])</f>
        <v>6.13.293.10 Poison Support</v>
      </c>
      <c r="E110" s="2" t="s">
        <v>282</v>
      </c>
      <c r="F110" s="30" t="s">
        <v>289</v>
      </c>
      <c r="G110" s="32">
        <v>0</v>
      </c>
      <c r="H110" s="3">
        <v>10</v>
      </c>
      <c r="I110" s="2" t="s">
        <v>184</v>
      </c>
      <c r="J110" s="3" t="s">
        <v>292</v>
      </c>
      <c r="K110" s="9">
        <f>VLOOKUP(tbGems_I[[#This Row],[Long Name]],tbGemLevels[],MATCH("ReqLevel",tbGemLevels[#Headers],0),FALSE)</f>
        <v>50</v>
      </c>
      <c r="L110" s="9">
        <f>VLOOKUP(tbGems_I[[#This Row],[Long Name]],tbGemLevels[],MATCH("STR",tbGemLevels[#Headers],0),FALSE)</f>
        <v>0</v>
      </c>
      <c r="M110" s="9">
        <f>VLOOKUP(tbGems_I[[#This Row],[Long Name]],tbGemLevels[],MATCH("DEX",tbGemLevels[#Headers],0),FALSE)</f>
        <v>81</v>
      </c>
      <c r="N110" s="9">
        <f>VLOOKUP(tbGems_I[[#This Row],[Long Name]],tbGemLevels[],MATCH("INT",tbGemLevels[#Headers],0),FALSE)</f>
        <v>0</v>
      </c>
      <c r="O110" s="43" t="str">
        <f>VLOOKUP(tbGems_I[[#This Row],[Name]],tbGems[],MATCH("Keywords",tbGems[#Headers],0),FALSE)</f>
        <v>Chaos, Support</v>
      </c>
      <c r="P110" s="2"/>
    </row>
    <row r="111" spans="2:16" ht="32.1" hidden="1" customHeight="1" x14ac:dyDescent="0.25">
      <c r="B111" s="2" t="s">
        <v>239</v>
      </c>
      <c r="C111" s="2" t="s">
        <v>169</v>
      </c>
      <c r="D111" s="34" t="str">
        <f>_xlfn.CONCAT(VLOOKUP(tbGems_I[[#This Row],[Name]],tbGems[],MATCH("Prefix",tbGems[#Headers],0),FALSE),".",tbGems_I[[#This Row],[Level]]," ",tbGems_I[[#This Row],[Name]])</f>
        <v>6.12.318.15 Ruthless Support</v>
      </c>
      <c r="E111" s="34" t="s">
        <v>284</v>
      </c>
      <c r="F111" s="30" t="s">
        <v>6</v>
      </c>
      <c r="G111" s="32">
        <v>0</v>
      </c>
      <c r="H111" s="3">
        <v>15</v>
      </c>
      <c r="I111" s="2" t="s">
        <v>181</v>
      </c>
      <c r="J111" s="3" t="s">
        <v>292</v>
      </c>
      <c r="K111" s="9">
        <f>VLOOKUP(tbGems_I[[#This Row],[Long Name]],tbGemLevels[],MATCH("ReqLevel",tbGemLevels[#Headers],0),FALSE)</f>
        <v>52</v>
      </c>
      <c r="L111" s="9">
        <f>VLOOKUP(tbGems_I[[#This Row],[Long Name]],tbGemLevels[],MATCH("STR",tbGemLevels[#Headers],0),FALSE)</f>
        <v>84</v>
      </c>
      <c r="M111" s="9">
        <f>VLOOKUP(tbGems_I[[#This Row],[Long Name]],tbGemLevels[],MATCH("DEX",tbGemLevels[#Headers],0),FALSE)</f>
        <v>0</v>
      </c>
      <c r="N111" s="9">
        <v>0</v>
      </c>
      <c r="O111" s="43" t="str">
        <f>VLOOKUP(tbGems_I[[#This Row],[Name]],tbGems[],MATCH("Keywords",tbGems[#Headers],0),FALSE)</f>
        <v>Support, Melee, Attack</v>
      </c>
      <c r="P111" s="2"/>
    </row>
    <row r="112" spans="2:16" ht="32.1" hidden="1" customHeight="1" x14ac:dyDescent="0.25">
      <c r="B112" s="2" t="s">
        <v>244</v>
      </c>
      <c r="C112" s="2" t="str">
        <f>VLOOKUP(tbGems_I[[#This Row],[Name]],tbGems[],MATCH("Sub-Type",tbGems[#Headers],0),FALSE)</f>
        <v>DEX Gem</v>
      </c>
      <c r="D112" s="34" t="str">
        <f>_xlfn.CONCAT(VLOOKUP(tbGems_I[[#This Row],[Name]],tbGems[],MATCH("Prefix",tbGems[#Headers],0),FALSE),".",tbGems_I[[#This Row],[Level]]," ",tbGems_I[[#This Row],[Name]])</f>
        <v>6.13.331.14 Siege Ballista</v>
      </c>
      <c r="E112" s="34" t="s">
        <v>283</v>
      </c>
      <c r="F112" s="30" t="s">
        <v>3</v>
      </c>
      <c r="G112" s="32">
        <v>0</v>
      </c>
      <c r="H112" s="3">
        <v>14</v>
      </c>
      <c r="I112" s="31"/>
      <c r="J112" s="3" t="s">
        <v>292</v>
      </c>
      <c r="K112" s="9">
        <f>VLOOKUP(tbGems_I[[#This Row],[Long Name]],tbGemLevels[],MATCH("ReqLevel",tbGemLevels[#Headers],0),FALSE)</f>
        <v>56</v>
      </c>
      <c r="L112" s="9">
        <f>VLOOKUP(tbGems_I[[#This Row],[Long Name]],tbGemLevels[],MATCH("STR",tbGemLevels[#Headers],0),FALSE)</f>
        <v>0</v>
      </c>
      <c r="M112" s="9">
        <f>VLOOKUP(tbGems_I[[#This Row],[Long Name]],tbGemLevels[],MATCH("DEX",tbGemLevels[#Headers],0),FALSE)</f>
        <v>125</v>
      </c>
      <c r="N112" s="9">
        <f>VLOOKUP(tbGems_I[[#This Row],[Long Name]],tbGemLevels[],MATCH("INT",tbGemLevels[#Headers],0),FALSE)</f>
        <v>0</v>
      </c>
      <c r="O112" s="43" t="str">
        <f>VLOOKUP(tbGems_I[[#This Row],[Name]],tbGems[],MATCH("Keywords",tbGems[#Headers],0),FALSE)</f>
        <v>Attack, Projectile, Totem, Bow</v>
      </c>
      <c r="P112" s="2"/>
    </row>
    <row r="113" spans="2:16" ht="32.1" customHeight="1" x14ac:dyDescent="0.25">
      <c r="B113" s="2" t="s">
        <v>262</v>
      </c>
      <c r="C113" s="2" t="str">
        <f>VLOOKUP(tbGems_I[[#This Row],[Name]],tbGems[],MATCH("Sub-Type",tbGems[#Headers],0),FALSE)</f>
        <v>DEX Gem</v>
      </c>
      <c r="D113" s="34" t="str">
        <f>_xlfn.CONCAT(VLOOKUP(tbGems_I[[#This Row],[Name]],tbGems[],MATCH("Prefix",tbGems[#Headers],0),FALSE),".",tbGems_I[[#This Row],[Level]]," ",tbGems_I[[#This Row],[Name]])</f>
        <v>6.13.341.15 Spectral Throw</v>
      </c>
      <c r="E113" s="30" t="s">
        <v>285</v>
      </c>
      <c r="F113" s="30" t="s">
        <v>288</v>
      </c>
      <c r="G113" s="32">
        <v>0</v>
      </c>
      <c r="H113" s="3">
        <v>15</v>
      </c>
      <c r="I113" s="31"/>
      <c r="J113" s="3" t="s">
        <v>292</v>
      </c>
      <c r="K113" s="9">
        <f>VLOOKUP(tbGems_I[[#This Row],[Long Name]],tbGemLevels[],MATCH("ReqLevel",tbGemLevels[#Headers],0),FALSE)</f>
        <v>52</v>
      </c>
      <c r="L113" s="9">
        <f>VLOOKUP(tbGems_I[[#This Row],[Long Name]],tbGemLevels[],MATCH("STR",tbGemLevels[#Headers],0),FALSE)</f>
        <v>51</v>
      </c>
      <c r="M113" s="9">
        <f>VLOOKUP(tbGems_I[[#This Row],[Long Name]],tbGemLevels[],MATCH("DEX",tbGemLevels[#Headers],0),FALSE)</f>
        <v>74</v>
      </c>
      <c r="N113" s="9">
        <f>VLOOKUP(tbGems_I[[#This Row],[Long Name]],tbGemLevels[],MATCH("INT",tbGemLevels[#Headers],0),FALSE)</f>
        <v>0</v>
      </c>
      <c r="O113" s="43" t="str">
        <f>VLOOKUP(tbGems_I[[#This Row],[Name]],tbGems[],MATCH("Keywords",tbGems[#Headers],0),FALSE)</f>
        <v>Attack, Projectile</v>
      </c>
      <c r="P113" s="2"/>
    </row>
    <row r="114" spans="2:16" ht="32.1" hidden="1" customHeight="1" x14ac:dyDescent="0.25">
      <c r="B114" s="2" t="s">
        <v>274</v>
      </c>
      <c r="C114" s="2" t="str">
        <f>VLOOKUP(tbGems_I[[#This Row],[Name]],tbGems[],MATCH("Sub-Type",tbGems[#Headers],0),FALSE)</f>
        <v>INT Gem</v>
      </c>
      <c r="D114" s="34" t="str">
        <f>_xlfn.CONCAT(VLOOKUP(tbGems_I[[#This Row],[Name]],tbGems[],MATCH("Prefix",tbGems[#Headers],0),FALSE),".",tbGems_I[[#This Row],[Level]]," ",tbGems_I[[#This Row],[Name]])</f>
        <v>6.14.358.12 Summon Chaos Golem</v>
      </c>
      <c r="E114" s="40" t="s">
        <v>286</v>
      </c>
      <c r="F114" s="30" t="s">
        <v>5</v>
      </c>
      <c r="G114" s="32">
        <v>0</v>
      </c>
      <c r="H114" s="3">
        <v>12</v>
      </c>
      <c r="I114" s="2" t="s">
        <v>117</v>
      </c>
      <c r="J114" s="3" t="s">
        <v>292</v>
      </c>
      <c r="K114" s="14">
        <f>VLOOKUP(tbGems_I[[#This Row],[Long Name]],tbGemLevels[],MATCH("ReqLevel",tbGemLevels[#Headers],0),FALSE)</f>
        <v>56</v>
      </c>
      <c r="L114" s="14">
        <f>VLOOKUP(tbGems_I[[#This Row],[Long Name]],tbGemLevels[],MATCH("STR",tbGemLevels[#Headers],0),FALSE)</f>
        <v>0</v>
      </c>
      <c r="M114" s="14">
        <f>VLOOKUP(tbGems_I[[#This Row],[Long Name]],tbGemLevels[],MATCH("DEX",tbGemLevels[#Headers],0),FALSE)</f>
        <v>0</v>
      </c>
      <c r="N114" s="9">
        <f>VLOOKUP(tbGems_I[[#This Row],[Long Name]],tbGemLevels[],MATCH("INT",tbGemLevels[#Headers],0),FALSE)</f>
        <v>125</v>
      </c>
      <c r="O114" s="43" t="str">
        <f>VLOOKUP(tbGems_I[[#This Row],[Name]],tbGems[],MATCH("Keywords",tbGems[#Headers],0),FALSE)</f>
        <v>Chaos, Minion, Spell, Golem</v>
      </c>
      <c r="P114" s="2"/>
    </row>
    <row r="115" spans="2:16" ht="32.1" hidden="1" customHeight="1" x14ac:dyDescent="0.25">
      <c r="B115" s="2" t="s">
        <v>181</v>
      </c>
      <c r="C115" s="2" t="str">
        <f>VLOOKUP(tbGems_I[[#This Row],[Name]],tbGems[],MATCH("Sub-Type",tbGems[#Headers],0),FALSE)</f>
        <v>DEX Gem</v>
      </c>
      <c r="D115" s="2" t="str">
        <f>_xlfn.CONCAT(VLOOKUP(tbGems_I[[#This Row],[Name]],tbGems[],MATCH("Prefix",tbGems[#Headers],0),FALSE),".",tbGems_I[[#This Row],[Level]]," ",tbGems_I[[#This Row],[Name]])</f>
        <v>6.13.361.12 Summon Ice Golem</v>
      </c>
      <c r="E115" s="2" t="s">
        <v>282</v>
      </c>
      <c r="F115" s="30" t="s">
        <v>287</v>
      </c>
      <c r="G115" s="32">
        <v>0</v>
      </c>
      <c r="H115" s="3">
        <v>12</v>
      </c>
      <c r="I115" s="31" t="s">
        <v>117</v>
      </c>
      <c r="J115" s="3" t="s">
        <v>292</v>
      </c>
      <c r="K115" s="9">
        <f>VLOOKUP(tbGems_I[[#This Row],[Long Name]],tbGemLevels[],MATCH("ReqLevel",tbGemLevels[#Headers],0),FALSE)</f>
        <v>56</v>
      </c>
      <c r="L115" s="9">
        <f>VLOOKUP(tbGems_I[[#This Row],[Long Name]],tbGemLevels[],MATCH("STR",tbGemLevels[#Headers],0),FALSE)</f>
        <v>0</v>
      </c>
      <c r="M115" s="9">
        <f>VLOOKUP(tbGems_I[[#This Row],[Long Name]],tbGemLevels[],MATCH("DEX",tbGemLevels[#Headers],0),FALSE)</f>
        <v>79</v>
      </c>
      <c r="N115" s="9">
        <f>VLOOKUP(tbGems_I[[#This Row],[Long Name]],tbGemLevels[],MATCH("INT",tbGemLevels[#Headers],0),FALSE)</f>
        <v>55</v>
      </c>
      <c r="O115" s="43" t="str">
        <f>VLOOKUP(tbGems_I[[#This Row],[Name]],tbGems[],MATCH("Keywords",tbGems[#Headers],0),FALSE)</f>
        <v>Cold, Minion, Spell, Golem</v>
      </c>
      <c r="P115" s="2"/>
    </row>
    <row r="116" spans="2:16" ht="32.1" hidden="1" customHeight="1" x14ac:dyDescent="0.25">
      <c r="B116" s="2" t="s">
        <v>181</v>
      </c>
      <c r="C116" s="2" t="str">
        <f>VLOOKUP(tbGems_I[[#This Row],[Name]],tbGems[],MATCH("Sub-Type",tbGems[#Headers],0),FALSE)</f>
        <v>DEX Gem</v>
      </c>
      <c r="D116" s="34" t="str">
        <f>_xlfn.CONCAT(VLOOKUP(tbGems_I[[#This Row],[Name]],tbGems[],MATCH("Prefix",tbGems[#Headers],0),FALSE),".",tbGems_I[[#This Row],[Level]]," ",tbGems_I[[#This Row],[Name]])</f>
        <v>6.13.361.6 Summon Ice Golem</v>
      </c>
      <c r="E116" s="34" t="s">
        <v>283</v>
      </c>
      <c r="F116" s="30" t="s">
        <v>287</v>
      </c>
      <c r="G116" s="32">
        <v>0</v>
      </c>
      <c r="H116" s="3">
        <v>6</v>
      </c>
      <c r="I116" s="31"/>
      <c r="J116" s="3" t="s">
        <v>292</v>
      </c>
      <c r="K116" s="9">
        <f>VLOOKUP(tbGems_I[[#This Row],[Long Name]],tbGemLevels[],MATCH("ReqLevel",tbGemLevels[#Headers],0),FALSE)</f>
        <v>44</v>
      </c>
      <c r="L116" s="9">
        <f>VLOOKUP(tbGems_I[[#This Row],[Long Name]],tbGemLevels[],MATCH("STR",tbGemLevels[#Headers],0),FALSE)</f>
        <v>0</v>
      </c>
      <c r="M116" s="9">
        <f>VLOOKUP(tbGems_I[[#This Row],[Long Name]],tbGemLevels[],MATCH("DEX",tbGemLevels[#Headers],0),FALSE)</f>
        <v>63</v>
      </c>
      <c r="N116" s="9">
        <f>VLOOKUP(tbGems_I[[#This Row],[Long Name]],tbGemLevels[],MATCH("INT",tbGemLevels[#Headers],0),FALSE)</f>
        <v>44</v>
      </c>
      <c r="O116" s="43" t="str">
        <f>VLOOKUP(tbGems_I[[#This Row],[Name]],tbGems[],MATCH("Keywords",tbGems[#Headers],0),FALSE)</f>
        <v>Cold, Minion, Spell, Golem</v>
      </c>
      <c r="P116" s="2"/>
    </row>
    <row r="117" spans="2:16" ht="32.1" customHeight="1" x14ac:dyDescent="0.25">
      <c r="B117" s="2" t="s">
        <v>181</v>
      </c>
      <c r="C117" s="2" t="str">
        <f>VLOOKUP(tbGems_I[[#This Row],[Name]],tbGems[],MATCH("Sub-Type",tbGems[#Headers],0),FALSE)</f>
        <v>DEX Gem</v>
      </c>
      <c r="D117" s="34" t="str">
        <f>_xlfn.CONCAT(VLOOKUP(tbGems_I[[#This Row],[Name]],tbGems[],MATCH("Prefix",tbGems[#Headers],0),FALSE),".",tbGems_I[[#This Row],[Level]]," ",tbGems_I[[#This Row],[Name]])</f>
        <v>6.13.361.10 Summon Ice Golem</v>
      </c>
      <c r="E117" s="30" t="s">
        <v>285</v>
      </c>
      <c r="F117" s="30" t="s">
        <v>6</v>
      </c>
      <c r="G117" s="32">
        <v>0</v>
      </c>
      <c r="H117" s="3">
        <v>10</v>
      </c>
      <c r="I117" s="31"/>
      <c r="J117" s="3" t="s">
        <v>292</v>
      </c>
      <c r="K117" s="9">
        <f>VLOOKUP(tbGems_I[[#This Row],[Long Name]],tbGemLevels[],MATCH("ReqLevel",tbGemLevels[#Headers],0),FALSE)</f>
        <v>52</v>
      </c>
      <c r="L117" s="9">
        <f>VLOOKUP(tbGems_I[[#This Row],[Long Name]],tbGemLevels[],MATCH("STR",tbGemLevels[#Headers],0),FALSE)</f>
        <v>0</v>
      </c>
      <c r="M117" s="9">
        <f>VLOOKUP(tbGems_I[[#This Row],[Long Name]],tbGemLevels[],MATCH("DEX",tbGemLevels[#Headers],0),FALSE)</f>
        <v>74</v>
      </c>
      <c r="N117" s="9">
        <f>VLOOKUP(tbGems_I[[#This Row],[Long Name]],tbGemLevels[],MATCH("INT",tbGemLevels[#Headers],0),FALSE)</f>
        <v>51</v>
      </c>
      <c r="O117" s="43" t="str">
        <f>VLOOKUP(tbGems_I[[#This Row],[Name]],tbGems[],MATCH("Keywords",tbGems[#Headers],0),FALSE)</f>
        <v>Cold, Minion, Spell, Golem</v>
      </c>
      <c r="P117" s="2"/>
    </row>
    <row r="118" spans="2:16" ht="32.1" hidden="1" customHeight="1" x14ac:dyDescent="0.25">
      <c r="B118" s="2" t="s">
        <v>226</v>
      </c>
      <c r="C118" s="2" t="str">
        <f>VLOOKUP(tbGems_I[[#This Row],[Name]],tbGems[],MATCH("Sub-Type",tbGems[#Headers],0),FALSE)</f>
        <v>INT Gem</v>
      </c>
      <c r="D118" s="34" t="str">
        <f>_xlfn.CONCAT(VLOOKUP(tbGems_I[[#This Row],[Name]],tbGems[],MATCH("Prefix",tbGems[#Headers],0),FALSE),".",tbGems_I[[#This Row],[Level]]," ",tbGems_I[[#This Row],[Name]])</f>
        <v>6.14.362.12 Summon Lightning Golem</v>
      </c>
      <c r="E118" s="40" t="s">
        <v>286</v>
      </c>
      <c r="F118" s="30" t="s">
        <v>289</v>
      </c>
      <c r="G118" s="32">
        <v>0</v>
      </c>
      <c r="H118" s="3">
        <v>12</v>
      </c>
      <c r="I118" s="2" t="s">
        <v>117</v>
      </c>
      <c r="J118" s="3" t="s">
        <v>292</v>
      </c>
      <c r="K118" s="9">
        <f>VLOOKUP(tbGems_I[[#This Row],[Long Name]],tbGemLevels[],MATCH("ReqLevel",tbGemLevels[#Headers],0),FALSE)</f>
        <v>56</v>
      </c>
      <c r="L118" s="9">
        <f>VLOOKUP(tbGems_I[[#This Row],[Long Name]],tbGemLevels[],MATCH("STR",tbGemLevels[#Headers],0),FALSE)</f>
        <v>0</v>
      </c>
      <c r="M118" s="9">
        <f>VLOOKUP(tbGems_I[[#This Row],[Long Name]],tbGemLevels[],MATCH("DEX",tbGemLevels[#Headers],0),FALSE)</f>
        <v>55</v>
      </c>
      <c r="N118" s="9">
        <f>VLOOKUP(tbGems_I[[#This Row],[Long Name]],tbGemLevels[],MATCH("INT",tbGemLevels[#Headers],0),FALSE)</f>
        <v>79</v>
      </c>
      <c r="O118" s="43" t="str">
        <f>VLOOKUP(tbGems_I[[#This Row],[Name]],tbGems[],MATCH("Keywords",tbGems[#Headers],0),FALSE)</f>
        <v>Lightning, Minion, Spell, Golem</v>
      </c>
      <c r="P118" s="2"/>
    </row>
    <row r="119" spans="2:16" ht="32.1" customHeight="1" x14ac:dyDescent="0.25">
      <c r="B119" s="2" t="s">
        <v>218</v>
      </c>
      <c r="C119" s="2" t="str">
        <f>VLOOKUP(tbGems_I[[#This Row],[Name]],tbGems[],MATCH("Sub-Type",tbGems[#Headers],0),FALSE)</f>
        <v>INT Gem</v>
      </c>
      <c r="D119" s="34" t="str">
        <f>_xlfn.CONCAT(VLOOKUP(tbGems_I[[#This Row],[Name]],tbGems[],MATCH("Prefix",tbGems[#Headers],0),FALSE),".",tbGems_I[[#This Row],[Level]]," ",tbGems_I[[#This Row],[Name]])</f>
        <v>6.14.363.14 Summon Phantasm Support</v>
      </c>
      <c r="E119" s="30" t="s">
        <v>285</v>
      </c>
      <c r="F119" s="30" t="s">
        <v>3</v>
      </c>
      <c r="G119" s="32">
        <v>0</v>
      </c>
      <c r="H119" s="3">
        <v>14</v>
      </c>
      <c r="J119" s="3" t="s">
        <v>292</v>
      </c>
      <c r="K119" s="9">
        <f>VLOOKUP(tbGems_I[[#This Row],[Long Name]],tbGemLevels[],MATCH("ReqLevel",tbGemLevels[#Headers],0),FALSE)</f>
        <v>52</v>
      </c>
      <c r="L119" s="9">
        <f>VLOOKUP(tbGems_I[[#This Row],[Long Name]],tbGemLevels[],MATCH("STR",tbGemLevels[#Headers],0),FALSE)</f>
        <v>0</v>
      </c>
      <c r="M119" s="9">
        <f>VLOOKUP(tbGems_I[[#This Row],[Long Name]],tbGemLevels[],MATCH("DEX",tbGemLevels[#Headers],0),FALSE)</f>
        <v>0</v>
      </c>
      <c r="N119" s="9">
        <f>VLOOKUP(tbGems_I[[#This Row],[Long Name]],tbGemLevels[],MATCH("INT",tbGemLevels[#Headers],0),FALSE)</f>
        <v>84</v>
      </c>
      <c r="O119" s="43" t="str">
        <f>VLOOKUP(tbGems_I[[#This Row],[Name]],tbGems[],MATCH("Keywords",tbGems[#Headers],0),FALSE)</f>
        <v>Support, Minion</v>
      </c>
      <c r="P119" s="2"/>
    </row>
    <row r="120" spans="2:16" ht="32.1" hidden="1" customHeight="1" x14ac:dyDescent="0.25">
      <c r="B120" s="2" t="s">
        <v>238</v>
      </c>
      <c r="C120" s="2" t="s">
        <v>169</v>
      </c>
      <c r="D120" s="34" t="str">
        <f>_xlfn.CONCAT(VLOOKUP(tbGems_I[[#This Row],[Name]],tbGems[],MATCH("Prefix",tbGems[#Headers],0),FALSE),".",tbGems_I[[#This Row],[Level]]," ",tbGems_I[[#This Row],[Name]])</f>
        <v>6.12.367.11 Summon Stone Golem</v>
      </c>
      <c r="E120" s="34" t="s">
        <v>284</v>
      </c>
      <c r="F120" s="30" t="s">
        <v>6</v>
      </c>
      <c r="G120" s="32">
        <v>0</v>
      </c>
      <c r="H120" s="3">
        <v>11</v>
      </c>
      <c r="I120" s="2" t="s">
        <v>221</v>
      </c>
      <c r="J120" s="3" t="s">
        <v>292</v>
      </c>
      <c r="K120" s="9">
        <f>VLOOKUP(tbGems_I[[#This Row],[Long Name]],tbGemLevels[],MATCH("ReqLevel",tbGemLevels[#Headers],0),FALSE)</f>
        <v>54</v>
      </c>
      <c r="L120" s="9">
        <f>VLOOKUP(tbGems_I[[#This Row],[Long Name]],tbGemLevels[],MATCH("STR",tbGemLevels[#Headers],0),FALSE)</f>
        <v>76</v>
      </c>
      <c r="M120" s="9">
        <f>VLOOKUP(tbGems_I[[#This Row],[Long Name]],tbGemLevels[],MATCH("DEX",tbGemLevels[#Headers],0),FALSE)</f>
        <v>53</v>
      </c>
      <c r="N120" s="9">
        <v>0</v>
      </c>
      <c r="O120" s="43" t="str">
        <f>VLOOKUP(tbGems_I[[#This Row],[Name]],tbGems[],MATCH("Keywords",tbGems[#Headers],0),FALSE)</f>
        <v>Minion, Spell, Golem, Physical</v>
      </c>
      <c r="P120" s="2"/>
    </row>
    <row r="121" spans="2:16" ht="32.1" hidden="1" customHeight="1" x14ac:dyDescent="0.25">
      <c r="B121" s="2" t="s">
        <v>240</v>
      </c>
      <c r="C121" s="2" t="s">
        <v>169</v>
      </c>
      <c r="D121" s="34" t="str">
        <f>_xlfn.CONCAT(VLOOKUP(tbGems_I[[#This Row],[Name]],tbGems[],MATCH("Prefix",tbGems[#Headers],0),FALSE),".",tbGems_I[[#This Row],[Level]]," ",tbGems_I[[#This Row],[Name]])</f>
        <v>6.12.369.14 Sweep</v>
      </c>
      <c r="E121" s="34" t="s">
        <v>284</v>
      </c>
      <c r="F121" s="30" t="s">
        <v>6</v>
      </c>
      <c r="G121" s="32">
        <v>0.02</v>
      </c>
      <c r="H121" s="3">
        <v>14</v>
      </c>
      <c r="I121" s="2" t="s">
        <v>259</v>
      </c>
      <c r="J121" s="3" t="s">
        <v>292</v>
      </c>
      <c r="K121" s="9">
        <f>VLOOKUP(tbGems_I[[#This Row],[Long Name]],tbGemLevels[],MATCH("ReqLevel",tbGemLevels[#Headers],0),FALSE)</f>
        <v>56</v>
      </c>
      <c r="L121" s="9">
        <f>VLOOKUP(tbGems_I[[#This Row],[Long Name]],tbGemLevels[],MATCH("STR",tbGemLevels[#Headers],0),FALSE)</f>
        <v>125</v>
      </c>
      <c r="M121" s="9">
        <f>VLOOKUP(tbGems_I[[#This Row],[Long Name]],tbGemLevels[],MATCH("DEX",tbGemLevels[#Headers],0),FALSE)</f>
        <v>0</v>
      </c>
      <c r="N121" s="9">
        <v>0</v>
      </c>
      <c r="O121" s="43" t="str">
        <f>VLOOKUP(tbGems_I[[#This Row],[Name]],tbGems[],MATCH("Keywords",tbGems[#Headers],0),FALSE)</f>
        <v>Attack, AoE, Physical, Melee</v>
      </c>
      <c r="P121" s="2"/>
    </row>
    <row r="122" spans="2:16" ht="32.1" hidden="1" customHeight="1" x14ac:dyDescent="0.25">
      <c r="B122" s="2" t="s">
        <v>265</v>
      </c>
      <c r="C122" s="2" t="str">
        <f>VLOOKUP(tbGems_I[[#This Row],[Name]],tbGems[],MATCH("Sub-Type",tbGems[#Headers],0),FALSE)</f>
        <v>STR Gem</v>
      </c>
      <c r="D122" s="34" t="str">
        <f>_xlfn.CONCAT(VLOOKUP(tbGems_I[[#This Row],[Name]],tbGems[],MATCH("Prefix",tbGems[#Headers],0),FALSE),".",tbGems_I[[#This Row],[Level]]," ",tbGems_I[[#This Row],[Name]])</f>
        <v>6.12.205.1 Heavy Strike</v>
      </c>
      <c r="E122" s="36" t="s">
        <v>281</v>
      </c>
      <c r="F122" s="40" t="s">
        <v>290</v>
      </c>
      <c r="G122" s="32">
        <v>0</v>
      </c>
      <c r="H122" s="3">
        <v>1</v>
      </c>
      <c r="I122" s="31"/>
      <c r="J122" s="3" t="s">
        <v>292</v>
      </c>
      <c r="K122" s="9">
        <f>VLOOKUP(tbGems_I[[#This Row],[Long Name]],tbGemLevels[],MATCH("ReqLevel",tbGemLevels[#Headers],0),FALSE)</f>
        <v>1</v>
      </c>
      <c r="L122" s="9">
        <f>VLOOKUP(tbGems_I[[#This Row],[Long Name]],tbGemLevels[],MATCH("STR",tbGemLevels[#Headers],0),FALSE)</f>
        <v>0</v>
      </c>
      <c r="M122" s="9">
        <f>VLOOKUP(tbGems_I[[#This Row],[Long Name]],tbGemLevels[],MATCH("DEX",tbGemLevels[#Headers],0),FALSE)</f>
        <v>0</v>
      </c>
      <c r="N122" s="9">
        <f>VLOOKUP(tbGems_I[[#This Row],[Long Name]],tbGemLevels[],MATCH("INT",tbGemLevels[#Headers],0),FALSE)</f>
        <v>0</v>
      </c>
      <c r="O122" s="43" t="str">
        <f>VLOOKUP(tbGems_I[[#This Row],[Name]],tbGems[],MATCH("Keywords",tbGems[#Headers],0),FALSE)</f>
        <v>Attack, Melee, Strike</v>
      </c>
      <c r="P122" s="2"/>
    </row>
    <row r="123" spans="2:16" ht="32.1" hidden="1" customHeight="1" x14ac:dyDescent="0.25">
      <c r="B123" s="2" t="s">
        <v>185</v>
      </c>
      <c r="C123" s="22" t="s">
        <v>168</v>
      </c>
      <c r="D123" s="34" t="str">
        <f>_xlfn.CONCAT(VLOOKUP(tbGems_I[[#This Row],[Name]],tbGems[],MATCH("Prefix",tbGems[#Headers],0),FALSE),".",tbGems_I[[#This Row],[Level]]," ",tbGems_I[[#This Row],[Name]])</f>
        <v>6.13.216.1 Ice Bite Support</v>
      </c>
      <c r="E123" s="36" t="s">
        <v>281</v>
      </c>
      <c r="F123" s="40" t="s">
        <v>1674</v>
      </c>
      <c r="G123" s="37">
        <v>0</v>
      </c>
      <c r="H123" s="38">
        <v>1</v>
      </c>
      <c r="I123" s="39"/>
      <c r="J123" s="3" t="s">
        <v>292</v>
      </c>
      <c r="K123" s="14">
        <f>VLOOKUP(tbGems_I[[#This Row],[Long Name]],tbGemLevels[],MATCH("ReqLevel",tbGemLevels[#Headers],0),FALSE)</f>
        <v>31</v>
      </c>
      <c r="L123" s="14">
        <f>VLOOKUP(tbGems_I[[#This Row],[Long Name]],tbGemLevels[],MATCH("STR",tbGemLevels[#Headers],0),FALSE)</f>
        <v>0</v>
      </c>
      <c r="M123" s="14">
        <f>VLOOKUP(tbGems_I[[#This Row],[Long Name]],tbGemLevels[],MATCH("DEX",tbGemLevels[#Headers],0),FALSE)</f>
        <v>52</v>
      </c>
      <c r="N123" s="9">
        <f>VLOOKUP(tbGems_I[[#This Row],[Long Name]],tbGemLevels[],MATCH("INT",tbGemLevels[#Headers],0),FALSE)</f>
        <v>0</v>
      </c>
      <c r="O123" s="43" t="str">
        <f>VLOOKUP(tbGems_I[[#This Row],[Name]],tbGems[],MATCH("Keywords",tbGems[#Headers],0),FALSE)</f>
        <v>Cold, Support</v>
      </c>
      <c r="P123" s="2"/>
    </row>
    <row r="124" spans="2:16" ht="32.1" hidden="1" customHeight="1" x14ac:dyDescent="0.25">
      <c r="B124" s="2" t="s">
        <v>1067</v>
      </c>
      <c r="C124" s="22" t="s">
        <v>170</v>
      </c>
      <c r="D124" s="34" t="str">
        <f>_xlfn.CONCAT(VLOOKUP(tbGems_I[[#This Row],[Name]],tbGems[],MATCH("Prefix",tbGems[#Headers],0),FALSE),".",tbGems_I[[#This Row],[Level]]," ",tbGems_I[[#This Row],[Name]])</f>
        <v>6.14.224.1 Immolate Support</v>
      </c>
      <c r="E124" s="36" t="s">
        <v>281</v>
      </c>
      <c r="F124" s="40" t="s">
        <v>1672</v>
      </c>
      <c r="G124" s="37">
        <v>0</v>
      </c>
      <c r="H124" s="38">
        <v>1</v>
      </c>
      <c r="I124" s="39"/>
      <c r="J124" s="3" t="s">
        <v>292</v>
      </c>
      <c r="K124" s="14">
        <f>VLOOKUP(tbGems_I[[#This Row],[Long Name]],tbGemLevels[],MATCH("ReqLevel",tbGemLevels[#Headers],0),FALSE)</f>
        <v>38</v>
      </c>
      <c r="L124" s="14">
        <f>VLOOKUP(tbGems_I[[#This Row],[Long Name]],tbGemLevels[],MATCH("STR",tbGemLevels[#Headers],0),FALSE)</f>
        <v>27</v>
      </c>
      <c r="M124" s="14">
        <f>VLOOKUP(tbGems_I[[#This Row],[Long Name]],tbGemLevels[],MATCH("DEX",tbGemLevels[#Headers],0),FALSE)</f>
        <v>0</v>
      </c>
      <c r="N124" s="9">
        <f>VLOOKUP(tbGems_I[[#This Row],[Long Name]],tbGemLevels[],MATCH("INT",tbGemLevels[#Headers],0),FALSE)</f>
        <v>40</v>
      </c>
      <c r="O124" s="43" t="str">
        <f>VLOOKUP(tbGems_I[[#This Row],[Name]],tbGems[],MATCH("Keywords",tbGems[#Headers],0),FALSE)</f>
        <v>Fire, Support</v>
      </c>
      <c r="P124" s="2"/>
    </row>
    <row r="125" spans="2:16" ht="32.1" hidden="1" customHeight="1" x14ac:dyDescent="0.25">
      <c r="B125" s="2" t="s">
        <v>234</v>
      </c>
      <c r="C125" s="2" t="s">
        <v>169</v>
      </c>
      <c r="D125" s="34" t="str">
        <f>_xlfn.CONCAT(VLOOKUP(tbGems_I[[#This Row],[Name]],tbGems[],MATCH("Prefix",tbGems[#Headers],0),FALSE),".",tbGems_I[[#This Row],[Level]]," ",tbGems_I[[#This Row],[Name]])</f>
        <v>6.12.232.11 Increased Duration Support</v>
      </c>
      <c r="E125" s="34" t="s">
        <v>281</v>
      </c>
      <c r="F125" s="30" t="s">
        <v>290</v>
      </c>
      <c r="G125" s="32">
        <v>0</v>
      </c>
      <c r="H125" s="3">
        <v>11</v>
      </c>
      <c r="I125" s="35"/>
      <c r="J125" s="3" t="s">
        <v>292</v>
      </c>
      <c r="K125" s="9">
        <f>VLOOKUP(tbGems_I[[#This Row],[Long Name]],tbGemLevels[],MATCH("ReqLevel",tbGemLevels[#Headers],0),FALSE)</f>
        <v>52</v>
      </c>
      <c r="L125" s="9">
        <f>VLOOKUP(tbGems_I[[#This Row],[Long Name]],tbGemLevels[],MATCH("STR",tbGemLevels[#Headers],0),FALSE)</f>
        <v>84</v>
      </c>
      <c r="M125" s="9">
        <f>VLOOKUP(tbGems_I[[#This Row],[Long Name]],tbGemLevels[],MATCH("DEX",tbGemLevels[#Headers],0),FALSE)</f>
        <v>0</v>
      </c>
      <c r="N125" s="9">
        <v>0</v>
      </c>
      <c r="O125" s="43" t="str">
        <f>VLOOKUP(tbGems_I[[#This Row],[Name]],tbGems[],MATCH("Keywords",tbGems[#Headers],0),FALSE)</f>
        <v>Support, Duration</v>
      </c>
      <c r="P125" s="2"/>
    </row>
    <row r="126" spans="2:16" ht="32.1" hidden="1" customHeight="1" x14ac:dyDescent="0.25">
      <c r="B126" s="2" t="s">
        <v>203</v>
      </c>
      <c r="C126" s="2" t="str">
        <f>VLOOKUP(tbGems_I[[#This Row],[Name]],tbGems[],MATCH("Sub-Type",tbGems[#Headers],0),FALSE)</f>
        <v>DEX Gem</v>
      </c>
      <c r="D126" s="2" t="str">
        <f>_xlfn.CONCAT(VLOOKUP(tbGems_I[[#This Row],[Name]],tbGems[],MATCH("Prefix",tbGems[#Headers],0),FALSE),".",tbGems_I[[#This Row],[Level]]," ",tbGems_I[[#This Row],[Name]])</f>
        <v>6.13.370.13 Swift Affliction Support</v>
      </c>
      <c r="E126" s="2" t="s">
        <v>282</v>
      </c>
      <c r="F126" s="30" t="s">
        <v>422</v>
      </c>
      <c r="G126" s="32">
        <v>0</v>
      </c>
      <c r="H126" s="3">
        <v>13</v>
      </c>
      <c r="I126" s="2" t="s">
        <v>181</v>
      </c>
      <c r="J126" s="3" t="s">
        <v>292</v>
      </c>
      <c r="K126" s="9">
        <f>VLOOKUP(tbGems_I[[#This Row],[Long Name]],tbGemLevels[],MATCH("ReqLevel",tbGemLevels[#Headers],0),FALSE)</f>
        <v>56</v>
      </c>
      <c r="L126" s="9">
        <f>VLOOKUP(tbGems_I[[#This Row],[Long Name]],tbGemLevels[],MATCH("STR",tbGemLevels[#Headers],0),FALSE)</f>
        <v>0</v>
      </c>
      <c r="M126" s="9">
        <f>VLOOKUP(tbGems_I[[#This Row],[Long Name]],tbGemLevels[],MATCH("DEX",tbGemLevels[#Headers],0),FALSE)</f>
        <v>90</v>
      </c>
      <c r="N126" s="9">
        <f>VLOOKUP(tbGems_I[[#This Row],[Long Name]],tbGemLevels[],MATCH("INT",tbGemLevels[#Headers],0),FALSE)</f>
        <v>0</v>
      </c>
      <c r="O126" s="43" t="str">
        <f>VLOOKUP(tbGems_I[[#This Row],[Name]],tbGems[],MATCH("Keywords",tbGems[#Headers],0),FALSE)</f>
        <v>Support, Duration</v>
      </c>
      <c r="P126" s="2"/>
    </row>
    <row r="127" spans="2:16" ht="32.1" hidden="1" customHeight="1" x14ac:dyDescent="0.25">
      <c r="B127" s="2" t="s">
        <v>252</v>
      </c>
      <c r="C127" s="2" t="str">
        <f>VLOOKUP(tbGems_I[[#This Row],[Name]],tbGems[],MATCH("Sub-Type",tbGems[#Headers],0),FALSE)</f>
        <v>INT Gem</v>
      </c>
      <c r="D127" s="34" t="str">
        <f>_xlfn.CONCAT(VLOOKUP(tbGems_I[[#This Row],[Name]],tbGems[],MATCH("Prefix",tbGems[#Headers],0),FALSE),".",tbGems_I[[#This Row],[Level]]," ",tbGems_I[[#This Row],[Name]])</f>
        <v>6.14.380.11 Unbound Ailments Support</v>
      </c>
      <c r="E127" s="34" t="s">
        <v>283</v>
      </c>
      <c r="F127" s="30" t="s">
        <v>3</v>
      </c>
      <c r="G127" s="32">
        <v>0</v>
      </c>
      <c r="H127" s="3">
        <v>11</v>
      </c>
      <c r="J127" s="3" t="s">
        <v>292</v>
      </c>
      <c r="K127" s="9">
        <f>VLOOKUP(tbGems_I[[#This Row],[Long Name]],tbGemLevels[],MATCH("ReqLevel",tbGemLevels[#Headers],0),FALSE)</f>
        <v>43</v>
      </c>
      <c r="L127" s="9">
        <f>VLOOKUP(tbGems_I[[#This Row],[Long Name]],tbGemLevels[],MATCH("STR",tbGemLevels[#Headers],0),FALSE)</f>
        <v>0</v>
      </c>
      <c r="M127" s="9">
        <f>VLOOKUP(tbGems_I[[#This Row],[Long Name]],tbGemLevels[],MATCH("DEX",tbGemLevels[#Headers],0),FALSE)</f>
        <v>31</v>
      </c>
      <c r="N127" s="9">
        <f>VLOOKUP(tbGems_I[[#This Row],[Long Name]],tbGemLevels[],MATCH("INT",tbGemLevels[#Headers],0),FALSE)</f>
        <v>44</v>
      </c>
      <c r="O127" s="43" t="str">
        <f>VLOOKUP(tbGems_I[[#This Row],[Name]],tbGems[],MATCH("Keywords",tbGems[#Headers],0),FALSE)</f>
        <v>Support</v>
      </c>
      <c r="P127" s="2"/>
    </row>
    <row r="128" spans="2:16" ht="32.1" hidden="1" customHeight="1" x14ac:dyDescent="0.25">
      <c r="B128" s="2" t="s">
        <v>252</v>
      </c>
      <c r="C128" s="2" t="str">
        <f>VLOOKUP(tbGems_I[[#This Row],[Name]],tbGems[],MATCH("Sub-Type",tbGems[#Headers],0),FALSE)</f>
        <v>INT Gem</v>
      </c>
      <c r="D128" s="34" t="str">
        <f>_xlfn.CONCAT(VLOOKUP(tbGems_I[[#This Row],[Name]],tbGems[],MATCH("Prefix",tbGems[#Headers],0),FALSE),".",tbGems_I[[#This Row],[Level]]," ",tbGems_I[[#This Row],[Name]])</f>
        <v>6.14.380.12 Unbound Ailments Support</v>
      </c>
      <c r="E128" s="30" t="s">
        <v>281</v>
      </c>
      <c r="F128" s="30" t="s">
        <v>1672</v>
      </c>
      <c r="G128" s="32">
        <v>0</v>
      </c>
      <c r="H128" s="3">
        <v>12</v>
      </c>
      <c r="J128" s="3" t="s">
        <v>292</v>
      </c>
      <c r="K128" s="9">
        <f>VLOOKUP(tbGems_I[[#This Row],[Long Name]],tbGemLevels[],MATCH("ReqLevel",tbGemLevels[#Headers],0),FALSE)</f>
        <v>46</v>
      </c>
      <c r="L128" s="9">
        <f>VLOOKUP(tbGems_I[[#This Row],[Long Name]],tbGemLevels[],MATCH("STR",tbGemLevels[#Headers],0),FALSE)</f>
        <v>0</v>
      </c>
      <c r="M128" s="9">
        <f>VLOOKUP(tbGems_I[[#This Row],[Long Name]],tbGemLevels[],MATCH("DEX",tbGemLevels[#Headers],0),FALSE)</f>
        <v>33</v>
      </c>
      <c r="N128" s="9">
        <f>VLOOKUP(tbGems_I[[#This Row],[Long Name]],tbGemLevels[],MATCH("INT",tbGemLevels[#Headers],0),FALSE)</f>
        <v>47</v>
      </c>
      <c r="O128" s="43" t="str">
        <f>VLOOKUP(tbGems_I[[#This Row],[Name]],tbGems[],MATCH("Keywords",tbGems[#Headers],0),FALSE)</f>
        <v>Support</v>
      </c>
      <c r="P128" s="2"/>
    </row>
    <row r="129" spans="2:16" ht="32.1" hidden="1" customHeight="1" x14ac:dyDescent="0.25">
      <c r="B129" s="35" t="s">
        <v>252</v>
      </c>
      <c r="C129" s="2" t="str">
        <f>VLOOKUP(tbGems_I[[#This Row],[Name]],tbGems[],MATCH("Sub-Type",tbGems[#Headers],0),FALSE)</f>
        <v>INT Gem</v>
      </c>
      <c r="D129" s="36" t="str">
        <f>_xlfn.CONCAT(VLOOKUP(tbGems_I[[#This Row],[Name]],tbGems[],MATCH("Prefix",tbGems[#Headers],0),FALSE),".",tbGems_I[[#This Row],[Level]]," ",tbGems_I[[#This Row],[Name]])</f>
        <v>6.14.380.14 Unbound Ailments Support</v>
      </c>
      <c r="E129" s="40" t="s">
        <v>286</v>
      </c>
      <c r="F129" s="30" t="s">
        <v>287</v>
      </c>
      <c r="G129" s="37">
        <v>0</v>
      </c>
      <c r="H129" s="38">
        <v>14</v>
      </c>
      <c r="I129" s="39" t="s">
        <v>206</v>
      </c>
      <c r="J129" s="3" t="s">
        <v>292</v>
      </c>
      <c r="K129" s="9">
        <f>VLOOKUP(tbGems_I[[#This Row],[Long Name]],tbGemLevels[],MATCH("ReqLevel",tbGemLevels[#Headers],0),FALSE)</f>
        <v>52</v>
      </c>
      <c r="L129" s="9">
        <f>VLOOKUP(tbGems_I[[#This Row],[Long Name]],tbGemLevels[],MATCH("STR",tbGemLevels[#Headers],0),FALSE)</f>
        <v>0</v>
      </c>
      <c r="M129" s="9">
        <f>VLOOKUP(tbGems_I[[#This Row],[Long Name]],tbGemLevels[],MATCH("DEX",tbGemLevels[#Headers],0),FALSE)</f>
        <v>37</v>
      </c>
      <c r="N129" s="9">
        <f>VLOOKUP(tbGems_I[[#This Row],[Long Name]],tbGemLevels[],MATCH("INT",tbGemLevels[#Headers],0),FALSE)</f>
        <v>53</v>
      </c>
      <c r="O129" s="43" t="str">
        <f>VLOOKUP(tbGems_I[[#This Row],[Name]],tbGems[],MATCH("Keywords",tbGems[#Headers],0),FALSE)</f>
        <v>Support</v>
      </c>
      <c r="P129" s="2"/>
    </row>
    <row r="130" spans="2:16" ht="32.1" hidden="1" customHeight="1" x14ac:dyDescent="0.25">
      <c r="B130" s="2" t="s">
        <v>1071</v>
      </c>
      <c r="C130" s="22" t="str">
        <f>VLOOKUP(tbGems_I[[#This Row],[Name]],tbGems[],MATCH("Sub-Type",tbGems[#Headers],0),FALSE)</f>
        <v>INT Gem</v>
      </c>
      <c r="D130" s="34" t="str">
        <f>_xlfn.CONCAT(VLOOKUP(tbGems_I[[#This Row],[Name]],tbGems[],MATCH("Prefix",tbGems[#Headers],0),FALSE),".",tbGems_I[[#This Row],[Level]]," ",tbGems_I[[#This Row],[Name]])</f>
        <v>6.14.236.1 Infused Channelling Support</v>
      </c>
      <c r="E130" s="36" t="s">
        <v>281</v>
      </c>
      <c r="F130" s="40" t="s">
        <v>1672</v>
      </c>
      <c r="G130" s="37">
        <v>0</v>
      </c>
      <c r="H130" s="38">
        <v>1</v>
      </c>
      <c r="I130" s="39"/>
      <c r="J130" s="3" t="s">
        <v>292</v>
      </c>
      <c r="K130" s="14">
        <f>VLOOKUP(tbGems_I[[#This Row],[Long Name]],tbGemLevels[],MATCH("ReqLevel",tbGemLevels[#Headers],0),FALSE)</f>
        <v>4</v>
      </c>
      <c r="L130" s="14">
        <f>VLOOKUP(tbGems_I[[#This Row],[Long Name]],tbGemLevels[],MATCH("STR",tbGemLevels[#Headers],0),FALSE)</f>
        <v>0</v>
      </c>
      <c r="M130" s="14">
        <f>VLOOKUP(tbGems_I[[#This Row],[Long Name]],tbGemLevels[],MATCH("DEX",tbGemLevels[#Headers],0),FALSE)</f>
        <v>0</v>
      </c>
      <c r="N130" s="9">
        <f>VLOOKUP(tbGems_I[[#This Row],[Long Name]],tbGemLevels[],MATCH("INT",tbGemLevels[#Headers],0),FALSE)</f>
        <v>0</v>
      </c>
      <c r="O130" s="43" t="str">
        <f>VLOOKUP(tbGems_I[[#This Row],[Name]],tbGems[],MATCH("Keywords",tbGems[#Headers],0),FALSE)</f>
        <v>Support, Channelling, Duration</v>
      </c>
      <c r="P130" s="2"/>
    </row>
    <row r="131" spans="2:16" ht="32.1" hidden="1" customHeight="1" x14ac:dyDescent="0.25">
      <c r="B131" s="2" t="s">
        <v>1071</v>
      </c>
      <c r="C131" s="22" t="str">
        <f>VLOOKUP(tbGems_I[[#This Row],[Name]],tbGems[],MATCH("Sub-Type",tbGems[#Headers],0),FALSE)</f>
        <v>INT Gem</v>
      </c>
      <c r="D131" s="34" t="str">
        <f>_xlfn.CONCAT(VLOOKUP(tbGems_I[[#This Row],[Name]],tbGems[],MATCH("Prefix",tbGems[#Headers],0),FALSE),".",tbGems_I[[#This Row],[Level]]," ",tbGems_I[[#This Row],[Name]])</f>
        <v>6.14.236.1 Infused Channelling Support</v>
      </c>
      <c r="E131" s="36" t="s">
        <v>281</v>
      </c>
      <c r="F131" s="40" t="s">
        <v>1672</v>
      </c>
      <c r="G131" s="37">
        <v>0</v>
      </c>
      <c r="H131" s="38">
        <v>1</v>
      </c>
      <c r="I131" s="39"/>
      <c r="J131" s="3" t="s">
        <v>292</v>
      </c>
      <c r="K131" s="14">
        <f>VLOOKUP(tbGems_I[[#This Row],[Long Name]],tbGemLevels[],MATCH("ReqLevel",tbGemLevels[#Headers],0),FALSE)</f>
        <v>4</v>
      </c>
      <c r="L131" s="14">
        <f>VLOOKUP(tbGems_I[[#This Row],[Long Name]],tbGemLevels[],MATCH("STR",tbGemLevels[#Headers],0),FALSE)</f>
        <v>0</v>
      </c>
      <c r="M131" s="14">
        <f>VLOOKUP(tbGems_I[[#This Row],[Long Name]],tbGemLevels[],MATCH("DEX",tbGemLevels[#Headers],0),FALSE)</f>
        <v>0</v>
      </c>
      <c r="N131" s="9">
        <f>VLOOKUP(tbGems_I[[#This Row],[Long Name]],tbGemLevels[],MATCH("INT",tbGemLevels[#Headers],0),FALSE)</f>
        <v>0</v>
      </c>
      <c r="O131" s="43" t="str">
        <f>VLOOKUP(tbGems_I[[#This Row],[Name]],tbGems[],MATCH("Keywords",tbGems[#Headers],0),FALSE)</f>
        <v>Support, Channelling, Duration</v>
      </c>
      <c r="P131" s="2"/>
    </row>
    <row r="132" spans="2:16" ht="32.1" hidden="1" customHeight="1" x14ac:dyDescent="0.25">
      <c r="B132" s="2" t="s">
        <v>417</v>
      </c>
      <c r="C132" s="2" t="str">
        <f>VLOOKUP(tbGems_I[[#This Row],[Name]],tbGems[],MATCH("Sub-Type",tbGems[#Headers],0),FALSE)</f>
        <v>INT Gem</v>
      </c>
      <c r="D132" s="34" t="str">
        <f>_xlfn.CONCAT(VLOOKUP(tbGems_I[[#This Row],[Name]],tbGems[],MATCH("Prefix",tbGems[#Headers],0),FALSE),".",tbGems_I[[#This Row],[Level]]," ",tbGems_I[[#This Row],[Name]])</f>
        <v>6.14.244.1 Kinetic Blast</v>
      </c>
      <c r="E132" s="40" t="s">
        <v>281</v>
      </c>
      <c r="F132" s="30" t="s">
        <v>1672</v>
      </c>
      <c r="G132" s="32">
        <v>0</v>
      </c>
      <c r="H132" s="3">
        <v>1</v>
      </c>
      <c r="I132" s="35"/>
      <c r="J132" s="3" t="s">
        <v>292</v>
      </c>
      <c r="K132" s="9">
        <f>VLOOKUP(tbGems_I[[#This Row],[Long Name]],tbGemLevels[],MATCH("ReqLevel",tbGemLevels[#Headers],0),FALSE)</f>
        <v>28</v>
      </c>
      <c r="L132" s="9">
        <f>VLOOKUP(tbGems_I[[#This Row],[Long Name]],tbGemLevels[],MATCH("STR",tbGemLevels[#Headers],0),FALSE)</f>
        <v>0</v>
      </c>
      <c r="M132" s="9">
        <f>VLOOKUP(tbGems_I[[#This Row],[Long Name]],tbGemLevels[],MATCH("DEX",tbGemLevels[#Headers],0),FALSE)</f>
        <v>0</v>
      </c>
      <c r="N132" s="9">
        <f>VLOOKUP(tbGems_I[[#This Row],[Long Name]],tbGemLevels[],MATCH("INT",tbGemLevels[#Headers],0),FALSE)</f>
        <v>67</v>
      </c>
      <c r="O132" s="43" t="str">
        <f>VLOOKUP(tbGems_I[[#This Row],[Name]],tbGems[],MATCH("Keywords",tbGems[#Headers],0),FALSE)</f>
        <v>Attack, Projectile, AoE</v>
      </c>
      <c r="P132" s="2"/>
    </row>
    <row r="133" spans="2:16" ht="32.1" hidden="1" customHeight="1" x14ac:dyDescent="0.25">
      <c r="B133" s="2" t="s">
        <v>417</v>
      </c>
      <c r="C133" s="2" t="str">
        <f>VLOOKUP(tbGems_I[[#This Row],[Name]],tbGems[],MATCH("Sub-Type",tbGems[#Headers],0),FALSE)</f>
        <v>INT Gem</v>
      </c>
      <c r="D133" s="34" t="str">
        <f>_xlfn.CONCAT(VLOOKUP(tbGems_I[[#This Row],[Name]],tbGems[],MATCH("Prefix",tbGems[#Headers],0),FALSE),".",tbGems_I[[#This Row],[Level]]," ",tbGems_I[[#This Row],[Name]])</f>
        <v>6.14.244.1 Kinetic Blast</v>
      </c>
      <c r="E133" s="40" t="s">
        <v>281</v>
      </c>
      <c r="F133" s="30" t="s">
        <v>1672</v>
      </c>
      <c r="G133" s="32">
        <v>0</v>
      </c>
      <c r="H133" s="3">
        <v>1</v>
      </c>
      <c r="I133" s="35"/>
      <c r="J133" s="3" t="s">
        <v>292</v>
      </c>
      <c r="K133" s="9">
        <f>VLOOKUP(tbGems_I[[#This Row],[Long Name]],tbGemLevels[],MATCH("ReqLevel",tbGemLevels[#Headers],0),FALSE)</f>
        <v>28</v>
      </c>
      <c r="L133" s="9">
        <f>VLOOKUP(tbGems_I[[#This Row],[Long Name]],tbGemLevels[],MATCH("STR",tbGemLevels[#Headers],0),FALSE)</f>
        <v>0</v>
      </c>
      <c r="M133" s="9">
        <f>VLOOKUP(tbGems_I[[#This Row],[Long Name]],tbGemLevels[],MATCH("DEX",tbGemLevels[#Headers],0),FALSE)</f>
        <v>0</v>
      </c>
      <c r="N133" s="9">
        <f>VLOOKUP(tbGems_I[[#This Row],[Long Name]],tbGemLevels[],MATCH("INT",tbGemLevels[#Headers],0),FALSE)</f>
        <v>67</v>
      </c>
      <c r="O133" s="43" t="str">
        <f>VLOOKUP(tbGems_I[[#This Row],[Name]],tbGems[],MATCH("Keywords",tbGems[#Headers],0),FALSE)</f>
        <v>Attack, Projectile, AoE</v>
      </c>
      <c r="P133" s="2"/>
    </row>
    <row r="134" spans="2:16" ht="32.1" hidden="1" customHeight="1" x14ac:dyDescent="0.25">
      <c r="B134" s="2" t="s">
        <v>843</v>
      </c>
      <c r="C134" s="22" t="str">
        <f>VLOOKUP(tbGems_I[[#This Row],[Name]],tbGems[],MATCH("Sub-Type",tbGems[#Headers],0),FALSE)</f>
        <v>STR Gem</v>
      </c>
      <c r="D134" s="34" t="str">
        <f>_xlfn.CONCAT(VLOOKUP(tbGems_I[[#This Row],[Name]],tbGems[],MATCH("Prefix",tbGems[#Headers],0),FALSE),".",tbGems_I[[#This Row],[Level]]," ",tbGems_I[[#This Row],[Name]])</f>
        <v>6.12.249.1 Leap Slam</v>
      </c>
      <c r="E134" s="36" t="s">
        <v>281</v>
      </c>
      <c r="F134" s="40" t="s">
        <v>290</v>
      </c>
      <c r="G134" s="37">
        <v>0</v>
      </c>
      <c r="H134" s="38">
        <v>1</v>
      </c>
      <c r="I134" s="39"/>
      <c r="J134" s="3" t="s">
        <v>292</v>
      </c>
      <c r="K134" s="14">
        <f>VLOOKUP(tbGems_I[[#This Row],[Long Name]],tbGemLevels[],MATCH("ReqLevel",tbGemLevels[#Headers],0),FALSE)</f>
        <v>10</v>
      </c>
      <c r="L134" s="14">
        <f>VLOOKUP(tbGems_I[[#This Row],[Long Name]],tbGemLevels[],MATCH("STR",tbGemLevels[#Headers],0),FALSE)</f>
        <v>29</v>
      </c>
      <c r="M134" s="14">
        <f>VLOOKUP(tbGems_I[[#This Row],[Long Name]],tbGemLevels[],MATCH("DEX",tbGemLevels[#Headers],0),FALSE)</f>
        <v>0</v>
      </c>
      <c r="N134" s="9">
        <f>VLOOKUP(tbGems_I[[#This Row],[Long Name]],tbGemLevels[],MATCH("INT",tbGemLevels[#Headers],0),FALSE)</f>
        <v>0</v>
      </c>
      <c r="O134" s="43" t="str">
        <f>VLOOKUP(tbGems_I[[#This Row],[Name]],tbGems[],MATCH("Keywords",tbGems[#Headers],0),FALSE)</f>
        <v>Attack, AoE, Movement, Travel, Slam, Melee</v>
      </c>
      <c r="P134" s="2"/>
    </row>
    <row r="135" spans="2:16" ht="32.1" hidden="1" customHeight="1" x14ac:dyDescent="0.25">
      <c r="B135" s="2" t="s">
        <v>843</v>
      </c>
      <c r="C135" s="22" t="str">
        <f>VLOOKUP(tbGems_I[[#This Row],[Name]],tbGems[],MATCH("Sub-Type",tbGems[#Headers],0),FALSE)</f>
        <v>STR Gem</v>
      </c>
      <c r="D135" s="34" t="str">
        <f>_xlfn.CONCAT(VLOOKUP(tbGems_I[[#This Row],[Name]],tbGems[],MATCH("Prefix",tbGems[#Headers],0),FALSE),".",tbGems_I[[#This Row],[Level]]," ",tbGems_I[[#This Row],[Name]])</f>
        <v>6.12.249.1 Leap Slam</v>
      </c>
      <c r="E135" s="36" t="s">
        <v>281</v>
      </c>
      <c r="F135" s="40" t="s">
        <v>290</v>
      </c>
      <c r="G135" s="37">
        <v>0</v>
      </c>
      <c r="H135" s="38">
        <v>1</v>
      </c>
      <c r="I135" s="39"/>
      <c r="J135" s="3" t="s">
        <v>292</v>
      </c>
      <c r="K135" s="14">
        <f>VLOOKUP(tbGems_I[[#This Row],[Long Name]],tbGemLevels[],MATCH("ReqLevel",tbGemLevels[#Headers],0),FALSE)</f>
        <v>10</v>
      </c>
      <c r="L135" s="14">
        <f>VLOOKUP(tbGems_I[[#This Row],[Long Name]],tbGemLevels[],MATCH("STR",tbGemLevels[#Headers],0),FALSE)</f>
        <v>29</v>
      </c>
      <c r="M135" s="14">
        <f>VLOOKUP(tbGems_I[[#This Row],[Long Name]],tbGemLevels[],MATCH("DEX",tbGemLevels[#Headers],0),FALSE)</f>
        <v>0</v>
      </c>
      <c r="N135" s="9">
        <f>VLOOKUP(tbGems_I[[#This Row],[Long Name]],tbGemLevels[],MATCH("INT",tbGemLevels[#Headers],0),FALSE)</f>
        <v>0</v>
      </c>
      <c r="O135" s="43" t="str">
        <f>VLOOKUP(tbGems_I[[#This Row],[Name]],tbGems[],MATCH("Keywords",tbGems[#Headers],0),FALSE)</f>
        <v>Attack, AoE, Movement, Travel, Slam, Melee</v>
      </c>
      <c r="P135" s="2"/>
    </row>
    <row r="136" spans="2:16" ht="32.1" hidden="1" customHeight="1" x14ac:dyDescent="0.25">
      <c r="B136" s="2" t="s">
        <v>978</v>
      </c>
      <c r="C136" s="22" t="str">
        <f>VLOOKUP(tbGems_I[[#This Row],[Name]],tbGems[],MATCH("Sub-Type",tbGems[#Headers],0),FALSE)</f>
        <v>DEX Gem</v>
      </c>
      <c r="D136" s="34" t="str">
        <f>_xlfn.CONCAT(VLOOKUP(tbGems_I[[#This Row],[Name]],tbGems[],MATCH("Prefix",tbGems[#Headers],0),FALSE),".",tbGems_I[[#This Row],[Level]]," ",tbGems_I[[#This Row],[Name]])</f>
        <v>6.13.251.1 Lesser Multiple Projectiles Support</v>
      </c>
      <c r="E136" s="36" t="s">
        <v>281</v>
      </c>
      <c r="F136" s="40" t="s">
        <v>1674</v>
      </c>
      <c r="G136" s="37">
        <v>0</v>
      </c>
      <c r="H136" s="38">
        <v>1</v>
      </c>
      <c r="I136" s="39"/>
      <c r="J136" s="3" t="s">
        <v>292</v>
      </c>
      <c r="K136" s="14">
        <f>VLOOKUP(tbGems_I[[#This Row],[Long Name]],tbGemLevels[],MATCH("ReqLevel",tbGemLevels[#Headers],0),FALSE)</f>
        <v>8</v>
      </c>
      <c r="L136" s="14">
        <f>VLOOKUP(tbGems_I[[#This Row],[Long Name]],tbGemLevels[],MATCH("STR",tbGemLevels[#Headers],0),FALSE)</f>
        <v>0</v>
      </c>
      <c r="M136" s="14">
        <f>VLOOKUP(tbGems_I[[#This Row],[Long Name]],tbGemLevels[],MATCH("DEX",tbGemLevels[#Headers],0),FALSE)</f>
        <v>18</v>
      </c>
      <c r="N136" s="9">
        <f>VLOOKUP(tbGems_I[[#This Row],[Long Name]],tbGemLevels[],MATCH("INT",tbGemLevels[#Headers],0),FALSE)</f>
        <v>0</v>
      </c>
      <c r="O136" s="43" t="str">
        <f>VLOOKUP(tbGems_I[[#This Row],[Name]],tbGems[],MATCH("Keywords",tbGems[#Headers],0),FALSE)</f>
        <v>Support, Projectile</v>
      </c>
      <c r="P136" s="2"/>
    </row>
    <row r="137" spans="2:16" ht="32.1" hidden="1" customHeight="1" x14ac:dyDescent="0.25">
      <c r="B137" s="2" t="s">
        <v>186</v>
      </c>
      <c r="C137" s="2" t="str">
        <f>VLOOKUP(tbGems_I[[#This Row],[Name]],tbGems[],MATCH("Sub-Type",tbGems[#Headers],0),FALSE)</f>
        <v>DEX Gem</v>
      </c>
      <c r="D137" s="2" t="str">
        <f>_xlfn.CONCAT(VLOOKUP(tbGems_I[[#This Row],[Name]],tbGems[],MATCH("Prefix",tbGems[#Headers],0),FALSE),".",tbGems_I[[#This Row],[Level]]," ",tbGems_I[[#This Row],[Name]])</f>
        <v>6.13.386.13 Vicious Projectiles Support</v>
      </c>
      <c r="E137" s="2" t="s">
        <v>282</v>
      </c>
      <c r="F137" s="30" t="s">
        <v>3</v>
      </c>
      <c r="G137" s="32">
        <v>0</v>
      </c>
      <c r="H137" s="3">
        <v>13</v>
      </c>
      <c r="I137" s="2" t="s">
        <v>187</v>
      </c>
      <c r="J137" s="3" t="s">
        <v>292</v>
      </c>
      <c r="K137" s="9">
        <f>VLOOKUP(tbGems_I[[#This Row],[Long Name]],tbGemLevels[],MATCH("ReqLevel",tbGemLevels[#Headers],0),FALSE)</f>
        <v>56</v>
      </c>
      <c r="L137" s="9">
        <f>VLOOKUP(tbGems_I[[#This Row],[Long Name]],tbGemLevels[],MATCH("STR",tbGemLevels[#Headers],0),FALSE)</f>
        <v>0</v>
      </c>
      <c r="M137" s="9">
        <f>VLOOKUP(tbGems_I[[#This Row],[Long Name]],tbGemLevels[],MATCH("DEX",tbGemLevels[#Headers],0),FALSE)</f>
        <v>90</v>
      </c>
      <c r="N137" s="9">
        <f>VLOOKUP(tbGems_I[[#This Row],[Long Name]],tbGemLevels[],MATCH("INT",tbGemLevels[#Headers],0),FALSE)</f>
        <v>0</v>
      </c>
      <c r="O137" s="43" t="str">
        <f>VLOOKUP(tbGems_I[[#This Row],[Name]],tbGems[],MATCH("Keywords",tbGems[#Headers],0),FALSE)</f>
        <v>Projectile, Attack, Physical, Chaos, Support</v>
      </c>
      <c r="P137" s="2"/>
    </row>
    <row r="138" spans="2:16" ht="32.1" hidden="1" customHeight="1" x14ac:dyDescent="0.25">
      <c r="B138" s="2" t="s">
        <v>978</v>
      </c>
      <c r="C138" s="22" t="str">
        <f>VLOOKUP(tbGems_I[[#This Row],[Name]],tbGems[],MATCH("Sub-Type",tbGems[#Headers],0),FALSE)</f>
        <v>DEX Gem</v>
      </c>
      <c r="D138" s="34" t="str">
        <f>_xlfn.CONCAT(VLOOKUP(tbGems_I[[#This Row],[Name]],tbGems[],MATCH("Prefix",tbGems[#Headers],0),FALSE),".",tbGems_I[[#This Row],[Level]]," ",tbGems_I[[#This Row],[Name]])</f>
        <v>6.13.251.1 Lesser Multiple Projectiles Support</v>
      </c>
      <c r="E138" s="36" t="s">
        <v>281</v>
      </c>
      <c r="F138" s="40" t="s">
        <v>1674</v>
      </c>
      <c r="G138" s="37">
        <v>0.09</v>
      </c>
      <c r="H138" s="38">
        <v>1</v>
      </c>
      <c r="I138" s="39"/>
      <c r="J138" s="3" t="s">
        <v>292</v>
      </c>
      <c r="K138" s="14">
        <f>VLOOKUP(tbGems_I[[#This Row],[Long Name]],tbGemLevels[],MATCH("ReqLevel",tbGemLevels[#Headers],0),FALSE)</f>
        <v>8</v>
      </c>
      <c r="L138" s="14">
        <f>VLOOKUP(tbGems_I[[#This Row],[Long Name]],tbGemLevels[],MATCH("STR",tbGemLevels[#Headers],0),FALSE)</f>
        <v>0</v>
      </c>
      <c r="M138" s="14">
        <f>VLOOKUP(tbGems_I[[#This Row],[Long Name]],tbGemLevels[],MATCH("DEX",tbGemLevels[#Headers],0),FALSE)</f>
        <v>18</v>
      </c>
      <c r="N138" s="9">
        <f>VLOOKUP(tbGems_I[[#This Row],[Long Name]],tbGemLevels[],MATCH("INT",tbGemLevels[#Headers],0),FALSE)</f>
        <v>0</v>
      </c>
      <c r="O138" s="43" t="str">
        <f>VLOOKUP(tbGems_I[[#This Row],[Name]],tbGems[],MATCH("Keywords",tbGems[#Headers],0),FALSE)</f>
        <v>Support, Projectile</v>
      </c>
      <c r="P138" s="2"/>
    </row>
    <row r="139" spans="2:16" ht="32.1" hidden="1" customHeight="1" x14ac:dyDescent="0.25">
      <c r="B139" s="2" t="s">
        <v>916</v>
      </c>
      <c r="C139" s="2" t="s">
        <v>170</v>
      </c>
      <c r="D139" s="34" t="str">
        <f>_xlfn.CONCAT(VLOOKUP(tbGems_I[[#This Row],[Name]],tbGems[],MATCH("Prefix",tbGems[#Headers],0),FALSE),".",tbGems_I[[#This Row],[Level]]," ",tbGems_I[[#This Row],[Name]])</f>
        <v>6.14.260.1 Lightning Trap</v>
      </c>
      <c r="E139" s="40" t="s">
        <v>281</v>
      </c>
      <c r="F139" s="30" t="s">
        <v>1672</v>
      </c>
      <c r="G139" s="32">
        <v>0</v>
      </c>
      <c r="H139" s="3">
        <v>1</v>
      </c>
      <c r="I139" s="35"/>
      <c r="J139" s="3" t="s">
        <v>297</v>
      </c>
      <c r="K139" s="9">
        <f>VLOOKUP(tbGems_I[[#This Row],[Long Name]],tbGemLevels[],MATCH("ReqLevel",tbGemLevels[#Headers],0),FALSE)</f>
        <v>12</v>
      </c>
      <c r="L139" s="9">
        <f>VLOOKUP(tbGems_I[[#This Row],[Long Name]],tbGemLevels[],MATCH("STR",tbGemLevels[#Headers],0),FALSE)</f>
        <v>0</v>
      </c>
      <c r="M139" s="9">
        <f>VLOOKUP(tbGems_I[[#This Row],[Long Name]],tbGemLevels[],MATCH("DEX",tbGemLevels[#Headers],0),FALSE)</f>
        <v>14</v>
      </c>
      <c r="N139" s="9">
        <f>VLOOKUP(tbGems_I[[#This Row],[Long Name]],tbGemLevels[],MATCH("INT",tbGemLevels[#Headers],0),FALSE)</f>
        <v>21</v>
      </c>
      <c r="O139" s="43" t="str">
        <f>VLOOKUP(tbGems_I[[#This Row],[Name]],tbGems[],MATCH("Keywords",tbGems[#Headers],0),FALSE)</f>
        <v>Trap, Spell, Projectile, Lightning</v>
      </c>
      <c r="P139" s="2"/>
    </row>
    <row r="140" spans="2:16" ht="32.1" hidden="1" customHeight="1" x14ac:dyDescent="0.25">
      <c r="B140" s="2" t="s">
        <v>916</v>
      </c>
      <c r="C140" s="2" t="s">
        <v>170</v>
      </c>
      <c r="D140" s="34" t="str">
        <f>_xlfn.CONCAT(VLOOKUP(tbGems_I[[#This Row],[Name]],tbGems[],MATCH("Prefix",tbGems[#Headers],0),FALSE),".",tbGems_I[[#This Row],[Level]]," ",tbGems_I[[#This Row],[Name]])</f>
        <v>6.14.260.1 Lightning Trap</v>
      </c>
      <c r="E140" s="40" t="s">
        <v>281</v>
      </c>
      <c r="F140" s="30" t="s">
        <v>1672</v>
      </c>
      <c r="G140" s="32">
        <v>7.0000000000000007E-2</v>
      </c>
      <c r="H140" s="3">
        <v>1</v>
      </c>
      <c r="I140" s="35"/>
      <c r="J140" s="3" t="s">
        <v>297</v>
      </c>
      <c r="K140" s="9">
        <f>VLOOKUP(tbGems_I[[#This Row],[Long Name]],tbGemLevels[],MATCH("ReqLevel",tbGemLevels[#Headers],0),FALSE)</f>
        <v>12</v>
      </c>
      <c r="L140" s="9">
        <f>VLOOKUP(tbGems_I[[#This Row],[Long Name]],tbGemLevels[],MATCH("STR",tbGemLevels[#Headers],0),FALSE)</f>
        <v>0</v>
      </c>
      <c r="M140" s="9">
        <f>VLOOKUP(tbGems_I[[#This Row],[Long Name]],tbGemLevels[],MATCH("DEX",tbGemLevels[#Headers],0),FALSE)</f>
        <v>14</v>
      </c>
      <c r="N140" s="9">
        <f>VLOOKUP(tbGems_I[[#This Row],[Long Name]],tbGemLevels[],MATCH("INT",tbGemLevels[#Headers],0),FALSE)</f>
        <v>21</v>
      </c>
      <c r="O140" s="43" t="str">
        <f>VLOOKUP(tbGems_I[[#This Row],[Name]],tbGems[],MATCH("Keywords",tbGems[#Headers],0),FALSE)</f>
        <v>Trap, Spell, Projectile, Lightning</v>
      </c>
      <c r="P140" s="2"/>
    </row>
    <row r="141" spans="2:16" ht="32.1" hidden="1" customHeight="1" x14ac:dyDescent="0.25">
      <c r="B141" s="35" t="s">
        <v>214</v>
      </c>
      <c r="C141" s="35" t="str">
        <f>VLOOKUP(tbGems_I[[#This Row],[Name]],tbGems[],MATCH("Sub-Type",tbGems[#Headers],0),FALSE)</f>
        <v>INT Gem</v>
      </c>
      <c r="D141" s="36" t="str">
        <f>_xlfn.CONCAT(VLOOKUP(tbGems_I[[#This Row],[Name]],tbGems[],MATCH("Prefix",tbGems[#Headers],0),FALSE),".",tbGems_I[[#This Row],[Level]]," ",tbGems_I[[#This Row],[Name]])</f>
        <v>6.14.261.11 Lightning Warp</v>
      </c>
      <c r="E141" s="36" t="s">
        <v>281</v>
      </c>
      <c r="F141" s="30" t="s">
        <v>1672</v>
      </c>
      <c r="G141" s="37">
        <v>0</v>
      </c>
      <c r="H141" s="38">
        <v>11</v>
      </c>
      <c r="I141" s="35"/>
      <c r="J141" s="3" t="s">
        <v>292</v>
      </c>
      <c r="K141" s="9">
        <f>VLOOKUP(tbGems_I[[#This Row],[Long Name]],tbGemLevels[],MATCH("ReqLevel",tbGemLevels[#Headers],0),FALSE)</f>
        <v>45</v>
      </c>
      <c r="L141" s="9">
        <f>VLOOKUP(tbGems_I[[#This Row],[Long Name]],tbGemLevels[],MATCH("STR",tbGemLevels[#Headers],0),FALSE)</f>
        <v>0</v>
      </c>
      <c r="M141" s="9">
        <f>VLOOKUP(tbGems_I[[#This Row],[Long Name]],tbGemLevels[],MATCH("DEX",tbGemLevels[#Headers],0),FALSE)</f>
        <v>0</v>
      </c>
      <c r="N141" s="9">
        <f>VLOOKUP(tbGems_I[[#This Row],[Long Name]],tbGemLevels[],MATCH("INT",tbGemLevels[#Headers],0),FALSE)</f>
        <v>102</v>
      </c>
      <c r="O141" s="43" t="str">
        <f>VLOOKUP(tbGems_I[[#This Row],[Name]],tbGems[],MATCH("Keywords",tbGems[#Headers],0),FALSE)</f>
        <v>Spell, AoE, Duration, Movement, Lightning, Travel</v>
      </c>
      <c r="P141" s="2"/>
    </row>
    <row r="142" spans="2:16" ht="32.1" hidden="1" customHeight="1" x14ac:dyDescent="0.25">
      <c r="B142" s="2" t="s">
        <v>918</v>
      </c>
      <c r="C142" s="22" t="s">
        <v>170</v>
      </c>
      <c r="D142" s="34" t="str">
        <f>_xlfn.CONCAT(VLOOKUP(tbGems_I[[#This Row],[Name]],tbGems[],MATCH("Prefix",tbGems[#Headers],0),FALSE),".",tbGems_I[[#This Row],[Level]]," ",tbGems_I[[#This Row],[Name]])</f>
        <v>6.14.264.1 Malevolence</v>
      </c>
      <c r="E142" s="36" t="s">
        <v>281</v>
      </c>
      <c r="F142" s="40" t="s">
        <v>1672</v>
      </c>
      <c r="G142" s="37">
        <v>0</v>
      </c>
      <c r="H142" s="38">
        <v>1</v>
      </c>
      <c r="I142" s="39"/>
      <c r="J142" s="3" t="s">
        <v>292</v>
      </c>
      <c r="K142" s="14">
        <f>VLOOKUP(tbGems_I[[#This Row],[Long Name]],tbGemLevels[],MATCH("ReqLevel",tbGemLevels[#Headers],0),FALSE)</f>
        <v>24</v>
      </c>
      <c r="L142" s="14">
        <f>VLOOKUP(tbGems_I[[#This Row],[Long Name]],tbGemLevels[],MATCH("STR",tbGemLevels[#Headers],0),FALSE)</f>
        <v>0</v>
      </c>
      <c r="M142" s="14">
        <f>VLOOKUP(tbGems_I[[#This Row],[Long Name]],tbGemLevels[],MATCH("DEX",tbGemLevels[#Headers],0),FALSE)</f>
        <v>25</v>
      </c>
      <c r="N142" s="9">
        <f>VLOOKUP(tbGems_I[[#This Row],[Long Name]],tbGemLevels[],MATCH("INT",tbGemLevels[#Headers],0),FALSE)</f>
        <v>37</v>
      </c>
      <c r="O142" s="43" t="str">
        <f>VLOOKUP(tbGems_I[[#This Row],[Name]],tbGems[],MATCH("Keywords",tbGems[#Headers],0),FALSE)</f>
        <v>Aura, Spell, AoE</v>
      </c>
      <c r="P142" s="2"/>
    </row>
    <row r="143" spans="2:16" ht="32.1" hidden="1" customHeight="1" x14ac:dyDescent="0.25">
      <c r="B143" s="2" t="s">
        <v>227</v>
      </c>
      <c r="C143" s="2" t="str">
        <f>VLOOKUP(tbGems_I[[#This Row],[Name]],tbGems[],MATCH("Sub-Type",tbGems[#Headers],0),FALSE)</f>
        <v>INT Gem</v>
      </c>
      <c r="D143" s="34" t="str">
        <f>_xlfn.CONCAT(VLOOKUP(tbGems_I[[#This Row],[Name]],tbGems[],MATCH("Prefix",tbGems[#Headers],0),FALSE),".",tbGems_I[[#This Row],[Level]]," ",tbGems_I[[#This Row],[Name]])</f>
        <v>6.14.271.7 Minion Life Support</v>
      </c>
      <c r="E143" s="36" t="s">
        <v>281</v>
      </c>
      <c r="F143" s="30" t="s">
        <v>1672</v>
      </c>
      <c r="G143" s="32">
        <v>0</v>
      </c>
      <c r="H143" s="3">
        <v>7</v>
      </c>
      <c r="J143" s="3" t="s">
        <v>292</v>
      </c>
      <c r="K143" s="9">
        <f>VLOOKUP(tbGems_I[[#This Row],[Long Name]],tbGemLevels[],MATCH("ReqLevel",tbGemLevels[#Headers],0),FALSE)</f>
        <v>38</v>
      </c>
      <c r="L143" s="9">
        <f>VLOOKUP(tbGems_I[[#This Row],[Long Name]],tbGemLevels[],MATCH("STR",tbGemLevels[#Headers],0),FALSE)</f>
        <v>0</v>
      </c>
      <c r="M143" s="9">
        <f>VLOOKUP(tbGems_I[[#This Row],[Long Name]],tbGemLevels[],MATCH("DEX",tbGemLevels[#Headers],0),FALSE)</f>
        <v>0</v>
      </c>
      <c r="N143" s="9">
        <f>VLOOKUP(tbGems_I[[#This Row],[Long Name]],tbGemLevels[],MATCH("INT",tbGemLevels[#Headers],0),FALSE)</f>
        <v>63</v>
      </c>
      <c r="O143" s="43" t="str">
        <f>VLOOKUP(tbGems_I[[#This Row],[Name]],tbGems[],MATCH("Keywords",tbGems[#Headers],0),FALSE)</f>
        <v>Support, Minion</v>
      </c>
      <c r="P143" s="2"/>
    </row>
    <row r="144" spans="2:16" ht="32.1" hidden="1" customHeight="1" x14ac:dyDescent="0.25">
      <c r="B144" s="35" t="s">
        <v>293</v>
      </c>
      <c r="C144" s="22" t="str">
        <f>VLOOKUP(tbGems_I[[#This Row],[Name]],tbGems[],MATCH("Sub-Type",tbGems[#Headers],0),FALSE)</f>
        <v>STR Gem</v>
      </c>
      <c r="D144" s="56" t="str">
        <f>_xlfn.CONCAT(VLOOKUP(tbGems_I[[#This Row],[Name]],tbGems[],MATCH("Prefix",tbGems[#Headers],0),FALSE),".",tbGems_I[[#This Row],[Level]]," ",tbGems_I[[#This Row],[Name]])</f>
        <v>6.12.275.1 Molten Shell</v>
      </c>
      <c r="E144" s="36" t="s">
        <v>281</v>
      </c>
      <c r="F144" s="30" t="s">
        <v>290</v>
      </c>
      <c r="G144" s="37">
        <v>0</v>
      </c>
      <c r="H144" s="38">
        <v>1</v>
      </c>
      <c r="I144" s="39"/>
      <c r="J144" s="32" t="s">
        <v>292</v>
      </c>
      <c r="K144" s="14">
        <f>VLOOKUP(tbGems_I[[#This Row],[Long Name]],tbGemLevels[],MATCH("ReqLevel",tbGemLevels[#Headers],0),FALSE)</f>
        <v>4</v>
      </c>
      <c r="L144" s="14">
        <f>VLOOKUP(tbGems_I[[#This Row],[Long Name]],tbGemLevels[],MATCH("STR",tbGemLevels[#Headers],0),FALSE)</f>
        <v>16</v>
      </c>
      <c r="M144" s="14">
        <f>VLOOKUP(tbGems_I[[#This Row],[Long Name]],tbGemLevels[],MATCH("DEX",tbGemLevels[#Headers],0),FALSE)</f>
        <v>0</v>
      </c>
      <c r="N144" s="9">
        <f>VLOOKUP(tbGems_I[[#This Row],[Long Name]],tbGemLevels[],MATCH("INT",tbGemLevels[#Headers],0),FALSE)</f>
        <v>0</v>
      </c>
      <c r="O144" s="43" t="str">
        <f>VLOOKUP(tbGems_I[[#This Row],[Name]],tbGems[],MATCH("Keywords",tbGems[#Headers],0),FALSE)</f>
        <v>Spell, AoE, Duration, Fire, Physical, Guard</v>
      </c>
      <c r="P144" s="2"/>
    </row>
    <row r="145" spans="2:16" ht="32.1" hidden="1" customHeight="1" x14ac:dyDescent="0.25">
      <c r="B145" s="2" t="s">
        <v>844</v>
      </c>
      <c r="C145" s="22" t="str">
        <f>VLOOKUP(tbGems_I[[#This Row],[Name]],tbGems[],MATCH("Sub-Type",tbGems[#Headers],0),FALSE)</f>
        <v>STR Gem</v>
      </c>
      <c r="D145" s="34" t="str">
        <f>_xlfn.CONCAT(VLOOKUP(tbGems_I[[#This Row],[Name]],tbGems[],MATCH("Prefix",tbGems[#Headers],0),FALSE),".",tbGems_I[[#This Row],[Level]]," ",tbGems_I[[#This Row],[Name]])</f>
        <v>6.12.276.1 Molten Strike</v>
      </c>
      <c r="E145" s="36" t="s">
        <v>281</v>
      </c>
      <c r="F145" s="40" t="s">
        <v>290</v>
      </c>
      <c r="G145" s="37">
        <v>0</v>
      </c>
      <c r="H145" s="38">
        <v>1</v>
      </c>
      <c r="I145" s="39"/>
      <c r="J145" s="3" t="s">
        <v>292</v>
      </c>
      <c r="K145" s="14">
        <f>VLOOKUP(tbGems_I[[#This Row],[Long Name]],tbGemLevels[],MATCH("ReqLevel",tbGemLevels[#Headers],0),FALSE)</f>
        <v>1</v>
      </c>
      <c r="L145" s="14">
        <f>VLOOKUP(tbGems_I[[#This Row],[Long Name]],tbGemLevels[],MATCH("STR",tbGemLevels[#Headers],0),FALSE)</f>
        <v>0</v>
      </c>
      <c r="M145" s="14">
        <f>VLOOKUP(tbGems_I[[#This Row],[Long Name]],tbGemLevels[],MATCH("DEX",tbGemLevels[#Headers],0),FALSE)</f>
        <v>0</v>
      </c>
      <c r="N145" s="9">
        <f>VLOOKUP(tbGems_I[[#This Row],[Long Name]],tbGemLevels[],MATCH("INT",tbGemLevels[#Headers],0),FALSE)</f>
        <v>0</v>
      </c>
      <c r="O145" s="43" t="str">
        <f>VLOOKUP(tbGems_I[[#This Row],[Name]],tbGems[],MATCH("Keywords",tbGems[#Headers],0),FALSE)</f>
        <v>Attack, Projectile, AoE, Melee, Strike, Fire</v>
      </c>
      <c r="P145" s="2"/>
    </row>
    <row r="146" spans="2:16" ht="32.1" hidden="1" customHeight="1" x14ac:dyDescent="0.25">
      <c r="B146" s="2" t="s">
        <v>844</v>
      </c>
      <c r="C146" s="22" t="str">
        <f>VLOOKUP(tbGems_I[[#This Row],[Name]],tbGems[],MATCH("Sub-Type",tbGems[#Headers],0),FALSE)</f>
        <v>STR Gem</v>
      </c>
      <c r="D146" s="47" t="str">
        <f>_xlfn.CONCAT(VLOOKUP(tbGems_I[[#This Row],[Name]],tbGems[],MATCH("Prefix",tbGems[#Headers],0),FALSE),".",tbGems_I[[#This Row],[Level]]," ",tbGems_I[[#This Row],[Name]])</f>
        <v>6.12.276.1 Molten Strike</v>
      </c>
      <c r="E146" s="36" t="s">
        <v>281</v>
      </c>
      <c r="F146" s="40" t="s">
        <v>290</v>
      </c>
      <c r="G146" s="37">
        <v>0</v>
      </c>
      <c r="H146" s="38">
        <v>1</v>
      </c>
      <c r="I146" s="39"/>
      <c r="J146" s="3" t="s">
        <v>292</v>
      </c>
      <c r="K146" s="14">
        <f>VLOOKUP(tbGems_I[[#This Row],[Long Name]],tbGemLevels[],MATCH("ReqLevel",tbGemLevels[#Headers],0),FALSE)</f>
        <v>1</v>
      </c>
      <c r="L146" s="14">
        <f>VLOOKUP(tbGems_I[[#This Row],[Long Name]],tbGemLevels[],MATCH("STR",tbGemLevels[#Headers],0),FALSE)</f>
        <v>0</v>
      </c>
      <c r="M146" s="14">
        <f>VLOOKUP(tbGems_I[[#This Row],[Long Name]],tbGemLevels[],MATCH("DEX",tbGemLevels[#Headers],0),FALSE)</f>
        <v>0</v>
      </c>
      <c r="N146" s="9">
        <f>VLOOKUP(tbGems_I[[#This Row],[Long Name]],tbGemLevels[],MATCH("INT",tbGemLevels[#Headers],0),FALSE)</f>
        <v>0</v>
      </c>
      <c r="O146" s="43" t="str">
        <f>VLOOKUP(tbGems_I[[#This Row],[Name]],tbGems[],MATCH("Keywords",tbGems[#Headers],0),FALSE)</f>
        <v>Attack, Projectile, AoE, Melee, Strike, Fire</v>
      </c>
      <c r="P146" s="2"/>
    </row>
    <row r="147" spans="2:16" ht="32.1" hidden="1" customHeight="1" x14ac:dyDescent="0.25">
      <c r="B147" s="2" t="s">
        <v>982</v>
      </c>
      <c r="C147" s="22" t="str">
        <f>VLOOKUP(tbGems_I[[#This Row],[Name]],tbGems[],MATCH("Sub-Type",tbGems[#Headers],0),FALSE)</f>
        <v>DEX Gem</v>
      </c>
      <c r="D147" s="34" t="str">
        <f>_xlfn.CONCAT(VLOOKUP(tbGems_I[[#This Row],[Name]],tbGems[],MATCH("Prefix",tbGems[#Headers],0),FALSE),".",tbGems_I[[#This Row],[Level]]," ",tbGems_I[[#This Row],[Name]])</f>
        <v>6.13.281.3 Onslaught Support</v>
      </c>
      <c r="E147" s="36" t="s">
        <v>281</v>
      </c>
      <c r="F147" s="40" t="s">
        <v>1674</v>
      </c>
      <c r="G147" s="37">
        <v>0</v>
      </c>
      <c r="H147" s="38">
        <v>3</v>
      </c>
      <c r="I147" s="39"/>
      <c r="J147" s="3" t="s">
        <v>292</v>
      </c>
      <c r="K147" s="14">
        <f>VLOOKUP(tbGems_I[[#This Row],[Long Name]],tbGemLevels[],MATCH("ReqLevel",tbGemLevels[#Headers],0),FALSE)</f>
        <v>4</v>
      </c>
      <c r="L147" s="14">
        <f>VLOOKUP(tbGems_I[[#This Row],[Long Name]],tbGemLevels[],MATCH("STR",tbGemLevels[#Headers],0),FALSE)</f>
        <v>0</v>
      </c>
      <c r="M147" s="14">
        <f>VLOOKUP(tbGems_I[[#This Row],[Long Name]],tbGemLevels[],MATCH("DEX",tbGemLevels[#Headers],0),FALSE)</f>
        <v>0</v>
      </c>
      <c r="N147" s="9">
        <f>VLOOKUP(tbGems_I[[#This Row],[Long Name]],tbGemLevels[],MATCH("INT",tbGemLevels[#Headers],0),FALSE)</f>
        <v>0</v>
      </c>
      <c r="O147" s="43" t="str">
        <f>VLOOKUP(tbGems_I[[#This Row],[Name]],tbGems[],MATCH("Keywords",tbGems[#Headers],0),FALSE)</f>
        <v>Support</v>
      </c>
      <c r="P147" s="2"/>
    </row>
    <row r="148" spans="2:16" ht="32.1" hidden="1" customHeight="1" x14ac:dyDescent="0.25">
      <c r="B148" s="2" t="s">
        <v>982</v>
      </c>
      <c r="C148" s="22" t="str">
        <f>VLOOKUP(tbGems_I[[#This Row],[Name]],tbGems[],MATCH("Sub-Type",tbGems[#Headers],0),FALSE)</f>
        <v>DEX Gem</v>
      </c>
      <c r="D148" s="47" t="str">
        <f>_xlfn.CONCAT(VLOOKUP(tbGems_I[[#This Row],[Name]],tbGems[],MATCH("Prefix",tbGems[#Headers],0),FALSE),".",tbGems_I[[#This Row],[Level]]," ",tbGems_I[[#This Row],[Name]])</f>
        <v>6.13.281.9 Onslaught Support</v>
      </c>
      <c r="E148" s="36" t="s">
        <v>281</v>
      </c>
      <c r="F148" s="40" t="s">
        <v>1674</v>
      </c>
      <c r="G148" s="37">
        <v>0</v>
      </c>
      <c r="H148" s="38">
        <v>9</v>
      </c>
      <c r="I148" s="39"/>
      <c r="J148" s="3" t="s">
        <v>292</v>
      </c>
      <c r="K148" s="14">
        <f>VLOOKUP(tbGems_I[[#This Row],[Long Name]],tbGemLevels[],MATCH("ReqLevel",tbGemLevels[#Headers],0),FALSE)</f>
        <v>28</v>
      </c>
      <c r="L148" s="14">
        <f>VLOOKUP(tbGems_I[[#This Row],[Long Name]],tbGemLevels[],MATCH("STR",tbGemLevels[#Headers],0),FALSE)</f>
        <v>21</v>
      </c>
      <c r="M148" s="14">
        <f>VLOOKUP(tbGems_I[[#This Row],[Long Name]],tbGemLevels[],MATCH("DEX",tbGemLevels[#Headers],0),FALSE)</f>
        <v>30</v>
      </c>
      <c r="N148" s="9">
        <f>VLOOKUP(tbGems_I[[#This Row],[Long Name]],tbGemLevels[],MATCH("INT",tbGemLevels[#Headers],0),FALSE)</f>
        <v>0</v>
      </c>
      <c r="O148" s="43" t="str">
        <f>VLOOKUP(tbGems_I[[#This Row],[Name]],tbGems[],MATCH("Keywords",tbGems[#Headers],0),FALSE)</f>
        <v>Support</v>
      </c>
      <c r="P148" s="2"/>
    </row>
    <row r="149" spans="2:16" ht="32.1" hidden="1" customHeight="1" x14ac:dyDescent="0.25">
      <c r="B149" s="35" t="s">
        <v>216</v>
      </c>
      <c r="C149" s="35" t="str">
        <f>VLOOKUP(tbGems_I[[#This Row],[Name]],tbGems[],MATCH("Sub-Type",tbGems[#Headers],0),FALSE)</f>
        <v>INT Gem</v>
      </c>
      <c r="D149" s="36" t="str">
        <f>_xlfn.CONCAT(VLOOKUP(tbGems_I[[#This Row],[Name]],tbGems[],MATCH("Prefix",tbGems[#Headers],0),FALSE),".",tbGems_I[[#This Row],[Level]]," ",tbGems_I[[#This Row],[Name]])</f>
        <v>6.14.282.12 Orb of Storms</v>
      </c>
      <c r="E149" s="36" t="s">
        <v>281</v>
      </c>
      <c r="F149" s="30" t="s">
        <v>1672</v>
      </c>
      <c r="G149" s="37">
        <v>0</v>
      </c>
      <c r="H149" s="38">
        <v>12</v>
      </c>
      <c r="I149" s="35"/>
      <c r="J149" s="3" t="s">
        <v>292</v>
      </c>
      <c r="K149" s="9">
        <f>VLOOKUP(tbGems_I[[#This Row],[Long Name]],tbGemLevels[],MATCH("ReqLevel",tbGemLevels[#Headers],0),FALSE)</f>
        <v>44</v>
      </c>
      <c r="L149" s="9">
        <f>VLOOKUP(tbGems_I[[#This Row],[Long Name]],tbGemLevels[],MATCH("STR",tbGemLevels[#Headers],0),FALSE)</f>
        <v>0</v>
      </c>
      <c r="M149" s="9">
        <f>VLOOKUP(tbGems_I[[#This Row],[Long Name]],tbGemLevels[],MATCH("DEX",tbGemLevels[#Headers],0),FALSE)</f>
        <v>0</v>
      </c>
      <c r="N149" s="9">
        <f>VLOOKUP(tbGems_I[[#This Row],[Long Name]],tbGemLevels[],MATCH("INT",tbGemLevels[#Headers],0),FALSE)</f>
        <v>100</v>
      </c>
      <c r="O149" s="43" t="str">
        <f>VLOOKUP(tbGems_I[[#This Row],[Name]],tbGems[],MATCH("Keywords",tbGems[#Headers],0),FALSE)</f>
        <v>Lightning, Spell, Duration, AoE, Chaining</v>
      </c>
      <c r="P149" s="2"/>
    </row>
    <row r="150" spans="2:16" ht="32.1" hidden="1" customHeight="1" x14ac:dyDescent="0.25">
      <c r="B150" s="2" t="s">
        <v>788</v>
      </c>
      <c r="C150" s="22" t="s">
        <v>168</v>
      </c>
      <c r="D150" s="34" t="str">
        <f>_xlfn.CONCAT(VLOOKUP(tbGems_I[[#This Row],[Name]],tbGems[],MATCH("Prefix",tbGems[#Headers],0),FALSE),".",tbGems_I[[#This Row],[Level]]," ",tbGems_I[[#This Row],[Name]])</f>
        <v>6.13.286.1 Phase Run</v>
      </c>
      <c r="E150" s="36" t="s">
        <v>281</v>
      </c>
      <c r="F150" s="40" t="s">
        <v>1674</v>
      </c>
      <c r="G150" s="37">
        <v>0</v>
      </c>
      <c r="H150" s="38">
        <v>1</v>
      </c>
      <c r="I150" s="39"/>
      <c r="J150" s="3" t="s">
        <v>292</v>
      </c>
      <c r="K150" s="14">
        <f>VLOOKUP(tbGems_I[[#This Row],[Long Name]],tbGemLevels[],MATCH("ReqLevel",tbGemLevels[#Headers],0),FALSE)</f>
        <v>34</v>
      </c>
      <c r="L150" s="14">
        <f>VLOOKUP(tbGems_I[[#This Row],[Long Name]],tbGemLevels[],MATCH("STR",tbGemLevels[#Headers],0),FALSE)</f>
        <v>0</v>
      </c>
      <c r="M150" s="14">
        <f>VLOOKUP(tbGems_I[[#This Row],[Long Name]],tbGemLevels[],MATCH("DEX",tbGemLevels[#Headers],0),FALSE)</f>
        <v>79</v>
      </c>
      <c r="N150" s="9">
        <f>VLOOKUP(tbGems_I[[#This Row],[Long Name]],tbGemLevels[],MATCH("INT",tbGemLevels[#Headers],0),FALSE)</f>
        <v>0</v>
      </c>
      <c r="O150" s="43" t="str">
        <f>VLOOKUP(tbGems_I[[#This Row],[Name]],tbGems[],MATCH("Keywords",tbGems[#Headers],0),FALSE)</f>
        <v>Spell, Duration, Movement, Physical, Travel</v>
      </c>
      <c r="P150" s="2"/>
    </row>
    <row r="151" spans="2:16" ht="32.1" hidden="1" customHeight="1" x14ac:dyDescent="0.25">
      <c r="B151" s="2" t="s">
        <v>1079</v>
      </c>
      <c r="C151" s="22" t="s">
        <v>170</v>
      </c>
      <c r="D151" s="34" t="str">
        <f>_xlfn.CONCAT(VLOOKUP(tbGems_I[[#This Row],[Name]],tbGems[],MATCH("Prefix",tbGems[#Headers],0),FALSE),".",tbGems_I[[#This Row],[Level]]," ",tbGems_I[[#This Row],[Name]])</f>
        <v>6.14.287.1 Physical to Lightning Support</v>
      </c>
      <c r="E151" s="36" t="s">
        <v>281</v>
      </c>
      <c r="F151" s="40" t="s">
        <v>1672</v>
      </c>
      <c r="G151" s="37">
        <v>0</v>
      </c>
      <c r="H151" s="38">
        <v>1</v>
      </c>
      <c r="I151" s="39"/>
      <c r="J151" s="3" t="s">
        <v>292</v>
      </c>
      <c r="K151" s="14">
        <f>VLOOKUP(tbGems_I[[#This Row],[Long Name]],tbGemLevels[],MATCH("ReqLevel",tbGemLevels[#Headers],0),FALSE)</f>
        <v>18</v>
      </c>
      <c r="L151" s="14">
        <f>VLOOKUP(tbGems_I[[#This Row],[Long Name]],tbGemLevels[],MATCH("STR",tbGemLevels[#Headers],0),FALSE)</f>
        <v>14</v>
      </c>
      <c r="M151" s="14">
        <f>VLOOKUP(tbGems_I[[#This Row],[Long Name]],tbGemLevels[],MATCH("DEX",tbGemLevels[#Headers],0),FALSE)</f>
        <v>0</v>
      </c>
      <c r="N151" s="9">
        <f>VLOOKUP(tbGems_I[[#This Row],[Long Name]],tbGemLevels[],MATCH("INT",tbGemLevels[#Headers],0),FALSE)</f>
        <v>21</v>
      </c>
      <c r="O151" s="43" t="str">
        <f>VLOOKUP(tbGems_I[[#This Row],[Name]],tbGems[],MATCH("Keywords",tbGems[#Headers],0),FALSE)</f>
        <v>Lightning, Physical, Support</v>
      </c>
      <c r="P151" s="2"/>
    </row>
    <row r="152" spans="2:16" ht="32.1" hidden="1" customHeight="1" x14ac:dyDescent="0.25">
      <c r="B152" s="2" t="s">
        <v>791</v>
      </c>
      <c r="C152" s="22" t="str">
        <f>VLOOKUP(tbGems_I[[#This Row],[Name]],tbGems[],MATCH("Sub-Type",tbGems[#Headers],0),FALSE)</f>
        <v>DEX Gem</v>
      </c>
      <c r="D152" s="34" t="str">
        <f>_xlfn.CONCAT(VLOOKUP(tbGems_I[[#This Row],[Name]],tbGems[],MATCH("Prefix",tbGems[#Headers],0),FALSE),".",tbGems_I[[#This Row],[Level]]," ",tbGems_I[[#This Row],[Name]])</f>
        <v>6.13.296.10 Precision</v>
      </c>
      <c r="E152" s="36" t="s">
        <v>281</v>
      </c>
      <c r="F152" s="40" t="s">
        <v>1674</v>
      </c>
      <c r="G152" s="37">
        <v>0</v>
      </c>
      <c r="H152" s="38">
        <v>10</v>
      </c>
      <c r="I152" s="39"/>
      <c r="J152" s="3" t="s">
        <v>292</v>
      </c>
      <c r="K152" s="14">
        <f>VLOOKUP(tbGems_I[[#This Row],[Long Name]],tbGemLevels[],MATCH("ReqLevel",tbGemLevels[#Headers],0),FALSE)</f>
        <v>42</v>
      </c>
      <c r="L152" s="14">
        <f>VLOOKUP(tbGems_I[[#This Row],[Long Name]],tbGemLevels[],MATCH("STR",tbGemLevels[#Headers],0),FALSE)</f>
        <v>0</v>
      </c>
      <c r="M152" s="14">
        <f>VLOOKUP(tbGems_I[[#This Row],[Long Name]],tbGemLevels[],MATCH("DEX",tbGemLevels[#Headers],0),FALSE)</f>
        <v>75</v>
      </c>
      <c r="N152" s="9">
        <f>VLOOKUP(tbGems_I[[#This Row],[Long Name]],tbGemLevels[],MATCH("INT",tbGemLevels[#Headers],0),FALSE)</f>
        <v>0</v>
      </c>
      <c r="O152" s="43" t="str">
        <f>VLOOKUP(tbGems_I[[#This Row],[Name]],tbGems[],MATCH("Keywords",tbGems[#Headers],0),FALSE)</f>
        <v>Aura, Spell, AoE</v>
      </c>
      <c r="P152" s="2"/>
    </row>
    <row r="153" spans="2:16" ht="32.1" hidden="1" customHeight="1" x14ac:dyDescent="0.25">
      <c r="B153" s="2" t="s">
        <v>791</v>
      </c>
      <c r="C153" s="22" t="str">
        <f>VLOOKUP(tbGems_I[[#This Row],[Name]],tbGems[],MATCH("Sub-Type",tbGems[#Headers],0),FALSE)</f>
        <v>DEX Gem</v>
      </c>
      <c r="D153" s="34" t="str">
        <f>_xlfn.CONCAT(VLOOKUP(tbGems_I[[#This Row],[Name]],tbGems[],MATCH("Prefix",tbGems[#Headers],0),FALSE),".",tbGems_I[[#This Row],[Level]]," ",tbGems_I[[#This Row],[Name]])</f>
        <v>6.13.296.1 Precision</v>
      </c>
      <c r="E153" s="36" t="s">
        <v>281</v>
      </c>
      <c r="F153" s="40" t="s">
        <v>1674</v>
      </c>
      <c r="G153" s="37">
        <v>0</v>
      </c>
      <c r="H153" s="38">
        <v>1</v>
      </c>
      <c r="I153" s="39"/>
      <c r="J153" s="3" t="s">
        <v>292</v>
      </c>
      <c r="K153" s="14">
        <f>VLOOKUP(tbGems_I[[#This Row],[Long Name]],tbGemLevels[],MATCH("ReqLevel",tbGemLevels[#Headers],0),FALSE)</f>
        <v>10</v>
      </c>
      <c r="L153" s="14">
        <f>VLOOKUP(tbGems_I[[#This Row],[Long Name]],tbGemLevels[],MATCH("STR",tbGemLevels[#Headers],0),FALSE)</f>
        <v>0</v>
      </c>
      <c r="M153" s="14">
        <f>VLOOKUP(tbGems_I[[#This Row],[Long Name]],tbGemLevels[],MATCH("DEX",tbGemLevels[#Headers],0),FALSE)</f>
        <v>0</v>
      </c>
      <c r="N153" s="9">
        <f>VLOOKUP(tbGems_I[[#This Row],[Long Name]],tbGemLevels[],MATCH("INT",tbGemLevels[#Headers],0),FALSE)</f>
        <v>0</v>
      </c>
      <c r="O153" s="43" t="str">
        <f>VLOOKUP(tbGems_I[[#This Row],[Name]],tbGems[],MATCH("Keywords",tbGems[#Headers],0),FALSE)</f>
        <v>Aura, Spell, AoE</v>
      </c>
      <c r="P153" s="2"/>
    </row>
    <row r="154" spans="2:16" ht="32.1" hidden="1" customHeight="1" x14ac:dyDescent="0.25">
      <c r="B154" s="35" t="s">
        <v>848</v>
      </c>
      <c r="C154" s="2" t="s">
        <v>169</v>
      </c>
      <c r="D154" s="36" t="str">
        <f>_xlfn.CONCAT(VLOOKUP(tbGems_I[[#This Row],[Name]],tbGems[],MATCH("Prefix",tbGems[#Headers],0),FALSE),".",tbGems_I[[#This Row],[Level]]," ",tbGems_I[[#This Row],[Name]])</f>
        <v>6.12.304.1 Purity of Fire</v>
      </c>
      <c r="E154" s="36" t="s">
        <v>281</v>
      </c>
      <c r="F154" s="40" t="s">
        <v>290</v>
      </c>
      <c r="G154" s="37">
        <v>0.05</v>
      </c>
      <c r="H154" s="38">
        <v>1</v>
      </c>
      <c r="I154" s="39"/>
      <c r="J154" s="3" t="s">
        <v>297</v>
      </c>
      <c r="K154" s="9">
        <f>VLOOKUP(tbGems_I[[#This Row],[Long Name]],tbGemLevels[],MATCH("ReqLevel",tbGemLevels[#Headers],0),FALSE)</f>
        <v>24</v>
      </c>
      <c r="L154" s="9">
        <f>VLOOKUP(tbGems_I[[#This Row],[Long Name]],tbGemLevels[],MATCH("STR",tbGemLevels[#Headers],0),FALSE)</f>
        <v>37</v>
      </c>
      <c r="M154" s="9">
        <f>VLOOKUP(tbGems_I[[#This Row],[Long Name]],tbGemLevels[],MATCH("DEX",tbGemLevels[#Headers],0),FALSE)</f>
        <v>0</v>
      </c>
      <c r="N154" s="9">
        <f>VLOOKUP(tbGems_I[[#This Row],[Long Name]],tbGemLevels[],MATCH("INT",tbGemLevels[#Headers],0),FALSE)</f>
        <v>25</v>
      </c>
      <c r="O154" s="43" t="str">
        <f>VLOOKUP(tbGems_I[[#This Row],[Name]],tbGems[],MATCH("Keywords",tbGems[#Headers],0),FALSE)</f>
        <v>Aura, Spell, AoE, Fire</v>
      </c>
      <c r="P154" s="2"/>
    </row>
    <row r="155" spans="2:16" ht="32.1" hidden="1" customHeight="1" x14ac:dyDescent="0.25">
      <c r="B155" s="35" t="s">
        <v>848</v>
      </c>
      <c r="C155" s="2" t="s">
        <v>169</v>
      </c>
      <c r="D155" s="36" t="str">
        <f>_xlfn.CONCAT(VLOOKUP(tbGems_I[[#This Row],[Name]],tbGems[],MATCH("Prefix",tbGems[#Headers],0),FALSE),".",tbGems_I[[#This Row],[Level]]," ",tbGems_I[[#This Row],[Name]])</f>
        <v>6.12.304.1 Purity of Fire</v>
      </c>
      <c r="E155" s="36" t="s">
        <v>281</v>
      </c>
      <c r="F155" s="40" t="s">
        <v>290</v>
      </c>
      <c r="G155" s="37">
        <v>0</v>
      </c>
      <c r="H155" s="38">
        <v>1</v>
      </c>
      <c r="I155" s="39"/>
      <c r="J155" s="3" t="s">
        <v>297</v>
      </c>
      <c r="K155" s="9">
        <f>VLOOKUP(tbGems_I[[#This Row],[Long Name]],tbGemLevels[],MATCH("ReqLevel",tbGemLevels[#Headers],0),FALSE)</f>
        <v>24</v>
      </c>
      <c r="L155" s="9">
        <f>VLOOKUP(tbGems_I[[#This Row],[Long Name]],tbGemLevels[],MATCH("STR",tbGemLevels[#Headers],0),FALSE)</f>
        <v>37</v>
      </c>
      <c r="M155" s="9">
        <f>VLOOKUP(tbGems_I[[#This Row],[Long Name]],tbGemLevels[],MATCH("DEX",tbGemLevels[#Headers],0),FALSE)</f>
        <v>0</v>
      </c>
      <c r="N155" s="9">
        <f>VLOOKUP(tbGems_I[[#This Row],[Long Name]],tbGemLevels[],MATCH("INT",tbGemLevels[#Headers],0),FALSE)</f>
        <v>25</v>
      </c>
      <c r="O155" s="43" t="str">
        <f>VLOOKUP(tbGems_I[[#This Row],[Name]],tbGems[],MATCH("Keywords",tbGems[#Headers],0),FALSE)</f>
        <v>Aura, Spell, AoE, Fire</v>
      </c>
      <c r="P155" s="2"/>
    </row>
    <row r="156" spans="2:16" ht="32.1" hidden="1" customHeight="1" x14ac:dyDescent="0.25">
      <c r="B156" s="2" t="s">
        <v>419</v>
      </c>
      <c r="C156" s="2" t="s">
        <v>170</v>
      </c>
      <c r="D156" s="34" t="str">
        <f>_xlfn.CONCAT(VLOOKUP(tbGems_I[[#This Row],[Name]],tbGems[],MATCH("Prefix",tbGems[#Headers],0),FALSE),".",tbGems_I[[#This Row],[Level]]," ",tbGems_I[[#This Row],[Name]])</f>
        <v>6.14.306.1 Purity of Lightning</v>
      </c>
      <c r="E156" s="40" t="s">
        <v>281</v>
      </c>
      <c r="F156" s="30" t="s">
        <v>1672</v>
      </c>
      <c r="G156" s="32">
        <v>0</v>
      </c>
      <c r="H156" s="3">
        <v>1</v>
      </c>
      <c r="I156" s="35"/>
      <c r="J156" s="3" t="s">
        <v>297</v>
      </c>
      <c r="K156" s="9">
        <f>VLOOKUP(tbGems_I[[#This Row],[Long Name]],tbGemLevels[],MATCH("ReqLevel",tbGemLevels[#Headers],0),FALSE)</f>
        <v>24</v>
      </c>
      <c r="L156" s="9">
        <f>VLOOKUP(tbGems_I[[#This Row],[Long Name]],tbGemLevels[],MATCH("STR",tbGemLevels[#Headers],0),FALSE)</f>
        <v>0</v>
      </c>
      <c r="M156" s="9">
        <f>VLOOKUP(tbGems_I[[#This Row],[Long Name]],tbGemLevels[],MATCH("DEX",tbGemLevels[#Headers],0),FALSE)</f>
        <v>0</v>
      </c>
      <c r="N156" s="9">
        <f>VLOOKUP(tbGems_I[[#This Row],[Long Name]],tbGemLevels[],MATCH("INT",tbGemLevels[#Headers],0),FALSE)</f>
        <v>58</v>
      </c>
      <c r="O156" s="43" t="str">
        <f>VLOOKUP(tbGems_I[[#This Row],[Name]],tbGems[],MATCH("Keywords",tbGems[#Headers],0),FALSE)</f>
        <v>Aura, Spell, AoE, Lightning</v>
      </c>
      <c r="P156" s="2"/>
    </row>
    <row r="157" spans="2:16" ht="32.1" hidden="1" customHeight="1" x14ac:dyDescent="0.25">
      <c r="B157" s="2" t="s">
        <v>419</v>
      </c>
      <c r="C157" s="2" t="s">
        <v>170</v>
      </c>
      <c r="D157" s="34" t="str">
        <f>_xlfn.CONCAT(VLOOKUP(tbGems_I[[#This Row],[Name]],tbGems[],MATCH("Prefix",tbGems[#Headers],0),FALSE),".",tbGems_I[[#This Row],[Level]]," ",tbGems_I[[#This Row],[Name]])</f>
        <v>6.14.306.1 Purity of Lightning</v>
      </c>
      <c r="E157" s="40" t="s">
        <v>281</v>
      </c>
      <c r="F157" s="30" t="s">
        <v>1672</v>
      </c>
      <c r="G157" s="32">
        <v>0</v>
      </c>
      <c r="H157" s="3">
        <v>1</v>
      </c>
      <c r="I157" s="35"/>
      <c r="J157" s="3" t="s">
        <v>297</v>
      </c>
      <c r="K157" s="9">
        <f>VLOOKUP(tbGems_I[[#This Row],[Long Name]],tbGemLevels[],MATCH("ReqLevel",tbGemLevels[#Headers],0),FALSE)</f>
        <v>24</v>
      </c>
      <c r="L157" s="9">
        <f>VLOOKUP(tbGems_I[[#This Row],[Long Name]],tbGemLevels[],MATCH("STR",tbGemLevels[#Headers],0),FALSE)</f>
        <v>0</v>
      </c>
      <c r="M157" s="9">
        <f>VLOOKUP(tbGems_I[[#This Row],[Long Name]],tbGemLevels[],MATCH("DEX",tbGemLevels[#Headers],0),FALSE)</f>
        <v>0</v>
      </c>
      <c r="N157" s="9">
        <f>VLOOKUP(tbGems_I[[#This Row],[Long Name]],tbGemLevels[],MATCH("INT",tbGemLevels[#Headers],0),FALSE)</f>
        <v>58</v>
      </c>
      <c r="O157" s="43" t="str">
        <f>VLOOKUP(tbGems_I[[#This Row],[Name]],tbGems[],MATCH("Keywords",tbGems[#Headers],0),FALSE)</f>
        <v>Aura, Spell, AoE, Lightning</v>
      </c>
      <c r="P157" s="2"/>
    </row>
    <row r="158" spans="2:16" ht="32.1" hidden="1" customHeight="1" x14ac:dyDescent="0.25">
      <c r="B158" s="2" t="s">
        <v>316</v>
      </c>
      <c r="C158" s="2" t="str">
        <f>VLOOKUP(tbGems_I[[#This Row],[Name]],tbGems[],MATCH("Sub-Type",tbGems[#Headers],0),FALSE)</f>
        <v>INT Gem</v>
      </c>
      <c r="D158" s="34" t="str">
        <f>_xlfn.CONCAT(VLOOKUP(tbGems_I[[#This Row],[Name]],tbGems[],MATCH("Prefix",tbGems[#Headers],0),FALSE),".",tbGems_I[[#This Row],[Level]]," ",tbGems_I[[#This Row],[Name]])</f>
        <v>6.14.310.1 Raise Spectre</v>
      </c>
      <c r="E158" s="40" t="s">
        <v>281</v>
      </c>
      <c r="F158" s="30" t="s">
        <v>1672</v>
      </c>
      <c r="G158" s="32">
        <v>0</v>
      </c>
      <c r="H158" s="3">
        <v>1</v>
      </c>
      <c r="J158" s="3" t="s">
        <v>292</v>
      </c>
      <c r="K158" s="9">
        <f>VLOOKUP(tbGems_I[[#This Row],[Long Name]],tbGemLevels[],MATCH("ReqLevel",tbGemLevels[#Headers],0),FALSE)</f>
        <v>28</v>
      </c>
      <c r="L158" s="9">
        <f>VLOOKUP(tbGems_I[[#This Row],[Long Name]],tbGemLevels[],MATCH("STR",tbGemLevels[#Headers],0),FALSE)</f>
        <v>0</v>
      </c>
      <c r="M158" s="9">
        <f>VLOOKUP(tbGems_I[[#This Row],[Long Name]],tbGemLevels[],MATCH("DEX",tbGemLevels[#Headers],0),FALSE)</f>
        <v>0</v>
      </c>
      <c r="N158" s="9">
        <f>VLOOKUP(tbGems_I[[#This Row],[Long Name]],tbGemLevels[],MATCH("INT",tbGemLevels[#Headers],0),FALSE)</f>
        <v>67</v>
      </c>
      <c r="O158" s="43" t="str">
        <f>VLOOKUP(tbGems_I[[#This Row],[Name]],tbGems[],MATCH("Keywords",tbGems[#Headers],0),FALSE)</f>
        <v>Spell, Minion</v>
      </c>
      <c r="P158" s="2"/>
    </row>
    <row r="159" spans="2:16" ht="32.1" hidden="1" customHeight="1" x14ac:dyDescent="0.25">
      <c r="B159" s="2" t="s">
        <v>925</v>
      </c>
      <c r="C159" s="2" t="s">
        <v>170</v>
      </c>
      <c r="D159" s="2" t="str">
        <f>_xlfn.CONCAT(VLOOKUP(tbGems_I[[#This Row],[Name]],tbGems[],MATCH("Prefix",tbGems[#Headers],0),FALSE),".",tbGems_I[[#This Row],[Level]]," ",tbGems_I[[#This Row],[Name]])</f>
        <v>6.14.316.1 Righteous Fire</v>
      </c>
      <c r="E159" s="2" t="s">
        <v>281</v>
      </c>
      <c r="F159" s="30" t="s">
        <v>1672</v>
      </c>
      <c r="G159" s="32">
        <v>0</v>
      </c>
      <c r="H159" s="3">
        <v>1</v>
      </c>
      <c r="I159" s="31"/>
      <c r="J159" s="3" t="s">
        <v>297</v>
      </c>
      <c r="K159" s="9">
        <f>VLOOKUP(tbGems_I[[#This Row],[Long Name]],tbGemLevels[],MATCH("ReqLevel",tbGemLevels[#Headers],0),FALSE)</f>
        <v>16</v>
      </c>
      <c r="L159" s="9">
        <f>VLOOKUP(tbGems_I[[#This Row],[Long Name]],tbGemLevels[],MATCH("STR",tbGemLevels[#Headers],0),FALSE)</f>
        <v>18</v>
      </c>
      <c r="M159" s="9">
        <f>VLOOKUP(tbGems_I[[#This Row],[Long Name]],tbGemLevels[],MATCH("DEX",tbGemLevels[#Headers],0),FALSE)</f>
        <v>0</v>
      </c>
      <c r="N159" s="9">
        <f>VLOOKUP(tbGems_I[[#This Row],[Long Name]],tbGemLevels[],MATCH("INT",tbGemLevels[#Headers],0),FALSE)</f>
        <v>26</v>
      </c>
      <c r="O159" s="43" t="str">
        <f>VLOOKUP(tbGems_I[[#This Row],[Name]],tbGems[],MATCH("Keywords",tbGems[#Headers],0),FALSE)</f>
        <v>Spell, AoE, Fire</v>
      </c>
      <c r="P159" s="2"/>
    </row>
    <row r="160" spans="2:16" ht="32.1" hidden="1" customHeight="1" x14ac:dyDescent="0.25">
      <c r="B160" s="2" t="s">
        <v>925</v>
      </c>
      <c r="C160" s="2" t="s">
        <v>170</v>
      </c>
      <c r="D160" s="2" t="str">
        <f>_xlfn.CONCAT(VLOOKUP(tbGems_I[[#This Row],[Name]],tbGems[],MATCH("Prefix",tbGems[#Headers],0),FALSE),".",tbGems_I[[#This Row],[Level]]," ",tbGems_I[[#This Row],[Name]])</f>
        <v>6.14.316.1 Righteous Fire</v>
      </c>
      <c r="E160" s="2" t="s">
        <v>281</v>
      </c>
      <c r="F160" s="30" t="s">
        <v>1672</v>
      </c>
      <c r="G160" s="32">
        <v>0</v>
      </c>
      <c r="H160" s="3">
        <v>1</v>
      </c>
      <c r="I160" s="31"/>
      <c r="J160" s="3" t="s">
        <v>297</v>
      </c>
      <c r="K160" s="9">
        <f>VLOOKUP(tbGems_I[[#This Row],[Long Name]],tbGemLevels[],MATCH("ReqLevel",tbGemLevels[#Headers],0),FALSE)</f>
        <v>16</v>
      </c>
      <c r="L160" s="9">
        <f>VLOOKUP(tbGems_I[[#This Row],[Long Name]],tbGemLevels[],MATCH("STR",tbGemLevels[#Headers],0),FALSE)</f>
        <v>18</v>
      </c>
      <c r="M160" s="9">
        <f>VLOOKUP(tbGems_I[[#This Row],[Long Name]],tbGemLevels[],MATCH("DEX",tbGemLevels[#Headers],0),FALSE)</f>
        <v>0</v>
      </c>
      <c r="N160" s="9">
        <f>VLOOKUP(tbGems_I[[#This Row],[Long Name]],tbGemLevels[],MATCH("INT",tbGemLevels[#Headers],0),FALSE)</f>
        <v>26</v>
      </c>
      <c r="O160" s="43" t="str">
        <f>VLOOKUP(tbGems_I[[#This Row],[Name]],tbGems[],MATCH("Keywords",tbGems[#Headers],0),FALSE)</f>
        <v>Spell, AoE, Fire</v>
      </c>
      <c r="P160" s="2"/>
    </row>
    <row r="161" spans="2:16" ht="32.1" hidden="1" customHeight="1" x14ac:dyDescent="0.25">
      <c r="B161" s="2" t="s">
        <v>926</v>
      </c>
      <c r="C161" s="2" t="s">
        <v>170</v>
      </c>
      <c r="D161" s="2" t="str">
        <f>_xlfn.CONCAT(VLOOKUP(tbGems_I[[#This Row],[Name]],tbGems[],MATCH("Prefix",tbGems[#Headers],0),FALSE),".",tbGems_I[[#This Row],[Level]]," ",tbGems_I[[#This Row],[Name]])</f>
        <v>6.14.319.1 Scorching Ray</v>
      </c>
      <c r="E161" s="2" t="s">
        <v>281</v>
      </c>
      <c r="F161" s="30" t="s">
        <v>1672</v>
      </c>
      <c r="G161" s="32">
        <v>0</v>
      </c>
      <c r="H161" s="3">
        <v>1</v>
      </c>
      <c r="I161" s="31"/>
      <c r="J161" s="3" t="s">
        <v>292</v>
      </c>
      <c r="K161" s="9">
        <f>VLOOKUP(tbGems_I[[#This Row],[Long Name]],tbGemLevels[],MATCH("ReqLevel",tbGemLevels[#Headers],0),FALSE)</f>
        <v>12</v>
      </c>
      <c r="L161" s="9">
        <f>VLOOKUP(tbGems_I[[#This Row],[Long Name]],tbGemLevels[],MATCH("STR",tbGemLevels[#Headers],0),FALSE)</f>
        <v>0</v>
      </c>
      <c r="M161" s="9">
        <f>VLOOKUP(tbGems_I[[#This Row],[Long Name]],tbGemLevels[],MATCH("DEX",tbGemLevels[#Headers],0),FALSE)</f>
        <v>0</v>
      </c>
      <c r="N161" s="9">
        <f>VLOOKUP(tbGems_I[[#This Row],[Long Name]],tbGemLevels[],MATCH("INT",tbGemLevels[#Headers],0),FALSE)</f>
        <v>33</v>
      </c>
      <c r="O161" s="43" t="str">
        <f>VLOOKUP(tbGems_I[[#This Row],[Name]],tbGems[],MATCH("Keywords",tbGems[#Headers],0),FALSE)</f>
        <v>Spell, Fire, Duration, Channelling</v>
      </c>
      <c r="P161" s="2"/>
    </row>
    <row r="162" spans="2:16" ht="32.1" hidden="1" customHeight="1" x14ac:dyDescent="0.25">
      <c r="B162" s="2" t="s">
        <v>984</v>
      </c>
      <c r="C162" s="22" t="str">
        <f>VLOOKUP(tbGems_I[[#This Row],[Name]],tbGems[],MATCH("Sub-Type",tbGems[#Headers],0),FALSE)</f>
        <v>DEX Gem</v>
      </c>
      <c r="D162" s="34" t="str">
        <f>_xlfn.CONCAT(VLOOKUP(tbGems_I[[#This Row],[Name]],tbGems[],MATCH("Prefix",tbGems[#Headers],0),FALSE),".",tbGems_I[[#This Row],[Level]]," ",tbGems_I[[#This Row],[Name]])</f>
        <v>6.13.322.1 Second Wind Support</v>
      </c>
      <c r="E162" s="36" t="s">
        <v>281</v>
      </c>
      <c r="F162" s="40" t="s">
        <v>1674</v>
      </c>
      <c r="G162" s="37">
        <v>0</v>
      </c>
      <c r="H162" s="38">
        <v>1</v>
      </c>
      <c r="I162" s="39"/>
      <c r="J162" s="3" t="s">
        <v>292</v>
      </c>
      <c r="K162" s="14">
        <f>VLOOKUP(tbGems_I[[#This Row],[Long Name]],tbGemLevels[],MATCH("ReqLevel",tbGemLevels[#Headers],0),FALSE)</f>
        <v>31</v>
      </c>
      <c r="L162" s="14">
        <f>VLOOKUP(tbGems_I[[#This Row],[Long Name]],tbGemLevels[],MATCH("STR",tbGemLevels[#Headers],0),FALSE)</f>
        <v>0</v>
      </c>
      <c r="M162" s="14">
        <f>VLOOKUP(tbGems_I[[#This Row],[Long Name]],tbGemLevels[],MATCH("DEX",tbGemLevels[#Headers],0),FALSE)</f>
        <v>33</v>
      </c>
      <c r="N162" s="9">
        <f>VLOOKUP(tbGems_I[[#This Row],[Long Name]],tbGemLevels[],MATCH("INT",tbGemLevels[#Headers],0),FALSE)</f>
        <v>23</v>
      </c>
      <c r="O162" s="43" t="str">
        <f>VLOOKUP(tbGems_I[[#This Row],[Name]],tbGems[],MATCH("Keywords",tbGems[#Headers],0),FALSE)</f>
        <v>Support</v>
      </c>
      <c r="P162" s="2"/>
    </row>
    <row r="163" spans="2:16" ht="32.1" hidden="1" customHeight="1" x14ac:dyDescent="0.25">
      <c r="B163" s="2" t="s">
        <v>853</v>
      </c>
      <c r="C163" s="22" t="str">
        <f>VLOOKUP(tbGems_I[[#This Row],[Name]],tbGems[],MATCH("Sub-Type",tbGems[#Headers],0),FALSE)</f>
        <v>STR Gem</v>
      </c>
      <c r="D163" s="34" t="str">
        <f>_xlfn.CONCAT(VLOOKUP(tbGems_I[[#This Row],[Name]],tbGems[],MATCH("Prefix",tbGems[#Headers],0),FALSE),".",tbGems_I[[#This Row],[Level]]," ",tbGems_I[[#This Row],[Name]])</f>
        <v>6.12.323.1 Seismic Cry</v>
      </c>
      <c r="E163" s="36" t="s">
        <v>281</v>
      </c>
      <c r="F163" s="40" t="s">
        <v>290</v>
      </c>
      <c r="G163" s="37">
        <v>0</v>
      </c>
      <c r="H163" s="38">
        <v>1</v>
      </c>
      <c r="I163" s="39"/>
      <c r="J163" s="3" t="s">
        <v>292</v>
      </c>
      <c r="K163" s="14">
        <f>VLOOKUP(tbGems_I[[#This Row],[Long Name]],tbGemLevels[],MATCH("ReqLevel",tbGemLevels[#Headers],0),FALSE)</f>
        <v>16</v>
      </c>
      <c r="L163" s="14">
        <f>VLOOKUP(tbGems_I[[#This Row],[Long Name]],tbGemLevels[],MATCH("STR",tbGemLevels[#Headers],0),FALSE)</f>
        <v>41</v>
      </c>
      <c r="M163" s="14">
        <f>VLOOKUP(tbGems_I[[#This Row],[Long Name]],tbGemLevels[],MATCH("DEX",tbGemLevels[#Headers],0),FALSE)</f>
        <v>0</v>
      </c>
      <c r="N163" s="9">
        <f>VLOOKUP(tbGems_I[[#This Row],[Long Name]],tbGemLevels[],MATCH("INT",tbGemLevels[#Headers],0),FALSE)</f>
        <v>0</v>
      </c>
      <c r="O163" s="43" t="str">
        <f>VLOOKUP(tbGems_I[[#This Row],[Name]],tbGems[],MATCH("Keywords",tbGems[#Headers],0),FALSE)</f>
        <v>Warcry, AoE, Duration</v>
      </c>
      <c r="P163" s="2"/>
    </row>
    <row r="164" spans="2:16" ht="32.1" hidden="1" customHeight="1" x14ac:dyDescent="0.25">
      <c r="B164" s="2" t="s">
        <v>180</v>
      </c>
      <c r="C164" s="2" t="str">
        <f>VLOOKUP(tbGems_I[[#This Row],[Name]],tbGems[],MATCH("Sub-Type",tbGems[#Headers],0),FALSE)</f>
        <v>DEX Gem</v>
      </c>
      <c r="D164" s="2" t="str">
        <f>_xlfn.CONCAT(VLOOKUP(tbGems_I[[#This Row],[Name]],tbGems[],MATCH("Prefix",tbGems[#Headers],0),FALSE),".",tbGems_I[[#This Row],[Level]]," ",tbGems_I[[#This Row],[Name]])</f>
        <v>6.13.388.8 Vile Toxins Support</v>
      </c>
      <c r="E164" s="2" t="s">
        <v>282</v>
      </c>
      <c r="F164" s="30" t="s">
        <v>287</v>
      </c>
      <c r="G164" s="32">
        <v>0</v>
      </c>
      <c r="H164" s="3">
        <v>8</v>
      </c>
      <c r="I164" s="2" t="s">
        <v>184</v>
      </c>
      <c r="J164" s="3" t="s">
        <v>292</v>
      </c>
      <c r="K164" s="9">
        <f>VLOOKUP(tbGems_I[[#This Row],[Long Name]],tbGemLevels[],MATCH("ReqLevel",tbGemLevels[#Headers],0),FALSE)</f>
        <v>52</v>
      </c>
      <c r="L164" s="9">
        <f>VLOOKUP(tbGems_I[[#This Row],[Long Name]],tbGemLevels[],MATCH("STR",tbGemLevels[#Headers],0),FALSE)</f>
        <v>0</v>
      </c>
      <c r="M164" s="9">
        <f>VLOOKUP(tbGems_I[[#This Row],[Long Name]],tbGemLevels[],MATCH("DEX",tbGemLevels[#Headers],0),FALSE)</f>
        <v>84</v>
      </c>
      <c r="N164" s="9">
        <f>VLOOKUP(tbGems_I[[#This Row],[Long Name]],tbGemLevels[],MATCH("INT",tbGemLevels[#Headers],0),FALSE)</f>
        <v>0</v>
      </c>
      <c r="O164" s="43" t="str">
        <f>VLOOKUP(tbGems_I[[#This Row],[Name]],tbGems[],MATCH("Keywords",tbGems[#Headers],0),FALSE)</f>
        <v>Support</v>
      </c>
      <c r="P164" s="2"/>
    </row>
    <row r="165" spans="2:16" ht="32.1" hidden="1" customHeight="1" x14ac:dyDescent="0.25">
      <c r="B165" s="2" t="s">
        <v>180</v>
      </c>
      <c r="C165" s="2" t="str">
        <f>VLOOKUP(tbGems_I[[#This Row],[Name]],tbGems[],MATCH("Sub-Type",tbGems[#Headers],0),FALSE)</f>
        <v>DEX Gem</v>
      </c>
      <c r="D165" s="2" t="str">
        <f>_xlfn.CONCAT(VLOOKUP(tbGems_I[[#This Row],[Name]],tbGems[],MATCH("Prefix",tbGems[#Headers],0),FALSE),".",tbGems_I[[#This Row],[Level]]," ",tbGems_I[[#This Row],[Name]])</f>
        <v>6.13.388.10 Vile Toxins Support</v>
      </c>
      <c r="E165" s="2" t="s">
        <v>282</v>
      </c>
      <c r="F165" s="30" t="s">
        <v>287</v>
      </c>
      <c r="G165" s="32">
        <v>0</v>
      </c>
      <c r="H165" s="3">
        <v>10</v>
      </c>
      <c r="I165" s="2" t="s">
        <v>201</v>
      </c>
      <c r="J165" s="3" t="s">
        <v>292</v>
      </c>
      <c r="K165" s="9">
        <f>VLOOKUP(tbGems_I[[#This Row],[Long Name]],tbGemLevels[],MATCH("ReqLevel",tbGemLevels[#Headers],0),FALSE)</f>
        <v>56</v>
      </c>
      <c r="L165" s="9">
        <f>VLOOKUP(tbGems_I[[#This Row],[Long Name]],tbGemLevels[],MATCH("STR",tbGemLevels[#Headers],0),FALSE)</f>
        <v>0</v>
      </c>
      <c r="M165" s="9">
        <f>VLOOKUP(tbGems_I[[#This Row],[Long Name]],tbGemLevels[],MATCH("DEX",tbGemLevels[#Headers],0),FALSE)</f>
        <v>90</v>
      </c>
      <c r="N165" s="9">
        <f>VLOOKUP(tbGems_I[[#This Row],[Long Name]],tbGemLevels[],MATCH("INT",tbGemLevels[#Headers],0),FALSE)</f>
        <v>0</v>
      </c>
      <c r="O165" s="43" t="str">
        <f>VLOOKUP(tbGems_I[[#This Row],[Name]],tbGems[],MATCH("Keywords",tbGems[#Headers],0),FALSE)</f>
        <v>Support</v>
      </c>
      <c r="P165" s="2"/>
    </row>
    <row r="166" spans="2:16" ht="32.1" hidden="1" customHeight="1" x14ac:dyDescent="0.25">
      <c r="B166" s="2" t="s">
        <v>853</v>
      </c>
      <c r="C166" s="22" t="str">
        <f>VLOOKUP(tbGems_I[[#This Row],[Name]],tbGems[],MATCH("Sub-Type",tbGems[#Headers],0),FALSE)</f>
        <v>STR Gem</v>
      </c>
      <c r="D166" s="56" t="str">
        <f>_xlfn.CONCAT(VLOOKUP(tbGems_I[[#This Row],[Name]],tbGems[],MATCH("Prefix",tbGems[#Headers],0),FALSE),".",tbGems_I[[#This Row],[Level]]," ",tbGems_I[[#This Row],[Name]])</f>
        <v>6.12.323.1 Seismic Cry</v>
      </c>
      <c r="E166" s="36" t="s">
        <v>281</v>
      </c>
      <c r="F166" s="40" t="s">
        <v>290</v>
      </c>
      <c r="G166" s="37">
        <v>0.06</v>
      </c>
      <c r="H166" s="38">
        <v>1</v>
      </c>
      <c r="I166" s="39"/>
      <c r="J166" s="3" t="s">
        <v>292</v>
      </c>
      <c r="K166" s="14">
        <f>VLOOKUP(tbGems_I[[#This Row],[Long Name]],tbGemLevels[],MATCH("ReqLevel",tbGemLevels[#Headers],0),FALSE)</f>
        <v>16</v>
      </c>
      <c r="L166" s="14">
        <f>VLOOKUP(tbGems_I[[#This Row],[Long Name]],tbGemLevels[],MATCH("STR",tbGemLevels[#Headers],0),FALSE)</f>
        <v>41</v>
      </c>
      <c r="M166" s="14">
        <f>VLOOKUP(tbGems_I[[#This Row],[Long Name]],tbGemLevels[],MATCH("DEX",tbGemLevels[#Headers],0),FALSE)</f>
        <v>0</v>
      </c>
      <c r="N166" s="9">
        <f>VLOOKUP(tbGems_I[[#This Row],[Long Name]],tbGemLevels[],MATCH("INT",tbGemLevels[#Headers],0),FALSE)</f>
        <v>0</v>
      </c>
      <c r="O166" s="43" t="str">
        <f>VLOOKUP(tbGems_I[[#This Row],[Name]],tbGems[],MATCH("Keywords",tbGems[#Headers],0),FALSE)</f>
        <v>Warcry, AoE, Duration</v>
      </c>
      <c r="P166" s="2"/>
    </row>
    <row r="167" spans="2:16" ht="32.1" hidden="1" customHeight="1" x14ac:dyDescent="0.25">
      <c r="B167" s="2" t="s">
        <v>800</v>
      </c>
      <c r="C167" s="22" t="str">
        <f>VLOOKUP(tbGems_I[[#This Row],[Name]],tbGems[],MATCH("Sub-Type",tbGems[#Headers],0),FALSE)</f>
        <v>DEX Gem</v>
      </c>
      <c r="D167" s="34" t="str">
        <f>_xlfn.CONCAT(VLOOKUP(tbGems_I[[#This Row],[Name]],tbGems[],MATCH("Prefix",tbGems[#Headers],0),FALSE),".",tbGems_I[[#This Row],[Level]]," ",tbGems_I[[#This Row],[Name]])</f>
        <v>6.13.330.1 Shrapnel Ballista</v>
      </c>
      <c r="E167" s="36" t="s">
        <v>281</v>
      </c>
      <c r="F167" s="40" t="s">
        <v>1674</v>
      </c>
      <c r="G167" s="37">
        <v>0</v>
      </c>
      <c r="H167" s="38">
        <v>1</v>
      </c>
      <c r="I167" s="39"/>
      <c r="J167" s="3" t="s">
        <v>292</v>
      </c>
      <c r="K167" s="14">
        <f>VLOOKUP(tbGems_I[[#This Row],[Long Name]],tbGemLevels[],MATCH("ReqLevel",tbGemLevels[#Headers],0),FALSE)</f>
        <v>4</v>
      </c>
      <c r="L167" s="14">
        <f>VLOOKUP(tbGems_I[[#This Row],[Long Name]],tbGemLevels[],MATCH("STR",tbGemLevels[#Headers],0),FALSE)</f>
        <v>0</v>
      </c>
      <c r="M167" s="14">
        <f>VLOOKUP(tbGems_I[[#This Row],[Long Name]],tbGemLevels[],MATCH("DEX",tbGemLevels[#Headers],0),FALSE)</f>
        <v>16</v>
      </c>
      <c r="N167" s="9">
        <f>VLOOKUP(tbGems_I[[#This Row],[Long Name]],tbGemLevels[],MATCH("INT",tbGemLevels[#Headers],0),FALSE)</f>
        <v>0</v>
      </c>
      <c r="O167" s="43" t="str">
        <f>VLOOKUP(tbGems_I[[#This Row],[Name]],tbGems[],MATCH("Keywords",tbGems[#Headers],0),FALSE)</f>
        <v>Attack, Projectile, Totem, Physical, Bow</v>
      </c>
      <c r="P167" s="2"/>
    </row>
    <row r="168" spans="2:16" ht="32.1" hidden="1" customHeight="1" x14ac:dyDescent="0.25">
      <c r="B168" s="2" t="s">
        <v>244</v>
      </c>
      <c r="C168" s="2" t="str">
        <f>VLOOKUP(tbGems_I[[#This Row],[Name]],tbGems[],MATCH("Sub-Type",tbGems[#Headers],0),FALSE)</f>
        <v>DEX Gem</v>
      </c>
      <c r="D168" s="34" t="str">
        <f>_xlfn.CONCAT(VLOOKUP(tbGems_I[[#This Row],[Name]],tbGems[],MATCH("Prefix",tbGems[#Headers],0),FALSE),".",tbGems_I[[#This Row],[Level]]," ",tbGems_I[[#This Row],[Name]])</f>
        <v>6.13.331.1 Siege Ballista</v>
      </c>
      <c r="E168" s="40" t="s">
        <v>281</v>
      </c>
      <c r="F168" s="40" t="s">
        <v>1674</v>
      </c>
      <c r="G168" s="32">
        <v>0</v>
      </c>
      <c r="H168" s="3">
        <v>1</v>
      </c>
      <c r="J168" s="3" t="s">
        <v>292</v>
      </c>
      <c r="K168" s="9">
        <f>VLOOKUP(tbGems_I[[#This Row],[Long Name]],tbGemLevels[],MATCH("ReqLevel",tbGemLevels[#Headers],0),FALSE)</f>
        <v>12</v>
      </c>
      <c r="L168" s="9">
        <f>VLOOKUP(tbGems_I[[#This Row],[Long Name]],tbGemLevels[],MATCH("STR",tbGemLevels[#Headers],0),FALSE)</f>
        <v>0</v>
      </c>
      <c r="M168" s="9">
        <f>VLOOKUP(tbGems_I[[#This Row],[Long Name]],tbGemLevels[],MATCH("DEX",tbGemLevels[#Headers],0),FALSE)</f>
        <v>33</v>
      </c>
      <c r="N168" s="9">
        <f>VLOOKUP(tbGems_I[[#This Row],[Long Name]],tbGemLevels[],MATCH("INT",tbGemLevels[#Headers],0),FALSE)</f>
        <v>0</v>
      </c>
      <c r="O168" s="43" t="str">
        <f>VLOOKUP(tbGems_I[[#This Row],[Name]],tbGems[],MATCH("Keywords",tbGems[#Headers],0),FALSE)</f>
        <v>Attack, Projectile, Totem, Bow</v>
      </c>
      <c r="P168" s="2"/>
    </row>
    <row r="169" spans="2:16" ht="32.1" hidden="1" customHeight="1" x14ac:dyDescent="0.25">
      <c r="B169" s="2" t="s">
        <v>244</v>
      </c>
      <c r="C169" s="2" t="str">
        <f>VLOOKUP(tbGems_I[[#This Row],[Name]],tbGems[],MATCH("Sub-Type",tbGems[#Headers],0),FALSE)</f>
        <v>DEX Gem</v>
      </c>
      <c r="D169" s="34" t="str">
        <f>_xlfn.CONCAT(VLOOKUP(tbGems_I[[#This Row],[Name]],tbGems[],MATCH("Prefix",tbGems[#Headers],0),FALSE),".",tbGems_I[[#This Row],[Level]]," ",tbGems_I[[#This Row],[Name]])</f>
        <v>6.13.331.1 Siege Ballista</v>
      </c>
      <c r="E169" s="40" t="s">
        <v>281</v>
      </c>
      <c r="F169" s="40" t="s">
        <v>1674</v>
      </c>
      <c r="G169" s="32">
        <v>0</v>
      </c>
      <c r="H169" s="3">
        <v>1</v>
      </c>
      <c r="J169" s="3" t="s">
        <v>292</v>
      </c>
      <c r="K169" s="9">
        <f>VLOOKUP(tbGems_I[[#This Row],[Long Name]],tbGemLevels[],MATCH("ReqLevel",tbGemLevels[#Headers],0),FALSE)</f>
        <v>12</v>
      </c>
      <c r="L169" s="9">
        <f>VLOOKUP(tbGems_I[[#This Row],[Long Name]],tbGemLevels[],MATCH("STR",tbGemLevels[#Headers],0),FALSE)</f>
        <v>0</v>
      </c>
      <c r="M169" s="9">
        <f>VLOOKUP(tbGems_I[[#This Row],[Long Name]],tbGemLevels[],MATCH("DEX",tbGemLevels[#Headers],0),FALSE)</f>
        <v>33</v>
      </c>
      <c r="N169" s="9">
        <f>VLOOKUP(tbGems_I[[#This Row],[Long Name]],tbGemLevels[],MATCH("INT",tbGemLevels[#Headers],0),FALSE)</f>
        <v>0</v>
      </c>
      <c r="O169" s="43" t="str">
        <f>VLOOKUP(tbGems_I[[#This Row],[Name]],tbGems[],MATCH("Keywords",tbGems[#Headers],0),FALSE)</f>
        <v>Attack, Projectile, Totem, Bow</v>
      </c>
      <c r="P169" s="2"/>
    </row>
    <row r="170" spans="2:16" ht="32.1" hidden="1" customHeight="1" x14ac:dyDescent="0.25">
      <c r="B170" s="2" t="s">
        <v>856</v>
      </c>
      <c r="C170" s="2" t="s">
        <v>169</v>
      </c>
      <c r="D170" s="34" t="str">
        <f>_xlfn.CONCAT(VLOOKUP(tbGems_I[[#This Row],[Name]],tbGems[],MATCH("Prefix",tbGems[#Headers],0),FALSE),".",tbGems_I[[#This Row],[Level]]," ",tbGems_I[[#This Row],[Name]])</f>
        <v>6.12.335.1 Smite</v>
      </c>
      <c r="E170" s="36" t="s">
        <v>281</v>
      </c>
      <c r="F170" s="40" t="s">
        <v>290</v>
      </c>
      <c r="G170" s="37">
        <v>0.05</v>
      </c>
      <c r="H170" s="38">
        <v>1</v>
      </c>
      <c r="J170" s="3" t="s">
        <v>292</v>
      </c>
      <c r="K170" s="9">
        <f>VLOOKUP(tbGems_I[[#This Row],[Long Name]],tbGemLevels[],MATCH("ReqLevel",tbGemLevels[#Headers],0),FALSE)</f>
        <v>1</v>
      </c>
      <c r="L170" s="9">
        <f>VLOOKUP(tbGems_I[[#This Row],[Long Name]],tbGemLevels[],MATCH("STR",tbGemLevels[#Headers],0),FALSE)</f>
        <v>0</v>
      </c>
      <c r="M170" s="9">
        <f>VLOOKUP(tbGems_I[[#This Row],[Long Name]],tbGemLevels[],MATCH("DEX",tbGemLevels[#Headers],0),FALSE)</f>
        <v>0</v>
      </c>
      <c r="N170" s="9">
        <f>VLOOKUP(tbGems_I[[#This Row],[Long Name]],tbGemLevels[],MATCH("INT",tbGemLevels[#Headers],0),FALSE)</f>
        <v>0</v>
      </c>
      <c r="O170" s="43" t="str">
        <f>VLOOKUP(tbGems_I[[#This Row],[Name]],tbGems[],MATCH("Keywords",tbGems[#Headers],0),FALSE)</f>
        <v>Lightning, Attack, AoE, Duration, Melee, Strike, Aura</v>
      </c>
      <c r="P170" s="2"/>
    </row>
    <row r="171" spans="2:16" ht="32.1" hidden="1" customHeight="1" x14ac:dyDescent="0.25">
      <c r="B171" s="2" t="s">
        <v>856</v>
      </c>
      <c r="C171" s="2" t="s">
        <v>169</v>
      </c>
      <c r="D171" s="34" t="str">
        <f>_xlfn.CONCAT(VLOOKUP(tbGems_I[[#This Row],[Name]],tbGems[],MATCH("Prefix",tbGems[#Headers],0),FALSE),".",tbGems_I[[#This Row],[Level]]," ",tbGems_I[[#This Row],[Name]])</f>
        <v>6.12.335.1 Smite</v>
      </c>
      <c r="E171" s="36" t="s">
        <v>281</v>
      </c>
      <c r="F171" s="40" t="s">
        <v>290</v>
      </c>
      <c r="G171" s="37">
        <v>0.08</v>
      </c>
      <c r="H171" s="38">
        <v>1</v>
      </c>
      <c r="J171" s="3" t="s">
        <v>292</v>
      </c>
      <c r="K171" s="9">
        <f>VLOOKUP(tbGems_I[[#This Row],[Long Name]],tbGemLevels[],MATCH("ReqLevel",tbGemLevels[#Headers],0),FALSE)</f>
        <v>1</v>
      </c>
      <c r="L171" s="9">
        <f>VLOOKUP(tbGems_I[[#This Row],[Long Name]],tbGemLevels[],MATCH("STR",tbGemLevels[#Headers],0),FALSE)</f>
        <v>0</v>
      </c>
      <c r="M171" s="9">
        <f>VLOOKUP(tbGems_I[[#This Row],[Long Name]],tbGemLevels[],MATCH("DEX",tbGemLevels[#Headers],0),FALSE)</f>
        <v>0</v>
      </c>
      <c r="N171" s="9">
        <f>VLOOKUP(tbGems_I[[#This Row],[Long Name]],tbGemLevels[],MATCH("INT",tbGemLevels[#Headers],0),FALSE)</f>
        <v>0</v>
      </c>
      <c r="O171" s="43" t="str">
        <f>VLOOKUP(tbGems_I[[#This Row],[Name]],tbGems[],MATCH("Keywords",tbGems[#Headers],0),FALSE)</f>
        <v>Lightning, Attack, AoE, Duration, Melee, Strike, Aura</v>
      </c>
      <c r="P171" s="2"/>
    </row>
    <row r="172" spans="2:16" ht="32.1" hidden="1" customHeight="1" x14ac:dyDescent="0.25">
      <c r="B172" s="2" t="s">
        <v>931</v>
      </c>
      <c r="C172" s="22" t="str">
        <f>VLOOKUP(tbGems_I[[#This Row],[Name]],tbGems[],MATCH("Sub-Type",tbGems[#Headers],0),FALSE)</f>
        <v>INT Gem</v>
      </c>
      <c r="D172" s="34" t="str">
        <f>_xlfn.CONCAT(VLOOKUP(tbGems_I[[#This Row],[Name]],tbGems[],MATCH("Prefix",tbGems[#Headers],0),FALSE),".",tbGems_I[[#This Row],[Level]]," ",tbGems_I[[#This Row],[Name]])</f>
        <v>6.14.339.1 Spark</v>
      </c>
      <c r="E172" s="36" t="s">
        <v>281</v>
      </c>
      <c r="F172" s="40" t="s">
        <v>1672</v>
      </c>
      <c r="G172" s="37">
        <v>0</v>
      </c>
      <c r="H172" s="38">
        <v>1</v>
      </c>
      <c r="I172" s="39"/>
      <c r="J172" s="3" t="s">
        <v>292</v>
      </c>
      <c r="K172" s="14">
        <f>VLOOKUP(tbGems_I[[#This Row],[Long Name]],tbGemLevels[],MATCH("ReqLevel",tbGemLevels[#Headers],0),FALSE)</f>
        <v>1</v>
      </c>
      <c r="L172" s="14">
        <f>VLOOKUP(tbGems_I[[#This Row],[Long Name]],tbGemLevels[],MATCH("STR",tbGemLevels[#Headers],0),FALSE)</f>
        <v>0</v>
      </c>
      <c r="M172" s="14">
        <f>VLOOKUP(tbGems_I[[#This Row],[Long Name]],tbGemLevels[],MATCH("DEX",tbGemLevels[#Headers],0),FALSE)</f>
        <v>0</v>
      </c>
      <c r="N172" s="9">
        <f>VLOOKUP(tbGems_I[[#This Row],[Long Name]],tbGemLevels[],MATCH("INT",tbGemLevels[#Headers],0),FALSE)</f>
        <v>0</v>
      </c>
      <c r="O172" s="43" t="str">
        <f>VLOOKUP(tbGems_I[[#This Row],[Name]],tbGems[],MATCH("Keywords",tbGems[#Headers],0),FALSE)</f>
        <v>Spell, Projectile, Duration, Lightning</v>
      </c>
      <c r="P172" s="2"/>
    </row>
    <row r="173" spans="2:16" ht="32.1" hidden="1" customHeight="1" x14ac:dyDescent="0.25">
      <c r="B173" s="2" t="s">
        <v>931</v>
      </c>
      <c r="C173" s="22" t="str">
        <f>VLOOKUP(tbGems_I[[#This Row],[Name]],tbGems[],MATCH("Sub-Type",tbGems[#Headers],0),FALSE)</f>
        <v>INT Gem</v>
      </c>
      <c r="D173" s="34" t="str">
        <f>_xlfn.CONCAT(VLOOKUP(tbGems_I[[#This Row],[Name]],tbGems[],MATCH("Prefix",tbGems[#Headers],0),FALSE),".",tbGems_I[[#This Row],[Level]]," ",tbGems_I[[#This Row],[Name]])</f>
        <v>6.14.339.1 Spark</v>
      </c>
      <c r="E173" s="36" t="s">
        <v>281</v>
      </c>
      <c r="F173" s="40" t="s">
        <v>1672</v>
      </c>
      <c r="G173" s="37">
        <v>0.06</v>
      </c>
      <c r="H173" s="38">
        <v>1</v>
      </c>
      <c r="I173" s="39"/>
      <c r="J173" s="3" t="s">
        <v>297</v>
      </c>
      <c r="K173" s="14">
        <f>VLOOKUP(tbGems_I[[#This Row],[Long Name]],tbGemLevels[],MATCH("ReqLevel",tbGemLevels[#Headers],0),FALSE)</f>
        <v>1</v>
      </c>
      <c r="L173" s="14">
        <f>VLOOKUP(tbGems_I[[#This Row],[Long Name]],tbGemLevels[],MATCH("STR",tbGemLevels[#Headers],0),FALSE)</f>
        <v>0</v>
      </c>
      <c r="M173" s="14">
        <f>VLOOKUP(tbGems_I[[#This Row],[Long Name]],tbGemLevels[],MATCH("DEX",tbGemLevels[#Headers],0),FALSE)</f>
        <v>0</v>
      </c>
      <c r="N173" s="9">
        <f>VLOOKUP(tbGems_I[[#This Row],[Long Name]],tbGemLevels[],MATCH("INT",tbGemLevels[#Headers],0),FALSE)</f>
        <v>0</v>
      </c>
      <c r="O173" s="43" t="str">
        <f>VLOOKUP(tbGems_I[[#This Row],[Name]],tbGems[],MATCH("Keywords",tbGems[#Headers],0),FALSE)</f>
        <v>Spell, Projectile, Duration, Lightning</v>
      </c>
      <c r="P173" s="2"/>
    </row>
    <row r="174" spans="2:16" ht="32.1" hidden="1" customHeight="1" x14ac:dyDescent="0.25">
      <c r="B174" s="2" t="s">
        <v>262</v>
      </c>
      <c r="C174" s="2" t="str">
        <f>VLOOKUP(tbGems_I[[#This Row],[Name]],tbGems[],MATCH("Sub-Type",tbGems[#Headers],0),FALSE)</f>
        <v>DEX Gem</v>
      </c>
      <c r="D174" s="34" t="str">
        <f>_xlfn.CONCAT(VLOOKUP(tbGems_I[[#This Row],[Name]],tbGems[],MATCH("Prefix",tbGems[#Headers],0),FALSE),".",tbGems_I[[#This Row],[Level]]," ",tbGems_I[[#This Row],[Name]])</f>
        <v>6.13.341.1 Spectral Throw</v>
      </c>
      <c r="E174" s="40" t="s">
        <v>281</v>
      </c>
      <c r="F174" s="40" t="s">
        <v>1674</v>
      </c>
      <c r="G174" s="32">
        <v>0</v>
      </c>
      <c r="H174" s="3">
        <v>1</v>
      </c>
      <c r="J174" s="3" t="s">
        <v>297</v>
      </c>
      <c r="K174" s="9">
        <f>VLOOKUP(tbGems_I[[#This Row],[Long Name]],tbGemLevels[],MATCH("ReqLevel",tbGemLevels[#Headers],0),FALSE)</f>
        <v>1</v>
      </c>
      <c r="L174" s="9">
        <f>VLOOKUP(tbGems_I[[#This Row],[Long Name]],tbGemLevels[],MATCH("STR",tbGemLevels[#Headers],0),FALSE)</f>
        <v>0</v>
      </c>
      <c r="M174" s="9">
        <f>VLOOKUP(tbGems_I[[#This Row],[Long Name]],tbGemLevels[],MATCH("DEX",tbGemLevels[#Headers],0),FALSE)</f>
        <v>0</v>
      </c>
      <c r="N174" s="9">
        <f>VLOOKUP(tbGems_I[[#This Row],[Long Name]],tbGemLevels[],MATCH("INT",tbGemLevels[#Headers],0),FALSE)</f>
        <v>0</v>
      </c>
      <c r="O174" s="43" t="str">
        <f>VLOOKUP(tbGems_I[[#This Row],[Name]],tbGems[],MATCH("Keywords",tbGems[#Headers],0),FALSE)</f>
        <v>Attack, Projectile</v>
      </c>
      <c r="P174" s="2"/>
    </row>
    <row r="175" spans="2:16" ht="32.1" hidden="1" customHeight="1" x14ac:dyDescent="0.25">
      <c r="B175" s="2" t="s">
        <v>295</v>
      </c>
      <c r="C175" s="22" t="str">
        <f>VLOOKUP(tbGems_I[[#This Row],[Name]],tbGems[],MATCH("Sub-Type",tbGems[#Headers],0),FALSE)</f>
        <v>INT Gem</v>
      </c>
      <c r="D175" s="56" t="str">
        <f>_xlfn.CONCAT(VLOOKUP(tbGems_I[[#This Row],[Name]],tbGems[],MATCH("Prefix",tbGems[#Headers],0),FALSE),".",tbGems_I[[#This Row],[Level]]," ",tbGems_I[[#This Row],[Name]])</f>
        <v>6.14.345.1 Spellslinger</v>
      </c>
      <c r="E175" s="36" t="s">
        <v>281</v>
      </c>
      <c r="F175" s="30" t="s">
        <v>1672</v>
      </c>
      <c r="G175" s="32">
        <v>0</v>
      </c>
      <c r="H175" s="3">
        <v>1</v>
      </c>
      <c r="J175" s="32" t="s">
        <v>292</v>
      </c>
      <c r="K175" s="14">
        <f>VLOOKUP(tbGems_I[[#This Row],[Long Name]],tbGemLevels[],MATCH("ReqLevel",tbGemLevels[#Headers],0),FALSE)</f>
        <v>24</v>
      </c>
      <c r="L175" s="14">
        <f>VLOOKUP(tbGems_I[[#This Row],[Long Name]],tbGemLevels[],MATCH("STR",tbGemLevels[#Headers],0),FALSE)</f>
        <v>0</v>
      </c>
      <c r="M175" s="14">
        <f>VLOOKUP(tbGems_I[[#This Row],[Long Name]],tbGemLevels[],MATCH("DEX",tbGemLevels[#Headers],0),FALSE)</f>
        <v>0</v>
      </c>
      <c r="N175" s="9">
        <f>VLOOKUP(tbGems_I[[#This Row],[Long Name]],tbGemLevels[],MATCH("INT",tbGemLevels[#Headers],0),FALSE)</f>
        <v>58</v>
      </c>
      <c r="O175" s="43" t="str">
        <f>VLOOKUP(tbGems_I[[#This Row],[Name]],tbGems[],MATCH("Keywords",tbGems[#Headers],0),FALSE)</f>
        <v>Spell</v>
      </c>
      <c r="P175" s="2"/>
    </row>
    <row r="176" spans="2:16" ht="32.1" hidden="1" customHeight="1" x14ac:dyDescent="0.25">
      <c r="B176" s="2" t="s">
        <v>804</v>
      </c>
      <c r="C176" s="22" t="str">
        <f>VLOOKUP(tbGems_I[[#This Row],[Name]],tbGems[],MATCH("Sub-Type",tbGems[#Headers],0),FALSE)</f>
        <v>DEX Gem</v>
      </c>
      <c r="D176" s="34" t="str">
        <f>_xlfn.CONCAT(VLOOKUP(tbGems_I[[#This Row],[Name]],tbGems[],MATCH("Prefix",tbGems[#Headers],0),FALSE),".",tbGems_I[[#This Row],[Level]]," ",tbGems_I[[#This Row],[Name]])</f>
        <v>6.13.347.1 Split Arrow</v>
      </c>
      <c r="E176" s="36" t="s">
        <v>281</v>
      </c>
      <c r="F176" s="40" t="s">
        <v>1674</v>
      </c>
      <c r="G176" s="37">
        <v>0</v>
      </c>
      <c r="H176" s="38">
        <v>1</v>
      </c>
      <c r="I176" s="39"/>
      <c r="J176" s="3" t="s">
        <v>292</v>
      </c>
      <c r="K176" s="14">
        <f>VLOOKUP(tbGems_I[[#This Row],[Long Name]],tbGemLevels[],MATCH("ReqLevel",tbGemLevels[#Headers],0),FALSE)</f>
        <v>1</v>
      </c>
      <c r="L176" s="14">
        <f>VLOOKUP(tbGems_I[[#This Row],[Long Name]],tbGemLevels[],MATCH("STR",tbGemLevels[#Headers],0),FALSE)</f>
        <v>0</v>
      </c>
      <c r="M176" s="14">
        <f>VLOOKUP(tbGems_I[[#This Row],[Long Name]],tbGemLevels[],MATCH("DEX",tbGemLevels[#Headers],0),FALSE)</f>
        <v>0</v>
      </c>
      <c r="N176" s="9">
        <f>VLOOKUP(tbGems_I[[#This Row],[Long Name]],tbGemLevels[],MATCH("INT",tbGemLevels[#Headers],0),FALSE)</f>
        <v>0</v>
      </c>
      <c r="O176" s="43" t="str">
        <f>VLOOKUP(tbGems_I[[#This Row],[Name]],tbGems[],MATCH("Keywords",tbGems[#Headers],0),FALSE)</f>
        <v>Attack, Projectile, Physical, Bow</v>
      </c>
      <c r="P176" s="2"/>
    </row>
    <row r="177" spans="2:16" ht="32.1" hidden="1" customHeight="1" x14ac:dyDescent="0.25">
      <c r="B177" s="2" t="s">
        <v>804</v>
      </c>
      <c r="C177" s="22" t="str">
        <f>VLOOKUP(tbGems_I[[#This Row],[Name]],tbGems[],MATCH("Sub-Type",tbGems[#Headers],0),FALSE)</f>
        <v>DEX Gem</v>
      </c>
      <c r="D177" s="34" t="str">
        <f>_xlfn.CONCAT(VLOOKUP(tbGems_I[[#This Row],[Name]],tbGems[],MATCH("Prefix",tbGems[#Headers],0),FALSE),".",tbGems_I[[#This Row],[Level]]," ",tbGems_I[[#This Row],[Name]])</f>
        <v>6.13.347.1 Split Arrow</v>
      </c>
      <c r="E177" s="36" t="s">
        <v>281</v>
      </c>
      <c r="F177" s="40" t="s">
        <v>1674</v>
      </c>
      <c r="G177" s="37">
        <v>0.09</v>
      </c>
      <c r="H177" s="38">
        <v>1</v>
      </c>
      <c r="I177" s="39"/>
      <c r="J177" s="3" t="s">
        <v>292</v>
      </c>
      <c r="K177" s="14">
        <f>VLOOKUP(tbGems_I[[#This Row],[Long Name]],tbGemLevels[],MATCH("ReqLevel",tbGemLevels[#Headers],0),FALSE)</f>
        <v>1</v>
      </c>
      <c r="L177" s="14">
        <f>VLOOKUP(tbGems_I[[#This Row],[Long Name]],tbGemLevels[],MATCH("STR",tbGemLevels[#Headers],0),FALSE)</f>
        <v>0</v>
      </c>
      <c r="M177" s="14">
        <f>VLOOKUP(tbGems_I[[#This Row],[Long Name]],tbGemLevels[],MATCH("DEX",tbGemLevels[#Headers],0),FALSE)</f>
        <v>0</v>
      </c>
      <c r="N177" s="9">
        <f>VLOOKUP(tbGems_I[[#This Row],[Long Name]],tbGemLevels[],MATCH("INT",tbGemLevels[#Headers],0),FALSE)</f>
        <v>0</v>
      </c>
      <c r="O177" s="43" t="str">
        <f>VLOOKUP(tbGems_I[[#This Row],[Name]],tbGems[],MATCH("Keywords",tbGems[#Headers],0),FALSE)</f>
        <v>Attack, Projectile, Physical, Bow</v>
      </c>
      <c r="P177" s="2"/>
    </row>
    <row r="178" spans="2:16" ht="32.1" hidden="1" customHeight="1" x14ac:dyDescent="0.25">
      <c r="B178" s="2" t="s">
        <v>935</v>
      </c>
      <c r="C178" s="22" t="str">
        <f>VLOOKUP(tbGems_I[[#This Row],[Name]],tbGems[],MATCH("Sub-Type",tbGems[#Headers],0),FALSE)</f>
        <v>INT Gem</v>
      </c>
      <c r="D178" s="34" t="str">
        <f>_xlfn.CONCAT(VLOOKUP(tbGems_I[[#This Row],[Name]],tbGems[],MATCH("Prefix",tbGems[#Headers],0),FALSE),".",tbGems_I[[#This Row],[Level]]," ",tbGems_I[[#This Row],[Name]])</f>
        <v>6.14.353.1 Storm Call</v>
      </c>
      <c r="E178" s="36" t="s">
        <v>281</v>
      </c>
      <c r="F178" s="40" t="s">
        <v>1672</v>
      </c>
      <c r="G178" s="37">
        <v>0.09</v>
      </c>
      <c r="H178" s="38">
        <v>1</v>
      </c>
      <c r="I178" s="39"/>
      <c r="J178" s="3" t="s">
        <v>297</v>
      </c>
      <c r="K178" s="14">
        <f>VLOOKUP(tbGems_I[[#This Row],[Long Name]],tbGemLevels[],MATCH("ReqLevel",tbGemLevels[#Headers],0),FALSE)</f>
        <v>12</v>
      </c>
      <c r="L178" s="14">
        <f>VLOOKUP(tbGems_I[[#This Row],[Long Name]],tbGemLevels[],MATCH("STR",tbGemLevels[#Headers],0),FALSE)</f>
        <v>0</v>
      </c>
      <c r="M178" s="14">
        <f>VLOOKUP(tbGems_I[[#This Row],[Long Name]],tbGemLevels[],MATCH("DEX",tbGemLevels[#Headers],0),FALSE)</f>
        <v>0</v>
      </c>
      <c r="N178" s="9">
        <f>VLOOKUP(tbGems_I[[#This Row],[Long Name]],tbGemLevels[],MATCH("INT",tbGemLevels[#Headers],0),FALSE)</f>
        <v>33</v>
      </c>
      <c r="O178" s="43" t="str">
        <f>VLOOKUP(tbGems_I[[#This Row],[Name]],tbGems[],MATCH("Keywords",tbGems[#Headers],0),FALSE)</f>
        <v>Spell, AoE, Duration, Lightning</v>
      </c>
      <c r="P178" s="2"/>
    </row>
    <row r="179" spans="2:16" ht="32.1" hidden="1" customHeight="1" x14ac:dyDescent="0.25">
      <c r="B179" s="2" t="s">
        <v>935</v>
      </c>
      <c r="C179" s="22" t="str">
        <f>VLOOKUP(tbGems_I[[#This Row],[Name]],tbGems[],MATCH("Sub-Type",tbGems[#Headers],0),FALSE)</f>
        <v>INT Gem</v>
      </c>
      <c r="D179" s="34" t="str">
        <f>_xlfn.CONCAT(VLOOKUP(tbGems_I[[#This Row],[Name]],tbGems[],MATCH("Prefix",tbGems[#Headers],0),FALSE),".",tbGems_I[[#This Row],[Level]]," ",tbGems_I[[#This Row],[Name]])</f>
        <v>6.14.353.1 Storm Call</v>
      </c>
      <c r="E179" s="36" t="s">
        <v>281</v>
      </c>
      <c r="F179" s="40" t="s">
        <v>1672</v>
      </c>
      <c r="G179" s="37">
        <v>0.05</v>
      </c>
      <c r="H179" s="38">
        <v>1</v>
      </c>
      <c r="I179" s="39"/>
      <c r="J179" s="3" t="s">
        <v>292</v>
      </c>
      <c r="K179" s="14">
        <f>VLOOKUP(tbGems_I[[#This Row],[Long Name]],tbGemLevels[],MATCH("ReqLevel",tbGemLevels[#Headers],0),FALSE)</f>
        <v>12</v>
      </c>
      <c r="L179" s="14">
        <f>VLOOKUP(tbGems_I[[#This Row],[Long Name]],tbGemLevels[],MATCH("STR",tbGemLevels[#Headers],0),FALSE)</f>
        <v>0</v>
      </c>
      <c r="M179" s="14">
        <f>VLOOKUP(tbGems_I[[#This Row],[Long Name]],tbGemLevels[],MATCH("DEX",tbGemLevels[#Headers],0),FALSE)</f>
        <v>0</v>
      </c>
      <c r="N179" s="9">
        <f>VLOOKUP(tbGems_I[[#This Row],[Long Name]],tbGemLevels[],MATCH("INT",tbGemLevels[#Headers],0),FALSE)</f>
        <v>33</v>
      </c>
      <c r="O179" s="43" t="str">
        <f>VLOOKUP(tbGems_I[[#This Row],[Name]],tbGems[],MATCH("Keywords",tbGems[#Headers],0),FALSE)</f>
        <v>Spell, AoE, Duration, Lightning</v>
      </c>
      <c r="P179" s="2"/>
    </row>
    <row r="180" spans="2:16" ht="32.1" hidden="1" customHeight="1" x14ac:dyDescent="0.25">
      <c r="B180" s="2" t="s">
        <v>939</v>
      </c>
      <c r="C180" s="22" t="str">
        <f>VLOOKUP(tbGems_I[[#This Row],[Name]],tbGems[],MATCH("Sub-Type",tbGems[#Headers],0),FALSE)</f>
        <v>INT Gem</v>
      </c>
      <c r="D180" s="34" t="str">
        <f>_xlfn.CONCAT(VLOOKUP(tbGems_I[[#This Row],[Name]],tbGems[],MATCH("Prefix",tbGems[#Headers],0),FALSE),".",tbGems_I[[#This Row],[Level]]," ",tbGems_I[[#This Row],[Name]])</f>
        <v>6.14.360.1 Summon Holy Relic</v>
      </c>
      <c r="E180" s="36" t="s">
        <v>281</v>
      </c>
      <c r="F180" s="40" t="s">
        <v>1672</v>
      </c>
      <c r="G180" s="37">
        <v>0</v>
      </c>
      <c r="H180" s="38">
        <v>1</v>
      </c>
      <c r="I180" s="39"/>
      <c r="J180" s="3" t="s">
        <v>292</v>
      </c>
      <c r="K180" s="14">
        <f>VLOOKUP(tbGems_I[[#This Row],[Long Name]],tbGemLevels[],MATCH("ReqLevel",tbGemLevels[#Headers],0),FALSE)</f>
        <v>4</v>
      </c>
      <c r="L180" s="14">
        <f>VLOOKUP(tbGems_I[[#This Row],[Long Name]],tbGemLevels[],MATCH("STR",tbGemLevels[#Headers],0),FALSE)</f>
        <v>0</v>
      </c>
      <c r="M180" s="14">
        <f>VLOOKUP(tbGems_I[[#This Row],[Long Name]],tbGemLevels[],MATCH("DEX",tbGemLevels[#Headers],0),FALSE)</f>
        <v>0</v>
      </c>
      <c r="N180" s="9">
        <f>VLOOKUP(tbGems_I[[#This Row],[Long Name]],tbGemLevels[],MATCH("INT",tbGemLevels[#Headers],0),FALSE)</f>
        <v>0</v>
      </c>
      <c r="O180" s="43" t="str">
        <f>VLOOKUP(tbGems_I[[#This Row],[Name]],tbGems[],MATCH("Keywords",tbGems[#Headers],0),FALSE)</f>
        <v>Minion, Spell</v>
      </c>
      <c r="P180" s="2"/>
    </row>
    <row r="181" spans="2:16" ht="32.1" hidden="1" customHeight="1" x14ac:dyDescent="0.25">
      <c r="B181" s="35" t="s">
        <v>218</v>
      </c>
      <c r="C181" s="64" t="str">
        <f>VLOOKUP(tbGems_I[[#This Row],[Name]],tbGems[],MATCH("Sub-Type",tbGems[#Headers],0),FALSE)</f>
        <v>INT Gem</v>
      </c>
      <c r="D181" s="36" t="str">
        <f>_xlfn.CONCAT(VLOOKUP(tbGems_I[[#This Row],[Name]],tbGems[],MATCH("Prefix",tbGems[#Headers],0),FALSE),".",tbGems_I[[#This Row],[Level]]," ",tbGems_I[[#This Row],[Name]])</f>
        <v>6.14.363.12 Summon Phantasm Support</v>
      </c>
      <c r="E181" s="36" t="s">
        <v>281</v>
      </c>
      <c r="F181" s="30" t="s">
        <v>1672</v>
      </c>
      <c r="G181" s="37">
        <v>0</v>
      </c>
      <c r="H181" s="38">
        <v>12</v>
      </c>
      <c r="I181" s="35"/>
      <c r="J181" s="3" t="s">
        <v>292</v>
      </c>
      <c r="K181" s="9">
        <f>VLOOKUP(tbGems_I[[#This Row],[Long Name]],tbGemLevels[],MATCH("ReqLevel",tbGemLevels[#Headers],0),FALSE)</f>
        <v>44</v>
      </c>
      <c r="L181" s="9">
        <f>VLOOKUP(tbGems_I[[#This Row],[Long Name]],tbGemLevels[],MATCH("STR",tbGemLevels[#Headers],0),FALSE)</f>
        <v>0</v>
      </c>
      <c r="M181" s="9">
        <f>VLOOKUP(tbGems_I[[#This Row],[Long Name]],tbGemLevels[],MATCH("DEX",tbGemLevels[#Headers],0),FALSE)</f>
        <v>0</v>
      </c>
      <c r="N181" s="9">
        <f>VLOOKUP(tbGems_I[[#This Row],[Long Name]],tbGemLevels[],MATCH("INT",tbGemLevels[#Headers],0),FALSE)</f>
        <v>72</v>
      </c>
      <c r="O181" s="43" t="str">
        <f>VLOOKUP(tbGems_I[[#This Row],[Name]],tbGems[],MATCH("Keywords",tbGems[#Headers],0),FALSE)</f>
        <v>Support, Minion</v>
      </c>
      <c r="P181" s="2"/>
    </row>
    <row r="182" spans="2:16" ht="32.1" hidden="1" customHeight="1" x14ac:dyDescent="0.25">
      <c r="B182" s="2" t="s">
        <v>861</v>
      </c>
      <c r="C182" s="22" t="str">
        <f>VLOOKUP(tbGems_I[[#This Row],[Name]],tbGems[],MATCH("Sub-Type",tbGems[#Headers],0),FALSE)</f>
        <v>STR Gem</v>
      </c>
      <c r="D182" s="34" t="str">
        <f>_xlfn.CONCAT(VLOOKUP(tbGems_I[[#This Row],[Name]],tbGems[],MATCH("Prefix",tbGems[#Headers],0),FALSE),".",tbGems_I[[#This Row],[Level]]," ",tbGems_I[[#This Row],[Name]])</f>
        <v>6.12.368.1 Sunder</v>
      </c>
      <c r="E182" s="36" t="s">
        <v>281</v>
      </c>
      <c r="F182" s="40" t="s">
        <v>290</v>
      </c>
      <c r="G182" s="37">
        <v>0</v>
      </c>
      <c r="H182" s="38">
        <v>1</v>
      </c>
      <c r="I182" s="39"/>
      <c r="J182" s="3" t="s">
        <v>292</v>
      </c>
      <c r="K182" s="14">
        <f>VLOOKUP(tbGems_I[[#This Row],[Long Name]],tbGemLevels[],MATCH("ReqLevel",tbGemLevels[#Headers],0),FALSE)</f>
        <v>12</v>
      </c>
      <c r="L182" s="14">
        <f>VLOOKUP(tbGems_I[[#This Row],[Long Name]],tbGemLevels[],MATCH("STR",tbGemLevels[#Headers],0),FALSE)</f>
        <v>33</v>
      </c>
      <c r="M182" s="14">
        <f>VLOOKUP(tbGems_I[[#This Row],[Long Name]],tbGemLevels[],MATCH("DEX",tbGemLevels[#Headers],0),FALSE)</f>
        <v>0</v>
      </c>
      <c r="N182" s="9">
        <f>VLOOKUP(tbGems_I[[#This Row],[Long Name]],tbGemLevels[],MATCH("INT",tbGemLevels[#Headers],0),FALSE)</f>
        <v>0</v>
      </c>
      <c r="O182" s="43" t="str">
        <f>VLOOKUP(tbGems_I[[#This Row],[Name]],tbGems[],MATCH("Keywords",tbGems[#Headers],0),FALSE)</f>
        <v>Attack, AoE, Slam, Melee</v>
      </c>
      <c r="P182" s="2"/>
    </row>
    <row r="183" spans="2:16" ht="32.1" hidden="1" customHeight="1" x14ac:dyDescent="0.25">
      <c r="B183" s="2" t="s">
        <v>861</v>
      </c>
      <c r="C183" s="22" t="str">
        <f>VLOOKUP(tbGems_I[[#This Row],[Name]],tbGems[],MATCH("Sub-Type",tbGems[#Headers],0),FALSE)</f>
        <v>STR Gem</v>
      </c>
      <c r="D183" s="34" t="str">
        <f>_xlfn.CONCAT(VLOOKUP(tbGems_I[[#This Row],[Name]],tbGems[],MATCH("Prefix",tbGems[#Headers],0),FALSE),".",tbGems_I[[#This Row],[Level]]," ",tbGems_I[[#This Row],[Name]])</f>
        <v>6.12.368.1 Sunder</v>
      </c>
      <c r="E183" s="36" t="s">
        <v>281</v>
      </c>
      <c r="F183" s="40" t="s">
        <v>290</v>
      </c>
      <c r="G183" s="37">
        <v>0</v>
      </c>
      <c r="H183" s="38">
        <v>1</v>
      </c>
      <c r="I183" s="39"/>
      <c r="J183" s="3" t="s">
        <v>292</v>
      </c>
      <c r="K183" s="14">
        <f>VLOOKUP(tbGems_I[[#This Row],[Long Name]],tbGemLevels[],MATCH("ReqLevel",tbGemLevels[#Headers],0),FALSE)</f>
        <v>12</v>
      </c>
      <c r="L183" s="14">
        <f>VLOOKUP(tbGems_I[[#This Row],[Long Name]],tbGemLevels[],MATCH("STR",tbGemLevels[#Headers],0),FALSE)</f>
        <v>33</v>
      </c>
      <c r="M183" s="14">
        <f>VLOOKUP(tbGems_I[[#This Row],[Long Name]],tbGemLevels[],MATCH("DEX",tbGemLevels[#Headers],0),FALSE)</f>
        <v>0</v>
      </c>
      <c r="N183" s="9">
        <f>VLOOKUP(tbGems_I[[#This Row],[Long Name]],tbGemLevels[],MATCH("INT",tbGemLevels[#Headers],0),FALSE)</f>
        <v>0</v>
      </c>
      <c r="O183" s="43" t="str">
        <f>VLOOKUP(tbGems_I[[#This Row],[Name]],tbGems[],MATCH("Keywords",tbGems[#Headers],0),FALSE)</f>
        <v>Attack, AoE, Slam, Melee</v>
      </c>
      <c r="P183" s="2"/>
    </row>
    <row r="184" spans="2:16" ht="32.1" hidden="1" customHeight="1" x14ac:dyDescent="0.25">
      <c r="B184" s="2" t="s">
        <v>986</v>
      </c>
      <c r="C184" s="22" t="str">
        <f>VLOOKUP(tbGems_I[[#This Row],[Name]],tbGems[],MATCH("Sub-Type",tbGems[#Headers],0),FALSE)</f>
        <v>DEX Gem</v>
      </c>
      <c r="D184" s="34" t="str">
        <f>_xlfn.CONCAT(VLOOKUP(tbGems_I[[#This Row],[Name]],tbGems[],MATCH("Prefix",tbGems[#Headers],0),FALSE),".",tbGems_I[[#This Row],[Level]]," ",tbGems_I[[#This Row],[Name]])</f>
        <v>6.13.371.1 Swift Assembly Support</v>
      </c>
      <c r="E184" s="36" t="s">
        <v>281</v>
      </c>
      <c r="F184" s="40" t="s">
        <v>1674</v>
      </c>
      <c r="G184" s="37">
        <v>0</v>
      </c>
      <c r="H184" s="38">
        <v>1</v>
      </c>
      <c r="I184" s="39"/>
      <c r="J184" s="3" t="s">
        <v>292</v>
      </c>
      <c r="K184" s="14">
        <f>VLOOKUP(tbGems_I[[#This Row],[Long Name]],tbGemLevels[],MATCH("ReqLevel",tbGemLevels[#Headers],0),FALSE)</f>
        <v>4</v>
      </c>
      <c r="L184" s="14">
        <f>VLOOKUP(tbGems_I[[#This Row],[Long Name]],tbGemLevels[],MATCH("STR",tbGemLevels[#Headers],0),FALSE)</f>
        <v>0</v>
      </c>
      <c r="M184" s="14">
        <f>VLOOKUP(tbGems_I[[#This Row],[Long Name]],tbGemLevels[],MATCH("DEX",tbGemLevels[#Headers],0),FALSE)</f>
        <v>0</v>
      </c>
      <c r="N184" s="9">
        <f>VLOOKUP(tbGems_I[[#This Row],[Long Name]],tbGemLevels[],MATCH("INT",tbGemLevels[#Headers],0),FALSE)</f>
        <v>0</v>
      </c>
      <c r="O184" s="43" t="str">
        <f>VLOOKUP(tbGems_I[[#This Row],[Name]],tbGems[],MATCH("Keywords",tbGems[#Headers],0),FALSE)</f>
        <v>Support, Trap, Mine</v>
      </c>
      <c r="P184" s="2"/>
    </row>
    <row r="185" spans="2:16" ht="32.1" hidden="1" customHeight="1" x14ac:dyDescent="0.25">
      <c r="B185" s="2" t="s">
        <v>807</v>
      </c>
      <c r="C185" s="22" t="str">
        <f>VLOOKUP(tbGems_I[[#This Row],[Name]],tbGems[],MATCH("Sub-Type",tbGems[#Headers],0),FALSE)</f>
        <v>DEX Gem</v>
      </c>
      <c r="D185" s="34" t="str">
        <f>_xlfn.CONCAT(VLOOKUP(tbGems_I[[#This Row],[Name]],tbGems[],MATCH("Prefix",tbGems[#Headers],0),FALSE),".",tbGems_I[[#This Row],[Level]]," ",tbGems_I[[#This Row],[Name]])</f>
        <v>6.13.377.1 Toxic Rain</v>
      </c>
      <c r="E185" s="36" t="s">
        <v>281</v>
      </c>
      <c r="F185" s="40" t="s">
        <v>290</v>
      </c>
      <c r="G185" s="37">
        <v>0</v>
      </c>
      <c r="H185" s="38">
        <v>1</v>
      </c>
      <c r="I185" s="39"/>
      <c r="J185" s="3" t="s">
        <v>292</v>
      </c>
      <c r="K185" s="14">
        <f>VLOOKUP(tbGems_I[[#This Row],[Long Name]],tbGemLevels[],MATCH("ReqLevel",tbGemLevels[#Headers],0),FALSE)</f>
        <v>12</v>
      </c>
      <c r="L185" s="14">
        <f>VLOOKUP(tbGems_I[[#This Row],[Long Name]],tbGemLevels[],MATCH("STR",tbGemLevels[#Headers],0),FALSE)</f>
        <v>0</v>
      </c>
      <c r="M185" s="14">
        <f>VLOOKUP(tbGems_I[[#This Row],[Long Name]],tbGemLevels[],MATCH("DEX",tbGemLevels[#Headers],0),FALSE)</f>
        <v>33</v>
      </c>
      <c r="N185" s="9">
        <f>VLOOKUP(tbGems_I[[#This Row],[Long Name]],tbGemLevels[],MATCH("INT",tbGemLevels[#Headers],0),FALSE)</f>
        <v>0</v>
      </c>
      <c r="O185" s="43" t="str">
        <f>VLOOKUP(tbGems_I[[#This Row],[Name]],tbGems[],MATCH("Keywords",tbGems[#Headers],0),FALSE)</f>
        <v>Attack, AoE, Chaos, Duration, Projectile, Bow</v>
      </c>
      <c r="P185" s="2"/>
    </row>
    <row r="186" spans="2:16" ht="32.1" hidden="1" customHeight="1" x14ac:dyDescent="0.25">
      <c r="B186" s="2" t="s">
        <v>807</v>
      </c>
      <c r="C186" s="22" t="str">
        <f>VLOOKUP(tbGems_I[[#This Row],[Name]],tbGems[],MATCH("Sub-Type",tbGems[#Headers],0),FALSE)</f>
        <v>DEX Gem</v>
      </c>
      <c r="D186" s="34" t="str">
        <f>_xlfn.CONCAT(VLOOKUP(tbGems_I[[#This Row],[Name]],tbGems[],MATCH("Prefix",tbGems[#Headers],0),FALSE),".",tbGems_I[[#This Row],[Level]]," ",tbGems_I[[#This Row],[Name]])</f>
        <v>6.13.377.7 Toxic Rain</v>
      </c>
      <c r="E186" s="36" t="s">
        <v>281</v>
      </c>
      <c r="F186" s="40" t="s">
        <v>290</v>
      </c>
      <c r="G186" s="37">
        <v>0</v>
      </c>
      <c r="H186" s="38">
        <v>7</v>
      </c>
      <c r="I186" s="39"/>
      <c r="J186" s="3" t="s">
        <v>292</v>
      </c>
      <c r="K186" s="14">
        <f>VLOOKUP(tbGems_I[[#This Row],[Long Name]],tbGemLevels[],MATCH("ReqLevel",tbGemLevels[#Headers],0),FALSE)</f>
        <v>35</v>
      </c>
      <c r="L186" s="14">
        <f>VLOOKUP(tbGems_I[[#This Row],[Long Name]],tbGemLevels[],MATCH("STR",tbGemLevels[#Headers],0),FALSE)</f>
        <v>0</v>
      </c>
      <c r="M186" s="14">
        <f>VLOOKUP(tbGems_I[[#This Row],[Long Name]],tbGemLevels[],MATCH("DEX",tbGemLevels[#Headers],0),FALSE)</f>
        <v>81</v>
      </c>
      <c r="N186" s="9">
        <f>VLOOKUP(tbGems_I[[#This Row],[Long Name]],tbGemLevels[],MATCH("INT",tbGemLevels[#Headers],0),FALSE)</f>
        <v>0</v>
      </c>
      <c r="O186" s="43" t="str">
        <f>VLOOKUP(tbGems_I[[#This Row],[Name]],tbGems[],MATCH("Keywords",tbGems[#Headers],0),FALSE)</f>
        <v>Attack, AoE, Chaos, Duration, Projectile, Bow</v>
      </c>
      <c r="P186" s="2"/>
    </row>
    <row r="187" spans="2:16" ht="32.1" hidden="1" customHeight="1" x14ac:dyDescent="0.25">
      <c r="B187" s="2" t="s">
        <v>987</v>
      </c>
      <c r="C187" s="22" t="str">
        <f>VLOOKUP(tbGems_I[[#This Row],[Name]],tbGems[],MATCH("Sub-Type",tbGems[#Headers],0),FALSE)</f>
        <v>DEX Gem</v>
      </c>
      <c r="D187" s="34" t="str">
        <f>_xlfn.CONCAT(VLOOKUP(tbGems_I[[#This Row],[Name]],tbGems[],MATCH("Prefix",tbGems[#Headers],0),FALSE),".",tbGems_I[[#This Row],[Level]]," ",tbGems_I[[#This Row],[Name]])</f>
        <v>6.13.378.1 Trap and Mine Damage Support</v>
      </c>
      <c r="E187" s="36" t="s">
        <v>281</v>
      </c>
      <c r="F187" s="40" t="s">
        <v>1674</v>
      </c>
      <c r="G187" s="37">
        <v>0</v>
      </c>
      <c r="H187" s="38">
        <v>1</v>
      </c>
      <c r="I187" s="39"/>
      <c r="J187" s="3" t="s">
        <v>292</v>
      </c>
      <c r="K187" s="14">
        <f>VLOOKUP(tbGems_I[[#This Row],[Long Name]],tbGemLevels[],MATCH("ReqLevel",tbGemLevels[#Headers],0),FALSE)</f>
        <v>18</v>
      </c>
      <c r="L187" s="14">
        <f>VLOOKUP(tbGems_I[[#This Row],[Long Name]],tbGemLevels[],MATCH("STR",tbGemLevels[#Headers],0),FALSE)</f>
        <v>0</v>
      </c>
      <c r="M187" s="14">
        <f>VLOOKUP(tbGems_I[[#This Row],[Long Name]],tbGemLevels[],MATCH("DEX",tbGemLevels[#Headers],0),FALSE)</f>
        <v>21</v>
      </c>
      <c r="N187" s="9">
        <f>VLOOKUP(tbGems_I[[#This Row],[Long Name]],tbGemLevels[],MATCH("INT",tbGemLevels[#Headers],0),FALSE)</f>
        <v>14</v>
      </c>
      <c r="O187" s="43" t="str">
        <f>VLOOKUP(tbGems_I[[#This Row],[Name]],tbGems[],MATCH("Keywords",tbGems[#Headers],0),FALSE)</f>
        <v>Support, Trap, Mine</v>
      </c>
      <c r="P187" s="2"/>
    </row>
    <row r="188" spans="2:16" ht="32.1" hidden="1" customHeight="1" x14ac:dyDescent="0.25">
      <c r="B188" s="2" t="s">
        <v>987</v>
      </c>
      <c r="C188" s="22" t="str">
        <f>VLOOKUP(tbGems_I[[#This Row],[Name]],tbGems[],MATCH("Sub-Type",tbGems[#Headers],0),FALSE)</f>
        <v>DEX Gem</v>
      </c>
      <c r="D188" s="34" t="str">
        <f>_xlfn.CONCAT(VLOOKUP(tbGems_I[[#This Row],[Name]],tbGems[],MATCH("Prefix",tbGems[#Headers],0),FALSE),".",tbGems_I[[#This Row],[Level]]," ",tbGems_I[[#This Row],[Name]])</f>
        <v>6.13.378.1 Trap and Mine Damage Support</v>
      </c>
      <c r="E188" s="36" t="s">
        <v>281</v>
      </c>
      <c r="F188" s="40" t="s">
        <v>1674</v>
      </c>
      <c r="G188" s="37">
        <v>0</v>
      </c>
      <c r="H188" s="38">
        <v>1</v>
      </c>
      <c r="I188" s="39"/>
      <c r="J188" s="3" t="s">
        <v>292</v>
      </c>
      <c r="K188" s="14">
        <f>VLOOKUP(tbGems_I[[#This Row],[Long Name]],tbGemLevels[],MATCH("ReqLevel",tbGemLevels[#Headers],0),FALSE)</f>
        <v>18</v>
      </c>
      <c r="L188" s="14">
        <f>VLOOKUP(tbGems_I[[#This Row],[Long Name]],tbGemLevels[],MATCH("STR",tbGemLevels[#Headers],0),FALSE)</f>
        <v>0</v>
      </c>
      <c r="M188" s="14">
        <f>VLOOKUP(tbGems_I[[#This Row],[Long Name]],tbGemLevels[],MATCH("DEX",tbGemLevels[#Headers],0),FALSE)</f>
        <v>21</v>
      </c>
      <c r="N188" s="9">
        <f>VLOOKUP(tbGems_I[[#This Row],[Long Name]],tbGemLevels[],MATCH("INT",tbGemLevels[#Headers],0),FALSE)</f>
        <v>14</v>
      </c>
      <c r="O188" s="43" t="str">
        <f>VLOOKUP(tbGems_I[[#This Row],[Name]],tbGems[],MATCH("Keywords",tbGems[#Headers],0),FALSE)</f>
        <v>Support, Trap, Mine</v>
      </c>
      <c r="P188" s="2"/>
    </row>
    <row r="189" spans="2:16" ht="32.1" hidden="1" customHeight="1" x14ac:dyDescent="0.25">
      <c r="B189" s="2" t="s">
        <v>989</v>
      </c>
      <c r="C189" s="2" t="str">
        <f>VLOOKUP(tbGems_I[[#This Row],[Name]],tbGems[],MATCH("Sub-Type",tbGems[#Headers],0),FALSE)</f>
        <v>DEX Gem</v>
      </c>
      <c r="D189" s="34" t="str">
        <f>_xlfn.CONCAT(VLOOKUP(tbGems_I[[#This Row],[Name]],tbGems[],MATCH("Prefix",tbGems[#Headers],0),FALSE),".",tbGems_I[[#This Row],[Level]]," ",tbGems_I[[#This Row],[Name]])</f>
        <v>6.13.391.1 Void Manipulation Support</v>
      </c>
      <c r="E189" s="2" t="s">
        <v>281</v>
      </c>
      <c r="F189" s="30" t="s">
        <v>1672</v>
      </c>
      <c r="G189" s="37">
        <v>0</v>
      </c>
      <c r="H189" s="38">
        <v>1</v>
      </c>
      <c r="I189" s="39"/>
      <c r="J189" s="3" t="s">
        <v>292</v>
      </c>
      <c r="K189" s="9">
        <f>VLOOKUP(tbGems_I[[#This Row],[Long Name]],tbGemLevels[],MATCH("ReqLevel",tbGemLevels[#Headers],0),FALSE)</f>
        <v>8</v>
      </c>
      <c r="L189" s="9">
        <f>VLOOKUP(tbGems_I[[#This Row],[Long Name]],tbGemLevels[],MATCH("STR",tbGemLevels[#Headers],0),FALSE)</f>
        <v>0</v>
      </c>
      <c r="M189" s="9">
        <f>VLOOKUP(tbGems_I[[#This Row],[Long Name]],tbGemLevels[],MATCH("DEX",tbGemLevels[#Headers],0),FALSE)</f>
        <v>0</v>
      </c>
      <c r="N189" s="9">
        <f>VLOOKUP(tbGems_I[[#This Row],[Long Name]],tbGemLevels[],MATCH("INT",tbGemLevels[#Headers],0),FALSE)</f>
        <v>0</v>
      </c>
      <c r="O189" s="43" t="str">
        <f>VLOOKUP(tbGems_I[[#This Row],[Name]],tbGems[],MATCH("Keywords",tbGems[#Headers],0),FALSE)</f>
        <v>Chaos, Support</v>
      </c>
      <c r="P189" s="2"/>
    </row>
    <row r="190" spans="2:16" ht="32.1" hidden="1" customHeight="1" x14ac:dyDescent="0.25">
      <c r="B190" s="35" t="s">
        <v>943</v>
      </c>
      <c r="C190" s="22" t="str">
        <f>VLOOKUP(tbGems_I[[#This Row],[Name]],tbGems[],MATCH("Sub-Type",tbGems[#Headers],0),FALSE)</f>
        <v>INT Gem</v>
      </c>
      <c r="D190" s="56" t="str">
        <f>_xlfn.CONCAT(VLOOKUP(tbGems_I[[#This Row],[Name]],tbGems[],MATCH("Prefix",tbGems[#Headers],0),FALSE),".",tbGems_I[[#This Row],[Level]]," ",tbGems_I[[#This Row],[Name]])</f>
        <v>6.14.392.1 Void Sphere</v>
      </c>
      <c r="E190" s="36" t="s">
        <v>281</v>
      </c>
      <c r="F190" s="30" t="s">
        <v>1672</v>
      </c>
      <c r="G190" s="32">
        <v>0</v>
      </c>
      <c r="H190" s="3">
        <v>1</v>
      </c>
      <c r="J190" s="32" t="s">
        <v>292</v>
      </c>
      <c r="K190" s="9">
        <f>VLOOKUP(tbGems_I[[#This Row],[Long Name]],tbGemLevels[],MATCH("ReqLevel",tbGemLevels[#Headers],0),FALSE)</f>
        <v>34</v>
      </c>
      <c r="L190" s="9">
        <f>VLOOKUP(tbGems_I[[#This Row],[Long Name]],tbGemLevels[],MATCH("STR",tbGemLevels[#Headers],0),FALSE)</f>
        <v>0</v>
      </c>
      <c r="M190" s="9">
        <f>VLOOKUP(tbGems_I[[#This Row],[Long Name]],tbGemLevels[],MATCH("DEX",tbGemLevels[#Headers],0),FALSE)</f>
        <v>0</v>
      </c>
      <c r="N190" s="9">
        <f>VLOOKUP(tbGems_I[[#This Row],[Long Name]],tbGemLevels[],MATCH("INT",tbGemLevels[#Headers],0),FALSE)</f>
        <v>79</v>
      </c>
      <c r="O190" s="43" t="str">
        <f>VLOOKUP(tbGems_I[[#This Row],[Name]],tbGems[],MATCH("Keywords",tbGems[#Headers],0),FALSE)</f>
        <v>Spell, AoE, Duration, Physical, Chaos</v>
      </c>
      <c r="P190" s="2"/>
    </row>
    <row r="191" spans="2:16" ht="32.1" hidden="1" customHeight="1" x14ac:dyDescent="0.25">
      <c r="B191" s="2" t="s">
        <v>233</v>
      </c>
      <c r="C191" s="2" t="s">
        <v>169</v>
      </c>
      <c r="D191" s="34" t="str">
        <f>_xlfn.CONCAT(VLOOKUP(tbGems_I[[#This Row],[Name]],tbGems[],MATCH("Prefix",tbGems[#Headers],0),FALSE),".",tbGems_I[[#This Row],[Level]]," ",tbGems_I[[#This Row],[Name]])</f>
        <v>6.12.396.9 Vulnerability</v>
      </c>
      <c r="E191" s="34" t="s">
        <v>281</v>
      </c>
      <c r="F191" s="30" t="s">
        <v>290</v>
      </c>
      <c r="G191" s="32">
        <v>0</v>
      </c>
      <c r="H191" s="3">
        <v>9</v>
      </c>
      <c r="I191" s="31"/>
      <c r="J191" s="3" t="s">
        <v>292</v>
      </c>
      <c r="K191" s="9">
        <f>VLOOKUP(tbGems_I[[#This Row],[Long Name]],tbGemLevels[],MATCH("ReqLevel",tbGemLevels[#Headers],0),FALSE)</f>
        <v>48</v>
      </c>
      <c r="L191" s="9">
        <f>VLOOKUP(tbGems_I[[#This Row],[Long Name]],tbGemLevels[],MATCH("STR",tbGemLevels[#Headers],0),FALSE)</f>
        <v>68</v>
      </c>
      <c r="M191" s="9">
        <f>VLOOKUP(tbGems_I[[#This Row],[Long Name]],tbGemLevels[],MATCH("DEX",tbGemLevels[#Headers],0),FALSE)</f>
        <v>0</v>
      </c>
      <c r="N191" s="9">
        <v>48</v>
      </c>
      <c r="O191" s="43" t="str">
        <f>VLOOKUP(tbGems_I[[#This Row],[Name]],tbGems[],MATCH("Keywords",tbGems[#Headers],0),FALSE)</f>
        <v>Spell, AoE, Duration, Curse, Physical, Hex</v>
      </c>
      <c r="P191" s="2"/>
    </row>
    <row r="192" spans="2:16" ht="32.1" hidden="1" customHeight="1" x14ac:dyDescent="0.25">
      <c r="B192" s="2" t="s">
        <v>333</v>
      </c>
      <c r="C192" s="22" t="str">
        <f>VLOOKUP(tbGems_I[[#This Row],[Name]],tbGems[],MATCH("Sub-Type",tbGems[#Headers],0),FALSE)</f>
        <v>INT Gem</v>
      </c>
      <c r="D192" s="34" t="str">
        <f>_xlfn.CONCAT(VLOOKUP(tbGems_I[[#This Row],[Name]],tbGems[],MATCH("Prefix",tbGems[#Headers],0),FALSE),".",tbGems_I[[#This Row],[Level]]," ",tbGems_I[[#This Row],[Name]])</f>
        <v>6.14.399.1 Wave of Conviction</v>
      </c>
      <c r="E192" s="40" t="s">
        <v>281</v>
      </c>
      <c r="F192" s="30" t="s">
        <v>1672</v>
      </c>
      <c r="G192" s="32">
        <v>0</v>
      </c>
      <c r="H192" s="3">
        <v>1</v>
      </c>
      <c r="J192" s="3" t="s">
        <v>292</v>
      </c>
      <c r="K192" s="9">
        <f>VLOOKUP(tbGems_I[[#This Row],[Long Name]],tbGemLevels[],MATCH("ReqLevel",tbGemLevels[#Headers],0),FALSE)</f>
        <v>16</v>
      </c>
      <c r="L192" s="9">
        <f>VLOOKUP(tbGems_I[[#This Row],[Long Name]],tbGemLevels[],MATCH("STR",tbGemLevels[#Headers],0),FALSE)</f>
        <v>18</v>
      </c>
      <c r="M192" s="9">
        <f>VLOOKUP(tbGems_I[[#This Row],[Long Name]],tbGemLevels[],MATCH("DEX",tbGemLevels[#Headers],0),FALSE)</f>
        <v>0</v>
      </c>
      <c r="N192" s="9">
        <f>VLOOKUP(tbGems_I[[#This Row],[Long Name]],tbGemLevels[],MATCH("INT",tbGemLevels[#Headers],0),FALSE)</f>
        <v>26</v>
      </c>
      <c r="O192" s="43" t="str">
        <f>VLOOKUP(tbGems_I[[#This Row],[Name]],tbGems[],MATCH("Keywords",tbGems[#Headers],0),FALSE)</f>
        <v>Fire, Lightning, Spell, AoE, Duration, Physical</v>
      </c>
      <c r="P192" s="2"/>
    </row>
    <row r="193" spans="2:16" ht="32.1" hidden="1" customHeight="1" x14ac:dyDescent="0.25">
      <c r="B193" s="2" t="s">
        <v>986</v>
      </c>
      <c r="C193" s="22" t="str">
        <f>VLOOKUP(tbGems_I[[#This Row],[Name]],tbGems[],MATCH("Sub-Type",tbGems[#Headers],0),FALSE)</f>
        <v>DEX Gem</v>
      </c>
      <c r="D193" s="34" t="str">
        <f>_xlfn.CONCAT(VLOOKUP(tbGems_I[[#This Row],[Name]],tbGems[],MATCH("Prefix",tbGems[#Headers],0),FALSE),".",tbGems_I[[#This Row],[Level]]," ",tbGems_I[[#This Row],[Name]])</f>
        <v>6.13.371.1 Swift Assembly Support</v>
      </c>
      <c r="E193" s="36" t="s">
        <v>281</v>
      </c>
      <c r="F193" s="40" t="s">
        <v>1674</v>
      </c>
      <c r="G193" s="37">
        <v>0</v>
      </c>
      <c r="H193" s="38">
        <v>1</v>
      </c>
      <c r="I193" s="39"/>
      <c r="J193" s="3" t="s">
        <v>292</v>
      </c>
      <c r="K193" s="14">
        <f>VLOOKUP(tbGems_I[[#This Row],[Long Name]],tbGemLevels[],MATCH("ReqLevel",tbGemLevels[#Headers],0),FALSE)</f>
        <v>4</v>
      </c>
      <c r="L193" s="14">
        <f>VLOOKUP(tbGems_I[[#This Row],[Long Name]],tbGemLevels[],MATCH("STR",tbGemLevels[#Headers],0),FALSE)</f>
        <v>0</v>
      </c>
      <c r="M193" s="14">
        <f>VLOOKUP(tbGems_I[[#This Row],[Long Name]],tbGemLevels[],MATCH("DEX",tbGemLevels[#Headers],0),FALSE)</f>
        <v>0</v>
      </c>
      <c r="N193" s="9">
        <f>VLOOKUP(tbGems_I[[#This Row],[Long Name]],tbGemLevels[],MATCH("INT",tbGemLevels[#Headers],0),FALSE)</f>
        <v>0</v>
      </c>
      <c r="O193" s="43" t="str">
        <f>VLOOKUP(tbGems_I[[#This Row],[Name]],tbGems[],MATCH("Keywords",tbGems[#Headers],0),FALSE)</f>
        <v>Support, Trap, Mine</v>
      </c>
      <c r="P193" s="2"/>
    </row>
    <row r="194" spans="2:16" ht="32.1" hidden="1" customHeight="1" x14ac:dyDescent="0.25">
      <c r="B194" s="2" t="s">
        <v>178</v>
      </c>
      <c r="C194" s="22" t="str">
        <f>VLOOKUP(tbGems_I[[#This Row],[Name]],tbGems[],MATCH("Sub-Type",tbGems[#Headers],0),FALSE)</f>
        <v>DEX Gem</v>
      </c>
      <c r="D194" s="34" t="str">
        <f>_xlfn.CONCAT(VLOOKUP(tbGems_I[[#This Row],[Name]],tbGems[],MATCH("Prefix",tbGems[#Headers],0),FALSE),".",tbGems_I[[#This Row],[Level]]," ",tbGems_I[[#This Row],[Name]])</f>
        <v>6.13.252.1 Lesser Poison Support</v>
      </c>
      <c r="E194" s="36" t="s">
        <v>281</v>
      </c>
      <c r="F194" s="40" t="s">
        <v>1674</v>
      </c>
      <c r="G194" s="37">
        <v>0</v>
      </c>
      <c r="H194" s="38">
        <v>1</v>
      </c>
      <c r="I194" s="39"/>
      <c r="J194" s="3" t="s">
        <v>292</v>
      </c>
      <c r="K194" s="14">
        <f>VLOOKUP(tbGems_I[[#This Row],[Long Name]],tbGemLevels[],MATCH("ReqLevel",tbGemLevels[#Headers],0),FALSE)</f>
        <v>1</v>
      </c>
      <c r="L194" s="14">
        <f>VLOOKUP(tbGems_I[[#This Row],[Long Name]],tbGemLevels[],MATCH("STR",tbGemLevels[#Headers],0),FALSE)</f>
        <v>0</v>
      </c>
      <c r="M194" s="14">
        <f>VLOOKUP(tbGems_I[[#This Row],[Long Name]],tbGemLevels[],MATCH("DEX",tbGemLevels[#Headers],0),FALSE)</f>
        <v>0</v>
      </c>
      <c r="N194" s="9">
        <f>VLOOKUP(tbGems_I[[#This Row],[Long Name]],tbGemLevels[],MATCH("INT",tbGemLevels[#Headers],0),FALSE)</f>
        <v>0</v>
      </c>
      <c r="O194" s="43" t="str">
        <f>VLOOKUP(tbGems_I[[#This Row],[Name]],tbGems[],MATCH("Keywords",tbGems[#Headers],0),FALSE)</f>
        <v>Chaos, Support</v>
      </c>
      <c r="P194" s="2"/>
    </row>
    <row r="195" spans="2:16" ht="32.1" hidden="1" customHeight="1" x14ac:dyDescent="0.25">
      <c r="B195" s="2" t="s">
        <v>178</v>
      </c>
      <c r="C195" s="22" t="str">
        <f>VLOOKUP(tbGems_I[[#This Row],[Name]],tbGems[],MATCH("Sub-Type",tbGems[#Headers],0),FALSE)</f>
        <v>DEX Gem</v>
      </c>
      <c r="D195" s="34" t="str">
        <f>_xlfn.CONCAT(VLOOKUP(tbGems_I[[#This Row],[Name]],tbGems[],MATCH("Prefix",tbGems[#Headers],0),FALSE),".",tbGems_I[[#This Row],[Level]]," ",tbGems_I[[#This Row],[Name]])</f>
        <v>6.13.252.1 Lesser Poison Support</v>
      </c>
      <c r="E195" s="36" t="s">
        <v>281</v>
      </c>
      <c r="F195" s="40" t="s">
        <v>1674</v>
      </c>
      <c r="G195" s="37">
        <v>0</v>
      </c>
      <c r="H195" s="38">
        <v>1</v>
      </c>
      <c r="I195" s="39"/>
      <c r="J195" s="3" t="s">
        <v>292</v>
      </c>
      <c r="K195" s="14">
        <f>VLOOKUP(tbGems_I[[#This Row],[Long Name]],tbGemLevels[],MATCH("ReqLevel",tbGemLevels[#Headers],0),FALSE)</f>
        <v>1</v>
      </c>
      <c r="L195" s="14">
        <f>VLOOKUP(tbGems_I[[#This Row],[Long Name]],tbGemLevels[],MATCH("STR",tbGemLevels[#Headers],0),FALSE)</f>
        <v>0</v>
      </c>
      <c r="M195" s="14">
        <f>VLOOKUP(tbGems_I[[#This Row],[Long Name]],tbGemLevels[],MATCH("DEX",tbGemLevels[#Headers],0),FALSE)</f>
        <v>0</v>
      </c>
      <c r="N195" s="9">
        <f>VLOOKUP(tbGems_I[[#This Row],[Long Name]],tbGemLevels[],MATCH("INT",tbGemLevels[#Headers],0),FALSE)</f>
        <v>0</v>
      </c>
      <c r="O195" s="43" t="str">
        <f>VLOOKUP(tbGems_I[[#This Row],[Name]],tbGems[],MATCH("Keywords",tbGems[#Headers],0),FALSE)</f>
        <v>Chaos, Support</v>
      </c>
      <c r="P195" s="2"/>
    </row>
    <row r="196" spans="2:16" ht="32.1" hidden="1" customHeight="1" x14ac:dyDescent="0.25">
      <c r="B196" s="2" t="s">
        <v>874</v>
      </c>
      <c r="C196" s="22" t="str">
        <f>VLOOKUP(tbGems_I[[#This Row],[Name]],tbGems[],MATCH("Sub-Type",tbGems[#Headers],0),FALSE)</f>
        <v>INT Gem</v>
      </c>
      <c r="D196" s="34" t="str">
        <f>_xlfn.CONCAT(VLOOKUP(tbGems_I[[#This Row],[Name]],tbGems[],MATCH("Prefix",tbGems[#Headers],0),FALSE),".",tbGems_I[[#This Row],[Level]]," ",tbGems_I[[#This Row],[Name]])</f>
        <v>6.14.74.1 Blazing Salvo</v>
      </c>
      <c r="E196" s="36" t="s">
        <v>281</v>
      </c>
      <c r="F196" s="40" t="s">
        <v>1672</v>
      </c>
      <c r="G196" s="37">
        <v>0</v>
      </c>
      <c r="H196" s="38">
        <v>1</v>
      </c>
      <c r="I196" s="39"/>
      <c r="J196" s="3" t="s">
        <v>292</v>
      </c>
      <c r="K196" s="14">
        <f>VLOOKUP(tbGems_I[[#This Row],[Long Name]],tbGemLevels[],MATCH("ReqLevel",tbGemLevels[#Headers],0),FALSE)</f>
        <v>12</v>
      </c>
      <c r="L196" s="14">
        <f>VLOOKUP(tbGems_I[[#This Row],[Long Name]],tbGemLevels[],MATCH("STR",tbGemLevels[#Headers],0),FALSE)</f>
        <v>0</v>
      </c>
      <c r="M196" s="14">
        <f>VLOOKUP(tbGems_I[[#This Row],[Long Name]],tbGemLevels[],MATCH("DEX",tbGemLevels[#Headers],0),FALSE)</f>
        <v>0</v>
      </c>
      <c r="N196" s="9">
        <f>VLOOKUP(tbGems_I[[#This Row],[Long Name]],tbGemLevels[],MATCH("INT",tbGemLevels[#Headers],0),FALSE)</f>
        <v>33</v>
      </c>
      <c r="O196" s="43" t="str">
        <f>VLOOKUP(tbGems_I[[#This Row],[Name]],tbGems[],MATCH("Keywords",tbGems[#Headers],0),FALSE)</f>
        <v>Spell, AoE, Fire, Projectile</v>
      </c>
      <c r="P196" s="2"/>
    </row>
    <row r="197" spans="2:16" ht="32.1" hidden="1" customHeight="1" x14ac:dyDescent="0.25">
      <c r="B197" s="2" t="s">
        <v>874</v>
      </c>
      <c r="C197" s="22" t="str">
        <f>VLOOKUP(tbGems_I[[#This Row],[Name]],tbGems[],MATCH("Sub-Type",tbGems[#Headers],0),FALSE)</f>
        <v>INT Gem</v>
      </c>
      <c r="D197" s="34" t="str">
        <f>_xlfn.CONCAT(VLOOKUP(tbGems_I[[#This Row],[Name]],tbGems[],MATCH("Prefix",tbGems[#Headers],0),FALSE),".",tbGems_I[[#This Row],[Level]]," ",tbGems_I[[#This Row],[Name]])</f>
        <v>6.14.74.1 Blazing Salvo</v>
      </c>
      <c r="E197" s="36" t="s">
        <v>281</v>
      </c>
      <c r="F197" s="40" t="s">
        <v>1672</v>
      </c>
      <c r="G197" s="37">
        <v>0</v>
      </c>
      <c r="H197" s="38">
        <v>1</v>
      </c>
      <c r="I197" s="39"/>
      <c r="J197" s="3" t="s">
        <v>292</v>
      </c>
      <c r="K197" s="14">
        <f>VLOOKUP(tbGems_I[[#This Row],[Long Name]],tbGemLevels[],MATCH("ReqLevel",tbGemLevels[#Headers],0),FALSE)</f>
        <v>12</v>
      </c>
      <c r="L197" s="14">
        <f>VLOOKUP(tbGems_I[[#This Row],[Long Name]],tbGemLevels[],MATCH("STR",tbGemLevels[#Headers],0),FALSE)</f>
        <v>0</v>
      </c>
      <c r="M197" s="14">
        <f>VLOOKUP(tbGems_I[[#This Row],[Long Name]],tbGemLevels[],MATCH("DEX",tbGemLevels[#Headers],0),FALSE)</f>
        <v>0</v>
      </c>
      <c r="N197" s="9">
        <f>VLOOKUP(tbGems_I[[#This Row],[Long Name]],tbGemLevels[],MATCH("INT",tbGemLevels[#Headers],0),FALSE)</f>
        <v>33</v>
      </c>
      <c r="O197" s="43" t="str">
        <f>VLOOKUP(tbGems_I[[#This Row],[Name]],tbGems[],MATCH("Keywords",tbGems[#Headers],0),FALSE)</f>
        <v>Spell, AoE, Fire, Projectile</v>
      </c>
      <c r="P197" s="2"/>
    </row>
    <row r="198" spans="2:16" ht="32.1" hidden="1" customHeight="1" x14ac:dyDescent="0.25">
      <c r="B198" s="2" t="s">
        <v>868</v>
      </c>
      <c r="C198" s="22" t="str">
        <f>VLOOKUP(tbGems_I[[#This Row],[Name]],tbGems[],MATCH("Sub-Type",tbGems[#Headers],0),FALSE)</f>
        <v>INT Gem</v>
      </c>
      <c r="D198" s="34" t="str">
        <f>_xlfn.CONCAT(VLOOKUP(tbGems_I[[#This Row],[Name]],tbGems[],MATCH("Prefix",tbGems[#Headers],0),FALSE),".",tbGems_I[[#This Row],[Level]]," ",tbGems_I[[#This Row],[Name]])</f>
        <v>6.14.15.1 Arcane Cloak</v>
      </c>
      <c r="E198" s="36" t="s">
        <v>281</v>
      </c>
      <c r="F198" s="40" t="s">
        <v>1672</v>
      </c>
      <c r="G198" s="37">
        <v>0</v>
      </c>
      <c r="H198" s="38">
        <v>1</v>
      </c>
      <c r="I198" s="39"/>
      <c r="J198" s="3" t="s">
        <v>292</v>
      </c>
      <c r="K198" s="14">
        <f>VLOOKUP(tbGems_I[[#This Row],[Long Name]],tbGemLevels[],MATCH("ReqLevel",tbGemLevels[#Headers],0),FALSE)</f>
        <v>16</v>
      </c>
      <c r="L198" s="14">
        <f>VLOOKUP(tbGems_I[[#This Row],[Long Name]],tbGemLevels[],MATCH("STR",tbGemLevels[#Headers],0),FALSE)</f>
        <v>0</v>
      </c>
      <c r="M198" s="14">
        <f>VLOOKUP(tbGems_I[[#This Row],[Long Name]],tbGemLevels[],MATCH("DEX",tbGemLevels[#Headers],0),FALSE)</f>
        <v>0</v>
      </c>
      <c r="N198" s="9">
        <f>VLOOKUP(tbGems_I[[#This Row],[Long Name]],tbGemLevels[],MATCH("INT",tbGemLevels[#Headers],0),FALSE)</f>
        <v>41</v>
      </c>
      <c r="O198" s="43" t="str">
        <f>VLOOKUP(tbGems_I[[#This Row],[Name]],tbGems[],MATCH("Keywords",tbGems[#Headers],0),FALSE)</f>
        <v>Spell, Duration, Guard, Lightning</v>
      </c>
      <c r="P198" s="2"/>
    </row>
    <row r="199" spans="2:16" ht="32.1" hidden="1" customHeight="1" x14ac:dyDescent="0.25">
      <c r="B199" s="2" t="s">
        <v>770</v>
      </c>
      <c r="C199" s="22" t="str">
        <f>VLOOKUP(tbGems_I[[#This Row],[Name]],tbGems[],MATCH("Sub-Type",tbGems[#Headers],0),FALSE)</f>
        <v>DEX Gem</v>
      </c>
      <c r="D199" s="34" t="str">
        <f>_xlfn.CONCAT(VLOOKUP(tbGems_I[[#This Row],[Name]],tbGems[],MATCH("Prefix",tbGems[#Headers],0),FALSE),".",tbGems_I[[#This Row],[Level]]," ",tbGems_I[[#This Row],[Name]])</f>
        <v>6.13.162.1 Ethereal Knives</v>
      </c>
      <c r="E199" s="36" t="s">
        <v>281</v>
      </c>
      <c r="F199" s="40" t="s">
        <v>1674</v>
      </c>
      <c r="G199" s="37">
        <v>0.09</v>
      </c>
      <c r="H199" s="38">
        <v>1</v>
      </c>
      <c r="I199" s="39"/>
      <c r="J199" s="3" t="s">
        <v>292</v>
      </c>
      <c r="K199" s="14">
        <f>VLOOKUP(tbGems_I[[#This Row],[Long Name]],tbGemLevels[],MATCH("ReqLevel",tbGemLevels[#Headers],0),FALSE)</f>
        <v>1</v>
      </c>
      <c r="L199" s="14">
        <f>VLOOKUP(tbGems_I[[#This Row],[Long Name]],tbGemLevels[],MATCH("STR",tbGemLevels[#Headers],0),FALSE)</f>
        <v>0</v>
      </c>
      <c r="M199" s="14">
        <f>VLOOKUP(tbGems_I[[#This Row],[Long Name]],tbGemLevels[],MATCH("DEX",tbGemLevels[#Headers],0),FALSE)</f>
        <v>0</v>
      </c>
      <c r="N199" s="9">
        <f>VLOOKUP(tbGems_I[[#This Row],[Long Name]],tbGemLevels[],MATCH("INT",tbGemLevels[#Headers],0),FALSE)</f>
        <v>0</v>
      </c>
      <c r="O199" s="43" t="str">
        <f>VLOOKUP(tbGems_I[[#This Row],[Name]],tbGems[],MATCH("Keywords",tbGems[#Headers],0),FALSE)</f>
        <v>Spell, Projectile, Physical, Duration</v>
      </c>
      <c r="P199" s="2"/>
    </row>
    <row r="200" spans="2:16" ht="32.1" hidden="1" customHeight="1" x14ac:dyDescent="0.25">
      <c r="B200" s="2" t="s">
        <v>770</v>
      </c>
      <c r="C200" s="22" t="str">
        <f>VLOOKUP(tbGems_I[[#This Row],[Name]],tbGems[],MATCH("Sub-Type",tbGems[#Headers],0),FALSE)</f>
        <v>DEX Gem</v>
      </c>
      <c r="D200" s="34" t="str">
        <f>_xlfn.CONCAT(VLOOKUP(tbGems_I[[#This Row],[Name]],tbGems[],MATCH("Prefix",tbGems[#Headers],0),FALSE),".",tbGems_I[[#This Row],[Level]]," ",tbGems_I[[#This Row],[Name]])</f>
        <v>6.13.162.1 Ethereal Knives</v>
      </c>
      <c r="E200" s="36" t="s">
        <v>281</v>
      </c>
      <c r="F200" s="40" t="s">
        <v>1674</v>
      </c>
      <c r="G200" s="37">
        <v>0</v>
      </c>
      <c r="H200" s="38">
        <v>1</v>
      </c>
      <c r="I200" s="39"/>
      <c r="J200" s="3" t="s">
        <v>292</v>
      </c>
      <c r="K200" s="14">
        <f>VLOOKUP(tbGems_I[[#This Row],[Long Name]],tbGemLevels[],MATCH("ReqLevel",tbGemLevels[#Headers],0),FALSE)</f>
        <v>1</v>
      </c>
      <c r="L200" s="14">
        <f>VLOOKUP(tbGems_I[[#This Row],[Long Name]],tbGemLevels[],MATCH("STR",tbGemLevels[#Headers],0),FALSE)</f>
        <v>0</v>
      </c>
      <c r="M200" s="14">
        <f>VLOOKUP(tbGems_I[[#This Row],[Long Name]],tbGemLevels[],MATCH("DEX",tbGemLevels[#Headers],0),FALSE)</f>
        <v>0</v>
      </c>
      <c r="N200" s="9">
        <f>VLOOKUP(tbGems_I[[#This Row],[Long Name]],tbGemLevels[],MATCH("INT",tbGemLevels[#Headers],0),FALSE)</f>
        <v>0</v>
      </c>
      <c r="O200" s="43" t="str">
        <f>VLOOKUP(tbGems_I[[#This Row],[Name]],tbGems[],MATCH("Keywords",tbGems[#Headers],0),FALSE)</f>
        <v>Spell, Projectile, Physical, Duration</v>
      </c>
      <c r="P200" s="2"/>
    </row>
    <row r="201" spans="2:16" ht="32.1" hidden="1" customHeight="1" x14ac:dyDescent="0.25">
      <c r="B201" s="2" t="s">
        <v>971</v>
      </c>
      <c r="C201" s="22" t="str">
        <f>VLOOKUP(tbGems_I[[#This Row],[Name]],tbGems[],MATCH("Sub-Type",tbGems[#Headers],0),FALSE)</f>
        <v>DEX Gem</v>
      </c>
      <c r="D201" s="34" t="str">
        <f>_xlfn.CONCAT(VLOOKUP(tbGems_I[[#This Row],[Name]],tbGems[],MATCH("Prefix",tbGems[#Headers],0),FALSE),".",tbGems_I[[#This Row],[Level]]," ",tbGems_I[[#This Row],[Name]])</f>
        <v>6.13.109.1 Cold Penetration Support</v>
      </c>
      <c r="E201" s="36" t="s">
        <v>281</v>
      </c>
      <c r="F201" s="40" t="s">
        <v>1674</v>
      </c>
      <c r="G201" s="37">
        <v>0</v>
      </c>
      <c r="H201" s="38">
        <v>1</v>
      </c>
      <c r="I201" s="39"/>
      <c r="J201" s="3" t="s">
        <v>292</v>
      </c>
      <c r="K201" s="14">
        <f>VLOOKUP(tbGems_I[[#This Row],[Long Name]],tbGemLevels[],MATCH("ReqLevel",tbGemLevels[#Headers],0),FALSE)</f>
        <v>31</v>
      </c>
      <c r="L201" s="14">
        <f>VLOOKUP(tbGems_I[[#This Row],[Long Name]],tbGemLevels[],MATCH("STR",tbGemLevels[#Headers],0),FALSE)</f>
        <v>0</v>
      </c>
      <c r="M201" s="14">
        <f>VLOOKUP(tbGems_I[[#This Row],[Long Name]],tbGemLevels[],MATCH("DEX",tbGemLevels[#Headers],0),FALSE)</f>
        <v>52</v>
      </c>
      <c r="N201" s="9">
        <f>VLOOKUP(tbGems_I[[#This Row],[Long Name]],tbGemLevels[],MATCH("INT",tbGemLevels[#Headers],0),FALSE)</f>
        <v>0</v>
      </c>
      <c r="O201" s="43" t="str">
        <f>VLOOKUP(tbGems_I[[#This Row],[Name]],tbGems[],MATCH("Keywords",tbGems[#Headers],0),FALSE)</f>
        <v>Cold, Support</v>
      </c>
      <c r="P201" s="2"/>
    </row>
    <row r="202" spans="2:16" ht="32.1" hidden="1" customHeight="1" x14ac:dyDescent="0.25">
      <c r="B202" s="2" t="s">
        <v>971</v>
      </c>
      <c r="C202" s="22" t="str">
        <f>VLOOKUP(tbGems_I[[#This Row],[Name]],tbGems[],MATCH("Sub-Type",tbGems[#Headers],0),FALSE)</f>
        <v>DEX Gem</v>
      </c>
      <c r="D202" s="34" t="str">
        <f>_xlfn.CONCAT(VLOOKUP(tbGems_I[[#This Row],[Name]],tbGems[],MATCH("Prefix",tbGems[#Headers],0),FALSE),".",tbGems_I[[#This Row],[Level]]," ",tbGems_I[[#This Row],[Name]])</f>
        <v>6.13.109.1 Cold Penetration Support</v>
      </c>
      <c r="E202" s="36" t="s">
        <v>281</v>
      </c>
      <c r="F202" s="40" t="s">
        <v>1674</v>
      </c>
      <c r="G202" s="37">
        <v>0.1</v>
      </c>
      <c r="H202" s="38">
        <v>1</v>
      </c>
      <c r="I202" s="39"/>
      <c r="J202" s="3" t="s">
        <v>292</v>
      </c>
      <c r="K202" s="14">
        <f>VLOOKUP(tbGems_I[[#This Row],[Long Name]],tbGemLevels[],MATCH("ReqLevel",tbGemLevels[#Headers],0),FALSE)</f>
        <v>31</v>
      </c>
      <c r="L202" s="14">
        <f>VLOOKUP(tbGems_I[[#This Row],[Long Name]],tbGemLevels[],MATCH("STR",tbGemLevels[#Headers],0),FALSE)</f>
        <v>0</v>
      </c>
      <c r="M202" s="14">
        <f>VLOOKUP(tbGems_I[[#This Row],[Long Name]],tbGemLevels[],MATCH("DEX",tbGemLevels[#Headers],0),FALSE)</f>
        <v>52</v>
      </c>
      <c r="N202" s="9">
        <f>VLOOKUP(tbGems_I[[#This Row],[Long Name]],tbGemLevels[],MATCH("INT",tbGemLevels[#Headers],0),FALSE)</f>
        <v>0</v>
      </c>
      <c r="O202" s="43" t="str">
        <f>VLOOKUP(tbGems_I[[#This Row],[Name]],tbGems[],MATCH("Keywords",tbGems[#Headers],0),FALSE)</f>
        <v>Cold, Support</v>
      </c>
      <c r="P202" s="2"/>
    </row>
    <row r="203" spans="2:16" ht="32.1" hidden="1" customHeight="1" x14ac:dyDescent="0.25">
      <c r="B203" s="2" t="s">
        <v>1069</v>
      </c>
      <c r="C203" s="22" t="str">
        <f>VLOOKUP(tbGems_I[[#This Row],[Name]],tbGems[],MATCH("Sub-Type",tbGems[#Headers],0),FALSE)</f>
        <v>INT Gem</v>
      </c>
      <c r="D203" s="34" t="str">
        <f>_xlfn.CONCAT(VLOOKUP(tbGems_I[[#This Row],[Name]],tbGems[],MATCH("Prefix",tbGems[#Headers],0),FALSE),".",tbGems_I[[#This Row],[Level]]," ",tbGems_I[[#This Row],[Name]])</f>
        <v>6.14.229.1 Increased Area of Effect Support</v>
      </c>
      <c r="E203" s="36" t="s">
        <v>281</v>
      </c>
      <c r="F203" s="40" t="s">
        <v>1672</v>
      </c>
      <c r="G203" s="37">
        <v>0</v>
      </c>
      <c r="H203" s="38">
        <v>1</v>
      </c>
      <c r="I203" s="39"/>
      <c r="J203" s="3" t="s">
        <v>292</v>
      </c>
      <c r="K203" s="14">
        <f>VLOOKUP(tbGems_I[[#This Row],[Long Name]],tbGemLevels[],MATCH("ReqLevel",tbGemLevels[#Headers],0),FALSE)</f>
        <v>38</v>
      </c>
      <c r="L203" s="14">
        <f>VLOOKUP(tbGems_I[[#This Row],[Long Name]],tbGemLevels[],MATCH("STR",tbGemLevels[#Headers],0),FALSE)</f>
        <v>0</v>
      </c>
      <c r="M203" s="14">
        <f>VLOOKUP(tbGems_I[[#This Row],[Long Name]],tbGemLevels[],MATCH("DEX",tbGemLevels[#Headers],0),FALSE)</f>
        <v>0</v>
      </c>
      <c r="N203" s="9">
        <f>VLOOKUP(tbGems_I[[#This Row],[Long Name]],tbGemLevels[],MATCH("INT",tbGemLevels[#Headers],0),FALSE)</f>
        <v>63</v>
      </c>
      <c r="O203" s="43" t="str">
        <f>VLOOKUP(tbGems_I[[#This Row],[Name]],tbGems[],MATCH("Keywords",tbGems[#Headers],0),FALSE)</f>
        <v>Support, AoE</v>
      </c>
      <c r="P203" s="2"/>
    </row>
    <row r="204" spans="2:16" ht="32.1" hidden="1" customHeight="1" x14ac:dyDescent="0.25">
      <c r="B204" s="2" t="s">
        <v>904</v>
      </c>
      <c r="C204" s="22" t="str">
        <f>VLOOKUP(tbGems_I[[#This Row],[Name]],tbGems[],MATCH("Sub-Type",tbGems[#Headers],0),FALSE)</f>
        <v>INT Gem</v>
      </c>
      <c r="D204" s="34" t="str">
        <f>_xlfn.CONCAT(VLOOKUP(tbGems_I[[#This Row],[Name]],tbGems[],MATCH("Prefix",tbGems[#Headers],0),FALSE),".",tbGems_I[[#This Row],[Level]]," ",tbGems_I[[#This Row],[Name]])</f>
        <v>6.14.190.1 Frost Wall</v>
      </c>
      <c r="E204" s="36" t="s">
        <v>281</v>
      </c>
      <c r="F204" s="40" t="s">
        <v>1672</v>
      </c>
      <c r="G204" s="37">
        <v>0</v>
      </c>
      <c r="H204" s="38">
        <v>1</v>
      </c>
      <c r="I204" s="39"/>
      <c r="J204" s="3" t="s">
        <v>292</v>
      </c>
      <c r="K204" s="14">
        <f>VLOOKUP(tbGems_I[[#This Row],[Long Name]],tbGemLevels[],MATCH("ReqLevel",tbGemLevels[#Headers],0),FALSE)</f>
        <v>4</v>
      </c>
      <c r="L204" s="14">
        <f>VLOOKUP(tbGems_I[[#This Row],[Long Name]],tbGemLevels[],MATCH("STR",tbGemLevels[#Headers],0),FALSE)</f>
        <v>0</v>
      </c>
      <c r="M204" s="14">
        <f>VLOOKUP(tbGems_I[[#This Row],[Long Name]],tbGemLevels[],MATCH("DEX",tbGemLevels[#Headers],0),FALSE)</f>
        <v>0</v>
      </c>
      <c r="N204" s="9">
        <f>VLOOKUP(tbGems_I[[#This Row],[Long Name]],tbGemLevels[],MATCH("INT",tbGemLevels[#Headers],0),FALSE)</f>
        <v>16</v>
      </c>
      <c r="O204" s="43" t="str">
        <f>VLOOKUP(tbGems_I[[#This Row],[Name]],tbGems[],MATCH("Keywords",tbGems[#Headers],0),FALSE)</f>
        <v>Spell, Duration, Cold</v>
      </c>
      <c r="P204" s="2"/>
    </row>
    <row r="205" spans="2:16" ht="32.1" hidden="1" customHeight="1" x14ac:dyDescent="0.25">
      <c r="B205" s="2" t="s">
        <v>904</v>
      </c>
      <c r="C205" s="22" t="str">
        <f>VLOOKUP(tbGems_I[[#This Row],[Name]],tbGems[],MATCH("Sub-Type",tbGems[#Headers],0),FALSE)</f>
        <v>INT Gem</v>
      </c>
      <c r="D205" s="34" t="str">
        <f>_xlfn.CONCAT(VLOOKUP(tbGems_I[[#This Row],[Name]],tbGems[],MATCH("Prefix",tbGems[#Headers],0),FALSE),".",tbGems_I[[#This Row],[Level]]," ",tbGems_I[[#This Row],[Name]])</f>
        <v>6.14.190.1 Frost Wall</v>
      </c>
      <c r="E205" s="36" t="s">
        <v>281</v>
      </c>
      <c r="F205" s="40" t="s">
        <v>1672</v>
      </c>
      <c r="G205" s="37">
        <v>7.0000000000000007E-2</v>
      </c>
      <c r="H205" s="38">
        <v>1</v>
      </c>
      <c r="I205" s="39"/>
      <c r="J205" s="3" t="s">
        <v>292</v>
      </c>
      <c r="K205" s="14">
        <f>VLOOKUP(tbGems_I[[#This Row],[Long Name]],tbGemLevels[],MATCH("ReqLevel",tbGemLevels[#Headers],0),FALSE)</f>
        <v>4</v>
      </c>
      <c r="L205" s="14">
        <f>VLOOKUP(tbGems_I[[#This Row],[Long Name]],tbGemLevels[],MATCH("STR",tbGemLevels[#Headers],0),FALSE)</f>
        <v>0</v>
      </c>
      <c r="M205" s="14">
        <f>VLOOKUP(tbGems_I[[#This Row],[Long Name]],tbGemLevels[],MATCH("DEX",tbGemLevels[#Headers],0),FALSE)</f>
        <v>0</v>
      </c>
      <c r="N205" s="9">
        <f>VLOOKUP(tbGems_I[[#This Row],[Long Name]],tbGemLevels[],MATCH("INT",tbGemLevels[#Headers],0),FALSE)</f>
        <v>16</v>
      </c>
      <c r="O205" s="43" t="str">
        <f>VLOOKUP(tbGems_I[[#This Row],[Name]],tbGems[],MATCH("Keywords",tbGems[#Headers],0),FALSE)</f>
        <v>Spell, Duration, Cold</v>
      </c>
      <c r="P205" s="2"/>
    </row>
    <row r="206" spans="2:16" ht="32.1" hidden="1" customHeight="1" x14ac:dyDescent="0.25">
      <c r="B206" s="2" t="s">
        <v>877</v>
      </c>
      <c r="C206" s="22" t="str">
        <f>VLOOKUP(tbGems_I[[#This Row],[Name]],tbGems[],MATCH("Sub-Type",tbGems[#Headers],0),FALSE)</f>
        <v>INT Gem</v>
      </c>
      <c r="D206" s="34" t="str">
        <f>_xlfn.CONCAT(VLOOKUP(tbGems_I[[#This Row],[Name]],tbGems[],MATCH("Prefix",tbGems[#Headers],0),FALSE),".",tbGems_I[[#This Row],[Level]]," ",tbGems_I[[#This Row],[Name]])</f>
        <v>6.14.84.1 Bone Offering</v>
      </c>
      <c r="E206" s="36" t="s">
        <v>281</v>
      </c>
      <c r="F206" s="40" t="s">
        <v>1672</v>
      </c>
      <c r="G206" s="37">
        <v>0</v>
      </c>
      <c r="H206" s="38">
        <v>1</v>
      </c>
      <c r="I206" s="39"/>
      <c r="J206" s="3" t="s">
        <v>292</v>
      </c>
      <c r="K206" s="14">
        <f>VLOOKUP(tbGems_I[[#This Row],[Long Name]],tbGemLevels[],MATCH("ReqLevel",tbGemLevels[#Headers],0),FALSE)</f>
        <v>12</v>
      </c>
      <c r="L206" s="14">
        <f>VLOOKUP(tbGems_I[[#This Row],[Long Name]],tbGemLevels[],MATCH("STR",tbGemLevels[#Headers],0),FALSE)</f>
        <v>0</v>
      </c>
      <c r="M206" s="14">
        <f>VLOOKUP(tbGems_I[[#This Row],[Long Name]],tbGemLevels[],MATCH("DEX",tbGemLevels[#Headers],0),FALSE)</f>
        <v>0</v>
      </c>
      <c r="N206" s="9">
        <f>VLOOKUP(tbGems_I[[#This Row],[Long Name]],tbGemLevels[],MATCH("INT",tbGemLevels[#Headers],0),FALSE)</f>
        <v>33</v>
      </c>
      <c r="O206" s="43" t="str">
        <f>VLOOKUP(tbGems_I[[#This Row],[Name]],tbGems[],MATCH("Keywords",tbGems[#Headers],0),FALSE)</f>
        <v>Minion, Spell, Duration</v>
      </c>
      <c r="P206" s="2"/>
    </row>
    <row r="207" spans="2:16" ht="32.1" hidden="1" customHeight="1" x14ac:dyDescent="0.25">
      <c r="B207" s="2" t="s">
        <v>877</v>
      </c>
      <c r="C207" s="22" t="str">
        <f>VLOOKUP(tbGems_I[[#This Row],[Name]],tbGems[],MATCH("Sub-Type",tbGems[#Headers],0),FALSE)</f>
        <v>INT Gem</v>
      </c>
      <c r="D207" s="34" t="str">
        <f>_xlfn.CONCAT(VLOOKUP(tbGems_I[[#This Row],[Name]],tbGems[],MATCH("Prefix",tbGems[#Headers],0),FALSE),".",tbGems_I[[#This Row],[Level]]," ",tbGems_I[[#This Row],[Name]])</f>
        <v>6.14.84.1 Bone Offering</v>
      </c>
      <c r="E207" s="36" t="s">
        <v>281</v>
      </c>
      <c r="F207" s="40" t="s">
        <v>1672</v>
      </c>
      <c r="G207" s="37">
        <v>0</v>
      </c>
      <c r="H207" s="38">
        <v>1</v>
      </c>
      <c r="I207" s="39"/>
      <c r="J207" s="3" t="s">
        <v>292</v>
      </c>
      <c r="K207" s="14">
        <f>VLOOKUP(tbGems_I[[#This Row],[Long Name]],tbGemLevels[],MATCH("ReqLevel",tbGemLevels[#Headers],0),FALSE)</f>
        <v>12</v>
      </c>
      <c r="L207" s="14">
        <f>VLOOKUP(tbGems_I[[#This Row],[Long Name]],tbGemLevels[],MATCH("STR",tbGemLevels[#Headers],0),FALSE)</f>
        <v>0</v>
      </c>
      <c r="M207" s="14">
        <f>VLOOKUP(tbGems_I[[#This Row],[Long Name]],tbGemLevels[],MATCH("DEX",tbGemLevels[#Headers],0),FALSE)</f>
        <v>0</v>
      </c>
      <c r="N207" s="9">
        <f>VLOOKUP(tbGems_I[[#This Row],[Long Name]],tbGemLevels[],MATCH("INT",tbGemLevels[#Headers],0),FALSE)</f>
        <v>33</v>
      </c>
      <c r="O207" s="43" t="str">
        <f>VLOOKUP(tbGems_I[[#This Row],[Name]],tbGems[],MATCH("Keywords",tbGems[#Headers],0),FALSE)</f>
        <v>Minion, Spell, Duration</v>
      </c>
      <c r="P207" s="2"/>
    </row>
    <row r="208" spans="2:16" ht="32.1" hidden="1" customHeight="1" x14ac:dyDescent="0.25">
      <c r="B208" s="2" t="s">
        <v>274</v>
      </c>
      <c r="C208" s="22" t="str">
        <f>VLOOKUP(tbGems_I[[#This Row],[Name]],tbGems[],MATCH("Sub-Type",tbGems[#Headers],0),FALSE)</f>
        <v>INT Gem</v>
      </c>
      <c r="D208" s="34" t="str">
        <f>_xlfn.CONCAT(VLOOKUP(tbGems_I[[#This Row],[Name]],tbGems[],MATCH("Prefix",tbGems[#Headers],0),FALSE),".",tbGems_I[[#This Row],[Level]]," ",tbGems_I[[#This Row],[Name]])</f>
        <v>6.14.358.1 Summon Chaos Golem</v>
      </c>
      <c r="E208" s="36" t="s">
        <v>281</v>
      </c>
      <c r="F208" s="40" t="s">
        <v>1672</v>
      </c>
      <c r="G208" s="37">
        <v>7.0000000000000007E-2</v>
      </c>
      <c r="H208" s="38">
        <v>1</v>
      </c>
      <c r="I208" s="39"/>
      <c r="J208" s="3" t="s">
        <v>292</v>
      </c>
      <c r="K208" s="14">
        <f>VLOOKUP(tbGems_I[[#This Row],[Long Name]],tbGemLevels[],MATCH("ReqLevel",tbGemLevels[#Headers],0),FALSE)</f>
        <v>34</v>
      </c>
      <c r="L208" s="14">
        <f>VLOOKUP(tbGems_I[[#This Row],[Long Name]],tbGemLevels[],MATCH("STR",tbGemLevels[#Headers],0),FALSE)</f>
        <v>0</v>
      </c>
      <c r="M208" s="14">
        <f>VLOOKUP(tbGems_I[[#This Row],[Long Name]],tbGemLevels[],MATCH("DEX",tbGemLevels[#Headers],0),FALSE)</f>
        <v>0</v>
      </c>
      <c r="N208" s="9">
        <f>VLOOKUP(tbGems_I[[#This Row],[Long Name]],tbGemLevels[],MATCH("INT",tbGemLevels[#Headers],0),FALSE)</f>
        <v>79</v>
      </c>
      <c r="O208" s="43" t="str">
        <f>VLOOKUP(tbGems_I[[#This Row],[Name]],tbGems[],MATCH("Keywords",tbGems[#Headers],0),FALSE)</f>
        <v>Chaos, Minion, Spell, Golem</v>
      </c>
      <c r="P208" s="2"/>
    </row>
    <row r="209" spans="2:16" ht="32.1" hidden="1" customHeight="1" x14ac:dyDescent="0.25">
      <c r="B209" s="2" t="s">
        <v>798</v>
      </c>
      <c r="C209" s="22" t="str">
        <f>VLOOKUP(tbGems_I[[#This Row],[Name]],tbGems[],MATCH("Sub-Type",tbGems[#Headers],0),FALSE)</f>
        <v>DEX Gem</v>
      </c>
      <c r="D209" s="34" t="str">
        <f>_xlfn.CONCAT(VLOOKUP(tbGems_I[[#This Row],[Name]],tbGems[],MATCH("Prefix",tbGems[#Headers],0),FALSE),".",tbGems_I[[#This Row],[Level]]," ",tbGems_I[[#This Row],[Name]])</f>
        <v>6.13.324.1 Seismic Trap</v>
      </c>
      <c r="E209" s="36" t="s">
        <v>281</v>
      </c>
      <c r="F209" s="40" t="s">
        <v>1674</v>
      </c>
      <c r="G209" s="37">
        <v>0</v>
      </c>
      <c r="H209" s="38">
        <v>1</v>
      </c>
      <c r="I209" s="39"/>
      <c r="J209" s="3" t="s">
        <v>292</v>
      </c>
      <c r="K209" s="14">
        <f>VLOOKUP(tbGems_I[[#This Row],[Long Name]],tbGemLevels[],MATCH("ReqLevel",tbGemLevels[#Headers],0),FALSE)</f>
        <v>28</v>
      </c>
      <c r="L209" s="14">
        <f>VLOOKUP(tbGems_I[[#This Row],[Long Name]],tbGemLevels[],MATCH("STR",tbGemLevels[#Headers],0),FALSE)</f>
        <v>0</v>
      </c>
      <c r="M209" s="14">
        <f>VLOOKUP(tbGems_I[[#This Row],[Long Name]],tbGemLevels[],MATCH("DEX",tbGemLevels[#Headers],0),FALSE)</f>
        <v>42</v>
      </c>
      <c r="N209" s="9">
        <f>VLOOKUP(tbGems_I[[#This Row],[Long Name]],tbGemLevels[],MATCH("INT",tbGemLevels[#Headers],0),FALSE)</f>
        <v>29</v>
      </c>
      <c r="O209" s="43" t="str">
        <f>VLOOKUP(tbGems_I[[#This Row],[Name]],tbGems[],MATCH("Keywords",tbGems[#Headers],0),FALSE)</f>
        <v>Trap, Spell, Duration, AoE, Physical</v>
      </c>
      <c r="P209" s="2"/>
    </row>
    <row r="210" spans="2:16" ht="32.1" hidden="1" customHeight="1" x14ac:dyDescent="0.25">
      <c r="B210" s="2" t="s">
        <v>823</v>
      </c>
      <c r="C210" s="22" t="str">
        <f>VLOOKUP(tbGems_I[[#This Row],[Name]],tbGems[],MATCH("Sub-Type",tbGems[#Headers],0),FALSE)</f>
        <v>STR Gem</v>
      </c>
      <c r="D210" s="34" t="str">
        <f>_xlfn.CONCAT(VLOOKUP(tbGems_I[[#This Row],[Name]],tbGems[],MATCH("Prefix",tbGems[#Headers],0),FALSE),".",tbGems_I[[#This Row],[Level]]," ",tbGems_I[[#This Row],[Name]])</f>
        <v>6.12.105.1 Cleave</v>
      </c>
      <c r="E210" s="36" t="s">
        <v>281</v>
      </c>
      <c r="F210" s="40" t="s">
        <v>290</v>
      </c>
      <c r="G210" s="37">
        <v>0</v>
      </c>
      <c r="H210" s="38">
        <v>1</v>
      </c>
      <c r="I210" s="39"/>
      <c r="J210" s="3" t="s">
        <v>292</v>
      </c>
      <c r="K210" s="14">
        <f>VLOOKUP(tbGems_I[[#This Row],[Long Name]],tbGemLevels[],MATCH("ReqLevel",tbGemLevels[#Headers],0),FALSE)</f>
        <v>1</v>
      </c>
      <c r="L210" s="14">
        <f>VLOOKUP(tbGems_I[[#This Row],[Long Name]],tbGemLevels[],MATCH("STR",tbGemLevels[#Headers],0),FALSE)</f>
        <v>0</v>
      </c>
      <c r="M210" s="14">
        <f>VLOOKUP(tbGems_I[[#This Row],[Long Name]],tbGemLevels[],MATCH("DEX",tbGemLevels[#Headers],0),FALSE)</f>
        <v>0</v>
      </c>
      <c r="N210" s="9">
        <f>VLOOKUP(tbGems_I[[#This Row],[Long Name]],tbGemLevels[],MATCH("INT",tbGemLevels[#Headers],0),FALSE)</f>
        <v>0</v>
      </c>
      <c r="O210" s="43" t="str">
        <f>VLOOKUP(tbGems_I[[#This Row],[Name]],tbGems[],MATCH("Keywords",tbGems[#Headers],0),FALSE)</f>
        <v>Attack, AoE, Physical, Melee</v>
      </c>
      <c r="P210" s="2"/>
    </row>
    <row r="211" spans="2:16" ht="32.1" hidden="1" customHeight="1" x14ac:dyDescent="0.25">
      <c r="B211" s="2" t="s">
        <v>823</v>
      </c>
      <c r="C211" s="22" t="str">
        <f>VLOOKUP(tbGems_I[[#This Row],[Name]],tbGems[],MATCH("Sub-Type",tbGems[#Headers],0),FALSE)</f>
        <v>STR Gem</v>
      </c>
      <c r="D211" s="34" t="str">
        <f>_xlfn.CONCAT(VLOOKUP(tbGems_I[[#This Row],[Name]],tbGems[],MATCH("Prefix",tbGems[#Headers],0),FALSE),".",tbGems_I[[#This Row],[Level]]," ",tbGems_I[[#This Row],[Name]])</f>
        <v>6.12.105.1 Cleave</v>
      </c>
      <c r="E211" s="36" t="s">
        <v>281</v>
      </c>
      <c r="F211" s="40" t="s">
        <v>290</v>
      </c>
      <c r="G211" s="37">
        <v>0</v>
      </c>
      <c r="H211" s="38">
        <v>1</v>
      </c>
      <c r="I211" s="39"/>
      <c r="J211" s="3" t="s">
        <v>292</v>
      </c>
      <c r="K211" s="14">
        <f>VLOOKUP(tbGems_I[[#This Row],[Long Name]],tbGemLevels[],MATCH("ReqLevel",tbGemLevels[#Headers],0),FALSE)</f>
        <v>1</v>
      </c>
      <c r="L211" s="14">
        <f>VLOOKUP(tbGems_I[[#This Row],[Long Name]],tbGemLevels[],MATCH("STR",tbGemLevels[#Headers],0),FALSE)</f>
        <v>0</v>
      </c>
      <c r="M211" s="14">
        <f>VLOOKUP(tbGems_I[[#This Row],[Long Name]],tbGemLevels[],MATCH("DEX",tbGemLevels[#Headers],0),FALSE)</f>
        <v>0</v>
      </c>
      <c r="N211" s="9">
        <f>VLOOKUP(tbGems_I[[#This Row],[Long Name]],tbGemLevels[],MATCH("INT",tbGemLevels[#Headers],0),FALSE)</f>
        <v>0</v>
      </c>
      <c r="O211" s="43" t="str">
        <f>VLOOKUP(tbGems_I[[#This Row],[Name]],tbGems[],MATCH("Keywords",tbGems[#Headers],0),FALSE)</f>
        <v>Attack, AoE, Physical, Melee</v>
      </c>
      <c r="P211" s="2"/>
    </row>
    <row r="212" spans="2:16" ht="32.1" hidden="1" customHeight="1" x14ac:dyDescent="0.25">
      <c r="B212" s="2" t="s">
        <v>854</v>
      </c>
      <c r="C212" s="22" t="str">
        <f>VLOOKUP(tbGems_I[[#This Row],[Name]],tbGems[],MATCH("Sub-Type",tbGems[#Headers],0),FALSE)</f>
        <v>STR Gem</v>
      </c>
      <c r="D212" s="34" t="str">
        <f>_xlfn.CONCAT(VLOOKUP(tbGems_I[[#This Row],[Name]],tbGems[],MATCH("Prefix",tbGems[#Headers],0),FALSE),".",tbGems_I[[#This Row],[Level]]," ",tbGems_I[[#This Row],[Name]])</f>
        <v>6.12.326.1 Shield Charge</v>
      </c>
      <c r="E212" s="36" t="s">
        <v>281</v>
      </c>
      <c r="F212" s="40" t="s">
        <v>290</v>
      </c>
      <c r="G212" s="37">
        <v>0</v>
      </c>
      <c r="H212" s="38">
        <v>1</v>
      </c>
      <c r="I212" s="39"/>
      <c r="J212" s="3" t="s">
        <v>292</v>
      </c>
      <c r="K212" s="14">
        <f>VLOOKUP(tbGems_I[[#This Row],[Long Name]],tbGemLevels[],MATCH("ReqLevel",tbGemLevels[#Headers],0),FALSE)</f>
        <v>10</v>
      </c>
      <c r="L212" s="14">
        <f>VLOOKUP(tbGems_I[[#This Row],[Long Name]],tbGemLevels[],MATCH("STR",tbGemLevels[#Headers],0),FALSE)</f>
        <v>29</v>
      </c>
      <c r="M212" s="14">
        <f>VLOOKUP(tbGems_I[[#This Row],[Long Name]],tbGemLevels[],MATCH("DEX",tbGemLevels[#Headers],0),FALSE)</f>
        <v>0</v>
      </c>
      <c r="N212" s="9">
        <f>VLOOKUP(tbGems_I[[#This Row],[Long Name]],tbGemLevels[],MATCH("INT",tbGemLevels[#Headers],0),FALSE)</f>
        <v>0</v>
      </c>
      <c r="O212" s="43" t="str">
        <f>VLOOKUP(tbGems_I[[#This Row],[Name]],tbGems[],MATCH("Keywords",tbGems[#Headers],0),FALSE)</f>
        <v>Attack, AoE, Movement, Travel, Melee</v>
      </c>
      <c r="P212" s="2"/>
    </row>
    <row r="213" spans="2:16" ht="32.1" hidden="1" customHeight="1" x14ac:dyDescent="0.25">
      <c r="B213" s="2" t="s">
        <v>854</v>
      </c>
      <c r="C213" s="22" t="str">
        <f>VLOOKUP(tbGems_I[[#This Row],[Name]],tbGems[],MATCH("Sub-Type",tbGems[#Headers],0),FALSE)</f>
        <v>STR Gem</v>
      </c>
      <c r="D213" s="34" t="str">
        <f>_xlfn.CONCAT(VLOOKUP(tbGems_I[[#This Row],[Name]],tbGems[],MATCH("Prefix",tbGems[#Headers],0),FALSE),".",tbGems_I[[#This Row],[Level]]," ",tbGems_I[[#This Row],[Name]])</f>
        <v>6.12.326.1 Shield Charge</v>
      </c>
      <c r="E213" s="36" t="s">
        <v>281</v>
      </c>
      <c r="F213" s="40" t="s">
        <v>290</v>
      </c>
      <c r="G213" s="37">
        <v>0</v>
      </c>
      <c r="H213" s="38">
        <v>1</v>
      </c>
      <c r="I213" s="39"/>
      <c r="J213" s="3" t="s">
        <v>292</v>
      </c>
      <c r="K213" s="14">
        <f>VLOOKUP(tbGems_I[[#This Row],[Long Name]],tbGemLevels[],MATCH("ReqLevel",tbGemLevels[#Headers],0),FALSE)</f>
        <v>10</v>
      </c>
      <c r="L213" s="14">
        <f>VLOOKUP(tbGems_I[[#This Row],[Long Name]],tbGemLevels[],MATCH("STR",tbGemLevels[#Headers],0),FALSE)</f>
        <v>29</v>
      </c>
      <c r="M213" s="14">
        <f>VLOOKUP(tbGems_I[[#This Row],[Long Name]],tbGemLevels[],MATCH("DEX",tbGemLevels[#Headers],0),FALSE)</f>
        <v>0</v>
      </c>
      <c r="N213" s="9">
        <f>VLOOKUP(tbGems_I[[#This Row],[Long Name]],tbGemLevels[],MATCH("INT",tbGemLevels[#Headers],0),FALSE)</f>
        <v>0</v>
      </c>
      <c r="O213" s="43" t="str">
        <f>VLOOKUP(tbGems_I[[#This Row],[Name]],tbGems[],MATCH("Keywords",tbGems[#Headers],0),FALSE)</f>
        <v>Attack, AoE, Movement, Travel, Melee</v>
      </c>
      <c r="P213" s="2"/>
    </row>
    <row r="214" spans="2:16" ht="32.1" hidden="1" customHeight="1" x14ac:dyDescent="0.25">
      <c r="B214" s="2" t="s">
        <v>240</v>
      </c>
      <c r="C214" s="22" t="str">
        <f>VLOOKUP(tbGems_I[[#This Row],[Name]],tbGems[],MATCH("Sub-Type",tbGems[#Headers],0),FALSE)</f>
        <v>STR Gem</v>
      </c>
      <c r="D214" s="34" t="str">
        <f>_xlfn.CONCAT(VLOOKUP(tbGems_I[[#This Row],[Name]],tbGems[],MATCH("Prefix",tbGems[#Headers],0),FALSE),".",tbGems_I[[#This Row],[Level]]," ",tbGems_I[[#This Row],[Name]])</f>
        <v>6.12.369.1 Sweep</v>
      </c>
      <c r="E214" s="36" t="s">
        <v>281</v>
      </c>
      <c r="F214" s="40" t="s">
        <v>290</v>
      </c>
      <c r="G214" s="37">
        <v>0</v>
      </c>
      <c r="H214" s="38">
        <v>1</v>
      </c>
      <c r="I214" s="39"/>
      <c r="J214" s="3" t="s">
        <v>292</v>
      </c>
      <c r="K214" s="14">
        <f>VLOOKUP(tbGems_I[[#This Row],[Long Name]],tbGemLevels[],MATCH("ReqLevel",tbGemLevels[#Headers],0),FALSE)</f>
        <v>12</v>
      </c>
      <c r="L214" s="14">
        <f>VLOOKUP(tbGems_I[[#This Row],[Long Name]],tbGemLevels[],MATCH("STR",tbGemLevels[#Headers],0),FALSE)</f>
        <v>33</v>
      </c>
      <c r="M214" s="14">
        <f>VLOOKUP(tbGems_I[[#This Row],[Long Name]],tbGemLevels[],MATCH("DEX",tbGemLevels[#Headers],0),FALSE)</f>
        <v>0</v>
      </c>
      <c r="N214" s="9">
        <f>VLOOKUP(tbGems_I[[#This Row],[Long Name]],tbGemLevels[],MATCH("INT",tbGemLevels[#Headers],0),FALSE)</f>
        <v>0</v>
      </c>
      <c r="O214" s="43" t="str">
        <f>VLOOKUP(tbGems_I[[#This Row],[Name]],tbGems[],MATCH("Keywords",tbGems[#Headers],0),FALSE)</f>
        <v>Attack, AoE, Physical, Melee</v>
      </c>
      <c r="P214" s="2"/>
    </row>
    <row r="215" spans="2:16" ht="32.1" hidden="1" customHeight="1" x14ac:dyDescent="0.25">
      <c r="B215" s="2" t="s">
        <v>240</v>
      </c>
      <c r="C215" s="22" t="str">
        <f>VLOOKUP(tbGems_I[[#This Row],[Name]],tbGems[],MATCH("Sub-Type",tbGems[#Headers],0),FALSE)</f>
        <v>STR Gem</v>
      </c>
      <c r="D215" s="34" t="str">
        <f>_xlfn.CONCAT(VLOOKUP(tbGems_I[[#This Row],[Name]],tbGems[],MATCH("Prefix",tbGems[#Headers],0),FALSE),".",tbGems_I[[#This Row],[Level]]," ",tbGems_I[[#This Row],[Name]])</f>
        <v>6.12.369.1 Sweep</v>
      </c>
      <c r="E215" s="36" t="s">
        <v>281</v>
      </c>
      <c r="F215" s="40" t="s">
        <v>290</v>
      </c>
      <c r="G215" s="37">
        <v>0</v>
      </c>
      <c r="H215" s="38">
        <v>1</v>
      </c>
      <c r="I215" s="39"/>
      <c r="J215" s="3" t="s">
        <v>292</v>
      </c>
      <c r="K215" s="14">
        <f>VLOOKUP(tbGems_I[[#This Row],[Long Name]],tbGemLevels[],MATCH("ReqLevel",tbGemLevels[#Headers],0),FALSE)</f>
        <v>12</v>
      </c>
      <c r="L215" s="14">
        <f>VLOOKUP(tbGems_I[[#This Row],[Long Name]],tbGemLevels[],MATCH("STR",tbGemLevels[#Headers],0),FALSE)</f>
        <v>33</v>
      </c>
      <c r="M215" s="14">
        <f>VLOOKUP(tbGems_I[[#This Row],[Long Name]],tbGemLevels[],MATCH("DEX",tbGemLevels[#Headers],0),FALSE)</f>
        <v>0</v>
      </c>
      <c r="N215" s="9">
        <f>VLOOKUP(tbGems_I[[#This Row],[Long Name]],tbGemLevels[],MATCH("INT",tbGemLevels[#Headers],0),FALSE)</f>
        <v>0</v>
      </c>
      <c r="O215" s="43" t="str">
        <f>VLOOKUP(tbGems_I[[#This Row],[Name]],tbGems[],MATCH("Keywords",tbGems[#Headers],0),FALSE)</f>
        <v>Attack, AoE, Physical, Melee</v>
      </c>
      <c r="P215" s="2"/>
    </row>
    <row r="216" spans="2:16" ht="32.1" hidden="1" customHeight="1" x14ac:dyDescent="0.25">
      <c r="B216" s="2" t="s">
        <v>829</v>
      </c>
      <c r="C216" s="22" t="str">
        <f>VLOOKUP(tbGems_I[[#This Row],[Name]],tbGems[],MATCH("Sub-Type",tbGems[#Headers],0),FALSE)</f>
        <v>STR Gem</v>
      </c>
      <c r="D216" s="34" t="str">
        <f>_xlfn.CONCAT(VLOOKUP(tbGems_I[[#This Row],[Name]],tbGems[],MATCH("Prefix",tbGems[#Headers],0),FALSE),".",tbGems_I[[#This Row],[Level]]," ",tbGems_I[[#This Row],[Name]])</f>
        <v>6.12.143.1 Earthquake</v>
      </c>
      <c r="E216" s="36" t="s">
        <v>281</v>
      </c>
      <c r="F216" s="40" t="s">
        <v>290</v>
      </c>
      <c r="G216" s="37">
        <v>0.2</v>
      </c>
      <c r="H216" s="38">
        <v>1</v>
      </c>
      <c r="I216" s="39"/>
      <c r="J216" s="3" t="s">
        <v>297</v>
      </c>
      <c r="K216" s="14">
        <f>VLOOKUP(tbGems_I[[#This Row],[Long Name]],tbGemLevels[],MATCH("ReqLevel",tbGemLevels[#Headers],0),FALSE)</f>
        <v>28</v>
      </c>
      <c r="L216" s="14">
        <f>VLOOKUP(tbGems_I[[#This Row],[Long Name]],tbGemLevels[],MATCH("STR",tbGemLevels[#Headers],0),FALSE)</f>
        <v>67</v>
      </c>
      <c r="M216" s="14">
        <f>VLOOKUP(tbGems_I[[#This Row],[Long Name]],tbGemLevels[],MATCH("DEX",tbGemLevels[#Headers],0),FALSE)</f>
        <v>0</v>
      </c>
      <c r="N216" s="9">
        <f>VLOOKUP(tbGems_I[[#This Row],[Long Name]],tbGemLevels[],MATCH("INT",tbGemLevels[#Headers],0),FALSE)</f>
        <v>0</v>
      </c>
      <c r="O216" s="43" t="str">
        <f>VLOOKUP(tbGems_I[[#This Row],[Name]],tbGems[],MATCH("Keywords",tbGems[#Headers],0),FALSE)</f>
        <v>Attack, AoE, Duration, Slam, Melee</v>
      </c>
      <c r="P216" s="2"/>
    </row>
    <row r="217" spans="2:16" ht="32.1" hidden="1" customHeight="1" x14ac:dyDescent="0.25">
      <c r="B217" s="2" t="s">
        <v>829</v>
      </c>
      <c r="C217" s="22" t="str">
        <f>VLOOKUP(tbGems_I[[#This Row],[Name]],tbGems[],MATCH("Sub-Type",tbGems[#Headers],0),FALSE)</f>
        <v>STR Gem</v>
      </c>
      <c r="D217" s="34" t="str">
        <f>_xlfn.CONCAT(VLOOKUP(tbGems_I[[#This Row],[Name]],tbGems[],MATCH("Prefix",tbGems[#Headers],0),FALSE),".",tbGems_I[[#This Row],[Level]]," ",tbGems_I[[#This Row],[Name]])</f>
        <v>6.12.143.1 Earthquake</v>
      </c>
      <c r="E217" s="36" t="s">
        <v>281</v>
      </c>
      <c r="F217" s="40" t="s">
        <v>290</v>
      </c>
      <c r="G217" s="37">
        <v>0.11</v>
      </c>
      <c r="H217" s="38">
        <v>1</v>
      </c>
      <c r="I217" s="39"/>
      <c r="J217" s="3" t="s">
        <v>292</v>
      </c>
      <c r="K217" s="14">
        <f>VLOOKUP(tbGems_I[[#This Row],[Long Name]],tbGemLevels[],MATCH("ReqLevel",tbGemLevels[#Headers],0),FALSE)</f>
        <v>28</v>
      </c>
      <c r="L217" s="14">
        <f>VLOOKUP(tbGems_I[[#This Row],[Long Name]],tbGemLevels[],MATCH("STR",tbGemLevels[#Headers],0),FALSE)</f>
        <v>67</v>
      </c>
      <c r="M217" s="14">
        <f>VLOOKUP(tbGems_I[[#This Row],[Long Name]],tbGemLevels[],MATCH("DEX",tbGemLevels[#Headers],0),FALSE)</f>
        <v>0</v>
      </c>
      <c r="N217" s="9">
        <f>VLOOKUP(tbGems_I[[#This Row],[Long Name]],tbGemLevels[],MATCH("INT",tbGemLevels[#Headers],0),FALSE)</f>
        <v>0</v>
      </c>
      <c r="O217" s="43" t="str">
        <f>VLOOKUP(tbGems_I[[#This Row],[Name]],tbGems[],MATCH("Keywords",tbGems[#Headers],0),FALSE)</f>
        <v>Attack, AoE, Duration, Slam, Melee</v>
      </c>
      <c r="P217" s="2"/>
    </row>
    <row r="218" spans="2:16" ht="32.1" hidden="1" customHeight="1" x14ac:dyDescent="0.25">
      <c r="B218" s="2" t="s">
        <v>774</v>
      </c>
      <c r="C218" s="22" t="str">
        <f>VLOOKUP(tbGems_I[[#This Row],[Name]],tbGems[],MATCH("Sub-Type",tbGems[#Headers],0),FALSE)</f>
        <v>DEX Gem</v>
      </c>
      <c r="D218" s="34" t="str">
        <f>_xlfn.CONCAT(VLOOKUP(tbGems_I[[#This Row],[Name]],tbGems[],MATCH("Prefix",tbGems[#Headers],0),FALSE),".",tbGems_I[[#This Row],[Level]]," ",tbGems_I[[#This Row],[Name]])</f>
        <v>6.13.178.1 Flamethrower Trap</v>
      </c>
      <c r="E218" s="36" t="s">
        <v>281</v>
      </c>
      <c r="F218" s="40" t="s">
        <v>1674</v>
      </c>
      <c r="G218" s="37">
        <v>0</v>
      </c>
      <c r="H218" s="38">
        <v>1</v>
      </c>
      <c r="I218" s="39"/>
      <c r="J218" s="3" t="s">
        <v>292</v>
      </c>
      <c r="K218" s="14">
        <f>VLOOKUP(tbGems_I[[#This Row],[Long Name]],tbGemLevels[],MATCH("ReqLevel",tbGemLevels[#Headers],0),FALSE)</f>
        <v>28</v>
      </c>
      <c r="L218" s="14">
        <f>VLOOKUP(tbGems_I[[#This Row],[Long Name]],tbGemLevels[],MATCH("STR",tbGemLevels[#Headers],0),FALSE)</f>
        <v>0</v>
      </c>
      <c r="M218" s="14">
        <f>VLOOKUP(tbGems_I[[#This Row],[Long Name]],tbGemLevels[],MATCH("DEX",tbGemLevels[#Headers],0),FALSE)</f>
        <v>42</v>
      </c>
      <c r="N218" s="9">
        <f>VLOOKUP(tbGems_I[[#This Row],[Long Name]],tbGemLevels[],MATCH("INT",tbGemLevels[#Headers],0),FALSE)</f>
        <v>29</v>
      </c>
      <c r="O218" s="43" t="str">
        <f>VLOOKUP(tbGems_I[[#This Row],[Name]],tbGems[],MATCH("Keywords",tbGems[#Headers],0),FALSE)</f>
        <v>Trap, Spell, Duration, AoE, Fire</v>
      </c>
      <c r="P218" s="2"/>
    </row>
    <row r="219" spans="2:16" ht="32.1" hidden="1" customHeight="1" x14ac:dyDescent="0.25">
      <c r="B219" s="2" t="s">
        <v>774</v>
      </c>
      <c r="C219" s="22" t="str">
        <f>VLOOKUP(tbGems_I[[#This Row],[Name]],tbGems[],MATCH("Sub-Type",tbGems[#Headers],0),FALSE)</f>
        <v>DEX Gem</v>
      </c>
      <c r="D219" s="34" t="str">
        <f>_xlfn.CONCAT(VLOOKUP(tbGems_I[[#This Row],[Name]],tbGems[],MATCH("Prefix",tbGems[#Headers],0),FALSE),".",tbGems_I[[#This Row],[Level]]," ",tbGems_I[[#This Row],[Name]])</f>
        <v>6.13.178.1 Flamethrower Trap</v>
      </c>
      <c r="E219" s="36" t="s">
        <v>281</v>
      </c>
      <c r="F219" s="40" t="s">
        <v>1674</v>
      </c>
      <c r="G219" s="37">
        <v>0</v>
      </c>
      <c r="H219" s="38">
        <v>1</v>
      </c>
      <c r="I219" s="39"/>
      <c r="J219" s="3" t="s">
        <v>292</v>
      </c>
      <c r="K219" s="14">
        <f>VLOOKUP(tbGems_I[[#This Row],[Long Name]],tbGemLevels[],MATCH("ReqLevel",tbGemLevels[#Headers],0),FALSE)</f>
        <v>28</v>
      </c>
      <c r="L219" s="14">
        <f>VLOOKUP(tbGems_I[[#This Row],[Long Name]],tbGemLevels[],MATCH("STR",tbGemLevels[#Headers],0),FALSE)</f>
        <v>0</v>
      </c>
      <c r="M219" s="14">
        <f>VLOOKUP(tbGems_I[[#This Row],[Long Name]],tbGemLevels[],MATCH("DEX",tbGemLevels[#Headers],0),FALSE)</f>
        <v>42</v>
      </c>
      <c r="N219" s="9">
        <f>VLOOKUP(tbGems_I[[#This Row],[Long Name]],tbGemLevels[],MATCH("INT",tbGemLevels[#Headers],0),FALSE)</f>
        <v>29</v>
      </c>
      <c r="O219" s="43" t="str">
        <f>VLOOKUP(tbGems_I[[#This Row],[Name]],tbGems[],MATCH("Keywords",tbGems[#Headers],0),FALSE)</f>
        <v>Trap, Spell, Duration, AoE, Fire</v>
      </c>
      <c r="P219" s="2"/>
    </row>
    <row r="220" spans="2:16" ht="32.1" hidden="1" customHeight="1" x14ac:dyDescent="0.25">
      <c r="B220" s="2" t="s">
        <v>814</v>
      </c>
      <c r="C220" s="22" t="str">
        <f>VLOOKUP(tbGems_I[[#This Row],[Name]],tbGems[],MATCH("Sub-Type",tbGems[#Headers],0),FALSE)</f>
        <v>DEX Gem</v>
      </c>
      <c r="D220" s="34" t="str">
        <f>_xlfn.CONCAT(VLOOKUP(tbGems_I[[#This Row],[Name]],tbGems[],MATCH("Prefix",tbGems[#Headers],0),FALSE),".",tbGems_I[[#This Row],[Level]]," ",tbGems_I[[#This Row],[Name]])</f>
        <v>6.13.405.1 Withering Step</v>
      </c>
      <c r="E220" s="36" t="s">
        <v>281</v>
      </c>
      <c r="F220" s="40" t="s">
        <v>1674</v>
      </c>
      <c r="G220" s="37">
        <v>0.12</v>
      </c>
      <c r="H220" s="38">
        <v>1</v>
      </c>
      <c r="I220" s="39"/>
      <c r="J220" s="3" t="s">
        <v>292</v>
      </c>
      <c r="K220" s="14">
        <f>VLOOKUP(tbGems_I[[#This Row],[Long Name]],tbGemLevels[],MATCH("ReqLevel",tbGemLevels[#Headers],0),FALSE)</f>
        <v>10</v>
      </c>
      <c r="L220" s="14">
        <f>VLOOKUP(tbGems_I[[#This Row],[Long Name]],tbGemLevels[],MATCH("STR",tbGemLevels[#Headers],0),FALSE)</f>
        <v>0</v>
      </c>
      <c r="M220" s="14">
        <f>VLOOKUP(tbGems_I[[#This Row],[Long Name]],tbGemLevels[],MATCH("DEX",tbGemLevels[#Headers],0),FALSE)</f>
        <v>18</v>
      </c>
      <c r="N220" s="9">
        <f>VLOOKUP(tbGems_I[[#This Row],[Long Name]],tbGemLevels[],MATCH("INT",tbGemLevels[#Headers],0),FALSE)</f>
        <v>0</v>
      </c>
      <c r="O220" s="43" t="str">
        <f>VLOOKUP(tbGems_I[[#This Row],[Name]],tbGems[],MATCH("Keywords",tbGems[#Headers],0),FALSE)</f>
        <v>Travel, AoE, Chaos, Movement, Blink, Spell, Duration</v>
      </c>
      <c r="P220" s="2"/>
    </row>
    <row r="221" spans="2:16" ht="32.1" hidden="1" customHeight="1" x14ac:dyDescent="0.25">
      <c r="B221" s="2" t="s">
        <v>814</v>
      </c>
      <c r="C221" s="22" t="str">
        <f>VLOOKUP(tbGems_I[[#This Row],[Name]],tbGems[],MATCH("Sub-Type",tbGems[#Headers],0),FALSE)</f>
        <v>DEX Gem</v>
      </c>
      <c r="D221" s="34" t="str">
        <f>_xlfn.CONCAT(VLOOKUP(tbGems_I[[#This Row],[Name]],tbGems[],MATCH("Prefix",tbGems[#Headers],0),FALSE),".",tbGems_I[[#This Row],[Level]]," ",tbGems_I[[#This Row],[Name]])</f>
        <v>6.13.405.1 Withering Step</v>
      </c>
      <c r="E221" s="36" t="s">
        <v>281</v>
      </c>
      <c r="F221" s="40" t="s">
        <v>1674</v>
      </c>
      <c r="G221" s="37">
        <v>0</v>
      </c>
      <c r="H221" s="38">
        <v>1</v>
      </c>
      <c r="I221" s="39"/>
      <c r="J221" s="3" t="s">
        <v>292</v>
      </c>
      <c r="K221" s="14">
        <f>VLOOKUP(tbGems_I[[#This Row],[Long Name]],tbGemLevels[],MATCH("ReqLevel",tbGemLevels[#Headers],0),FALSE)</f>
        <v>10</v>
      </c>
      <c r="L221" s="14">
        <f>VLOOKUP(tbGems_I[[#This Row],[Long Name]],tbGemLevels[],MATCH("STR",tbGemLevels[#Headers],0),FALSE)</f>
        <v>0</v>
      </c>
      <c r="M221" s="14">
        <f>VLOOKUP(tbGems_I[[#This Row],[Long Name]],tbGemLevels[],MATCH("DEX",tbGemLevels[#Headers],0),FALSE)</f>
        <v>18</v>
      </c>
      <c r="N221" s="9">
        <f>VLOOKUP(tbGems_I[[#This Row],[Long Name]],tbGemLevels[],MATCH("INT",tbGemLevels[#Headers],0),FALSE)</f>
        <v>0</v>
      </c>
      <c r="O221" s="43" t="str">
        <f>VLOOKUP(tbGems_I[[#This Row],[Name]],tbGems[],MATCH("Keywords",tbGems[#Headers],0),FALSE)</f>
        <v>Travel, AoE, Chaos, Movement, Blink, Spell, Duration</v>
      </c>
      <c r="P221" s="2"/>
    </row>
    <row r="222" spans="2:16" ht="32.1" hidden="1" customHeight="1" x14ac:dyDescent="0.25">
      <c r="B222" s="2" t="s">
        <v>781</v>
      </c>
      <c r="C222" s="22" t="str">
        <f>VLOOKUP(tbGems_I[[#This Row],[Name]],tbGems[],MATCH("Sub-Type",tbGems[#Headers],0),FALSE)</f>
        <v>DEX Gem</v>
      </c>
      <c r="D222" s="34" t="str">
        <f>_xlfn.CONCAT(VLOOKUP(tbGems_I[[#This Row],[Name]],tbGems[],MATCH("Prefix",tbGems[#Headers],0),FALSE),".",tbGems_I[[#This Row],[Level]]," ",tbGems_I[[#This Row],[Name]])</f>
        <v>6.13.221.1 Ice Trap</v>
      </c>
      <c r="E222" s="36" t="s">
        <v>281</v>
      </c>
      <c r="F222" s="40" t="s">
        <v>1674</v>
      </c>
      <c r="G222" s="37">
        <v>0</v>
      </c>
      <c r="H222" s="38">
        <v>1</v>
      </c>
      <c r="I222" s="39"/>
      <c r="J222" s="3" t="s">
        <v>292</v>
      </c>
      <c r="K222" s="14">
        <f>VLOOKUP(tbGems_I[[#This Row],[Long Name]],tbGemLevels[],MATCH("ReqLevel",tbGemLevels[#Headers],0),FALSE)</f>
        <v>28</v>
      </c>
      <c r="L222" s="14">
        <f>VLOOKUP(tbGems_I[[#This Row],[Long Name]],tbGemLevels[],MATCH("STR",tbGemLevels[#Headers],0),FALSE)</f>
        <v>0</v>
      </c>
      <c r="M222" s="14">
        <f>VLOOKUP(tbGems_I[[#This Row],[Long Name]],tbGemLevels[],MATCH("DEX",tbGemLevels[#Headers],0),FALSE)</f>
        <v>42</v>
      </c>
      <c r="N222" s="9">
        <f>VLOOKUP(tbGems_I[[#This Row],[Long Name]],tbGemLevels[],MATCH("INT",tbGemLevels[#Headers],0),FALSE)</f>
        <v>29</v>
      </c>
      <c r="O222" s="43" t="str">
        <f>VLOOKUP(tbGems_I[[#This Row],[Name]],tbGems[],MATCH("Keywords",tbGems[#Headers],0),FALSE)</f>
        <v>Trap, Spell, AoE, Cold</v>
      </c>
      <c r="P222" s="2"/>
    </row>
    <row r="223" spans="2:16" ht="32.1" hidden="1" customHeight="1" x14ac:dyDescent="0.25">
      <c r="B223" s="2" t="s">
        <v>781</v>
      </c>
      <c r="C223" s="22" t="str">
        <f>VLOOKUP(tbGems_I[[#This Row],[Name]],tbGems[],MATCH("Sub-Type",tbGems[#Headers],0),FALSE)</f>
        <v>DEX Gem</v>
      </c>
      <c r="D223" s="34" t="str">
        <f>_xlfn.CONCAT(VLOOKUP(tbGems_I[[#This Row],[Name]],tbGems[],MATCH("Prefix",tbGems[#Headers],0),FALSE),".",tbGems_I[[#This Row],[Level]]," ",tbGems_I[[#This Row],[Name]])</f>
        <v>6.13.221.1 Ice Trap</v>
      </c>
      <c r="E223" s="36" t="s">
        <v>281</v>
      </c>
      <c r="F223" s="40" t="s">
        <v>1674</v>
      </c>
      <c r="G223" s="37">
        <v>0</v>
      </c>
      <c r="H223" s="38">
        <v>1</v>
      </c>
      <c r="I223" s="39"/>
      <c r="J223" s="3" t="s">
        <v>292</v>
      </c>
      <c r="K223" s="14">
        <f>VLOOKUP(tbGems_I[[#This Row],[Long Name]],tbGemLevels[],MATCH("ReqLevel",tbGemLevels[#Headers],0),FALSE)</f>
        <v>28</v>
      </c>
      <c r="L223" s="14">
        <f>VLOOKUP(tbGems_I[[#This Row],[Long Name]],tbGemLevels[],MATCH("STR",tbGemLevels[#Headers],0),FALSE)</f>
        <v>0</v>
      </c>
      <c r="M223" s="14">
        <f>VLOOKUP(tbGems_I[[#This Row],[Long Name]],tbGemLevels[],MATCH("DEX",tbGemLevels[#Headers],0),FALSE)</f>
        <v>42</v>
      </c>
      <c r="N223" s="9">
        <f>VLOOKUP(tbGems_I[[#This Row],[Long Name]],tbGemLevels[],MATCH("INT",tbGemLevels[#Headers],0),FALSE)</f>
        <v>29</v>
      </c>
      <c r="O223" s="43" t="str">
        <f>VLOOKUP(tbGems_I[[#This Row],[Name]],tbGems[],MATCH("Keywords",tbGems[#Headers],0),FALSE)</f>
        <v>Trap, Spell, AoE, Cold</v>
      </c>
      <c r="P223" s="2"/>
    </row>
    <row r="224" spans="2:16" ht="32.1" hidden="1" customHeight="1" x14ac:dyDescent="0.25">
      <c r="B224" s="2" t="s">
        <v>262</v>
      </c>
      <c r="C224" s="2" t="str">
        <f>VLOOKUP(tbGems_I[[#This Row],[Name]],tbGems[],MATCH("Sub-Type",tbGems[#Headers],0),FALSE)</f>
        <v>DEX Gem</v>
      </c>
      <c r="D224" s="34" t="str">
        <f>_xlfn.CONCAT(VLOOKUP(tbGems_I[[#This Row],[Name]],tbGems[],MATCH("Prefix",tbGems[#Headers],0),FALSE),".",tbGems_I[[#This Row],[Level]]," ",tbGems_I[[#This Row],[Name]])</f>
        <v>6.13.341.1 Spectral Throw</v>
      </c>
      <c r="E224" s="40" t="s">
        <v>281</v>
      </c>
      <c r="F224" s="40" t="s">
        <v>1674</v>
      </c>
      <c r="G224" s="32">
        <v>0</v>
      </c>
      <c r="H224" s="3">
        <v>1</v>
      </c>
      <c r="J224" s="3" t="s">
        <v>292</v>
      </c>
      <c r="K224" s="9">
        <f>VLOOKUP(tbGems_I[[#This Row],[Long Name]],tbGemLevels[],MATCH("ReqLevel",tbGemLevels[#Headers],0),FALSE)</f>
        <v>1</v>
      </c>
      <c r="L224" s="9">
        <f>VLOOKUP(tbGems_I[[#This Row],[Long Name]],tbGemLevels[],MATCH("STR",tbGemLevels[#Headers],0),FALSE)</f>
        <v>0</v>
      </c>
      <c r="M224" s="9">
        <f>VLOOKUP(tbGems_I[[#This Row],[Long Name]],tbGemLevels[],MATCH("DEX",tbGemLevels[#Headers],0),FALSE)</f>
        <v>0</v>
      </c>
      <c r="N224" s="9">
        <f>VLOOKUP(tbGems_I[[#This Row],[Long Name]],tbGemLevels[],MATCH("INT",tbGemLevels[#Headers],0),FALSE)</f>
        <v>0</v>
      </c>
      <c r="O224" s="43" t="str">
        <f>VLOOKUP(tbGems_I[[#This Row],[Name]],tbGems[],MATCH("Keywords",tbGems[#Headers],0),FALSE)</f>
        <v>Attack, Projectile</v>
      </c>
      <c r="P224" s="2"/>
    </row>
    <row r="225" spans="2:16" ht="32.1" hidden="1" customHeight="1" x14ac:dyDescent="0.25">
      <c r="B225" s="2" t="s">
        <v>172</v>
      </c>
      <c r="C225" s="22" t="str">
        <f>VLOOKUP(tbGems_I[[#This Row],[Name]],tbGems[],MATCH("Sub-Type",tbGems[#Headers],0),FALSE)</f>
        <v>DEX Gem</v>
      </c>
      <c r="D225" s="34" t="str">
        <f>_xlfn.CONCAT(VLOOKUP(tbGems_I[[#This Row],[Name]],tbGems[],MATCH("Prefix",tbGems[#Headers],0),FALSE),".",tbGems_I[[#This Row],[Level]]," ",tbGems_I[[#This Row],[Name]])</f>
        <v>6.13.68.1 Blade Vortex</v>
      </c>
      <c r="E225" s="40" t="s">
        <v>281</v>
      </c>
      <c r="F225" s="40" t="s">
        <v>1674</v>
      </c>
      <c r="G225" s="37">
        <v>0</v>
      </c>
      <c r="H225" s="38">
        <v>1</v>
      </c>
      <c r="I225" s="39"/>
      <c r="J225" s="3" t="s">
        <v>297</v>
      </c>
      <c r="K225" s="14">
        <f>VLOOKUP(tbGems_I[[#This Row],[Long Name]],tbGemLevels[],MATCH("ReqLevel",tbGemLevels[#Headers],0),FALSE)</f>
        <v>12</v>
      </c>
      <c r="L225" s="14">
        <f>VLOOKUP(tbGems_I[[#This Row],[Long Name]],tbGemLevels[],MATCH("STR",tbGemLevels[#Headers],0),FALSE)</f>
        <v>0</v>
      </c>
      <c r="M225" s="14">
        <f>VLOOKUP(tbGems_I[[#This Row],[Long Name]],tbGemLevels[],MATCH("DEX",tbGemLevels[#Headers],0),FALSE)</f>
        <v>33</v>
      </c>
      <c r="N225" s="9">
        <f>VLOOKUP(tbGems_I[[#This Row],[Long Name]],tbGemLevels[],MATCH("INT",tbGemLevels[#Headers],0),FALSE)</f>
        <v>0</v>
      </c>
      <c r="O225" s="43" t="str">
        <f>VLOOKUP(tbGems_I[[#This Row],[Name]],tbGems[],MATCH("Keywords",tbGems[#Headers],0),FALSE)</f>
        <v>Spell, AoE, Duration, Physical</v>
      </c>
      <c r="P225" s="2"/>
    </row>
    <row r="226" spans="2:16" ht="32.1" hidden="1" customHeight="1" x14ac:dyDescent="0.25">
      <c r="B226" s="2" t="s">
        <v>172</v>
      </c>
      <c r="C226" s="22" t="str">
        <f>VLOOKUP(tbGems_I[[#This Row],[Name]],tbGems[],MATCH("Sub-Type",tbGems[#Headers],0),FALSE)</f>
        <v>DEX Gem</v>
      </c>
      <c r="D226" s="34" t="str">
        <f>_xlfn.CONCAT(VLOOKUP(tbGems_I[[#This Row],[Name]],tbGems[],MATCH("Prefix",tbGems[#Headers],0),FALSE),".",tbGems_I[[#This Row],[Level]]," ",tbGems_I[[#This Row],[Name]])</f>
        <v>6.13.68.1 Blade Vortex</v>
      </c>
      <c r="E226" s="40" t="s">
        <v>281</v>
      </c>
      <c r="F226" s="40" t="s">
        <v>1674</v>
      </c>
      <c r="G226" s="37">
        <v>0</v>
      </c>
      <c r="H226" s="38">
        <v>1</v>
      </c>
      <c r="I226" s="39"/>
      <c r="J226" s="3" t="s">
        <v>292</v>
      </c>
      <c r="K226" s="14">
        <f>VLOOKUP(tbGems_I[[#This Row],[Long Name]],tbGemLevels[],MATCH("ReqLevel",tbGemLevels[#Headers],0),FALSE)</f>
        <v>12</v>
      </c>
      <c r="L226" s="14">
        <f>VLOOKUP(tbGems_I[[#This Row],[Long Name]],tbGemLevels[],MATCH("STR",tbGemLevels[#Headers],0),FALSE)</f>
        <v>0</v>
      </c>
      <c r="M226" s="14">
        <f>VLOOKUP(tbGems_I[[#This Row],[Long Name]],tbGemLevels[],MATCH("DEX",tbGemLevels[#Headers],0),FALSE)</f>
        <v>33</v>
      </c>
      <c r="N226" s="9">
        <f>VLOOKUP(tbGems_I[[#This Row],[Long Name]],tbGemLevels[],MATCH("INT",tbGemLevels[#Headers],0),FALSE)</f>
        <v>0</v>
      </c>
      <c r="O226" s="43" t="str">
        <f>VLOOKUP(tbGems_I[[#This Row],[Name]],tbGems[],MATCH("Keywords",tbGems[#Headers],0),FALSE)</f>
        <v>Spell, AoE, Duration, Physical</v>
      </c>
      <c r="P226" s="2"/>
    </row>
    <row r="227" spans="2:16" ht="32.1" hidden="1" customHeight="1" x14ac:dyDescent="0.25">
      <c r="B227" s="2" t="s">
        <v>790</v>
      </c>
      <c r="C227" s="22" t="str">
        <f>VLOOKUP(tbGems_I[[#This Row],[Name]],tbGems[],MATCH("Sub-Type",tbGems[#Headers],0),FALSE)</f>
        <v>DEX Gem</v>
      </c>
      <c r="D227" s="34" t="str">
        <f>_xlfn.CONCAT(VLOOKUP(tbGems_I[[#This Row],[Name]],tbGems[],MATCH("Prefix",tbGems[#Headers],0),FALSE),".",tbGems_I[[#This Row],[Level]]," ",tbGems_I[[#This Row],[Name]])</f>
        <v>6.13.291.1 Poacher's Mark</v>
      </c>
      <c r="E227" s="40" t="s">
        <v>281</v>
      </c>
      <c r="F227" s="40" t="s">
        <v>1674</v>
      </c>
      <c r="G227" s="37">
        <v>0</v>
      </c>
      <c r="H227" s="38">
        <v>1</v>
      </c>
      <c r="I227" s="39"/>
      <c r="J227" s="3" t="s">
        <v>292</v>
      </c>
      <c r="K227" s="14">
        <f>VLOOKUP(tbGems_I[[#This Row],[Long Name]],tbGemLevels[],MATCH("ReqLevel",tbGemLevels[#Headers],0),FALSE)</f>
        <v>24</v>
      </c>
      <c r="L227" s="14">
        <f>VLOOKUP(tbGems_I[[#This Row],[Long Name]],tbGemLevels[],MATCH("STR",tbGemLevels[#Headers],0),FALSE)</f>
        <v>0</v>
      </c>
      <c r="M227" s="14">
        <f>VLOOKUP(tbGems_I[[#This Row],[Long Name]],tbGemLevels[],MATCH("DEX",tbGemLevels[#Headers],0),FALSE)</f>
        <v>58</v>
      </c>
      <c r="N227" s="9">
        <f>VLOOKUP(tbGems_I[[#This Row],[Long Name]],tbGemLevels[],MATCH("INT",tbGemLevels[#Headers],0),FALSE)</f>
        <v>0</v>
      </c>
      <c r="O227" s="43" t="str">
        <f>VLOOKUP(tbGems_I[[#This Row],[Name]],tbGems[],MATCH("Keywords",tbGems[#Headers],0),FALSE)</f>
        <v>Spell, Duration, Curse, Mark</v>
      </c>
      <c r="P227" s="2"/>
    </row>
    <row r="228" spans="2:16" ht="32.1" hidden="1" customHeight="1" x14ac:dyDescent="0.25">
      <c r="B228" s="2" t="s">
        <v>790</v>
      </c>
      <c r="C228" s="22" t="str">
        <f>VLOOKUP(tbGems_I[[#This Row],[Name]],tbGems[],MATCH("Sub-Type",tbGems[#Headers],0),FALSE)</f>
        <v>DEX Gem</v>
      </c>
      <c r="D228" s="34" t="str">
        <f>_xlfn.CONCAT(VLOOKUP(tbGems_I[[#This Row],[Name]],tbGems[],MATCH("Prefix",tbGems[#Headers],0),FALSE),".",tbGems_I[[#This Row],[Level]]," ",tbGems_I[[#This Row],[Name]])</f>
        <v>6.13.291.1 Poacher's Mark</v>
      </c>
      <c r="E228" s="40" t="s">
        <v>281</v>
      </c>
      <c r="F228" s="40" t="s">
        <v>1674</v>
      </c>
      <c r="G228" s="37">
        <v>0</v>
      </c>
      <c r="H228" s="38">
        <v>1</v>
      </c>
      <c r="I228" s="39"/>
      <c r="J228" s="3" t="s">
        <v>292</v>
      </c>
      <c r="K228" s="14">
        <f>VLOOKUP(tbGems_I[[#This Row],[Long Name]],tbGemLevels[],MATCH("ReqLevel",tbGemLevels[#Headers],0),FALSE)</f>
        <v>24</v>
      </c>
      <c r="L228" s="14">
        <f>VLOOKUP(tbGems_I[[#This Row],[Long Name]],tbGemLevels[],MATCH("STR",tbGemLevels[#Headers],0),FALSE)</f>
        <v>0</v>
      </c>
      <c r="M228" s="14">
        <f>VLOOKUP(tbGems_I[[#This Row],[Long Name]],tbGemLevels[],MATCH("DEX",tbGemLevels[#Headers],0),FALSE)</f>
        <v>58</v>
      </c>
      <c r="N228" s="9">
        <f>VLOOKUP(tbGems_I[[#This Row],[Long Name]],tbGemLevels[],MATCH("INT",tbGemLevels[#Headers],0),FALSE)</f>
        <v>0</v>
      </c>
      <c r="O228" s="43" t="str">
        <f>VLOOKUP(tbGems_I[[#This Row],[Name]],tbGems[],MATCH("Keywords",tbGems[#Headers],0),FALSE)</f>
        <v>Spell, Duration, Curse, Mark</v>
      </c>
      <c r="P228" s="2"/>
    </row>
    <row r="229" spans="2:16" ht="32.1" hidden="1" customHeight="1" x14ac:dyDescent="0.25">
      <c r="B229" s="2" t="s">
        <v>811</v>
      </c>
      <c r="C229" s="22" t="str">
        <f>VLOOKUP(tbGems_I[[#This Row],[Name]],tbGems[],MATCH("Sub-Type",tbGems[#Headers],0),FALSE)</f>
        <v>DEX Gem</v>
      </c>
      <c r="D229" s="34" t="str">
        <f>_xlfn.CONCAT(VLOOKUP(tbGems_I[[#This Row],[Name]],tbGems[],MATCH("Prefix",tbGems[#Headers],0),FALSE),".",tbGems_I[[#This Row],[Level]]," ",tbGems_I[[#This Row],[Name]])</f>
        <v>6.13.393.1 Volatile Dead</v>
      </c>
      <c r="E229" s="40" t="s">
        <v>281</v>
      </c>
      <c r="F229" s="40" t="s">
        <v>1674</v>
      </c>
      <c r="G229" s="37">
        <v>0</v>
      </c>
      <c r="H229" s="38">
        <v>1</v>
      </c>
      <c r="I229" s="39"/>
      <c r="J229" s="3" t="s">
        <v>292</v>
      </c>
      <c r="K229" s="14">
        <f>VLOOKUP(tbGems_I[[#This Row],[Long Name]],tbGemLevels[],MATCH("ReqLevel",tbGemLevels[#Headers],0),FALSE)</f>
        <v>12</v>
      </c>
      <c r="L229" s="14">
        <f>VLOOKUP(tbGems_I[[#This Row],[Long Name]],tbGemLevels[],MATCH("STR",tbGemLevels[#Headers],0),FALSE)</f>
        <v>0</v>
      </c>
      <c r="M229" s="14">
        <f>VLOOKUP(tbGems_I[[#This Row],[Long Name]],tbGemLevels[],MATCH("DEX",tbGemLevels[#Headers],0),FALSE)</f>
        <v>21</v>
      </c>
      <c r="N229" s="9">
        <f>VLOOKUP(tbGems_I[[#This Row],[Long Name]],tbGemLevels[],MATCH("INT",tbGemLevels[#Headers],0),FALSE)</f>
        <v>14</v>
      </c>
      <c r="O229" s="43" t="str">
        <f>VLOOKUP(tbGems_I[[#This Row],[Name]],tbGems[],MATCH("Keywords",tbGems[#Headers],0),FALSE)</f>
        <v>Spell, AoE, Fire</v>
      </c>
      <c r="P229" s="2"/>
    </row>
    <row r="230" spans="2:16" ht="32.1" hidden="1" customHeight="1" x14ac:dyDescent="0.25">
      <c r="B230" s="2" t="s">
        <v>811</v>
      </c>
      <c r="C230" s="22" t="str">
        <f>VLOOKUP(tbGems_I[[#This Row],[Name]],tbGems[],MATCH("Sub-Type",tbGems[#Headers],0),FALSE)</f>
        <v>DEX Gem</v>
      </c>
      <c r="D230" s="34" t="str">
        <f>_xlfn.CONCAT(VLOOKUP(tbGems_I[[#This Row],[Name]],tbGems[],MATCH("Prefix",tbGems[#Headers],0),FALSE),".",tbGems_I[[#This Row],[Level]]," ",tbGems_I[[#This Row],[Name]])</f>
        <v>6.13.393.1 Volatile Dead</v>
      </c>
      <c r="E230" s="40" t="s">
        <v>281</v>
      </c>
      <c r="F230" s="40" t="s">
        <v>1674</v>
      </c>
      <c r="G230" s="37">
        <v>0</v>
      </c>
      <c r="H230" s="38">
        <v>1</v>
      </c>
      <c r="I230" s="39"/>
      <c r="J230" s="3" t="s">
        <v>292</v>
      </c>
      <c r="K230" s="14">
        <f>VLOOKUP(tbGems_I[[#This Row],[Long Name]],tbGemLevels[],MATCH("ReqLevel",tbGemLevels[#Headers],0),FALSE)</f>
        <v>12</v>
      </c>
      <c r="L230" s="14">
        <f>VLOOKUP(tbGems_I[[#This Row],[Long Name]],tbGemLevels[],MATCH("STR",tbGemLevels[#Headers],0),FALSE)</f>
        <v>0</v>
      </c>
      <c r="M230" s="14">
        <f>VLOOKUP(tbGems_I[[#This Row],[Long Name]],tbGemLevels[],MATCH("DEX",tbGemLevels[#Headers],0),FALSE)</f>
        <v>21</v>
      </c>
      <c r="N230" s="9">
        <f>VLOOKUP(tbGems_I[[#This Row],[Long Name]],tbGemLevels[],MATCH("INT",tbGemLevels[#Headers],0),FALSE)</f>
        <v>14</v>
      </c>
      <c r="O230" s="43" t="str">
        <f>VLOOKUP(tbGems_I[[#This Row],[Name]],tbGems[],MATCH("Keywords",tbGems[#Headers],0),FALSE)</f>
        <v>Spell, AoE, Fire</v>
      </c>
      <c r="P230" s="2"/>
    </row>
    <row r="231" spans="2:16" ht="32.1" hidden="1" customHeight="1" x14ac:dyDescent="0.25">
      <c r="B231" s="2" t="s">
        <v>760</v>
      </c>
      <c r="C231" s="22" t="str">
        <f>VLOOKUP(tbGems_I[[#This Row],[Name]],tbGems[],MATCH("Sub-Type",tbGems[#Headers],0),FALSE)</f>
        <v>DEX Gem</v>
      </c>
      <c r="D231" s="34" t="str">
        <f>_xlfn.CONCAT(VLOOKUP(tbGems_I[[#This Row],[Name]],tbGems[],MATCH("Prefix",tbGems[#Headers],0),FALSE),".",tbGems_I[[#This Row],[Level]]," ",tbGems_I[[#This Row],[Name]])</f>
        <v>6.13.96.1 Caustic Arrow</v>
      </c>
      <c r="E231" s="40" t="s">
        <v>281</v>
      </c>
      <c r="F231" s="40" t="s">
        <v>1674</v>
      </c>
      <c r="G231" s="37">
        <v>0</v>
      </c>
      <c r="H231" s="38">
        <v>1</v>
      </c>
      <c r="I231" s="39"/>
      <c r="J231" s="3" t="s">
        <v>292</v>
      </c>
      <c r="K231" s="14">
        <f>VLOOKUP(tbGems_I[[#This Row],[Long Name]],tbGemLevels[],MATCH("ReqLevel",tbGemLevels[#Headers],0),FALSE)</f>
        <v>1</v>
      </c>
      <c r="L231" s="14">
        <f>VLOOKUP(tbGems_I[[#This Row],[Long Name]],tbGemLevels[],MATCH("STR",tbGemLevels[#Headers],0),FALSE)</f>
        <v>0</v>
      </c>
      <c r="M231" s="14">
        <f>VLOOKUP(tbGems_I[[#This Row],[Long Name]],tbGemLevels[],MATCH("DEX",tbGemLevels[#Headers],0),FALSE)</f>
        <v>0</v>
      </c>
      <c r="N231" s="9">
        <f>VLOOKUP(tbGems_I[[#This Row],[Long Name]],tbGemLevels[],MATCH("INT",tbGemLevels[#Headers],0),FALSE)</f>
        <v>0</v>
      </c>
      <c r="O231" s="43" t="str">
        <f>VLOOKUP(tbGems_I[[#This Row],[Name]],tbGems[],MATCH("Keywords",tbGems[#Headers],0),FALSE)</f>
        <v>Attack, Projectile, AoE, Duration, Chaos, Bow</v>
      </c>
      <c r="P231" s="2"/>
    </row>
    <row r="232" spans="2:16" ht="32.1" hidden="1" customHeight="1" x14ac:dyDescent="0.25">
      <c r="B232" s="2" t="s">
        <v>760</v>
      </c>
      <c r="C232" s="22" t="str">
        <f>VLOOKUP(tbGems_I[[#This Row],[Name]],tbGems[],MATCH("Sub-Type",tbGems[#Headers],0),FALSE)</f>
        <v>DEX Gem</v>
      </c>
      <c r="D232" s="34" t="str">
        <f>_xlfn.CONCAT(VLOOKUP(tbGems_I[[#This Row],[Name]],tbGems[],MATCH("Prefix",tbGems[#Headers],0),FALSE),".",tbGems_I[[#This Row],[Level]]," ",tbGems_I[[#This Row],[Name]])</f>
        <v>6.13.96.1 Caustic Arrow</v>
      </c>
      <c r="E232" s="40" t="s">
        <v>281</v>
      </c>
      <c r="F232" s="40" t="s">
        <v>1674</v>
      </c>
      <c r="G232" s="37">
        <v>0</v>
      </c>
      <c r="H232" s="38">
        <v>1</v>
      </c>
      <c r="I232" s="39"/>
      <c r="J232" s="3" t="s">
        <v>292</v>
      </c>
      <c r="K232" s="14">
        <f>VLOOKUP(tbGems_I[[#This Row],[Long Name]],tbGemLevels[],MATCH("ReqLevel",tbGemLevels[#Headers],0),FALSE)</f>
        <v>1</v>
      </c>
      <c r="L232" s="14">
        <f>VLOOKUP(tbGems_I[[#This Row],[Long Name]],tbGemLevels[],MATCH("STR",tbGemLevels[#Headers],0),FALSE)</f>
        <v>0</v>
      </c>
      <c r="M232" s="14">
        <f>VLOOKUP(tbGems_I[[#This Row],[Long Name]],tbGemLevels[],MATCH("DEX",tbGemLevels[#Headers],0),FALSE)</f>
        <v>0</v>
      </c>
      <c r="N232" s="9">
        <f>VLOOKUP(tbGems_I[[#This Row],[Long Name]],tbGemLevels[],MATCH("INT",tbGemLevels[#Headers],0),FALSE)</f>
        <v>0</v>
      </c>
      <c r="O232" s="43" t="str">
        <f>VLOOKUP(tbGems_I[[#This Row],[Name]],tbGems[],MATCH("Keywords",tbGems[#Headers],0),FALSE)</f>
        <v>Attack, Projectile, AoE, Duration, Chaos, Bow</v>
      </c>
      <c r="P232" s="2"/>
    </row>
    <row r="233" spans="2:16" ht="32.1" hidden="1" customHeight="1" x14ac:dyDescent="0.25">
      <c r="B233" s="2" t="s">
        <v>893</v>
      </c>
      <c r="C233" s="22" t="str">
        <f>VLOOKUP(tbGems_I[[#This Row],[Name]],tbGems[],MATCH("Sub-Type",tbGems[#Headers],0),FALSE)</f>
        <v>INT Gem</v>
      </c>
      <c r="D233" s="34" t="str">
        <f>_xlfn.CONCAT(VLOOKUP(tbGems_I[[#This Row],[Name]],tbGems[],MATCH("Prefix",tbGems[#Headers],0),FALSE),".",tbGems_I[[#This Row],[Level]]," ",tbGems_I[[#This Row],[Name]])</f>
        <v>6.14.171.1 Fireball</v>
      </c>
      <c r="E233" s="36" t="s">
        <v>281</v>
      </c>
      <c r="F233" s="40" t="s">
        <v>1672</v>
      </c>
      <c r="G233" s="37">
        <v>0</v>
      </c>
      <c r="H233" s="38">
        <v>1</v>
      </c>
      <c r="I233" s="39"/>
      <c r="J233" s="3" t="s">
        <v>297</v>
      </c>
      <c r="K233" s="14">
        <f>VLOOKUP(tbGems_I[[#This Row],[Long Name]],tbGemLevels[],MATCH("ReqLevel",tbGemLevels[#Headers],0),FALSE)</f>
        <v>1</v>
      </c>
      <c r="L233" s="14">
        <f>VLOOKUP(tbGems_I[[#This Row],[Long Name]],tbGemLevels[],MATCH("STR",tbGemLevels[#Headers],0),FALSE)</f>
        <v>0</v>
      </c>
      <c r="M233" s="14">
        <f>VLOOKUP(tbGems_I[[#This Row],[Long Name]],tbGemLevels[],MATCH("DEX",tbGemLevels[#Headers],0),FALSE)</f>
        <v>0</v>
      </c>
      <c r="N233" s="9">
        <f>VLOOKUP(tbGems_I[[#This Row],[Long Name]],tbGemLevels[],MATCH("INT",tbGemLevels[#Headers],0),FALSE)</f>
        <v>0</v>
      </c>
      <c r="O233" s="43" t="str">
        <f>VLOOKUP(tbGems_I[[#This Row],[Name]],tbGems[],MATCH("Keywords",tbGems[#Headers],0),FALSE)</f>
        <v>Projectile, Spell, AoE, Fire</v>
      </c>
      <c r="P233" s="2"/>
    </row>
    <row r="234" spans="2:16" ht="32.1" hidden="1" customHeight="1" x14ac:dyDescent="0.25">
      <c r="B234" s="2" t="s">
        <v>893</v>
      </c>
      <c r="C234" s="22" t="str">
        <f>VLOOKUP(tbGems_I[[#This Row],[Name]],tbGems[],MATCH("Sub-Type",tbGems[#Headers],0),FALSE)</f>
        <v>INT Gem</v>
      </c>
      <c r="D234" s="34" t="str">
        <f>_xlfn.CONCAT(VLOOKUP(tbGems_I[[#This Row],[Name]],tbGems[],MATCH("Prefix",tbGems[#Headers],0),FALSE),".",tbGems_I[[#This Row],[Level]]," ",tbGems_I[[#This Row],[Name]])</f>
        <v>6.14.171.1 Fireball</v>
      </c>
      <c r="E234" s="36" t="s">
        <v>281</v>
      </c>
      <c r="F234" s="40" t="s">
        <v>1672</v>
      </c>
      <c r="G234" s="37">
        <v>0.06</v>
      </c>
      <c r="H234" s="38">
        <v>1</v>
      </c>
      <c r="I234" s="39"/>
      <c r="J234" s="3" t="s">
        <v>297</v>
      </c>
      <c r="K234" s="14">
        <f>VLOOKUP(tbGems_I[[#This Row],[Long Name]],tbGemLevels[],MATCH("ReqLevel",tbGemLevels[#Headers],0),FALSE)</f>
        <v>1</v>
      </c>
      <c r="L234" s="14">
        <f>VLOOKUP(tbGems_I[[#This Row],[Long Name]],tbGemLevels[],MATCH("STR",tbGemLevels[#Headers],0),FALSE)</f>
        <v>0</v>
      </c>
      <c r="M234" s="14">
        <f>VLOOKUP(tbGems_I[[#This Row],[Long Name]],tbGemLevels[],MATCH("DEX",tbGemLevels[#Headers],0),FALSE)</f>
        <v>0</v>
      </c>
      <c r="N234" s="9">
        <f>VLOOKUP(tbGems_I[[#This Row],[Long Name]],tbGemLevels[],MATCH("INT",tbGemLevels[#Headers],0),FALSE)</f>
        <v>0</v>
      </c>
      <c r="O234" s="43" t="str">
        <f>VLOOKUP(tbGems_I[[#This Row],[Name]],tbGems[],MATCH("Keywords",tbGems[#Headers],0),FALSE)</f>
        <v>Projectile, Spell, AoE, Fire</v>
      </c>
      <c r="P234" s="2"/>
    </row>
    <row r="235" spans="2:16" ht="32.1" hidden="1" customHeight="1" x14ac:dyDescent="0.25">
      <c r="B235" s="2" t="s">
        <v>232</v>
      </c>
      <c r="C235" s="22" t="str">
        <f>VLOOKUP(tbGems_I[[#This Row],[Name]],tbGems[],MATCH("Sub-Type",tbGems[#Headers],0),FALSE)</f>
        <v>STR Gem</v>
      </c>
      <c r="D235" s="34" t="str">
        <f>_xlfn.CONCAT(VLOOKUP(tbGems_I[[#This Row],[Name]],tbGems[],MATCH("Prefix",tbGems[#Headers],0),FALSE),".",tbGems_I[[#This Row],[Level]]," ",tbGems_I[[#This Row],[Name]])</f>
        <v>6.12.99.14 Chance to Bleed Support</v>
      </c>
      <c r="E235" s="36" t="s">
        <v>281</v>
      </c>
      <c r="F235" s="40" t="s">
        <v>290</v>
      </c>
      <c r="G235" s="37">
        <v>0</v>
      </c>
      <c r="H235" s="38">
        <v>14</v>
      </c>
      <c r="I235" s="39"/>
      <c r="J235" s="3" t="s">
        <v>297</v>
      </c>
      <c r="K235" s="14">
        <f>VLOOKUP(tbGems_I[[#This Row],[Long Name]],tbGemLevels[],MATCH("ReqLevel",tbGemLevels[#Headers],0),FALSE)</f>
        <v>48</v>
      </c>
      <c r="L235" s="14">
        <f>VLOOKUP(tbGems_I[[#This Row],[Long Name]],tbGemLevels[],MATCH("STR",tbGemLevels[#Headers],0),FALSE)</f>
        <v>78</v>
      </c>
      <c r="M235" s="14">
        <f>VLOOKUP(tbGems_I[[#This Row],[Long Name]],tbGemLevels[],MATCH("DEX",tbGemLevels[#Headers],0),FALSE)</f>
        <v>0</v>
      </c>
      <c r="N235" s="9">
        <f>VLOOKUP(tbGems_I[[#This Row],[Long Name]],tbGemLevels[],MATCH("INT",tbGemLevels[#Headers],0),FALSE)</f>
        <v>0</v>
      </c>
      <c r="O235" s="43" t="str">
        <f>VLOOKUP(tbGems_I[[#This Row],[Name]],tbGems[],MATCH("Keywords",tbGems[#Headers],0),FALSE)</f>
        <v>Attack, Physical, Support</v>
      </c>
      <c r="P235" s="2"/>
    </row>
    <row r="236" spans="2:16" ht="32.1" hidden="1" customHeight="1" x14ac:dyDescent="0.25">
      <c r="B236" s="2" t="s">
        <v>232</v>
      </c>
      <c r="C236" s="22" t="str">
        <f>VLOOKUP(tbGems_I[[#This Row],[Name]],tbGems[],MATCH("Sub-Type",tbGems[#Headers],0),FALSE)</f>
        <v>STR Gem</v>
      </c>
      <c r="D236" s="34" t="str">
        <f>_xlfn.CONCAT(VLOOKUP(tbGems_I[[#This Row],[Name]],tbGems[],MATCH("Prefix",tbGems[#Headers],0),FALSE),".",tbGems_I[[#This Row],[Level]]," ",tbGems_I[[#This Row],[Name]])</f>
        <v>6.12.99.1 Chance to Bleed Support</v>
      </c>
      <c r="E236" s="36" t="s">
        <v>281</v>
      </c>
      <c r="F236" s="40" t="s">
        <v>290</v>
      </c>
      <c r="G236" s="37">
        <v>0</v>
      </c>
      <c r="H236" s="38">
        <v>1</v>
      </c>
      <c r="I236" s="39"/>
      <c r="J236" s="3" t="s">
        <v>292</v>
      </c>
      <c r="K236" s="14">
        <f>VLOOKUP(tbGems_I[[#This Row],[Long Name]],tbGemLevels[],MATCH("ReqLevel",tbGemLevels[#Headers],0),FALSE)</f>
        <v>1</v>
      </c>
      <c r="L236" s="14">
        <f>VLOOKUP(tbGems_I[[#This Row],[Long Name]],tbGemLevels[],MATCH("STR",tbGemLevels[#Headers],0),FALSE)</f>
        <v>0</v>
      </c>
      <c r="M236" s="14">
        <f>VLOOKUP(tbGems_I[[#This Row],[Long Name]],tbGemLevels[],MATCH("DEX",tbGemLevels[#Headers],0),FALSE)</f>
        <v>0</v>
      </c>
      <c r="N236" s="9">
        <f>VLOOKUP(tbGems_I[[#This Row],[Long Name]],tbGemLevels[],MATCH("INT",tbGemLevels[#Headers],0),FALSE)</f>
        <v>0</v>
      </c>
      <c r="O236" s="43" t="str">
        <f>VLOOKUP(tbGems_I[[#This Row],[Name]],tbGems[],MATCH("Keywords",tbGems[#Headers],0),FALSE)</f>
        <v>Attack, Physical, Support</v>
      </c>
      <c r="P236" s="2"/>
    </row>
    <row r="237" spans="2:16" ht="32.1" hidden="1" customHeight="1" x14ac:dyDescent="0.25">
      <c r="B237" s="2" t="s">
        <v>879</v>
      </c>
      <c r="C237" s="22" t="str">
        <f>VLOOKUP(tbGems_I[[#This Row],[Name]],tbGems[],MATCH("Sub-Type",tbGems[#Headers],0),FALSE)</f>
        <v>INT Gem</v>
      </c>
      <c r="D237" s="34" t="str">
        <f>_xlfn.CONCAT(VLOOKUP(tbGems_I[[#This Row],[Name]],tbGems[],MATCH("Prefix",tbGems[#Headers],0),FALSE),".",tbGems_I[[#This Row],[Level]]," ",tbGems_I[[#This Row],[Name]])</f>
        <v>6.14.104.1 Clarity</v>
      </c>
      <c r="E237" s="36" t="s">
        <v>281</v>
      </c>
      <c r="F237" s="40" t="s">
        <v>1672</v>
      </c>
      <c r="G237" s="37">
        <v>0</v>
      </c>
      <c r="H237" s="38">
        <v>1</v>
      </c>
      <c r="I237" s="39"/>
      <c r="J237" s="3" t="s">
        <v>292</v>
      </c>
      <c r="K237" s="14">
        <f>VLOOKUP(tbGems_I[[#This Row],[Long Name]],tbGemLevels[],MATCH("ReqLevel",tbGemLevels[#Headers],0),FALSE)</f>
        <v>10</v>
      </c>
      <c r="L237" s="14">
        <f>VLOOKUP(tbGems_I[[#This Row],[Long Name]],tbGemLevels[],MATCH("STR",tbGemLevels[#Headers],0),FALSE)</f>
        <v>0</v>
      </c>
      <c r="M237" s="14">
        <f>VLOOKUP(tbGems_I[[#This Row],[Long Name]],tbGemLevels[],MATCH("DEX",tbGemLevels[#Headers],0),FALSE)</f>
        <v>0</v>
      </c>
      <c r="N237" s="9">
        <f>VLOOKUP(tbGems_I[[#This Row],[Long Name]],tbGemLevels[],MATCH("INT",tbGemLevels[#Headers],0),FALSE)</f>
        <v>0</v>
      </c>
      <c r="O237" s="43" t="str">
        <f>VLOOKUP(tbGems_I[[#This Row],[Name]],tbGems[],MATCH("Keywords",tbGems[#Headers],0),FALSE)</f>
        <v>Aura, Spell, AoE</v>
      </c>
      <c r="P237" s="2"/>
    </row>
    <row r="238" spans="2:16" ht="32.1" hidden="1" customHeight="1" x14ac:dyDescent="0.25">
      <c r="B238" s="2" t="s">
        <v>879</v>
      </c>
      <c r="C238" s="22" t="str">
        <f>VLOOKUP(tbGems_I[[#This Row],[Name]],tbGems[],MATCH("Sub-Type",tbGems[#Headers],0),FALSE)</f>
        <v>INT Gem</v>
      </c>
      <c r="D238" s="34" t="str">
        <f>_xlfn.CONCAT(VLOOKUP(tbGems_I[[#This Row],[Name]],tbGems[],MATCH("Prefix",tbGems[#Headers],0),FALSE),".",tbGems_I[[#This Row],[Level]]," ",tbGems_I[[#This Row],[Name]])</f>
        <v>6.14.104.1 Clarity</v>
      </c>
      <c r="E238" s="36" t="s">
        <v>281</v>
      </c>
      <c r="F238" s="40" t="s">
        <v>1672</v>
      </c>
      <c r="G238" s="37">
        <v>0</v>
      </c>
      <c r="H238" s="38">
        <v>1</v>
      </c>
      <c r="I238" s="39"/>
      <c r="J238" s="3" t="s">
        <v>292</v>
      </c>
      <c r="K238" s="14">
        <f>VLOOKUP(tbGems_I[[#This Row],[Long Name]],tbGemLevels[],MATCH("ReqLevel",tbGemLevels[#Headers],0),FALSE)</f>
        <v>10</v>
      </c>
      <c r="L238" s="14">
        <f>VLOOKUP(tbGems_I[[#This Row],[Long Name]],tbGemLevels[],MATCH("STR",tbGemLevels[#Headers],0),FALSE)</f>
        <v>0</v>
      </c>
      <c r="M238" s="14">
        <f>VLOOKUP(tbGems_I[[#This Row],[Long Name]],tbGemLevels[],MATCH("DEX",tbGemLevels[#Headers],0),FALSE)</f>
        <v>0</v>
      </c>
      <c r="N238" s="9">
        <f>VLOOKUP(tbGems_I[[#This Row],[Long Name]],tbGemLevels[],MATCH("INT",tbGemLevels[#Headers],0),FALSE)</f>
        <v>0</v>
      </c>
      <c r="O238" s="43" t="str">
        <f>VLOOKUP(tbGems_I[[#This Row],[Name]],tbGems[],MATCH("Keywords",tbGems[#Headers],0),FALSE)</f>
        <v>Aura, Spell, AoE</v>
      </c>
      <c r="P238" s="2"/>
    </row>
    <row r="239" spans="2:16" ht="32.1" hidden="1" customHeight="1" x14ac:dyDescent="0.25">
      <c r="B239" s="2" t="s">
        <v>928</v>
      </c>
      <c r="C239" s="22" t="str">
        <f>VLOOKUP(tbGems_I[[#This Row],[Name]],tbGems[],MATCH("Sub-Type",tbGems[#Headers],0),FALSE)</f>
        <v>INT Gem</v>
      </c>
      <c r="D239" s="34" t="str">
        <f>_xlfn.CONCAT(VLOOKUP(tbGems_I[[#This Row],[Name]],tbGems[],MATCH("Prefix",tbGems[#Headers],0),FALSE),".",tbGems_I[[#This Row],[Level]]," ",tbGems_I[[#This Row],[Name]])</f>
        <v>6.14.332.1 Sigil of Power</v>
      </c>
      <c r="E239" s="36" t="s">
        <v>281</v>
      </c>
      <c r="F239" s="40" t="s">
        <v>1672</v>
      </c>
      <c r="G239" s="37">
        <v>0</v>
      </c>
      <c r="H239" s="38">
        <v>1</v>
      </c>
      <c r="I239" s="39"/>
      <c r="J239" s="3" t="s">
        <v>292</v>
      </c>
      <c r="K239" s="14">
        <f>VLOOKUP(tbGems_I[[#This Row],[Long Name]],tbGemLevels[],MATCH("ReqLevel",tbGemLevels[#Headers],0),FALSE)</f>
        <v>34</v>
      </c>
      <c r="L239" s="14">
        <f>VLOOKUP(tbGems_I[[#This Row],[Long Name]],tbGemLevels[],MATCH("STR",tbGemLevels[#Headers],0),FALSE)</f>
        <v>0</v>
      </c>
      <c r="M239" s="14">
        <f>VLOOKUP(tbGems_I[[#This Row],[Long Name]],tbGemLevels[],MATCH("DEX",tbGemLevels[#Headers],0),FALSE)</f>
        <v>0</v>
      </c>
      <c r="N239" s="9">
        <f>VLOOKUP(tbGems_I[[#This Row],[Long Name]],tbGemLevels[],MATCH("INT",tbGemLevels[#Headers],0),FALSE)</f>
        <v>79</v>
      </c>
      <c r="O239" s="43" t="str">
        <f>VLOOKUP(tbGems_I[[#This Row],[Name]],tbGems[],MATCH("Keywords",tbGems[#Headers],0),FALSE)</f>
        <v>Spell, AoE, Duration, Lightning</v>
      </c>
      <c r="P239" s="2"/>
    </row>
    <row r="240" spans="2:16" ht="32.1" hidden="1" customHeight="1" x14ac:dyDescent="0.25">
      <c r="B240" s="2" t="s">
        <v>908</v>
      </c>
      <c r="C240" s="22" t="str">
        <f>VLOOKUP(tbGems_I[[#This Row],[Name]],tbGems[],MATCH("Sub-Type",tbGems[#Headers],0),FALSE)</f>
        <v>INT Gem</v>
      </c>
      <c r="D240" s="34" t="str">
        <f>_xlfn.CONCAT(VLOOKUP(tbGems_I[[#This Row],[Name]],tbGems[],MATCH("Prefix",tbGems[#Headers],0),FALSE),".",tbGems_I[[#This Row],[Level]]," ",tbGems_I[[#This Row],[Name]])</f>
        <v>6.14.197.1 Glacial Cascade</v>
      </c>
      <c r="E240" s="36" t="s">
        <v>281</v>
      </c>
      <c r="F240" s="40" t="s">
        <v>1672</v>
      </c>
      <c r="G240" s="37">
        <v>0.15</v>
      </c>
      <c r="H240" s="38">
        <v>1</v>
      </c>
      <c r="I240" s="39"/>
      <c r="J240" s="3" t="s">
        <v>292</v>
      </c>
      <c r="K240" s="14">
        <f>VLOOKUP(tbGems_I[[#This Row],[Long Name]],tbGemLevels[],MATCH("ReqLevel",tbGemLevels[#Headers],0),FALSE)</f>
        <v>28</v>
      </c>
      <c r="L240" s="14">
        <f>VLOOKUP(tbGems_I[[#This Row],[Long Name]],tbGemLevels[],MATCH("STR",tbGemLevels[#Headers],0),FALSE)</f>
        <v>0</v>
      </c>
      <c r="M240" s="14">
        <f>VLOOKUP(tbGems_I[[#This Row],[Long Name]],tbGemLevels[],MATCH("DEX",tbGemLevels[#Headers],0),FALSE)</f>
        <v>0</v>
      </c>
      <c r="N240" s="9">
        <f>VLOOKUP(tbGems_I[[#This Row],[Long Name]],tbGemLevels[],MATCH("INT",tbGemLevels[#Headers],0),FALSE)</f>
        <v>67</v>
      </c>
      <c r="O240" s="43" t="str">
        <f>VLOOKUP(tbGems_I[[#This Row],[Name]],tbGems[],MATCH("Keywords",tbGems[#Headers],0),FALSE)</f>
        <v>Spell, AoE, Cold, Physical</v>
      </c>
      <c r="P240" s="2"/>
    </row>
    <row r="241" spans="2:16" ht="32.1" hidden="1" customHeight="1" x14ac:dyDescent="0.25">
      <c r="B241" s="2" t="s">
        <v>908</v>
      </c>
      <c r="C241" s="22" t="str">
        <f>VLOOKUP(tbGems_I[[#This Row],[Name]],tbGems[],MATCH("Sub-Type",tbGems[#Headers],0),FALSE)</f>
        <v>INT Gem</v>
      </c>
      <c r="D241" s="34" t="str">
        <f>_xlfn.CONCAT(VLOOKUP(tbGems_I[[#This Row],[Name]],tbGems[],MATCH("Prefix",tbGems[#Headers],0),FALSE),".",tbGems_I[[#This Row],[Level]]," ",tbGems_I[[#This Row],[Name]])</f>
        <v>6.14.197.1 Glacial Cascade</v>
      </c>
      <c r="E241" s="36" t="s">
        <v>281</v>
      </c>
      <c r="F241" s="40" t="s">
        <v>1672</v>
      </c>
      <c r="G241" s="37">
        <v>0</v>
      </c>
      <c r="H241" s="38">
        <v>1</v>
      </c>
      <c r="I241" s="39"/>
      <c r="J241" s="3" t="s">
        <v>292</v>
      </c>
      <c r="K241" s="14">
        <f>VLOOKUP(tbGems_I[[#This Row],[Long Name]],tbGemLevels[],MATCH("ReqLevel",tbGemLevels[#Headers],0),FALSE)</f>
        <v>28</v>
      </c>
      <c r="L241" s="14">
        <f>VLOOKUP(tbGems_I[[#This Row],[Long Name]],tbGemLevels[],MATCH("STR",tbGemLevels[#Headers],0),FALSE)</f>
        <v>0</v>
      </c>
      <c r="M241" s="14">
        <f>VLOOKUP(tbGems_I[[#This Row],[Long Name]],tbGemLevels[],MATCH("DEX",tbGemLevels[#Headers],0),FALSE)</f>
        <v>0</v>
      </c>
      <c r="N241" s="9">
        <f>VLOOKUP(tbGems_I[[#This Row],[Long Name]],tbGemLevels[],MATCH("INT",tbGemLevels[#Headers],0),FALSE)</f>
        <v>67</v>
      </c>
      <c r="O241" s="43" t="str">
        <f>VLOOKUP(tbGems_I[[#This Row],[Name]],tbGems[],MATCH("Keywords",tbGems[#Headers],0),FALSE)</f>
        <v>Spell, AoE, Cold, Physical</v>
      </c>
      <c r="P241" s="2"/>
    </row>
    <row r="242" spans="2:16" ht="32.1" hidden="1" customHeight="1" x14ac:dyDescent="0.25">
      <c r="B242" s="2" t="s">
        <v>947</v>
      </c>
      <c r="C242" s="22" t="str">
        <f>VLOOKUP(tbGems_I[[#This Row],[Name]],tbGems[],MATCH("Sub-Type",tbGems[#Headers],0),FALSE)</f>
        <v>INT Gem</v>
      </c>
      <c r="D242" s="34" t="str">
        <f>_xlfn.CONCAT(VLOOKUP(tbGems_I[[#This Row],[Name]],tbGems[],MATCH("Prefix",tbGems[#Headers],0),FALSE),".",tbGems_I[[#This Row],[Level]]," ",tbGems_I[[#This Row],[Name]])</f>
        <v>6.14.404.1 Wither</v>
      </c>
      <c r="E242" s="36" t="s">
        <v>281</v>
      </c>
      <c r="F242" s="40" t="s">
        <v>1672</v>
      </c>
      <c r="G242" s="37">
        <v>0</v>
      </c>
      <c r="H242" s="38">
        <v>1</v>
      </c>
      <c r="I242" s="39"/>
      <c r="J242" s="3" t="s">
        <v>292</v>
      </c>
      <c r="K242" s="14">
        <f>VLOOKUP(tbGems_I[[#This Row],[Long Name]],tbGemLevels[],MATCH("ReqLevel",tbGemLevels[#Headers],0),FALSE)</f>
        <v>10</v>
      </c>
      <c r="L242" s="14">
        <f>VLOOKUP(tbGems_I[[#This Row],[Long Name]],tbGemLevels[],MATCH("STR",tbGemLevels[#Headers],0),FALSE)</f>
        <v>0</v>
      </c>
      <c r="M242" s="14">
        <f>VLOOKUP(tbGems_I[[#This Row],[Long Name]],tbGemLevels[],MATCH("DEX",tbGemLevels[#Headers],0),FALSE)</f>
        <v>0</v>
      </c>
      <c r="N242" s="9">
        <f>VLOOKUP(tbGems_I[[#This Row],[Long Name]],tbGemLevels[],MATCH("INT",tbGemLevels[#Headers],0),FALSE)</f>
        <v>29</v>
      </c>
      <c r="O242" s="43" t="str">
        <f>VLOOKUP(tbGems_I[[#This Row],[Name]],tbGems[],MATCH("Keywords",tbGems[#Headers],0),FALSE)</f>
        <v>Spell, AoE, Duration, Chaos, Channelling</v>
      </c>
      <c r="P242" s="2"/>
    </row>
    <row r="243" spans="2:16" ht="32.1" hidden="1" customHeight="1" x14ac:dyDescent="0.25">
      <c r="B243" s="2" t="s">
        <v>947</v>
      </c>
      <c r="C243" s="22" t="str">
        <f>VLOOKUP(tbGems_I[[#This Row],[Name]],tbGems[],MATCH("Sub-Type",tbGems[#Headers],0),FALSE)</f>
        <v>INT Gem</v>
      </c>
      <c r="D243" s="34" t="str">
        <f>_xlfn.CONCAT(VLOOKUP(tbGems_I[[#This Row],[Name]],tbGems[],MATCH("Prefix",tbGems[#Headers],0),FALSE),".",tbGems_I[[#This Row],[Level]]," ",tbGems_I[[#This Row],[Name]])</f>
        <v>6.14.404.1 Wither</v>
      </c>
      <c r="E243" s="36" t="s">
        <v>281</v>
      </c>
      <c r="F243" s="40" t="s">
        <v>1672</v>
      </c>
      <c r="G243" s="37">
        <v>0</v>
      </c>
      <c r="H243" s="38">
        <v>1</v>
      </c>
      <c r="I243" s="39"/>
      <c r="J243" s="3" t="s">
        <v>292</v>
      </c>
      <c r="K243" s="14">
        <f>VLOOKUP(tbGems_I[[#This Row],[Long Name]],tbGemLevels[],MATCH("ReqLevel",tbGemLevels[#Headers],0),FALSE)</f>
        <v>10</v>
      </c>
      <c r="L243" s="14">
        <f>VLOOKUP(tbGems_I[[#This Row],[Long Name]],tbGemLevels[],MATCH("STR",tbGemLevels[#Headers],0),FALSE)</f>
        <v>0</v>
      </c>
      <c r="M243" s="14">
        <f>VLOOKUP(tbGems_I[[#This Row],[Long Name]],tbGemLevels[],MATCH("DEX",tbGemLevels[#Headers],0),FALSE)</f>
        <v>0</v>
      </c>
      <c r="N243" s="9">
        <f>VLOOKUP(tbGems_I[[#This Row],[Long Name]],tbGemLevels[],MATCH("INT",tbGemLevels[#Headers],0),FALSE)</f>
        <v>29</v>
      </c>
      <c r="O243" s="43" t="str">
        <f>VLOOKUP(tbGems_I[[#This Row],[Name]],tbGems[],MATCH("Keywords",tbGems[#Headers],0),FALSE)</f>
        <v>Spell, AoE, Duration, Chaos, Channelling</v>
      </c>
      <c r="P243" s="2"/>
    </row>
    <row r="244" spans="2:16" ht="32.1" hidden="1" customHeight="1" x14ac:dyDescent="0.25">
      <c r="B244" s="2" t="s">
        <v>894</v>
      </c>
      <c r="C244" s="22" t="str">
        <f>VLOOKUP(tbGems_I[[#This Row],[Name]],tbGems[],MATCH("Sub-Type",tbGems[#Headers],0),FALSE)</f>
        <v>INT Gem</v>
      </c>
      <c r="D244" s="34" t="str">
        <f>_xlfn.CONCAT(VLOOKUP(tbGems_I[[#This Row],[Name]],tbGems[],MATCH("Prefix",tbGems[#Headers],0),FALSE),".",tbGems_I[[#This Row],[Level]]," ",tbGems_I[[#This Row],[Name]])</f>
        <v>6.14.172.1 Firestorm</v>
      </c>
      <c r="E244" s="36" t="s">
        <v>281</v>
      </c>
      <c r="F244" s="40" t="s">
        <v>1672</v>
      </c>
      <c r="G244" s="37">
        <v>0</v>
      </c>
      <c r="H244" s="38">
        <v>1</v>
      </c>
      <c r="I244" s="39"/>
      <c r="J244" s="3" t="s">
        <v>292</v>
      </c>
      <c r="K244" s="14">
        <f>VLOOKUP(tbGems_I[[#This Row],[Long Name]],tbGemLevels[],MATCH("ReqLevel",tbGemLevels[#Headers],0),FALSE)</f>
        <v>28</v>
      </c>
      <c r="L244" s="14">
        <f>VLOOKUP(tbGems_I[[#This Row],[Long Name]],tbGemLevels[],MATCH("STR",tbGemLevels[#Headers],0),FALSE)</f>
        <v>0</v>
      </c>
      <c r="M244" s="14">
        <f>VLOOKUP(tbGems_I[[#This Row],[Long Name]],tbGemLevels[],MATCH("DEX",tbGemLevels[#Headers],0),FALSE)</f>
        <v>0</v>
      </c>
      <c r="N244" s="9">
        <f>VLOOKUP(tbGems_I[[#This Row],[Long Name]],tbGemLevels[],MATCH("INT",tbGemLevels[#Headers],0),FALSE)</f>
        <v>67</v>
      </c>
      <c r="O244" s="43" t="str">
        <f>VLOOKUP(tbGems_I[[#This Row],[Name]],tbGems[],MATCH("Keywords",tbGems[#Headers],0),FALSE)</f>
        <v>Spell, AoE, Duration, Fire</v>
      </c>
      <c r="P244" s="2"/>
    </row>
    <row r="245" spans="2:16" ht="32.1" hidden="1" customHeight="1" x14ac:dyDescent="0.25">
      <c r="B245" s="2" t="s">
        <v>894</v>
      </c>
      <c r="C245" s="22" t="str">
        <f>VLOOKUP(tbGems_I[[#This Row],[Name]],tbGems[],MATCH("Sub-Type",tbGems[#Headers],0),FALSE)</f>
        <v>INT Gem</v>
      </c>
      <c r="D245" s="34" t="str">
        <f>_xlfn.CONCAT(VLOOKUP(tbGems_I[[#This Row],[Name]],tbGems[],MATCH("Prefix",tbGems[#Headers],0),FALSE),".",tbGems_I[[#This Row],[Level]]," ",tbGems_I[[#This Row],[Name]])</f>
        <v>6.14.172.1 Firestorm</v>
      </c>
      <c r="E245" s="36" t="s">
        <v>281</v>
      </c>
      <c r="F245" s="40" t="s">
        <v>1672</v>
      </c>
      <c r="G245" s="37">
        <v>0</v>
      </c>
      <c r="H245" s="38">
        <v>1</v>
      </c>
      <c r="I245" s="39"/>
      <c r="J245" s="3" t="s">
        <v>292</v>
      </c>
      <c r="K245" s="14">
        <f>VLOOKUP(tbGems_I[[#This Row],[Long Name]],tbGemLevels[],MATCH("ReqLevel",tbGemLevels[#Headers],0),FALSE)</f>
        <v>28</v>
      </c>
      <c r="L245" s="14">
        <f>VLOOKUP(tbGems_I[[#This Row],[Long Name]],tbGemLevels[],MATCH("STR",tbGemLevels[#Headers],0),FALSE)</f>
        <v>0</v>
      </c>
      <c r="M245" s="14">
        <f>VLOOKUP(tbGems_I[[#This Row],[Long Name]],tbGemLevels[],MATCH("DEX",tbGemLevels[#Headers],0),FALSE)</f>
        <v>0</v>
      </c>
      <c r="N245" s="9">
        <f>VLOOKUP(tbGems_I[[#This Row],[Long Name]],tbGemLevels[],MATCH("INT",tbGemLevels[#Headers],0),FALSE)</f>
        <v>67</v>
      </c>
      <c r="O245" s="43" t="str">
        <f>VLOOKUP(tbGems_I[[#This Row],[Name]],tbGems[],MATCH("Keywords",tbGems[#Headers],0),FALSE)</f>
        <v>Spell, AoE, Duration, Fire</v>
      </c>
      <c r="P245" s="2"/>
    </row>
    <row r="246" spans="2:16" ht="32.1" hidden="1" customHeight="1" x14ac:dyDescent="0.25">
      <c r="B246" s="2" t="s">
        <v>882</v>
      </c>
      <c r="C246" s="22" t="str">
        <f>VLOOKUP(tbGems_I[[#This Row],[Name]],tbGems[],MATCH("Sub-Type",tbGems[#Headers],0),FALSE)</f>
        <v>INT Gem</v>
      </c>
      <c r="D246" s="34" t="str">
        <f>_xlfn.CONCAT(VLOOKUP(tbGems_I[[#This Row],[Name]],tbGems[],MATCH("Prefix",tbGems[#Headers],0),FALSE),".",tbGems_I[[#This Row],[Level]]," ",tbGems_I[[#This Row],[Name]])</f>
        <v>6.14.118.1 Conversion Trap</v>
      </c>
      <c r="E246" s="36" t="s">
        <v>281</v>
      </c>
      <c r="F246" s="40" t="s">
        <v>1672</v>
      </c>
      <c r="G246" s="37">
        <v>0</v>
      </c>
      <c r="H246" s="38">
        <v>1</v>
      </c>
      <c r="I246" s="39"/>
      <c r="J246" s="3" t="s">
        <v>292</v>
      </c>
      <c r="K246" s="14">
        <f>VLOOKUP(tbGems_I[[#This Row],[Long Name]],tbGemLevels[],MATCH("ReqLevel",tbGemLevels[#Headers],0),FALSE)</f>
        <v>4</v>
      </c>
      <c r="L246" s="14">
        <f>VLOOKUP(tbGems_I[[#This Row],[Long Name]],tbGemLevels[],MATCH("STR",tbGemLevels[#Headers],0),FALSE)</f>
        <v>0</v>
      </c>
      <c r="M246" s="14">
        <f>VLOOKUP(tbGems_I[[#This Row],[Long Name]],tbGemLevels[],MATCH("DEX",tbGemLevels[#Headers],0),FALSE)</f>
        <v>0</v>
      </c>
      <c r="N246" s="9">
        <f>VLOOKUP(tbGems_I[[#This Row],[Long Name]],tbGemLevels[],MATCH("INT",tbGemLevels[#Headers],0),FALSE)</f>
        <v>0</v>
      </c>
      <c r="O246" s="43" t="str">
        <f>VLOOKUP(tbGems_I[[#This Row],[Name]],tbGems[],MATCH("Keywords",tbGems[#Headers],0),FALSE)</f>
        <v>Trap, Spell, Duration</v>
      </c>
      <c r="P246" s="2"/>
    </row>
    <row r="247" spans="2:16" ht="32.1" hidden="1" customHeight="1" x14ac:dyDescent="0.25">
      <c r="B247" s="2" t="s">
        <v>882</v>
      </c>
      <c r="C247" s="22" t="str">
        <f>VLOOKUP(tbGems_I[[#This Row],[Name]],tbGems[],MATCH("Sub-Type",tbGems[#Headers],0),FALSE)</f>
        <v>INT Gem</v>
      </c>
      <c r="D247" s="34" t="str">
        <f>_xlfn.CONCAT(VLOOKUP(tbGems_I[[#This Row],[Name]],tbGems[],MATCH("Prefix",tbGems[#Headers],0),FALSE),".",tbGems_I[[#This Row],[Level]]," ",tbGems_I[[#This Row],[Name]])</f>
        <v>6.14.118.1 Conversion Trap</v>
      </c>
      <c r="E247" s="36" t="s">
        <v>281</v>
      </c>
      <c r="F247" s="40" t="s">
        <v>1672</v>
      </c>
      <c r="G247" s="37">
        <v>0</v>
      </c>
      <c r="H247" s="38">
        <v>1</v>
      </c>
      <c r="I247" s="39"/>
      <c r="J247" s="3" t="s">
        <v>292</v>
      </c>
      <c r="K247" s="14">
        <f>VLOOKUP(tbGems_I[[#This Row],[Long Name]],tbGemLevels[],MATCH("ReqLevel",tbGemLevels[#Headers],0),FALSE)</f>
        <v>4</v>
      </c>
      <c r="L247" s="14">
        <f>VLOOKUP(tbGems_I[[#This Row],[Long Name]],tbGemLevels[],MATCH("STR",tbGemLevels[#Headers],0),FALSE)</f>
        <v>0</v>
      </c>
      <c r="M247" s="14">
        <f>VLOOKUP(tbGems_I[[#This Row],[Long Name]],tbGemLevels[],MATCH("DEX",tbGemLevels[#Headers],0),FALSE)</f>
        <v>0</v>
      </c>
      <c r="N247" s="9">
        <f>VLOOKUP(tbGems_I[[#This Row],[Long Name]],tbGemLevels[],MATCH("INT",tbGemLevels[#Headers],0),FALSE)</f>
        <v>0</v>
      </c>
      <c r="O247" s="43" t="str">
        <f>VLOOKUP(tbGems_I[[#This Row],[Name]],tbGems[],MATCH("Keywords",tbGems[#Headers],0),FALSE)</f>
        <v>Trap, Spell, Duration</v>
      </c>
      <c r="P247" s="2"/>
    </row>
    <row r="248" spans="2:16" ht="32.1" hidden="1" customHeight="1" x14ac:dyDescent="0.25">
      <c r="B248" s="2" t="s">
        <v>495</v>
      </c>
      <c r="C248" s="22" t="str">
        <f>VLOOKUP(tbGems_I[[#This Row],[Name]],tbGems[],MATCH("Sub-Type",tbGems[#Headers],0),FALSE)</f>
        <v>INT Gem</v>
      </c>
      <c r="D248" s="34" t="str">
        <f>_xlfn.CONCAT(VLOOKUP(tbGems_I[[#This Row],[Name]],tbGems[],MATCH("Prefix",tbGems[#Headers],0),FALSE),".",tbGems_I[[#This Row],[Level]]," ",tbGems_I[[#This Row],[Name]])</f>
        <v>6.14.364.1 Summon Raging Spirit</v>
      </c>
      <c r="E248" s="36" t="s">
        <v>281</v>
      </c>
      <c r="F248" s="40" t="s">
        <v>1672</v>
      </c>
      <c r="G248" s="37">
        <v>0</v>
      </c>
      <c r="H248" s="38">
        <v>1</v>
      </c>
      <c r="I248" s="39"/>
      <c r="J248" s="3" t="s">
        <v>292</v>
      </c>
      <c r="K248" s="14">
        <f>VLOOKUP(tbGems_I[[#This Row],[Long Name]],tbGemLevels[],MATCH("ReqLevel",tbGemLevels[#Headers],0),FALSE)</f>
        <v>4</v>
      </c>
      <c r="L248" s="14">
        <f>VLOOKUP(tbGems_I[[#This Row],[Long Name]],tbGemLevels[],MATCH("STR",tbGemLevels[#Headers],0),FALSE)</f>
        <v>0</v>
      </c>
      <c r="M248" s="14">
        <f>VLOOKUP(tbGems_I[[#This Row],[Long Name]],tbGemLevels[],MATCH("DEX",tbGemLevels[#Headers],0),FALSE)</f>
        <v>0</v>
      </c>
      <c r="N248" s="9">
        <f>VLOOKUP(tbGems_I[[#This Row],[Long Name]],tbGemLevels[],MATCH("INT",tbGemLevels[#Headers],0),FALSE)</f>
        <v>16</v>
      </c>
      <c r="O248" s="43" t="str">
        <f>VLOOKUP(tbGems_I[[#This Row],[Name]],tbGems[],MATCH("Keywords",tbGems[#Headers],0),FALSE)</f>
        <v>Spell, Minion, Duration, Fire</v>
      </c>
      <c r="P248" s="2"/>
    </row>
    <row r="249" spans="2:16" ht="32.1" hidden="1" customHeight="1" x14ac:dyDescent="0.25">
      <c r="B249" s="2" t="s">
        <v>495</v>
      </c>
      <c r="C249" s="22" t="str">
        <f>VLOOKUP(tbGems_I[[#This Row],[Name]],tbGems[],MATCH("Sub-Type",tbGems[#Headers],0),FALSE)</f>
        <v>INT Gem</v>
      </c>
      <c r="D249" s="34" t="str">
        <f>_xlfn.CONCAT(VLOOKUP(tbGems_I[[#This Row],[Name]],tbGems[],MATCH("Prefix",tbGems[#Headers],0),FALSE),".",tbGems_I[[#This Row],[Level]]," ",tbGems_I[[#This Row],[Name]])</f>
        <v>6.14.364.1 Summon Raging Spirit</v>
      </c>
      <c r="E249" s="36" t="s">
        <v>281</v>
      </c>
      <c r="F249" s="40" t="s">
        <v>1672</v>
      </c>
      <c r="G249" s="37">
        <v>0</v>
      </c>
      <c r="H249" s="38">
        <v>1</v>
      </c>
      <c r="I249" s="39"/>
      <c r="J249" s="3" t="s">
        <v>292</v>
      </c>
      <c r="K249" s="14">
        <f>VLOOKUP(tbGems_I[[#This Row],[Long Name]],tbGemLevels[],MATCH("ReqLevel",tbGemLevels[#Headers],0),FALSE)</f>
        <v>4</v>
      </c>
      <c r="L249" s="14">
        <f>VLOOKUP(tbGems_I[[#This Row],[Long Name]],tbGemLevels[],MATCH("STR",tbGemLevels[#Headers],0),FALSE)</f>
        <v>0</v>
      </c>
      <c r="M249" s="14">
        <f>VLOOKUP(tbGems_I[[#This Row],[Long Name]],tbGemLevels[],MATCH("DEX",tbGemLevels[#Headers],0),FALSE)</f>
        <v>0</v>
      </c>
      <c r="N249" s="9">
        <f>VLOOKUP(tbGems_I[[#This Row],[Long Name]],tbGemLevels[],MATCH("INT",tbGemLevels[#Headers],0),FALSE)</f>
        <v>16</v>
      </c>
      <c r="O249" s="43" t="str">
        <f>VLOOKUP(tbGems_I[[#This Row],[Name]],tbGems[],MATCH("Keywords",tbGems[#Headers],0),FALSE)</f>
        <v>Spell, Minion, Duration, Fire</v>
      </c>
      <c r="P249" s="2"/>
    </row>
    <row r="250" spans="2:16" ht="32.1" hidden="1" customHeight="1" x14ac:dyDescent="0.25">
      <c r="B250" s="2" t="s">
        <v>885</v>
      </c>
      <c r="C250" s="22" t="str">
        <f>VLOOKUP(tbGems_I[[#This Row],[Name]],tbGems[],MATCH("Sub-Type",tbGems[#Headers],0),FALSE)</f>
        <v>INT Gem</v>
      </c>
      <c r="D250" s="34" t="str">
        <f>_xlfn.CONCAT(VLOOKUP(tbGems_I[[#This Row],[Name]],tbGems[],MATCH("Prefix",tbGems[#Headers],0),FALSE),".",tbGems_I[[#This Row],[Level]]," ",tbGems_I[[#This Row],[Name]])</f>
        <v>6.14.121.1 Creeping Frost</v>
      </c>
      <c r="E250" s="36" t="s">
        <v>281</v>
      </c>
      <c r="F250" s="40" t="s">
        <v>1672</v>
      </c>
      <c r="G250" s="37">
        <v>0</v>
      </c>
      <c r="H250" s="38">
        <v>1</v>
      </c>
      <c r="I250" s="39"/>
      <c r="J250" s="3" t="s">
        <v>292</v>
      </c>
      <c r="K250" s="14">
        <f>VLOOKUP(tbGems_I[[#This Row],[Long Name]],tbGemLevels[],MATCH("ReqLevel",tbGemLevels[#Headers],0),FALSE)</f>
        <v>12</v>
      </c>
      <c r="L250" s="14">
        <f>VLOOKUP(tbGems_I[[#This Row],[Long Name]],tbGemLevels[],MATCH("STR",tbGemLevels[#Headers],0),FALSE)</f>
        <v>0</v>
      </c>
      <c r="M250" s="14">
        <f>VLOOKUP(tbGems_I[[#This Row],[Long Name]],tbGemLevels[],MATCH("DEX",tbGemLevels[#Headers],0),FALSE)</f>
        <v>14</v>
      </c>
      <c r="N250" s="9">
        <f>VLOOKUP(tbGems_I[[#This Row],[Long Name]],tbGemLevels[],MATCH("INT",tbGemLevels[#Headers],0),FALSE)</f>
        <v>21</v>
      </c>
      <c r="O250" s="43" t="str">
        <f>VLOOKUP(tbGems_I[[#This Row],[Name]],tbGems[],MATCH("Keywords",tbGems[#Headers],0),FALSE)</f>
        <v>Spell, Projectile, Duration, AoE, Cold</v>
      </c>
      <c r="P250" s="2"/>
    </row>
    <row r="251" spans="2:16" ht="32.1" hidden="1" customHeight="1" x14ac:dyDescent="0.25">
      <c r="B251" s="2" t="s">
        <v>885</v>
      </c>
      <c r="C251" s="22" t="str">
        <f>VLOOKUP(tbGems_I[[#This Row],[Name]],tbGems[],MATCH("Sub-Type",tbGems[#Headers],0),FALSE)</f>
        <v>INT Gem</v>
      </c>
      <c r="D251" s="34" t="str">
        <f>_xlfn.CONCAT(VLOOKUP(tbGems_I[[#This Row],[Name]],tbGems[],MATCH("Prefix",tbGems[#Headers],0),FALSE),".",tbGems_I[[#This Row],[Level]]," ",tbGems_I[[#This Row],[Name]])</f>
        <v>6.14.121.1 Creeping Frost</v>
      </c>
      <c r="E251" s="36" t="s">
        <v>281</v>
      </c>
      <c r="F251" s="40" t="s">
        <v>1672</v>
      </c>
      <c r="G251" s="37">
        <v>7.0000000000000007E-2</v>
      </c>
      <c r="H251" s="38">
        <v>1</v>
      </c>
      <c r="I251" s="39"/>
      <c r="J251" s="3" t="s">
        <v>292</v>
      </c>
      <c r="K251" s="14">
        <f>VLOOKUP(tbGems_I[[#This Row],[Long Name]],tbGemLevels[],MATCH("ReqLevel",tbGemLevels[#Headers],0),FALSE)</f>
        <v>12</v>
      </c>
      <c r="L251" s="14">
        <f>VLOOKUP(tbGems_I[[#This Row],[Long Name]],tbGemLevels[],MATCH("STR",tbGemLevels[#Headers],0),FALSE)</f>
        <v>0</v>
      </c>
      <c r="M251" s="14">
        <f>VLOOKUP(tbGems_I[[#This Row],[Long Name]],tbGemLevels[],MATCH("DEX",tbGemLevels[#Headers],0),FALSE)</f>
        <v>14</v>
      </c>
      <c r="N251" s="9">
        <f>VLOOKUP(tbGems_I[[#This Row],[Long Name]],tbGemLevels[],MATCH("INT",tbGemLevels[#Headers],0),FALSE)</f>
        <v>21</v>
      </c>
      <c r="O251" s="43" t="str">
        <f>VLOOKUP(tbGems_I[[#This Row],[Name]],tbGems[],MATCH("Keywords",tbGems[#Headers],0),FALSE)</f>
        <v>Spell, Projectile, Duration, AoE, Cold</v>
      </c>
      <c r="P251" s="2"/>
    </row>
    <row r="252" spans="2:16" ht="32.1" hidden="1" customHeight="1" x14ac:dyDescent="0.25">
      <c r="B252" s="2" t="s">
        <v>938</v>
      </c>
      <c r="C252" s="22" t="str">
        <f>VLOOKUP(tbGems_I[[#This Row],[Name]],tbGems[],MATCH("Sub-Type",tbGems[#Headers],0),FALSE)</f>
        <v>INT Gem</v>
      </c>
      <c r="D252" s="34" t="str">
        <f>_xlfn.CONCAT(VLOOKUP(tbGems_I[[#This Row],[Name]],tbGems[],MATCH("Prefix",tbGems[#Headers],0),FALSE),".",tbGems_I[[#This Row],[Level]]," ",tbGems_I[[#This Row],[Name]])</f>
        <v>6.14.357.1 Summon Carrion Golem</v>
      </c>
      <c r="E252" s="36" t="s">
        <v>281</v>
      </c>
      <c r="F252" s="40" t="s">
        <v>1672</v>
      </c>
      <c r="G252" s="37">
        <v>0</v>
      </c>
      <c r="H252" s="38">
        <v>1</v>
      </c>
      <c r="I252" s="39"/>
      <c r="J252" s="3" t="s">
        <v>292</v>
      </c>
      <c r="K252" s="14">
        <f>VLOOKUP(tbGems_I[[#This Row],[Long Name]],tbGemLevels[],MATCH("ReqLevel",tbGemLevels[#Headers],0),FALSE)</f>
        <v>34</v>
      </c>
      <c r="L252" s="14">
        <f>VLOOKUP(tbGems_I[[#This Row],[Long Name]],tbGemLevels[],MATCH("STR",tbGemLevels[#Headers],0),FALSE)</f>
        <v>0</v>
      </c>
      <c r="M252" s="14">
        <f>VLOOKUP(tbGems_I[[#This Row],[Long Name]],tbGemLevels[],MATCH("DEX",tbGemLevels[#Headers],0),FALSE)</f>
        <v>0</v>
      </c>
      <c r="N252" s="9">
        <f>VLOOKUP(tbGems_I[[#This Row],[Long Name]],tbGemLevels[],MATCH("INT",tbGemLevels[#Headers],0),FALSE)</f>
        <v>79</v>
      </c>
      <c r="O252" s="43" t="str">
        <f>VLOOKUP(tbGems_I[[#This Row],[Name]],tbGems[],MATCH("Keywords",tbGems[#Headers],0),FALSE)</f>
        <v>Physical, Minion, Spell, Golem</v>
      </c>
      <c r="P252" s="2"/>
    </row>
    <row r="253" spans="2:16" ht="32.1" hidden="1" customHeight="1" x14ac:dyDescent="0.25">
      <c r="B253" s="2" t="s">
        <v>863</v>
      </c>
      <c r="C253" s="22" t="str">
        <f>VLOOKUP(tbGems_I[[#This Row],[Name]],tbGems[],MATCH("Sub-Type",tbGems[#Headers],0),FALSE)</f>
        <v>STR Gem</v>
      </c>
      <c r="D253" s="34" t="str">
        <f>_xlfn.CONCAT(VLOOKUP(tbGems_I[[#This Row],[Name]],tbGems[],MATCH("Prefix",tbGems[#Headers],0),FALSE),".",tbGems_I[[#This Row],[Level]]," ",tbGems_I[[#This Row],[Name]])</f>
        <v>6.12.384.1 Vengeance</v>
      </c>
      <c r="E253" s="36" t="s">
        <v>281</v>
      </c>
      <c r="F253" s="40" t="s">
        <v>290</v>
      </c>
      <c r="G253" s="37">
        <v>0</v>
      </c>
      <c r="H253" s="38">
        <v>1</v>
      </c>
      <c r="I253" s="39"/>
      <c r="J253" s="3" t="s">
        <v>292</v>
      </c>
      <c r="K253" s="14">
        <f>VLOOKUP(tbGems_I[[#This Row],[Long Name]],tbGemLevels[],MATCH("ReqLevel",tbGemLevels[#Headers],0),FALSE)</f>
        <v>24</v>
      </c>
      <c r="L253" s="14">
        <f>VLOOKUP(tbGems_I[[#This Row],[Long Name]],tbGemLevels[],MATCH("STR",tbGemLevels[#Headers],0),FALSE)</f>
        <v>58</v>
      </c>
      <c r="M253" s="14">
        <f>VLOOKUP(tbGems_I[[#This Row],[Long Name]],tbGemLevels[],MATCH("DEX",tbGemLevels[#Headers],0),FALSE)</f>
        <v>0</v>
      </c>
      <c r="N253" s="9">
        <f>VLOOKUP(tbGems_I[[#This Row],[Long Name]],tbGemLevels[],MATCH("INT",tbGemLevels[#Headers],0),FALSE)</f>
        <v>0</v>
      </c>
      <c r="O253" s="43" t="str">
        <f>VLOOKUP(tbGems_I[[#This Row],[Name]],tbGems[],MATCH("Keywords",tbGems[#Headers],0),FALSE)</f>
        <v>Trigger, Attack, AoE, Physical, Melee</v>
      </c>
      <c r="P253" s="2"/>
    </row>
    <row r="254" spans="2:16" ht="32.1" hidden="1" customHeight="1" x14ac:dyDescent="0.25">
      <c r="B254" s="2" t="s">
        <v>863</v>
      </c>
      <c r="C254" s="22" t="str">
        <f>VLOOKUP(tbGems_I[[#This Row],[Name]],tbGems[],MATCH("Sub-Type",tbGems[#Headers],0),FALSE)</f>
        <v>STR Gem</v>
      </c>
      <c r="D254" s="34" t="str">
        <f>_xlfn.CONCAT(VLOOKUP(tbGems_I[[#This Row],[Name]],tbGems[],MATCH("Prefix",tbGems[#Headers],0),FALSE),".",tbGems_I[[#This Row],[Level]]," ",tbGems_I[[#This Row],[Name]])</f>
        <v>6.12.384.1 Vengeance</v>
      </c>
      <c r="E254" s="36" t="s">
        <v>281</v>
      </c>
      <c r="F254" s="40" t="s">
        <v>290</v>
      </c>
      <c r="G254" s="37">
        <v>0</v>
      </c>
      <c r="H254" s="38">
        <v>1</v>
      </c>
      <c r="I254" s="39"/>
      <c r="J254" s="3" t="s">
        <v>292</v>
      </c>
      <c r="K254" s="14">
        <f>VLOOKUP(tbGems_I[[#This Row],[Long Name]],tbGemLevels[],MATCH("ReqLevel",tbGemLevels[#Headers],0),FALSE)</f>
        <v>24</v>
      </c>
      <c r="L254" s="14">
        <f>VLOOKUP(tbGems_I[[#This Row],[Long Name]],tbGemLevels[],MATCH("STR",tbGemLevels[#Headers],0),FALSE)</f>
        <v>58</v>
      </c>
      <c r="M254" s="14">
        <f>VLOOKUP(tbGems_I[[#This Row],[Long Name]],tbGemLevels[],MATCH("DEX",tbGemLevels[#Headers],0),FALSE)</f>
        <v>0</v>
      </c>
      <c r="N254" s="9">
        <f>VLOOKUP(tbGems_I[[#This Row],[Long Name]],tbGemLevels[],MATCH("INT",tbGemLevels[#Headers],0),FALSE)</f>
        <v>0</v>
      </c>
      <c r="O254" s="43" t="str">
        <f>VLOOKUP(tbGems_I[[#This Row],[Name]],tbGems[],MATCH("Keywords",tbGems[#Headers],0),FALSE)</f>
        <v>Trigger, Attack, AoE, Physical, Melee</v>
      </c>
      <c r="P254" s="2"/>
    </row>
    <row r="255" spans="2:16" ht="32.1" hidden="1" customHeight="1" x14ac:dyDescent="0.25">
      <c r="C255" s="22" t="e">
        <f>VLOOKUP(tbGems_I[[#This Row],[Name]],tbGems[],MATCH("Sub-Type",tbGems[#Headers],0),FALSE)</f>
        <v>#N/A</v>
      </c>
      <c r="D255" s="34" t="e">
        <f>_xlfn.CONCAT(VLOOKUP(tbGems_I[[#This Row],[Name]],tbGems[],MATCH("Prefix",tbGems[#Headers],0),FALSE),".",tbGems_I[[#This Row],[Level]]," ",tbGems_I[[#This Row],[Name]])</f>
        <v>#N/A</v>
      </c>
      <c r="E255" s="36"/>
      <c r="F255" s="40"/>
      <c r="G255" s="37">
        <v>0</v>
      </c>
      <c r="H255" s="38">
        <v>1</v>
      </c>
      <c r="I255" s="39"/>
      <c r="J255" s="3" t="s">
        <v>292</v>
      </c>
      <c r="K255" s="14" t="e">
        <f>VLOOKUP(tbGems_I[[#This Row],[Long Name]],tbGemLevels[],MATCH("ReqLevel",tbGemLevels[#Headers],0),FALSE)</f>
        <v>#N/A</v>
      </c>
      <c r="L255" s="14" t="e">
        <f>VLOOKUP(tbGems_I[[#This Row],[Long Name]],tbGemLevels[],MATCH("STR",tbGemLevels[#Headers],0),FALSE)</f>
        <v>#N/A</v>
      </c>
      <c r="M255" s="14" t="e">
        <f>VLOOKUP(tbGems_I[[#This Row],[Long Name]],tbGemLevels[],MATCH("DEX",tbGemLevels[#Headers],0),FALSE)</f>
        <v>#N/A</v>
      </c>
      <c r="N255" s="9" t="e">
        <f>VLOOKUP(tbGems_I[[#This Row],[Long Name]],tbGemLevels[],MATCH("INT",tbGemLevels[#Headers],0),FALSE)</f>
        <v>#N/A</v>
      </c>
      <c r="O255" s="43" t="e">
        <f>VLOOKUP(tbGems_I[[#This Row],[Name]],tbGems[],MATCH("Keywords",tbGems[#Headers],0),FALSE)</f>
        <v>#N/A</v>
      </c>
      <c r="P255" s="2"/>
    </row>
    <row r="256" spans="2:16" ht="32.1" hidden="1" customHeight="1" x14ac:dyDescent="0.25">
      <c r="C256" s="22" t="e">
        <f>VLOOKUP(tbGems_I[[#This Row],[Name]],tbGems[],MATCH("Sub-Type",tbGems[#Headers],0),FALSE)</f>
        <v>#N/A</v>
      </c>
      <c r="D256" s="34" t="e">
        <f>_xlfn.CONCAT(VLOOKUP(tbGems_I[[#This Row],[Name]],tbGems[],MATCH("Prefix",tbGems[#Headers],0),FALSE),".",tbGems_I[[#This Row],[Level]]," ",tbGems_I[[#This Row],[Name]])</f>
        <v>#N/A</v>
      </c>
      <c r="E256" s="36"/>
      <c r="F256" s="40"/>
      <c r="G256" s="37">
        <v>0</v>
      </c>
      <c r="H256" s="38">
        <v>1</v>
      </c>
      <c r="I256" s="39"/>
      <c r="J256" s="3" t="s">
        <v>292</v>
      </c>
      <c r="K256" s="14" t="e">
        <f>VLOOKUP(tbGems_I[[#This Row],[Long Name]],tbGemLevels[],MATCH("ReqLevel",tbGemLevels[#Headers],0),FALSE)</f>
        <v>#N/A</v>
      </c>
      <c r="L256" s="14" t="e">
        <f>VLOOKUP(tbGems_I[[#This Row],[Long Name]],tbGemLevels[],MATCH("STR",tbGemLevels[#Headers],0),FALSE)</f>
        <v>#N/A</v>
      </c>
      <c r="M256" s="14" t="e">
        <f>VLOOKUP(tbGems_I[[#This Row],[Long Name]],tbGemLevels[],MATCH("DEX",tbGemLevels[#Headers],0),FALSE)</f>
        <v>#N/A</v>
      </c>
      <c r="N256" s="9" t="e">
        <f>VLOOKUP(tbGems_I[[#This Row],[Long Name]],tbGemLevels[],MATCH("INT",tbGemLevels[#Headers],0),FALSE)</f>
        <v>#N/A</v>
      </c>
      <c r="O256" s="43" t="e">
        <f>VLOOKUP(tbGems_I[[#This Row],[Name]],tbGems[],MATCH("Keywords",tbGems[#Headers],0),FALSE)</f>
        <v>#N/A</v>
      </c>
      <c r="P256" s="2"/>
    </row>
    <row r="257" spans="2:16" ht="32.1" hidden="1" customHeight="1" x14ac:dyDescent="0.25">
      <c r="C257" s="22" t="e">
        <f>VLOOKUP(tbGems_I[[#This Row],[Name]],tbGems[],MATCH("Sub-Type",tbGems[#Headers],0),FALSE)</f>
        <v>#N/A</v>
      </c>
      <c r="D257" s="34" t="e">
        <f>_xlfn.CONCAT(VLOOKUP(tbGems_I[[#This Row],[Name]],tbGems[],MATCH("Prefix",tbGems[#Headers],0),FALSE),".",tbGems_I[[#This Row],[Level]]," ",tbGems_I[[#This Row],[Name]])</f>
        <v>#N/A</v>
      </c>
      <c r="E257" s="36"/>
      <c r="F257" s="40"/>
      <c r="G257" s="37">
        <v>0</v>
      </c>
      <c r="H257" s="38">
        <v>1</v>
      </c>
      <c r="I257" s="39"/>
      <c r="J257" s="3" t="s">
        <v>292</v>
      </c>
      <c r="K257" s="14" t="e">
        <f>VLOOKUP(tbGems_I[[#This Row],[Long Name]],tbGemLevels[],MATCH("ReqLevel",tbGemLevels[#Headers],0),FALSE)</f>
        <v>#N/A</v>
      </c>
      <c r="L257" s="14" t="e">
        <f>VLOOKUP(tbGems_I[[#This Row],[Long Name]],tbGemLevels[],MATCH("STR",tbGemLevels[#Headers],0),FALSE)</f>
        <v>#N/A</v>
      </c>
      <c r="M257" s="14" t="e">
        <f>VLOOKUP(tbGems_I[[#This Row],[Long Name]],tbGemLevels[],MATCH("DEX",tbGemLevels[#Headers],0),FALSE)</f>
        <v>#N/A</v>
      </c>
      <c r="N257" s="9" t="e">
        <f>VLOOKUP(tbGems_I[[#This Row],[Long Name]],tbGemLevels[],MATCH("INT",tbGemLevels[#Headers],0),FALSE)</f>
        <v>#N/A</v>
      </c>
      <c r="O257" s="43" t="e">
        <f>VLOOKUP(tbGems_I[[#This Row],[Name]],tbGems[],MATCH("Keywords",tbGems[#Headers],0),FALSE)</f>
        <v>#N/A</v>
      </c>
      <c r="P257" s="2"/>
    </row>
    <row r="258" spans="2:16" ht="32.1" hidden="1" customHeight="1" x14ac:dyDescent="0.25">
      <c r="C258" s="22" t="e">
        <f>VLOOKUP(tbGems_I[[#This Row],[Name]],tbGems[],MATCH("Sub-Type",tbGems[#Headers],0),FALSE)</f>
        <v>#N/A</v>
      </c>
      <c r="D258" s="34" t="e">
        <f>_xlfn.CONCAT(VLOOKUP(tbGems_I[[#This Row],[Name]],tbGems[],MATCH("Prefix",tbGems[#Headers],0),FALSE),".",tbGems_I[[#This Row],[Level]]," ",tbGems_I[[#This Row],[Name]])</f>
        <v>#N/A</v>
      </c>
      <c r="E258" s="36"/>
      <c r="F258" s="40"/>
      <c r="G258" s="37">
        <v>0</v>
      </c>
      <c r="H258" s="38">
        <v>1</v>
      </c>
      <c r="I258" s="39"/>
      <c r="J258" s="3" t="s">
        <v>292</v>
      </c>
      <c r="K258" s="14" t="e">
        <f>VLOOKUP(tbGems_I[[#This Row],[Long Name]],tbGemLevels[],MATCH("ReqLevel",tbGemLevels[#Headers],0),FALSE)</f>
        <v>#N/A</v>
      </c>
      <c r="L258" s="14" t="e">
        <f>VLOOKUP(tbGems_I[[#This Row],[Long Name]],tbGemLevels[],MATCH("STR",tbGemLevels[#Headers],0),FALSE)</f>
        <v>#N/A</v>
      </c>
      <c r="M258" s="14" t="e">
        <f>VLOOKUP(tbGems_I[[#This Row],[Long Name]],tbGemLevels[],MATCH("DEX",tbGemLevels[#Headers],0),FALSE)</f>
        <v>#N/A</v>
      </c>
      <c r="N258" s="9" t="e">
        <f>VLOOKUP(tbGems_I[[#This Row],[Long Name]],tbGemLevels[],MATCH("INT",tbGemLevels[#Headers],0),FALSE)</f>
        <v>#N/A</v>
      </c>
      <c r="O258" s="43" t="e">
        <f>VLOOKUP(tbGems_I[[#This Row],[Name]],tbGems[],MATCH("Keywords",tbGems[#Headers],0),FALSE)</f>
        <v>#N/A</v>
      </c>
      <c r="P258" s="2"/>
    </row>
    <row r="259" spans="2:16" ht="32.1" hidden="1" customHeight="1" x14ac:dyDescent="0.25">
      <c r="C259" s="22" t="e">
        <f>VLOOKUP(tbGems_I[[#This Row],[Name]],tbGems[],MATCH("Sub-Type",tbGems[#Headers],0),FALSE)</f>
        <v>#N/A</v>
      </c>
      <c r="D259" s="34" t="e">
        <f>_xlfn.CONCAT(VLOOKUP(tbGems_I[[#This Row],[Name]],tbGems[],MATCH("Prefix",tbGems[#Headers],0),FALSE),".",tbGems_I[[#This Row],[Level]]," ",tbGems_I[[#This Row],[Name]])</f>
        <v>#N/A</v>
      </c>
      <c r="E259" s="36"/>
      <c r="F259" s="40"/>
      <c r="G259" s="37">
        <v>0</v>
      </c>
      <c r="H259" s="38">
        <v>1</v>
      </c>
      <c r="I259" s="39"/>
      <c r="J259" s="3" t="s">
        <v>292</v>
      </c>
      <c r="K259" s="14" t="e">
        <f>VLOOKUP(tbGems_I[[#This Row],[Long Name]],tbGemLevels[],MATCH("ReqLevel",tbGemLevels[#Headers],0),FALSE)</f>
        <v>#N/A</v>
      </c>
      <c r="L259" s="14" t="e">
        <f>VLOOKUP(tbGems_I[[#This Row],[Long Name]],tbGemLevels[],MATCH("STR",tbGemLevels[#Headers],0),FALSE)</f>
        <v>#N/A</v>
      </c>
      <c r="M259" s="14" t="e">
        <f>VLOOKUP(tbGems_I[[#This Row],[Long Name]],tbGemLevels[],MATCH("DEX",tbGemLevels[#Headers],0),FALSE)</f>
        <v>#N/A</v>
      </c>
      <c r="N259" s="9" t="e">
        <f>VLOOKUP(tbGems_I[[#This Row],[Long Name]],tbGemLevels[],MATCH("INT",tbGemLevels[#Headers],0),FALSE)</f>
        <v>#N/A</v>
      </c>
      <c r="O259" s="43" t="e">
        <f>VLOOKUP(tbGems_I[[#This Row],[Name]],tbGems[],MATCH("Keywords",tbGems[#Headers],0),FALSE)</f>
        <v>#N/A</v>
      </c>
      <c r="P259" s="2"/>
    </row>
    <row r="260" spans="2:16" ht="32.1" hidden="1" customHeight="1" x14ac:dyDescent="0.25">
      <c r="C260" s="22" t="e">
        <f>VLOOKUP(tbGems_I[[#This Row],[Name]],tbGems[],MATCH("Sub-Type",tbGems[#Headers],0),FALSE)</f>
        <v>#N/A</v>
      </c>
      <c r="D260" s="34" t="e">
        <f>_xlfn.CONCAT(VLOOKUP(tbGems_I[[#This Row],[Name]],tbGems[],MATCH("Prefix",tbGems[#Headers],0),FALSE),".",tbGems_I[[#This Row],[Level]]," ",tbGems_I[[#This Row],[Name]])</f>
        <v>#N/A</v>
      </c>
      <c r="E260" s="36"/>
      <c r="F260" s="40"/>
      <c r="G260" s="37">
        <v>0</v>
      </c>
      <c r="H260" s="38">
        <v>1</v>
      </c>
      <c r="I260" s="39"/>
      <c r="J260" s="3" t="s">
        <v>292</v>
      </c>
      <c r="K260" s="14" t="e">
        <f>VLOOKUP(tbGems_I[[#This Row],[Long Name]],tbGemLevels[],MATCH("ReqLevel",tbGemLevels[#Headers],0),FALSE)</f>
        <v>#N/A</v>
      </c>
      <c r="L260" s="14" t="e">
        <f>VLOOKUP(tbGems_I[[#This Row],[Long Name]],tbGemLevels[],MATCH("STR",tbGemLevels[#Headers],0),FALSE)</f>
        <v>#N/A</v>
      </c>
      <c r="M260" s="14" t="e">
        <f>VLOOKUP(tbGems_I[[#This Row],[Long Name]],tbGemLevels[],MATCH("DEX",tbGemLevels[#Headers],0),FALSE)</f>
        <v>#N/A</v>
      </c>
      <c r="N260" s="9" t="e">
        <f>VLOOKUP(tbGems_I[[#This Row],[Long Name]],tbGemLevels[],MATCH("INT",tbGemLevels[#Headers],0),FALSE)</f>
        <v>#N/A</v>
      </c>
      <c r="O260" s="43" t="e">
        <f>VLOOKUP(tbGems_I[[#This Row],[Name]],tbGems[],MATCH("Keywords",tbGems[#Headers],0),FALSE)</f>
        <v>#N/A</v>
      </c>
      <c r="P260" s="2"/>
    </row>
    <row r="261" spans="2:16" ht="32.1" hidden="1" customHeight="1" x14ac:dyDescent="0.25">
      <c r="C261" s="22" t="e">
        <f>VLOOKUP(tbGems_I[[#This Row],[Name]],tbGems[],MATCH("Sub-Type",tbGems[#Headers],0),FALSE)</f>
        <v>#N/A</v>
      </c>
      <c r="D261" s="34" t="e">
        <f>_xlfn.CONCAT(VLOOKUP(tbGems_I[[#This Row],[Name]],tbGems[],MATCH("Prefix",tbGems[#Headers],0),FALSE),".",tbGems_I[[#This Row],[Level]]," ",tbGems_I[[#This Row],[Name]])</f>
        <v>#N/A</v>
      </c>
      <c r="E261" s="36"/>
      <c r="F261" s="40"/>
      <c r="G261" s="37">
        <v>0</v>
      </c>
      <c r="H261" s="38">
        <v>1</v>
      </c>
      <c r="I261" s="39"/>
      <c r="J261" s="3" t="s">
        <v>292</v>
      </c>
      <c r="K261" s="14" t="e">
        <f>VLOOKUP(tbGems_I[[#This Row],[Long Name]],tbGemLevels[],MATCH("ReqLevel",tbGemLevels[#Headers],0),FALSE)</f>
        <v>#N/A</v>
      </c>
      <c r="L261" s="14" t="e">
        <f>VLOOKUP(tbGems_I[[#This Row],[Long Name]],tbGemLevels[],MATCH("STR",tbGemLevels[#Headers],0),FALSE)</f>
        <v>#N/A</v>
      </c>
      <c r="M261" s="14" t="e">
        <f>VLOOKUP(tbGems_I[[#This Row],[Long Name]],tbGemLevels[],MATCH("DEX",tbGemLevels[#Headers],0),FALSE)</f>
        <v>#N/A</v>
      </c>
      <c r="N261" s="9" t="e">
        <f>VLOOKUP(tbGems_I[[#This Row],[Long Name]],tbGemLevels[],MATCH("INT",tbGemLevels[#Headers],0),FALSE)</f>
        <v>#N/A</v>
      </c>
      <c r="O261" s="43" t="e">
        <f>VLOOKUP(tbGems_I[[#This Row],[Name]],tbGems[],MATCH("Keywords",tbGems[#Headers],0),FALSE)</f>
        <v>#N/A</v>
      </c>
      <c r="P261" s="2"/>
    </row>
    <row r="262" spans="2:16" ht="32.1" hidden="1" customHeight="1" x14ac:dyDescent="0.25">
      <c r="C262" s="22" t="e">
        <f>VLOOKUP(tbGems_I[[#This Row],[Name]],tbGems[],MATCH("Sub-Type",tbGems[#Headers],0),FALSE)</f>
        <v>#N/A</v>
      </c>
      <c r="D262" s="34" t="e">
        <f>_xlfn.CONCAT(VLOOKUP(tbGems_I[[#This Row],[Name]],tbGems[],MATCH("Prefix",tbGems[#Headers],0),FALSE),".",tbGems_I[[#This Row],[Level]]," ",tbGems_I[[#This Row],[Name]])</f>
        <v>#N/A</v>
      </c>
      <c r="E262" s="36"/>
      <c r="F262" s="40"/>
      <c r="G262" s="37">
        <v>0</v>
      </c>
      <c r="H262" s="38">
        <v>1</v>
      </c>
      <c r="I262" s="39"/>
      <c r="J262" s="3" t="s">
        <v>292</v>
      </c>
      <c r="K262" s="14" t="e">
        <f>VLOOKUP(tbGems_I[[#This Row],[Long Name]],tbGemLevels[],MATCH("ReqLevel",tbGemLevels[#Headers],0),FALSE)</f>
        <v>#N/A</v>
      </c>
      <c r="L262" s="14" t="e">
        <f>VLOOKUP(tbGems_I[[#This Row],[Long Name]],tbGemLevels[],MATCH("STR",tbGemLevels[#Headers],0),FALSE)</f>
        <v>#N/A</v>
      </c>
      <c r="M262" s="14" t="e">
        <f>VLOOKUP(tbGems_I[[#This Row],[Long Name]],tbGemLevels[],MATCH("DEX",tbGemLevels[#Headers],0),FALSE)</f>
        <v>#N/A</v>
      </c>
      <c r="N262" s="9" t="e">
        <f>VLOOKUP(tbGems_I[[#This Row],[Long Name]],tbGemLevels[],MATCH("INT",tbGemLevels[#Headers],0),FALSE)</f>
        <v>#N/A</v>
      </c>
      <c r="O262" s="43" t="e">
        <f>VLOOKUP(tbGems_I[[#This Row],[Name]],tbGems[],MATCH("Keywords",tbGems[#Headers],0),FALSE)</f>
        <v>#N/A</v>
      </c>
      <c r="P262" s="2"/>
    </row>
    <row r="263" spans="2:16" ht="32.1" hidden="1" customHeight="1" x14ac:dyDescent="0.25">
      <c r="C263" s="22" t="e">
        <f>VLOOKUP(tbGems_I[[#This Row],[Name]],tbGems[],MATCH("Sub-Type",tbGems[#Headers],0),FALSE)</f>
        <v>#N/A</v>
      </c>
      <c r="D263" s="34" t="e">
        <f>_xlfn.CONCAT(VLOOKUP(tbGems_I[[#This Row],[Name]],tbGems[],MATCH("Prefix",tbGems[#Headers],0),FALSE),".",tbGems_I[[#This Row],[Level]]," ",tbGems_I[[#This Row],[Name]])</f>
        <v>#N/A</v>
      </c>
      <c r="E263" s="36"/>
      <c r="F263" s="40"/>
      <c r="G263" s="37">
        <v>0</v>
      </c>
      <c r="H263" s="38">
        <v>1</v>
      </c>
      <c r="I263" s="39"/>
      <c r="J263" s="3" t="s">
        <v>292</v>
      </c>
      <c r="K263" s="14" t="e">
        <f>VLOOKUP(tbGems_I[[#This Row],[Long Name]],tbGemLevels[],MATCH("ReqLevel",tbGemLevels[#Headers],0),FALSE)</f>
        <v>#N/A</v>
      </c>
      <c r="L263" s="14" t="e">
        <f>VLOOKUP(tbGems_I[[#This Row],[Long Name]],tbGemLevels[],MATCH("STR",tbGemLevels[#Headers],0),FALSE)</f>
        <v>#N/A</v>
      </c>
      <c r="M263" s="14" t="e">
        <f>VLOOKUP(tbGems_I[[#This Row],[Long Name]],tbGemLevels[],MATCH("DEX",tbGemLevels[#Headers],0),FALSE)</f>
        <v>#N/A</v>
      </c>
      <c r="N263" s="9" t="e">
        <f>VLOOKUP(tbGems_I[[#This Row],[Long Name]],tbGemLevels[],MATCH("INT",tbGemLevels[#Headers],0),FALSE)</f>
        <v>#N/A</v>
      </c>
      <c r="O263" s="43" t="e">
        <f>VLOOKUP(tbGems_I[[#This Row],[Name]],tbGems[],MATCH("Keywords",tbGems[#Headers],0),FALSE)</f>
        <v>#N/A</v>
      </c>
      <c r="P263" s="2"/>
    </row>
    <row r="264" spans="2:16" ht="32.1" hidden="1" customHeight="1" x14ac:dyDescent="0.25">
      <c r="C264" s="22" t="e">
        <f>VLOOKUP(tbGems_I[[#This Row],[Name]],tbGems[],MATCH("Sub-Type",tbGems[#Headers],0),FALSE)</f>
        <v>#N/A</v>
      </c>
      <c r="D264" s="34" t="e">
        <f>_xlfn.CONCAT(VLOOKUP(tbGems_I[[#This Row],[Name]],tbGems[],MATCH("Prefix",tbGems[#Headers],0),FALSE),".",tbGems_I[[#This Row],[Level]]," ",tbGems_I[[#This Row],[Name]])</f>
        <v>#N/A</v>
      </c>
      <c r="E264" s="36"/>
      <c r="F264" s="40"/>
      <c r="G264" s="37">
        <v>0</v>
      </c>
      <c r="H264" s="38">
        <v>1</v>
      </c>
      <c r="I264" s="39"/>
      <c r="J264" s="3" t="s">
        <v>292</v>
      </c>
      <c r="K264" s="14" t="e">
        <f>VLOOKUP(tbGems_I[[#This Row],[Long Name]],tbGemLevels[],MATCH("ReqLevel",tbGemLevels[#Headers],0),FALSE)</f>
        <v>#N/A</v>
      </c>
      <c r="L264" s="14" t="e">
        <f>VLOOKUP(tbGems_I[[#This Row],[Long Name]],tbGemLevels[],MATCH("STR",tbGemLevels[#Headers],0),FALSE)</f>
        <v>#N/A</v>
      </c>
      <c r="M264" s="14" t="e">
        <f>VLOOKUP(tbGems_I[[#This Row],[Long Name]],tbGemLevels[],MATCH("DEX",tbGemLevels[#Headers],0),FALSE)</f>
        <v>#N/A</v>
      </c>
      <c r="N264" s="9" t="e">
        <f>VLOOKUP(tbGems_I[[#This Row],[Long Name]],tbGemLevels[],MATCH("INT",tbGemLevels[#Headers],0),FALSE)</f>
        <v>#N/A</v>
      </c>
      <c r="O264" s="43" t="e">
        <f>VLOOKUP(tbGems_I[[#This Row],[Name]],tbGems[],MATCH("Keywords",tbGems[#Headers],0),FALSE)</f>
        <v>#N/A</v>
      </c>
      <c r="P264" s="2"/>
    </row>
    <row r="265" spans="2:16" ht="32.1" hidden="1" customHeight="1" x14ac:dyDescent="0.25">
      <c r="C265" s="22" t="e">
        <f>VLOOKUP(tbGems_I[[#This Row],[Name]],tbGems[],MATCH("Sub-Type",tbGems[#Headers],0),FALSE)</f>
        <v>#N/A</v>
      </c>
      <c r="D265" s="34" t="e">
        <f>_xlfn.CONCAT(VLOOKUP(tbGems_I[[#This Row],[Name]],tbGems[],MATCH("Prefix",tbGems[#Headers],0),FALSE),".",tbGems_I[[#This Row],[Level]]," ",tbGems_I[[#This Row],[Name]])</f>
        <v>#N/A</v>
      </c>
      <c r="E265" s="36"/>
      <c r="F265" s="40"/>
      <c r="G265" s="37">
        <v>0</v>
      </c>
      <c r="H265" s="38">
        <v>1</v>
      </c>
      <c r="I265" s="39"/>
      <c r="J265" s="3" t="s">
        <v>292</v>
      </c>
      <c r="K265" s="14" t="e">
        <f>VLOOKUP(tbGems_I[[#This Row],[Long Name]],tbGemLevels[],MATCH("ReqLevel",tbGemLevels[#Headers],0),FALSE)</f>
        <v>#N/A</v>
      </c>
      <c r="L265" s="14" t="e">
        <f>VLOOKUP(tbGems_I[[#This Row],[Long Name]],tbGemLevels[],MATCH("STR",tbGemLevels[#Headers],0),FALSE)</f>
        <v>#N/A</v>
      </c>
      <c r="M265" s="14" t="e">
        <f>VLOOKUP(tbGems_I[[#This Row],[Long Name]],tbGemLevels[],MATCH("DEX",tbGemLevels[#Headers],0),FALSE)</f>
        <v>#N/A</v>
      </c>
      <c r="N265" s="9" t="e">
        <f>VLOOKUP(tbGems_I[[#This Row],[Long Name]],tbGemLevels[],MATCH("INT",tbGemLevels[#Headers],0),FALSE)</f>
        <v>#N/A</v>
      </c>
      <c r="O265" s="43" t="e">
        <f>VLOOKUP(tbGems_I[[#This Row],[Name]],tbGems[],MATCH("Keywords",tbGems[#Headers],0),FALSE)</f>
        <v>#N/A</v>
      </c>
      <c r="P265" s="2"/>
    </row>
    <row r="266" spans="2:16" ht="32.1" hidden="1" customHeight="1" x14ac:dyDescent="0.25">
      <c r="C266" s="22" t="e">
        <f>VLOOKUP(tbGems_I[[#This Row],[Name]],tbGems[],MATCH("Sub-Type",tbGems[#Headers],0),FALSE)</f>
        <v>#N/A</v>
      </c>
      <c r="D266" s="34" t="e">
        <f>_xlfn.CONCAT(VLOOKUP(tbGems_I[[#This Row],[Name]],tbGems[],MATCH("Prefix",tbGems[#Headers],0),FALSE),".",tbGems_I[[#This Row],[Level]]," ",tbGems_I[[#This Row],[Name]])</f>
        <v>#N/A</v>
      </c>
      <c r="E266" s="36"/>
      <c r="F266" s="40"/>
      <c r="G266" s="37">
        <v>0</v>
      </c>
      <c r="H266" s="38">
        <v>1</v>
      </c>
      <c r="I266" s="39"/>
      <c r="J266" s="3" t="s">
        <v>292</v>
      </c>
      <c r="K266" s="14" t="e">
        <f>VLOOKUP(tbGems_I[[#This Row],[Long Name]],tbGemLevels[],MATCH("ReqLevel",tbGemLevels[#Headers],0),FALSE)</f>
        <v>#N/A</v>
      </c>
      <c r="L266" s="14" t="e">
        <f>VLOOKUP(tbGems_I[[#This Row],[Long Name]],tbGemLevels[],MATCH("STR",tbGemLevels[#Headers],0),FALSE)</f>
        <v>#N/A</v>
      </c>
      <c r="M266" s="14" t="e">
        <f>VLOOKUP(tbGems_I[[#This Row],[Long Name]],tbGemLevels[],MATCH("DEX",tbGemLevels[#Headers],0),FALSE)</f>
        <v>#N/A</v>
      </c>
      <c r="N266" s="9" t="e">
        <f>VLOOKUP(tbGems_I[[#This Row],[Long Name]],tbGemLevels[],MATCH("INT",tbGemLevels[#Headers],0),FALSE)</f>
        <v>#N/A</v>
      </c>
      <c r="O266" s="43" t="e">
        <f>VLOOKUP(tbGems_I[[#This Row],[Name]],tbGems[],MATCH("Keywords",tbGems[#Headers],0),FALSE)</f>
        <v>#N/A</v>
      </c>
      <c r="P266" s="2"/>
    </row>
    <row r="267" spans="2:16" ht="32.1" hidden="1" customHeight="1" x14ac:dyDescent="0.25">
      <c r="B267" s="2" t="s">
        <v>989</v>
      </c>
      <c r="C267" s="2" t="str">
        <f>VLOOKUP(tbGems_I[[#This Row],[Name]],tbGems[],MATCH("Sub-Type",tbGems[#Headers],0),FALSE)</f>
        <v>DEX Gem</v>
      </c>
      <c r="D267" s="34" t="str">
        <f>_xlfn.CONCAT(VLOOKUP(tbGems_I[[#This Row],[Name]],tbGems[],MATCH("Prefix",tbGems[#Headers],0),FALSE),".",tbGems_I[[#This Row],[Level]]," ",tbGems_I[[#This Row],[Name]])</f>
        <v>6.13.391.9 Void Manipulation Support</v>
      </c>
      <c r="E267" s="2" t="s">
        <v>282</v>
      </c>
      <c r="F267" s="30" t="s">
        <v>3</v>
      </c>
      <c r="G267" s="37">
        <v>0</v>
      </c>
      <c r="H267" s="38">
        <v>9</v>
      </c>
      <c r="I267" s="39" t="s">
        <v>187</v>
      </c>
      <c r="J267" s="3" t="s">
        <v>292</v>
      </c>
      <c r="K267" s="14">
        <f>VLOOKUP(tbGems_I[[#This Row],[Long Name]],tbGemLevels[],MATCH("ReqLevel",tbGemLevels[#Headers],0),FALSE)</f>
        <v>37</v>
      </c>
      <c r="L267" s="14">
        <f>VLOOKUP(tbGems_I[[#This Row],[Long Name]],tbGemLevels[],MATCH("STR",tbGemLevels[#Headers],0),FALSE)</f>
        <v>0</v>
      </c>
      <c r="M267" s="14">
        <f>VLOOKUP(tbGems_I[[#This Row],[Long Name]],tbGemLevels[],MATCH("DEX",tbGemLevels[#Headers],0),FALSE)</f>
        <v>39</v>
      </c>
      <c r="N267" s="9">
        <f>VLOOKUP(tbGems_I[[#This Row],[Long Name]],tbGemLevels[],MATCH("INT",tbGemLevels[#Headers],0),FALSE)</f>
        <v>27</v>
      </c>
      <c r="O267" s="43" t="str">
        <f>VLOOKUP(tbGems_I[[#This Row],[Name]],tbGems[],MATCH("Keywords",tbGems[#Headers],0),FALSE)</f>
        <v>Chaos, Support</v>
      </c>
      <c r="P267" s="2"/>
    </row>
    <row r="268" spans="2:16" ht="32.1" customHeight="1" x14ac:dyDescent="0.25">
      <c r="B268" s="2" t="s">
        <v>412</v>
      </c>
      <c r="C268" s="2">
        <f>SUBTOTAL(103,tbGems_I[Sub-type])</f>
        <v>17</v>
      </c>
      <c r="F268" s="30"/>
      <c r="G268" s="4"/>
      <c r="H268" s="3"/>
      <c r="J268" s="63"/>
      <c r="K268" s="38"/>
      <c r="L268" s="38"/>
      <c r="M268" s="38"/>
      <c r="N268" s="38"/>
      <c r="O268" s="35">
        <f>SUBTOTAL(103,tbGems_I[Keywords])</f>
        <v>17</v>
      </c>
    </row>
    <row r="269" spans="2:16" ht="32.1" customHeight="1" x14ac:dyDescent="0.25">
      <c r="F269" s="30"/>
      <c r="G269" s="4"/>
      <c r="H269" s="3"/>
      <c r="J269" s="63"/>
      <c r="K269" s="38"/>
      <c r="L269" s="38"/>
      <c r="M269" s="38"/>
      <c r="N269" s="38"/>
      <c r="O269" s="35"/>
    </row>
    <row r="270" spans="2:16" ht="32.1" customHeight="1" x14ac:dyDescent="0.25">
      <c r="B270" s="61" t="s">
        <v>304</v>
      </c>
    </row>
    <row r="271" spans="2:16" ht="32.1" customHeight="1" x14ac:dyDescent="0.25">
      <c r="B271" s="48" t="s">
        <v>24</v>
      </c>
      <c r="C271" s="2" t="s">
        <v>173</v>
      </c>
      <c r="D271" s="2" t="s">
        <v>196</v>
      </c>
      <c r="E271" s="2" t="s">
        <v>175</v>
      </c>
      <c r="F271" s="2" t="s">
        <v>280</v>
      </c>
      <c r="G271" s="2" t="s">
        <v>306</v>
      </c>
      <c r="H271" s="2" t="s">
        <v>307</v>
      </c>
      <c r="I271" s="2" t="s">
        <v>308</v>
      </c>
      <c r="J271" s="2" t="s">
        <v>309</v>
      </c>
      <c r="K271" s="2" t="s">
        <v>310</v>
      </c>
      <c r="L271" s="2" t="s">
        <v>311</v>
      </c>
      <c r="M271" s="2" t="s">
        <v>312</v>
      </c>
      <c r="N271" s="2" t="s">
        <v>313</v>
      </c>
      <c r="O271" s="1" t="s">
        <v>314</v>
      </c>
      <c r="P271" s="1" t="s">
        <v>315</v>
      </c>
    </row>
    <row r="272" spans="2:16" ht="32.1" hidden="1" customHeight="1" x14ac:dyDescent="0.25">
      <c r="B272" s="2" t="s">
        <v>320</v>
      </c>
      <c r="C272" s="2" t="str">
        <f>VLOOKUP(tbMisc_I[[#This Row],[Name]],tbMisc[],MATCH("Sub-Type",tbMisc[#Headers],0),FALSE)</f>
        <v>Currency</v>
      </c>
      <c r="D272" s="34" t="str">
        <f>VLOOKUP(tbMisc_I[[#This Row],[Name]],tbMisc[],MATCH("Long Name",tbMisc[#Headers],0),FALSE)</f>
        <v>14.1.1 Armourer's Scrap</v>
      </c>
      <c r="E272" s="35" t="s">
        <v>281</v>
      </c>
      <c r="F272" s="2" t="s">
        <v>304</v>
      </c>
      <c r="G272" s="3">
        <v>40</v>
      </c>
      <c r="H272" s="2" t="s">
        <v>305</v>
      </c>
      <c r="I272" s="3" t="s">
        <v>297</v>
      </c>
      <c r="J272" s="2" t="s">
        <v>1671</v>
      </c>
      <c r="O272" s="14">
        <f>COUNTA(tbMisc_I[[#This Row],[MetaVal1]:[MetaName4]])/2</f>
        <v>2</v>
      </c>
      <c r="P27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273" spans="2:16" ht="32.1" hidden="1" customHeight="1" x14ac:dyDescent="0.25">
      <c r="B273" s="2" t="s">
        <v>320</v>
      </c>
      <c r="C273" s="2" t="str">
        <f>VLOOKUP(tbMisc_I[[#This Row],[Name]],tbMisc[],MATCH("Sub-Type",tbMisc[#Headers],0),FALSE)</f>
        <v>Currency</v>
      </c>
      <c r="D273" s="34" t="str">
        <f>VLOOKUP(tbMisc_I[[#This Row],[Name]],tbMisc[],MATCH("Long Name",tbMisc[#Headers],0),FALSE)</f>
        <v>14.1.1 Armourer's Scrap</v>
      </c>
      <c r="E273" s="35" t="s">
        <v>281</v>
      </c>
      <c r="F273" s="2" t="s">
        <v>304</v>
      </c>
      <c r="G273" s="3">
        <v>40</v>
      </c>
      <c r="H273" s="2" t="s">
        <v>305</v>
      </c>
      <c r="I273" s="3" t="s">
        <v>297</v>
      </c>
      <c r="J273" s="2" t="s">
        <v>1671</v>
      </c>
      <c r="O273" s="14">
        <f>COUNTA(tbMisc_I[[#This Row],[MetaVal1]:[MetaName4]])/2</f>
        <v>2</v>
      </c>
      <c r="P27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274" spans="2:16" ht="32.1" hidden="1" customHeight="1" x14ac:dyDescent="0.25">
      <c r="B274" s="2" t="s">
        <v>322</v>
      </c>
      <c r="C274" s="2" t="str">
        <f>VLOOKUP(tbMisc_I[[#This Row],[Name]],tbMisc[],MATCH("Sub-Type",tbMisc[#Headers],0),FALSE)</f>
        <v>Currency</v>
      </c>
      <c r="D274" s="34" t="str">
        <f>VLOOKUP(tbMisc_I[[#This Row],[Name]],tbMisc[],MATCH("Long Name",tbMisc[#Headers],0),FALSE)</f>
        <v>14.1.2 Blacksmith's Whetstone</v>
      </c>
      <c r="E274" s="35" t="s">
        <v>281</v>
      </c>
      <c r="F274" s="2" t="s">
        <v>304</v>
      </c>
      <c r="G274" s="3">
        <v>20</v>
      </c>
      <c r="H274" s="2" t="s">
        <v>305</v>
      </c>
      <c r="I274" s="3" t="s">
        <v>297</v>
      </c>
      <c r="J274" s="2" t="s">
        <v>1671</v>
      </c>
      <c r="O274" s="14">
        <f>COUNTA(tbMisc_I[[#This Row],[MetaVal1]:[MetaName4]])/2</f>
        <v>2</v>
      </c>
      <c r="P27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75" spans="2:16" ht="32.1" hidden="1" customHeight="1" x14ac:dyDescent="0.25">
      <c r="B275" s="2" t="s">
        <v>322</v>
      </c>
      <c r="C275" s="22" t="str">
        <f>VLOOKUP(tbMisc_I[[#This Row],[Name]],tbMisc[],MATCH("Sub-Type",tbMisc[#Headers],0),FALSE)</f>
        <v>Currency</v>
      </c>
      <c r="D275" s="34" t="str">
        <f>VLOOKUP(tbMisc_I[[#This Row],[Name]],tbMisc[],MATCH("Long Name",tbMisc[#Headers],0),FALSE)</f>
        <v>14.1.2 Blacksmith's Whetstone</v>
      </c>
      <c r="E275" s="35" t="s">
        <v>281</v>
      </c>
      <c r="F275" s="2" t="s">
        <v>304</v>
      </c>
      <c r="G275" s="3">
        <v>20</v>
      </c>
      <c r="H275" s="2" t="s">
        <v>305</v>
      </c>
      <c r="I275" s="3" t="s">
        <v>297</v>
      </c>
      <c r="J275" s="2" t="s">
        <v>1671</v>
      </c>
      <c r="O275" s="14">
        <f>COUNTA(tbMisc_I[[#This Row],[MetaVal1]:[MetaName4]])/2</f>
        <v>2</v>
      </c>
      <c r="P27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76" spans="2:16" ht="32.1" hidden="1" customHeight="1" x14ac:dyDescent="0.25">
      <c r="B276" s="2" t="s">
        <v>322</v>
      </c>
      <c r="C276" s="22" t="str">
        <f>VLOOKUP(tbMisc_I[[#This Row],[Name]],tbMisc[],MATCH("Sub-Type",tbMisc[#Headers],0),FALSE)</f>
        <v>Currency</v>
      </c>
      <c r="D276" s="34" t="str">
        <f>VLOOKUP(tbMisc_I[[#This Row],[Name]],tbMisc[],MATCH("Long Name",tbMisc[#Headers],0),FALSE)</f>
        <v>14.1.2 Blacksmith's Whetstone</v>
      </c>
      <c r="E276" s="35" t="s">
        <v>281</v>
      </c>
      <c r="F276" s="2" t="s">
        <v>304</v>
      </c>
      <c r="G276" s="3">
        <v>20</v>
      </c>
      <c r="H276" s="2" t="s">
        <v>305</v>
      </c>
      <c r="I276" s="3" t="s">
        <v>297</v>
      </c>
      <c r="J276" s="2" t="s">
        <v>1671</v>
      </c>
      <c r="O276" s="14">
        <f>COUNTA(tbMisc_I[[#This Row],[MetaVal1]:[MetaName4]])/2</f>
        <v>2</v>
      </c>
      <c r="P27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77" spans="2:16" ht="32.1" hidden="1" customHeight="1" x14ac:dyDescent="0.25">
      <c r="B277" s="2" t="s">
        <v>320</v>
      </c>
      <c r="C277" s="2" t="str">
        <f>VLOOKUP(tbMisc_I[[#This Row],[Name]],tbMisc[],MATCH("Sub-Type",tbMisc[#Headers],0),FALSE)</f>
        <v>Currency</v>
      </c>
      <c r="D277" s="34" t="str">
        <f>VLOOKUP(tbMisc_I[[#This Row],[Name]],tbMisc[],MATCH("Long Name",tbMisc[#Headers],0),FALSE)</f>
        <v>14.1.1 Armourer's Scrap</v>
      </c>
      <c r="E277" s="35" t="s">
        <v>281</v>
      </c>
      <c r="F277" s="2" t="s">
        <v>304</v>
      </c>
      <c r="G277" s="3">
        <v>15</v>
      </c>
      <c r="H277" s="2" t="s">
        <v>305</v>
      </c>
      <c r="I277" s="3"/>
      <c r="O277" s="14">
        <f>COUNTA(tbMisc_I[[#This Row],[MetaVal1]:[MetaName4]])/2</f>
        <v>1</v>
      </c>
      <c r="P27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Quantity=15</v>
      </c>
    </row>
    <row r="278" spans="2:16" ht="32.1" hidden="1" customHeight="1" x14ac:dyDescent="0.25">
      <c r="B278" s="2" t="s">
        <v>322</v>
      </c>
      <c r="C278" s="22" t="str">
        <f>VLOOKUP(tbMisc_I[[#This Row],[Name]],tbMisc[],MATCH("Sub-Type",tbMisc[#Headers],0),FALSE)</f>
        <v>Currency</v>
      </c>
      <c r="D278" s="34" t="str">
        <f>VLOOKUP(tbMisc_I[[#This Row],[Name]],tbMisc[],MATCH("Long Name",tbMisc[#Headers],0),FALSE)</f>
        <v>14.1.2 Blacksmith's Whetstone</v>
      </c>
      <c r="E278" s="35" t="s">
        <v>281</v>
      </c>
      <c r="F278" s="2" t="s">
        <v>304</v>
      </c>
      <c r="G278" s="3">
        <v>20</v>
      </c>
      <c r="H278" s="2" t="s">
        <v>305</v>
      </c>
      <c r="I278" s="3"/>
      <c r="O278" s="14">
        <f>COUNTA(tbMisc_I[[#This Row],[MetaVal1]:[MetaName4]])/2</f>
        <v>1</v>
      </c>
      <c r="P27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v>
      </c>
    </row>
    <row r="279" spans="2:16" ht="32.1" hidden="1" customHeight="1" x14ac:dyDescent="0.25">
      <c r="B279" s="2" t="s">
        <v>322</v>
      </c>
      <c r="C279" s="22" t="str">
        <f>VLOOKUP(tbMisc_I[[#This Row],[Name]],tbMisc[],MATCH("Sub-Type",tbMisc[#Headers],0),FALSE)</f>
        <v>Currency</v>
      </c>
      <c r="D279" s="34" t="str">
        <f>VLOOKUP(tbMisc_I[[#This Row],[Name]],tbMisc[],MATCH("Long Name",tbMisc[#Headers],0),FALSE)</f>
        <v>14.1.2 Blacksmith's Whetstone</v>
      </c>
      <c r="E279" s="35" t="s">
        <v>281</v>
      </c>
      <c r="F279" s="2" t="s">
        <v>304</v>
      </c>
      <c r="G279" s="3">
        <v>2</v>
      </c>
      <c r="H279" s="2" t="s">
        <v>305</v>
      </c>
      <c r="I279" s="3" t="s">
        <v>297</v>
      </c>
      <c r="J279" s="2" t="s">
        <v>1671</v>
      </c>
      <c r="O279" s="14">
        <f>COUNTA(tbMisc_I[[#This Row],[MetaVal1]:[MetaName4]])/2</f>
        <v>2</v>
      </c>
      <c r="P27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Quantity=2,Full stack=Yes</v>
      </c>
    </row>
    <row r="280" spans="2:16" ht="32.1" hidden="1" customHeight="1" x14ac:dyDescent="0.25">
      <c r="B280" s="2" t="s">
        <v>750</v>
      </c>
      <c r="C280" s="22" t="str">
        <f>VLOOKUP(tbMisc_I[[#This Row],[Name]],tbMisc[],MATCH("Sub-Type",tbMisc[#Headers],0),FALSE)</f>
        <v>Currency</v>
      </c>
      <c r="D280" s="34" t="str">
        <f>VLOOKUP(tbMisc_I[[#This Row],[Name]],tbMisc[],MATCH("Long Name",tbMisc[#Headers],0),FALSE)</f>
        <v>14.1.3 Blessed Orb</v>
      </c>
      <c r="E280" s="35" t="s">
        <v>281</v>
      </c>
      <c r="F280" s="2" t="s">
        <v>304</v>
      </c>
      <c r="G280" s="3">
        <v>12</v>
      </c>
      <c r="H280" s="2" t="s">
        <v>305</v>
      </c>
      <c r="I280" s="3"/>
      <c r="O280" s="14">
        <f>COUNTA(tbMisc_I[[#This Row],[MetaVal1]:[MetaName4]])/2</f>
        <v>1</v>
      </c>
      <c r="P28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Quantity=12</v>
      </c>
    </row>
    <row r="281" spans="2:16" ht="32.1" hidden="1" customHeight="1" x14ac:dyDescent="0.25">
      <c r="B281" s="2" t="s">
        <v>390</v>
      </c>
      <c r="C281" s="22" t="str">
        <f>VLOOKUP(tbMisc_I[[#This Row],[Name]],tbMisc[],MATCH("Sub-Type",tbMisc[#Headers],0),FALSE)</f>
        <v>Currency</v>
      </c>
      <c r="D281" s="34" t="str">
        <f>VLOOKUP(tbMisc_I[[#This Row],[Name]],tbMisc[],MATCH("Long Name",tbMisc[#Headers],0),FALSE)</f>
        <v>14.1.4 Chaos Orb</v>
      </c>
      <c r="E281" s="35" t="s">
        <v>281</v>
      </c>
      <c r="F281" s="2" t="s">
        <v>304</v>
      </c>
      <c r="G281" s="3">
        <v>10</v>
      </c>
      <c r="H281" s="2" t="s">
        <v>305</v>
      </c>
      <c r="I281" s="3" t="s">
        <v>297</v>
      </c>
      <c r="J281" s="2" t="s">
        <v>1671</v>
      </c>
      <c r="O281" s="14">
        <f>COUNTA(tbMisc_I[[#This Row],[MetaVal1]:[MetaName4]])/2</f>
        <v>2</v>
      </c>
      <c r="P28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Quantity=10,Full stack=Yes</v>
      </c>
    </row>
    <row r="282" spans="2:16" ht="32.1" hidden="1" customHeight="1" x14ac:dyDescent="0.25">
      <c r="B282" s="2" t="s">
        <v>390</v>
      </c>
      <c r="C282" s="22" t="str">
        <f>VLOOKUP(tbMisc_I[[#This Row],[Name]],tbMisc[],MATCH("Sub-Type",tbMisc[#Headers],0),FALSE)</f>
        <v>Currency</v>
      </c>
      <c r="D282" s="34" t="str">
        <f>VLOOKUP(tbMisc_I[[#This Row],[Name]],tbMisc[],MATCH("Long Name",tbMisc[#Headers],0),FALSE)</f>
        <v>14.1.4 Chaos Orb</v>
      </c>
      <c r="E282" s="35" t="s">
        <v>281</v>
      </c>
      <c r="F282" s="2" t="s">
        <v>304</v>
      </c>
      <c r="G282" s="3">
        <v>10</v>
      </c>
      <c r="H282" s="2" t="s">
        <v>305</v>
      </c>
      <c r="I282" s="3" t="s">
        <v>297</v>
      </c>
      <c r="J282" s="2" t="s">
        <v>1671</v>
      </c>
      <c r="O282" s="14">
        <f>COUNTA(tbMisc_I[[#This Row],[MetaVal1]:[MetaName4]])/2</f>
        <v>2</v>
      </c>
      <c r="P28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Quantity=10,Full stack=Yes</v>
      </c>
    </row>
    <row r="283" spans="2:16" ht="32.1" hidden="1" customHeight="1" x14ac:dyDescent="0.25">
      <c r="B283" s="2" t="s">
        <v>390</v>
      </c>
      <c r="C283" s="22" t="str">
        <f>VLOOKUP(tbMisc_I[[#This Row],[Name]],tbMisc[],MATCH("Sub-Type",tbMisc[#Headers],0),FALSE)</f>
        <v>Currency</v>
      </c>
      <c r="D283" s="34" t="str">
        <f>VLOOKUP(tbMisc_I[[#This Row],[Name]],tbMisc[],MATCH("Long Name",tbMisc[#Headers],0),FALSE)</f>
        <v>14.1.4 Chaos Orb</v>
      </c>
      <c r="E283" s="35" t="s">
        <v>281</v>
      </c>
      <c r="F283" s="2" t="s">
        <v>304</v>
      </c>
      <c r="G283" s="3">
        <v>10</v>
      </c>
      <c r="H283" s="2" t="s">
        <v>305</v>
      </c>
      <c r="I283" s="3" t="s">
        <v>297</v>
      </c>
      <c r="J283" s="2" t="s">
        <v>1671</v>
      </c>
      <c r="O283" s="14">
        <f>COUNTA(tbMisc_I[[#This Row],[MetaVal1]:[MetaName4]])/2</f>
        <v>2</v>
      </c>
      <c r="P28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Quantity=10,Full stack=Yes</v>
      </c>
    </row>
    <row r="284" spans="2:16" ht="32.1" hidden="1" customHeight="1" x14ac:dyDescent="0.25">
      <c r="B284" s="2" t="s">
        <v>387</v>
      </c>
      <c r="C284" s="22" t="str">
        <f>VLOOKUP(tbMisc_I[[#This Row],[Name]],tbMisc[],MATCH("Sub-Type",tbMisc[#Headers],0),FALSE)</f>
        <v>Currency</v>
      </c>
      <c r="D284" s="34" t="str">
        <f>VLOOKUP(tbMisc_I[[#This Row],[Name]],tbMisc[],MATCH("Long Name",tbMisc[#Headers],0),FALSE)</f>
        <v>14.1.5 Chromatic Orb</v>
      </c>
      <c r="E284" s="35" t="s">
        <v>281</v>
      </c>
      <c r="F284" s="2" t="s">
        <v>304</v>
      </c>
      <c r="G284" s="3">
        <v>20</v>
      </c>
      <c r="H284" s="2" t="s">
        <v>305</v>
      </c>
      <c r="I284" s="3" t="s">
        <v>297</v>
      </c>
      <c r="J284" s="2" t="s">
        <v>1671</v>
      </c>
      <c r="O284" s="14">
        <f>COUNTA(tbMisc_I[[#This Row],[MetaVal1]:[MetaName4]])/2</f>
        <v>2</v>
      </c>
      <c r="P28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85" spans="2:16" ht="32.1" hidden="1" customHeight="1" x14ac:dyDescent="0.25">
      <c r="B285" s="2" t="s">
        <v>387</v>
      </c>
      <c r="C285" s="22" t="str">
        <f>VLOOKUP(tbMisc_I[[#This Row],[Name]],tbMisc[],MATCH("Sub-Type",tbMisc[#Headers],0),FALSE)</f>
        <v>Currency</v>
      </c>
      <c r="D285" s="34" t="str">
        <f>VLOOKUP(tbMisc_I[[#This Row],[Name]],tbMisc[],MATCH("Long Name",tbMisc[#Headers],0),FALSE)</f>
        <v>14.1.5 Chromatic Orb</v>
      </c>
      <c r="E285" s="35" t="s">
        <v>281</v>
      </c>
      <c r="F285" s="2" t="s">
        <v>304</v>
      </c>
      <c r="G285" s="3">
        <v>20</v>
      </c>
      <c r="H285" s="2" t="s">
        <v>305</v>
      </c>
      <c r="I285" s="3" t="s">
        <v>297</v>
      </c>
      <c r="J285" s="2" t="s">
        <v>1671</v>
      </c>
      <c r="O285" s="14">
        <f>COUNTA(tbMisc_I[[#This Row],[MetaVal1]:[MetaName4]])/2</f>
        <v>2</v>
      </c>
      <c r="P28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86" spans="2:16" ht="32.1" customHeight="1" x14ac:dyDescent="0.25">
      <c r="B286" s="2" t="s">
        <v>433</v>
      </c>
      <c r="C286" s="22" t="str">
        <f>VLOOKUP(tbMisc_I[[#This Row],[Name]],tbMisc[],MATCH("Sub-Type",tbMisc[#Headers],0),FALSE)</f>
        <v>Card</v>
      </c>
      <c r="D286" s="34" t="str">
        <f>VLOOKUP(tbMisc_I[[#This Row],[Name]],tbMisc[],MATCH("Long Name",tbMisc[#Headers],0),FALSE)</f>
        <v>14.18.9 A Mother's Parting Gift</v>
      </c>
      <c r="E286" s="35" t="s">
        <v>281</v>
      </c>
      <c r="F286" s="2" t="s">
        <v>290</v>
      </c>
      <c r="G286" s="3">
        <v>1</v>
      </c>
      <c r="H286" s="2" t="s">
        <v>305</v>
      </c>
      <c r="I286" s="3">
        <f>VLOOKUP(tbMisc_I[[#This Row],[Name]],tbMisc[],MATCH("MetaVal1",tbMisc[#Headers],0),FALSE)</f>
        <v>6</v>
      </c>
      <c r="J286" s="1" t="str">
        <f>VLOOKUP(tbMisc_I[[#This Row],[Name]],tbMisc[],MATCH("MetaName1",tbMisc[#Headers],0),FALSE)</f>
        <v>Set size</v>
      </c>
      <c r="K286" s="3"/>
      <c r="O286" s="14">
        <f>COUNTA(tbMisc_I[[#This Row],[MetaVal1]:[MetaName4]])/2</f>
        <v>2</v>
      </c>
      <c r="P28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size=6</v>
      </c>
    </row>
    <row r="287" spans="2:16" ht="32.1" customHeight="1" x14ac:dyDescent="0.25">
      <c r="B287" s="2" t="s">
        <v>428</v>
      </c>
      <c r="C287" s="22" t="str">
        <f>VLOOKUP(tbMisc_I[[#This Row],[Name]],tbMisc[],MATCH("Sub-Type",tbMisc[#Headers],0),FALSE)</f>
        <v>Card</v>
      </c>
      <c r="D287" s="34" t="str">
        <f>VLOOKUP(tbMisc_I[[#This Row],[Name]],tbMisc[],MATCH("Long Name",tbMisc[#Headers],0),FALSE)</f>
        <v>14.18.70 Emperor's Luck</v>
      </c>
      <c r="E287" s="35" t="s">
        <v>281</v>
      </c>
      <c r="F287" s="2" t="s">
        <v>290</v>
      </c>
      <c r="G287" s="3">
        <v>2</v>
      </c>
      <c r="H287" s="2" t="s">
        <v>305</v>
      </c>
      <c r="I287" s="3">
        <f>VLOOKUP(tbMisc_I[[#This Row],[Name]],tbMisc[],MATCH("MetaVal1",tbMisc[#Headers],0),FALSE)</f>
        <v>5</v>
      </c>
      <c r="J287" s="1" t="str">
        <f>VLOOKUP(tbMisc_I[[#This Row],[Name]],tbMisc[],MATCH("MetaName1",tbMisc[#Headers],0),FALSE)</f>
        <v>Set size</v>
      </c>
      <c r="K287" s="3"/>
      <c r="O287" s="14">
        <f>COUNTA(tbMisc_I[[#This Row],[MetaVal1]:[MetaName4]])/2</f>
        <v>2</v>
      </c>
      <c r="P28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Quantity=2,Set size=5</v>
      </c>
    </row>
    <row r="288" spans="2:16" ht="32.1" hidden="1" customHeight="1" x14ac:dyDescent="0.25">
      <c r="B288" s="2" t="s">
        <v>390</v>
      </c>
      <c r="C288" s="22" t="str">
        <f>VLOOKUP(tbMisc_I[[#This Row],[Name]],tbMisc[],MATCH("Sub-Type",tbMisc[#Headers],0),FALSE)</f>
        <v>Currency</v>
      </c>
      <c r="D288" s="34" t="str">
        <f>VLOOKUP(tbMisc_I[[#This Row],[Name]],tbMisc[],MATCH("Long Name",tbMisc[#Headers],0),FALSE)</f>
        <v>14.1.4 Chaos Orb</v>
      </c>
      <c r="E288" s="35" t="s">
        <v>281</v>
      </c>
      <c r="F288" s="2" t="s">
        <v>304</v>
      </c>
      <c r="G288" s="3">
        <v>0</v>
      </c>
      <c r="H288" s="2" t="s">
        <v>305</v>
      </c>
      <c r="I288" s="3"/>
      <c r="J288" s="1"/>
      <c r="O288" s="14">
        <f>COUNTA(tbMisc_I[[#This Row],[MetaVal1]:[MetaName4]])/2</f>
        <v>1</v>
      </c>
      <c r="P28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Quantity=0</v>
      </c>
    </row>
    <row r="289" spans="2:16" ht="32.1" hidden="1" customHeight="1" x14ac:dyDescent="0.25">
      <c r="B289" s="2" t="s">
        <v>387</v>
      </c>
      <c r="C289" s="22" t="str">
        <f>VLOOKUP(tbMisc_I[[#This Row],[Name]],tbMisc[],MATCH("Sub-Type",tbMisc[#Headers],0),FALSE)</f>
        <v>Currency</v>
      </c>
      <c r="D289" s="34" t="str">
        <f>VLOOKUP(tbMisc_I[[#This Row],[Name]],tbMisc[],MATCH("Long Name",tbMisc[#Headers],0),FALSE)</f>
        <v>14.1.5 Chromatic Orb</v>
      </c>
      <c r="E289" s="35" t="s">
        <v>281</v>
      </c>
      <c r="F289" s="2" t="s">
        <v>304</v>
      </c>
      <c r="G289" s="3">
        <v>8</v>
      </c>
      <c r="H289" s="2" t="s">
        <v>305</v>
      </c>
      <c r="I289" s="3"/>
      <c r="J289" s="1"/>
      <c r="O289" s="14">
        <f>COUNTA(tbMisc_I[[#This Row],[MetaVal1]:[MetaName4]])/2</f>
        <v>1</v>
      </c>
      <c r="P28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Quantity=8</v>
      </c>
    </row>
    <row r="290" spans="2:16" ht="32.1" hidden="1" customHeight="1" x14ac:dyDescent="0.25">
      <c r="B290" s="2" t="s">
        <v>391</v>
      </c>
      <c r="C290" s="22" t="str">
        <f>VLOOKUP(tbMisc_I[[#This Row],[Name]],tbMisc[],MATCH("Sub-Type",tbMisc[#Headers],0),FALSE)</f>
        <v>Currency</v>
      </c>
      <c r="D290" s="34" t="str">
        <f>VLOOKUP(tbMisc_I[[#This Row],[Name]],tbMisc[],MATCH("Long Name",tbMisc[#Headers],0),FALSE)</f>
        <v>14.1.8 Engineer's Orb</v>
      </c>
      <c r="E290" s="35" t="s">
        <v>286</v>
      </c>
      <c r="F290" s="2" t="s">
        <v>422</v>
      </c>
      <c r="G290" s="3">
        <v>2</v>
      </c>
      <c r="H290" s="2" t="s">
        <v>305</v>
      </c>
      <c r="I290" s="3"/>
      <c r="O290" s="14">
        <f>COUNTA(tbMisc_I[[#This Row],[MetaVal1]:[MetaName4]])/2</f>
        <v>1</v>
      </c>
      <c r="P29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v>
      </c>
    </row>
    <row r="291" spans="2:16" ht="32.1" hidden="1" customHeight="1" x14ac:dyDescent="0.25">
      <c r="B291" s="2" t="s">
        <v>1709</v>
      </c>
      <c r="C291" s="22" t="s">
        <v>321</v>
      </c>
      <c r="D291" s="34" t="str">
        <f>VLOOKUP(tbMisc_I[[#This Row],[Name]],tbMisc[],MATCH("Long Name",tbMisc[#Headers],0),FALSE)</f>
        <v>14.1.10 Gemcutter's Prism</v>
      </c>
      <c r="E291" s="35" t="s">
        <v>281</v>
      </c>
      <c r="F291" s="2" t="s">
        <v>304</v>
      </c>
      <c r="G291" s="3">
        <v>4</v>
      </c>
      <c r="H291" s="2" t="s">
        <v>305</v>
      </c>
      <c r="I291" s="3"/>
      <c r="O291" s="14">
        <f>COUNTA(tbMisc_I[[#This Row],[MetaVal1]:[MetaName4]])/2</f>
        <v>1</v>
      </c>
      <c r="P29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v>
      </c>
    </row>
    <row r="292" spans="2:16" ht="32.1" hidden="1" customHeight="1" x14ac:dyDescent="0.25">
      <c r="B292" s="2" t="s">
        <v>328</v>
      </c>
      <c r="C292" s="46" t="str">
        <f>VLOOKUP(tbMisc_I[[#This Row],[Name]],tbMisc[],MATCH("Sub-Type",tbMisc[#Headers],0),FALSE)</f>
        <v>Currency</v>
      </c>
      <c r="D292" s="34" t="str">
        <f>VLOOKUP(tbMisc_I[[#This Row],[Name]],tbMisc[],MATCH("Long Name",tbMisc[#Headers],0),FALSE)</f>
        <v>14.1.11 Jeweller's Orb</v>
      </c>
      <c r="E292" s="35" t="s">
        <v>281</v>
      </c>
      <c r="F292" s="2" t="s">
        <v>304</v>
      </c>
      <c r="G292" s="3">
        <v>12</v>
      </c>
      <c r="H292" s="2" t="s">
        <v>305</v>
      </c>
      <c r="I292" s="3"/>
      <c r="O292" s="14">
        <f>COUNTA(tbMisc_I[[#This Row],[MetaVal1]:[MetaName4]])/2</f>
        <v>1</v>
      </c>
      <c r="P29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Quantity=12</v>
      </c>
    </row>
    <row r="293" spans="2:16" ht="32.1" hidden="1" customHeight="1" x14ac:dyDescent="0.25">
      <c r="B293" s="2" t="s">
        <v>328</v>
      </c>
      <c r="C293" s="46" t="str">
        <f>VLOOKUP(tbMisc_I[[#This Row],[Name]],tbMisc[],MATCH("Sub-Type",tbMisc[#Headers],0),FALSE)</f>
        <v>Currency</v>
      </c>
      <c r="D293" s="34" t="str">
        <f>VLOOKUP(tbMisc_I[[#This Row],[Name]],tbMisc[],MATCH("Long Name",tbMisc[#Headers],0),FALSE)</f>
        <v>14.1.11 Jeweller's Orb</v>
      </c>
      <c r="E293" s="35" t="s">
        <v>281</v>
      </c>
      <c r="F293" s="2" t="s">
        <v>304</v>
      </c>
      <c r="G293" s="3">
        <v>20</v>
      </c>
      <c r="H293" s="2" t="s">
        <v>305</v>
      </c>
      <c r="I293" s="3" t="s">
        <v>297</v>
      </c>
      <c r="J293" s="2" t="s">
        <v>1671</v>
      </c>
      <c r="O293" s="14">
        <f>COUNTA(tbMisc_I[[#This Row],[MetaVal1]:[MetaName4]])/2</f>
        <v>2</v>
      </c>
      <c r="P29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94" spans="2:16" ht="32.1" hidden="1" customHeight="1" x14ac:dyDescent="0.25">
      <c r="B294" s="2" t="s">
        <v>328</v>
      </c>
      <c r="C294" s="46" t="str">
        <f>VLOOKUP(tbMisc_I[[#This Row],[Name]],tbMisc[],MATCH("Sub-Type",tbMisc[#Headers],0),FALSE)</f>
        <v>Currency</v>
      </c>
      <c r="D294" s="34" t="str">
        <f>VLOOKUP(tbMisc_I[[#This Row],[Name]],tbMisc[],MATCH("Long Name",tbMisc[#Headers],0),FALSE)</f>
        <v>14.1.11 Jeweller's Orb</v>
      </c>
      <c r="E294" s="35" t="s">
        <v>281</v>
      </c>
      <c r="F294" s="2" t="s">
        <v>304</v>
      </c>
      <c r="G294" s="3">
        <v>20</v>
      </c>
      <c r="H294" s="2" t="s">
        <v>305</v>
      </c>
      <c r="I294" s="3" t="s">
        <v>297</v>
      </c>
      <c r="J294" s="2" t="s">
        <v>1671</v>
      </c>
      <c r="O294" s="14">
        <f>COUNTA(tbMisc_I[[#This Row],[MetaVal1]:[MetaName4]])/2</f>
        <v>2</v>
      </c>
      <c r="P29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95" spans="2:16" ht="32.1" hidden="1" customHeight="1" x14ac:dyDescent="0.25">
      <c r="B295" s="2" t="s">
        <v>328</v>
      </c>
      <c r="C295" s="46" t="str">
        <f>VLOOKUP(tbMisc_I[[#This Row],[Name]],tbMisc[],MATCH("Sub-Type",tbMisc[#Headers],0),FALSE)</f>
        <v>Currency</v>
      </c>
      <c r="D295" s="34" t="str">
        <f>VLOOKUP(tbMisc_I[[#This Row],[Name]],tbMisc[],MATCH("Long Name",tbMisc[#Headers],0),FALSE)</f>
        <v>14.1.11 Jeweller's Orb</v>
      </c>
      <c r="E295" s="35" t="s">
        <v>281</v>
      </c>
      <c r="F295" s="2" t="s">
        <v>304</v>
      </c>
      <c r="G295" s="3">
        <v>20</v>
      </c>
      <c r="H295" s="2" t="s">
        <v>305</v>
      </c>
      <c r="I295" s="3" t="s">
        <v>297</v>
      </c>
      <c r="J295" s="2" t="s">
        <v>1671</v>
      </c>
      <c r="O295" s="14">
        <f>COUNTA(tbMisc_I[[#This Row],[MetaVal1]:[MetaName4]])/2</f>
        <v>2</v>
      </c>
      <c r="P29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96" spans="2:16" ht="32.1" hidden="1" customHeight="1" x14ac:dyDescent="0.25">
      <c r="B296" s="2" t="s">
        <v>326</v>
      </c>
      <c r="C296" s="46" t="str">
        <f>VLOOKUP(tbMisc_I[[#This Row],[Name]],tbMisc[],MATCH("Sub-Type",tbMisc[#Headers],0),FALSE)</f>
        <v>Currency</v>
      </c>
      <c r="D296" s="34" t="str">
        <f>VLOOKUP(tbMisc_I[[#This Row],[Name]],tbMisc[],MATCH("Long Name",tbMisc[#Headers],0),FALSE)</f>
        <v>14.1.12 Orb of Alchemy</v>
      </c>
      <c r="E296" s="35" t="s">
        <v>281</v>
      </c>
      <c r="F296" s="2" t="s">
        <v>304</v>
      </c>
      <c r="G296" s="3">
        <v>7</v>
      </c>
      <c r="H296" s="2" t="s">
        <v>305</v>
      </c>
      <c r="I296" s="3"/>
      <c r="O296" s="14">
        <f>COUNTA(tbMisc_I[[#This Row],[MetaVal1]:[MetaName4]])/2</f>
        <v>1</v>
      </c>
      <c r="P29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Quantity=7</v>
      </c>
    </row>
    <row r="297" spans="2:16" ht="32.1" hidden="1" customHeight="1" x14ac:dyDescent="0.25">
      <c r="B297" s="2" t="s">
        <v>329</v>
      </c>
      <c r="C297" s="46" t="str">
        <f>VLOOKUP(tbMisc_I[[#This Row],[Name]],tbMisc[],MATCH("Sub-Type",tbMisc[#Headers],0),FALSE)</f>
        <v>Currency</v>
      </c>
      <c r="D297" s="34" t="str">
        <f>VLOOKUP(tbMisc_I[[#This Row],[Name]],tbMisc[],MATCH("Long Name",tbMisc[#Headers],0),FALSE)</f>
        <v>14.1.13 Orb of Alteration</v>
      </c>
      <c r="E297" s="35" t="s">
        <v>281</v>
      </c>
      <c r="F297" s="2" t="s">
        <v>304</v>
      </c>
      <c r="G297" s="3">
        <v>20</v>
      </c>
      <c r="H297" s="2" t="s">
        <v>305</v>
      </c>
      <c r="I297" s="3" t="s">
        <v>297</v>
      </c>
      <c r="J297" s="2" t="s">
        <v>1671</v>
      </c>
      <c r="O297" s="14">
        <f>COUNTA(tbMisc_I[[#This Row],[MetaVal1]:[MetaName4]])/2</f>
        <v>2</v>
      </c>
      <c r="P29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98" spans="2:16" ht="32.1" hidden="1" customHeight="1" x14ac:dyDescent="0.25">
      <c r="B298" s="2" t="s">
        <v>329</v>
      </c>
      <c r="C298" s="46" t="str">
        <f>VLOOKUP(tbMisc_I[[#This Row],[Name]],tbMisc[],MATCH("Sub-Type",tbMisc[#Headers],0),FALSE)</f>
        <v>Currency</v>
      </c>
      <c r="D298" s="34" t="str">
        <f>VLOOKUP(tbMisc_I[[#This Row],[Name]],tbMisc[],MATCH("Long Name",tbMisc[#Headers],0),FALSE)</f>
        <v>14.1.13 Orb of Alteration</v>
      </c>
      <c r="E298" s="35" t="s">
        <v>281</v>
      </c>
      <c r="F298" s="2" t="s">
        <v>304</v>
      </c>
      <c r="G298" s="3">
        <v>20</v>
      </c>
      <c r="H298" s="2" t="s">
        <v>305</v>
      </c>
      <c r="I298" s="3" t="s">
        <v>297</v>
      </c>
      <c r="J298" s="2" t="s">
        <v>1671</v>
      </c>
      <c r="O298" s="14">
        <f>COUNTA(tbMisc_I[[#This Row],[MetaVal1]:[MetaName4]])/2</f>
        <v>2</v>
      </c>
      <c r="P29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299" spans="2:16" ht="32.1" hidden="1" customHeight="1" x14ac:dyDescent="0.25">
      <c r="B299" s="2" t="s">
        <v>329</v>
      </c>
      <c r="C299" s="46" t="str">
        <f>VLOOKUP(tbMisc_I[[#This Row],[Name]],tbMisc[],MATCH("Sub-Type",tbMisc[#Headers],0),FALSE)</f>
        <v>Currency</v>
      </c>
      <c r="D299" s="34" t="str">
        <f>VLOOKUP(tbMisc_I[[#This Row],[Name]],tbMisc[],MATCH("Long Name",tbMisc[#Headers],0),FALSE)</f>
        <v>14.1.13 Orb of Alteration</v>
      </c>
      <c r="E299" s="35" t="s">
        <v>281</v>
      </c>
      <c r="F299" s="2" t="s">
        <v>304</v>
      </c>
      <c r="G299" s="3">
        <v>15</v>
      </c>
      <c r="H299" s="2" t="s">
        <v>305</v>
      </c>
      <c r="I299" s="3"/>
      <c r="O299" s="14">
        <f>COUNTA(tbMisc_I[[#This Row],[MetaVal1]:[MetaName4]])/2</f>
        <v>1</v>
      </c>
      <c r="P29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Quantity=15</v>
      </c>
    </row>
    <row r="300" spans="2:16" ht="32.1" hidden="1" customHeight="1" x14ac:dyDescent="0.25">
      <c r="B300" s="2" t="s">
        <v>330</v>
      </c>
      <c r="C300" s="46" t="str">
        <f>VLOOKUP(tbMisc_I[[#This Row],[Name]],tbMisc[],MATCH("Sub-Type",tbMisc[#Headers],0),FALSE)</f>
        <v>Currency</v>
      </c>
      <c r="D300" s="34" t="str">
        <f>VLOOKUP(tbMisc_I[[#This Row],[Name]],tbMisc[],MATCH("Long Name",tbMisc[#Headers],0),FALSE)</f>
        <v>14.1.14 Orb of Augmentation</v>
      </c>
      <c r="E300" s="35" t="s">
        <v>281</v>
      </c>
      <c r="F300" s="2" t="s">
        <v>304</v>
      </c>
      <c r="G300" s="3">
        <v>30</v>
      </c>
      <c r="H300" s="2" t="s">
        <v>305</v>
      </c>
      <c r="I300" s="3" t="s">
        <v>297</v>
      </c>
      <c r="J300" s="2" t="s">
        <v>1671</v>
      </c>
      <c r="O300" s="14">
        <f>COUNTA(tbMisc_I[[#This Row],[MetaVal1]:[MetaName4]])/2</f>
        <v>2</v>
      </c>
      <c r="P30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Quantity=30,Full stack=Yes</v>
      </c>
    </row>
    <row r="301" spans="2:16" ht="32.1" hidden="1" customHeight="1" x14ac:dyDescent="0.25">
      <c r="B301" s="2" t="s">
        <v>330</v>
      </c>
      <c r="C301" s="46" t="str">
        <f>VLOOKUP(tbMisc_I[[#This Row],[Name]],tbMisc[],MATCH("Sub-Type",tbMisc[#Headers],0),FALSE)</f>
        <v>Currency</v>
      </c>
      <c r="D301" s="34" t="str">
        <f>VLOOKUP(tbMisc_I[[#This Row],[Name]],tbMisc[],MATCH("Long Name",tbMisc[#Headers],0),FALSE)</f>
        <v>14.1.14 Orb of Augmentation</v>
      </c>
      <c r="E301" s="35" t="s">
        <v>281</v>
      </c>
      <c r="F301" s="2" t="s">
        <v>304</v>
      </c>
      <c r="G301" s="3">
        <v>30</v>
      </c>
      <c r="H301" s="2" t="s">
        <v>305</v>
      </c>
      <c r="I301" s="3" t="s">
        <v>297</v>
      </c>
      <c r="J301" s="2" t="s">
        <v>1671</v>
      </c>
      <c r="O301" s="14">
        <f>COUNTA(tbMisc_I[[#This Row],[MetaVal1]:[MetaName4]])/2</f>
        <v>2</v>
      </c>
      <c r="P30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Quantity=30,Full stack=Yes</v>
      </c>
    </row>
    <row r="302" spans="2:16" ht="32.1" hidden="1" customHeight="1" x14ac:dyDescent="0.25">
      <c r="B302" s="2" t="s">
        <v>330</v>
      </c>
      <c r="C302" s="46" t="str">
        <f>VLOOKUP(tbMisc_I[[#This Row],[Name]],tbMisc[],MATCH("Sub-Type",tbMisc[#Headers],0),FALSE)</f>
        <v>Currency</v>
      </c>
      <c r="D302" s="34" t="str">
        <f>VLOOKUP(tbMisc_I[[#This Row],[Name]],tbMisc[],MATCH("Long Name",tbMisc[#Headers],0),FALSE)</f>
        <v>14.1.14 Orb of Augmentation</v>
      </c>
      <c r="E302" s="35" t="s">
        <v>281</v>
      </c>
      <c r="F302" s="2" t="s">
        <v>304</v>
      </c>
      <c r="G302" s="3">
        <v>30</v>
      </c>
      <c r="H302" s="2" t="s">
        <v>305</v>
      </c>
      <c r="I302" s="3" t="s">
        <v>297</v>
      </c>
      <c r="J302" s="2" t="s">
        <v>1671</v>
      </c>
      <c r="O302" s="14">
        <f>COUNTA(tbMisc_I[[#This Row],[MetaVal1]:[MetaName4]])/2</f>
        <v>2</v>
      </c>
      <c r="P30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Quantity=30,Full stack=Yes</v>
      </c>
    </row>
    <row r="303" spans="2:16" ht="32.1" hidden="1" customHeight="1" x14ac:dyDescent="0.25">
      <c r="B303" s="2" t="s">
        <v>330</v>
      </c>
      <c r="C303" s="46" t="str">
        <f>VLOOKUP(tbMisc_I[[#This Row],[Name]],tbMisc[],MATCH("Sub-Type",tbMisc[#Headers],0),FALSE)</f>
        <v>Currency</v>
      </c>
      <c r="D303" s="34" t="str">
        <f>VLOOKUP(tbMisc_I[[#This Row],[Name]],tbMisc[],MATCH("Long Name",tbMisc[#Headers],0),FALSE)</f>
        <v>14.1.14 Orb of Augmentation</v>
      </c>
      <c r="E303" s="35" t="s">
        <v>281</v>
      </c>
      <c r="F303" s="2" t="s">
        <v>304</v>
      </c>
      <c r="G303" s="3">
        <v>13</v>
      </c>
      <c r="H303" s="2" t="s">
        <v>305</v>
      </c>
      <c r="I303" s="3"/>
      <c r="O303" s="14">
        <f>COUNTA(tbMisc_I[[#This Row],[MetaVal1]:[MetaName4]])/2</f>
        <v>1</v>
      </c>
      <c r="P30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Quantity=13</v>
      </c>
    </row>
    <row r="304" spans="2:16" ht="32.1" hidden="1" customHeight="1" x14ac:dyDescent="0.25">
      <c r="B304" s="2" t="s">
        <v>325</v>
      </c>
      <c r="C304" s="46" t="str">
        <f>VLOOKUP(tbMisc_I[[#This Row],[Name]],tbMisc[],MATCH("Sub-Type",tbMisc[#Headers],0),FALSE)</f>
        <v>Currency</v>
      </c>
      <c r="D304" s="34" t="str">
        <f>VLOOKUP(tbMisc_I[[#This Row],[Name]],tbMisc[],MATCH("Long Name",tbMisc[#Headers],0),FALSE)</f>
        <v>14.1.15 Orb of Chance</v>
      </c>
      <c r="E304" s="35" t="s">
        <v>281</v>
      </c>
      <c r="F304" s="2" t="s">
        <v>304</v>
      </c>
      <c r="G304" s="3">
        <v>5</v>
      </c>
      <c r="H304" s="2" t="s">
        <v>305</v>
      </c>
      <c r="I304" s="3"/>
      <c r="O304" s="14">
        <f>COUNTA(tbMisc_I[[#This Row],[MetaVal1]:[MetaName4]])/2</f>
        <v>1</v>
      </c>
      <c r="P30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Quantity=5</v>
      </c>
    </row>
    <row r="305" spans="2:16" ht="32.1" hidden="1" customHeight="1" x14ac:dyDescent="0.25">
      <c r="B305" s="2" t="s">
        <v>325</v>
      </c>
      <c r="C305" s="46" t="str">
        <f>VLOOKUP(tbMisc_I[[#This Row],[Name]],tbMisc[],MATCH("Sub-Type",tbMisc[#Headers],0),FALSE)</f>
        <v>Currency</v>
      </c>
      <c r="D305" s="34" t="str">
        <f>VLOOKUP(tbMisc_I[[#This Row],[Name]],tbMisc[],MATCH("Long Name",tbMisc[#Headers],0),FALSE)</f>
        <v>14.1.15 Orb of Chance</v>
      </c>
      <c r="E305" s="35" t="s">
        <v>281</v>
      </c>
      <c r="F305" s="2" t="s">
        <v>304</v>
      </c>
      <c r="G305" s="3">
        <v>20</v>
      </c>
      <c r="H305" s="2" t="s">
        <v>305</v>
      </c>
      <c r="I305" s="3" t="s">
        <v>297</v>
      </c>
      <c r="J305" s="2" t="s">
        <v>1671</v>
      </c>
      <c r="O305" s="14">
        <f>COUNTA(tbMisc_I[[#This Row],[MetaVal1]:[MetaName4]])/2</f>
        <v>2</v>
      </c>
      <c r="P30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306" spans="2:16" ht="32.1" hidden="1" customHeight="1" x14ac:dyDescent="0.25">
      <c r="B306" s="2" t="s">
        <v>325</v>
      </c>
      <c r="C306" s="46" t="str">
        <f>VLOOKUP(tbMisc_I[[#This Row],[Name]],tbMisc[],MATCH("Sub-Type",tbMisc[#Headers],0),FALSE)</f>
        <v>Currency</v>
      </c>
      <c r="D306" s="34" t="str">
        <f>VLOOKUP(tbMisc_I[[#This Row],[Name]],tbMisc[],MATCH("Long Name",tbMisc[#Headers],0),FALSE)</f>
        <v>14.1.15 Orb of Chance</v>
      </c>
      <c r="E306" s="35" t="s">
        <v>281</v>
      </c>
      <c r="F306" s="2" t="s">
        <v>304</v>
      </c>
      <c r="G306" s="3">
        <v>20</v>
      </c>
      <c r="H306" s="2" t="s">
        <v>305</v>
      </c>
      <c r="I306" s="3" t="s">
        <v>297</v>
      </c>
      <c r="J306" s="2" t="s">
        <v>1671</v>
      </c>
      <c r="O306" s="14">
        <f>COUNTA(tbMisc_I[[#This Row],[MetaVal1]:[MetaName4]])/2</f>
        <v>2</v>
      </c>
      <c r="P30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307" spans="2:16" ht="32.1" hidden="1" customHeight="1" x14ac:dyDescent="0.25">
      <c r="B307" s="2" t="s">
        <v>324</v>
      </c>
      <c r="C307" s="46" t="str">
        <f>VLOOKUP(tbMisc_I[[#This Row],[Name]],tbMisc[],MATCH("Sub-Type",tbMisc[#Headers],0),FALSE)</f>
        <v>Currency</v>
      </c>
      <c r="D307" s="34" t="str">
        <f>VLOOKUP(tbMisc_I[[#This Row],[Name]],tbMisc[],MATCH("Long Name",tbMisc[#Headers],0),FALSE)</f>
        <v>14.1.16 Orb of Fusing</v>
      </c>
      <c r="E307" s="35" t="s">
        <v>281</v>
      </c>
      <c r="F307" s="2" t="s">
        <v>304</v>
      </c>
      <c r="G307" s="3">
        <v>20</v>
      </c>
      <c r="H307" s="2" t="s">
        <v>305</v>
      </c>
      <c r="I307" s="3" t="s">
        <v>297</v>
      </c>
      <c r="J307" s="2" t="s">
        <v>1671</v>
      </c>
      <c r="O307" s="14">
        <f>COUNTA(tbMisc_I[[#This Row],[MetaVal1]:[MetaName4]])/2</f>
        <v>2</v>
      </c>
      <c r="P30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308" spans="2:16" ht="32.1" hidden="1" customHeight="1" x14ac:dyDescent="0.25">
      <c r="B308" s="2" t="s">
        <v>388</v>
      </c>
      <c r="C308" s="46" t="str">
        <f>VLOOKUP(tbMisc_I[[#This Row],[Name]],tbMisc[],MATCH("Sub-Type",tbMisc[#Headers],0),FALSE)</f>
        <v>Currency</v>
      </c>
      <c r="D308" s="34" t="str">
        <f>VLOOKUP(tbMisc_I[[#This Row],[Name]],tbMisc[],MATCH("Long Name",tbMisc[#Headers],0),FALSE)</f>
        <v>14.1.17 Orb of Scouring</v>
      </c>
      <c r="E308" s="35" t="s">
        <v>281</v>
      </c>
      <c r="F308" s="2" t="s">
        <v>304</v>
      </c>
      <c r="G308" s="3">
        <v>13</v>
      </c>
      <c r="H308" s="2" t="s">
        <v>305</v>
      </c>
      <c r="I308" s="3"/>
      <c r="O308" s="14">
        <f>COUNTA(tbMisc_I[[#This Row],[MetaVal1]:[MetaName4]])/2</f>
        <v>1</v>
      </c>
      <c r="P30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Quantity=13</v>
      </c>
    </row>
    <row r="309" spans="2:16" ht="32.1" hidden="1" customHeight="1" x14ac:dyDescent="0.25">
      <c r="B309" s="2" t="s">
        <v>388</v>
      </c>
      <c r="C309" s="46" t="str">
        <f>VLOOKUP(tbMisc_I[[#This Row],[Name]],tbMisc[],MATCH("Sub-Type",tbMisc[#Headers],0),FALSE)</f>
        <v>Currency</v>
      </c>
      <c r="D309" s="34" t="str">
        <f>VLOOKUP(tbMisc_I[[#This Row],[Name]],tbMisc[],MATCH("Long Name",tbMisc[#Headers],0),FALSE)</f>
        <v>14.1.17 Orb of Scouring</v>
      </c>
      <c r="E309" s="35" t="s">
        <v>281</v>
      </c>
      <c r="F309" s="2" t="s">
        <v>304</v>
      </c>
      <c r="G309" s="3">
        <v>30</v>
      </c>
      <c r="H309" s="2" t="s">
        <v>305</v>
      </c>
      <c r="I309" s="3" t="s">
        <v>297</v>
      </c>
      <c r="J309" s="2" t="s">
        <v>1671</v>
      </c>
      <c r="O309" s="14">
        <f>COUNTA(tbMisc_I[[#This Row],[MetaVal1]:[MetaName4]])/2</f>
        <v>2</v>
      </c>
      <c r="P30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Quantity=30,Full stack=Yes</v>
      </c>
    </row>
    <row r="310" spans="2:16" ht="32.1" hidden="1" customHeight="1" x14ac:dyDescent="0.25">
      <c r="B310" s="2" t="s">
        <v>327</v>
      </c>
      <c r="C310" s="46" t="str">
        <f>VLOOKUP(tbMisc_I[[#This Row],[Name]],tbMisc[],MATCH("Sub-Type",tbMisc[#Headers],0),FALSE)</f>
        <v>Currency</v>
      </c>
      <c r="D310" s="34" t="str">
        <f>VLOOKUP(tbMisc_I[[#This Row],[Name]],tbMisc[],MATCH("Long Name",tbMisc[#Headers],0),FALSE)</f>
        <v>14.1.18 Orb of Transmutation</v>
      </c>
      <c r="E310" s="35" t="s">
        <v>281</v>
      </c>
      <c r="F310" s="2" t="s">
        <v>304</v>
      </c>
      <c r="G310" s="3">
        <v>20</v>
      </c>
      <c r="H310" s="2" t="s">
        <v>305</v>
      </c>
      <c r="I310" s="3" t="s">
        <v>297</v>
      </c>
      <c r="J310" s="2" t="s">
        <v>1671</v>
      </c>
      <c r="O310" s="14">
        <f>COUNTA(tbMisc_I[[#This Row],[MetaVal1]:[MetaName4]])/2</f>
        <v>2</v>
      </c>
      <c r="P31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Quantity=20,Full stack=Yes</v>
      </c>
    </row>
    <row r="311" spans="2:16" ht="32.1" hidden="1" customHeight="1" x14ac:dyDescent="0.25">
      <c r="B311" s="2" t="s">
        <v>327</v>
      </c>
      <c r="C311" s="46" t="str">
        <f>VLOOKUP(tbMisc_I[[#This Row],[Name]],tbMisc[],MATCH("Sub-Type",tbMisc[#Headers],0),FALSE)</f>
        <v>Currency</v>
      </c>
      <c r="D311" s="34" t="str">
        <f>VLOOKUP(tbMisc_I[[#This Row],[Name]],tbMisc[],MATCH("Long Name",tbMisc[#Headers],0),FALSE)</f>
        <v>14.1.18 Orb of Transmutation</v>
      </c>
      <c r="E311" s="35" t="s">
        <v>281</v>
      </c>
      <c r="F311" s="2" t="s">
        <v>304</v>
      </c>
      <c r="G311" s="3">
        <v>40</v>
      </c>
      <c r="H311" s="2" t="s">
        <v>305</v>
      </c>
      <c r="I311" s="3" t="s">
        <v>297</v>
      </c>
      <c r="J311" s="2" t="s">
        <v>1671</v>
      </c>
      <c r="O311" s="14">
        <f>COUNTA(tbMisc_I[[#This Row],[MetaVal1]:[MetaName4]])/2</f>
        <v>2</v>
      </c>
      <c r="P31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2" spans="2:16" ht="32.1" hidden="1" customHeight="1" x14ac:dyDescent="0.25">
      <c r="B312" s="2" t="s">
        <v>327</v>
      </c>
      <c r="C312" s="46" t="str">
        <f>VLOOKUP(tbMisc_I[[#This Row],[Name]],tbMisc[],MATCH("Sub-Type",tbMisc[#Headers],0),FALSE)</f>
        <v>Currency</v>
      </c>
      <c r="D312" s="34" t="str">
        <f>VLOOKUP(tbMisc_I[[#This Row],[Name]],tbMisc[],MATCH("Long Name",tbMisc[#Headers],0),FALSE)</f>
        <v>14.1.18 Orb of Transmutation</v>
      </c>
      <c r="E312" s="35" t="s">
        <v>281</v>
      </c>
      <c r="F312" s="2" t="s">
        <v>304</v>
      </c>
      <c r="G312" s="3">
        <v>40</v>
      </c>
      <c r="H312" s="2" t="s">
        <v>305</v>
      </c>
      <c r="I312" s="3" t="s">
        <v>297</v>
      </c>
      <c r="J312" s="2" t="s">
        <v>1671</v>
      </c>
      <c r="O312" s="14">
        <f>COUNTA(tbMisc_I[[#This Row],[MetaVal1]:[MetaName4]])/2</f>
        <v>2</v>
      </c>
      <c r="P31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3" spans="2:16" ht="32.1" hidden="1" customHeight="1" x14ac:dyDescent="0.25">
      <c r="B313" s="2" t="s">
        <v>327</v>
      </c>
      <c r="C313" s="46" t="str">
        <f>VLOOKUP(tbMisc_I[[#This Row],[Name]],tbMisc[],MATCH("Sub-Type",tbMisc[#Headers],0),FALSE)</f>
        <v>Currency</v>
      </c>
      <c r="D313" s="34" t="str">
        <f>VLOOKUP(tbMisc_I[[#This Row],[Name]],tbMisc[],MATCH("Long Name",tbMisc[#Headers],0),FALSE)</f>
        <v>14.1.18 Orb of Transmutation</v>
      </c>
      <c r="E313" s="35" t="s">
        <v>281</v>
      </c>
      <c r="F313" s="2" t="s">
        <v>304</v>
      </c>
      <c r="G313" s="3">
        <v>40</v>
      </c>
      <c r="H313" s="2" t="s">
        <v>305</v>
      </c>
      <c r="I313" s="3" t="s">
        <v>297</v>
      </c>
      <c r="J313" s="2" t="s">
        <v>1671</v>
      </c>
      <c r="O313" s="14">
        <f>COUNTA(tbMisc_I[[#This Row],[MetaVal1]:[MetaName4]])/2</f>
        <v>2</v>
      </c>
      <c r="P31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4" spans="2:16" ht="32.1" hidden="1" customHeight="1" x14ac:dyDescent="0.25">
      <c r="B314" s="2" t="s">
        <v>332</v>
      </c>
      <c r="C314" s="46" t="str">
        <f>VLOOKUP(tbMisc_I[[#This Row],[Name]],tbMisc[],MATCH("Sub-Type",tbMisc[#Headers],0),FALSE)</f>
        <v>Currency</v>
      </c>
      <c r="D314" s="34" t="str">
        <f>VLOOKUP(tbMisc_I[[#This Row],[Name]],tbMisc[],MATCH("Long Name",tbMisc[#Headers],0),FALSE)</f>
        <v>14.1.19 Portal Scroll</v>
      </c>
      <c r="E314" s="35" t="s">
        <v>281</v>
      </c>
      <c r="F314" s="2" t="s">
        <v>304</v>
      </c>
      <c r="G314" s="3">
        <v>40</v>
      </c>
      <c r="H314" s="2" t="s">
        <v>305</v>
      </c>
      <c r="I314" s="3" t="s">
        <v>297</v>
      </c>
      <c r="J314" s="2" t="s">
        <v>1671</v>
      </c>
      <c r="O314" s="14">
        <f>COUNTA(tbMisc_I[[#This Row],[MetaVal1]:[MetaName4]])/2</f>
        <v>2</v>
      </c>
      <c r="P31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5" spans="2:16" ht="32.1" hidden="1" customHeight="1" x14ac:dyDescent="0.25">
      <c r="B315" s="2" t="s">
        <v>332</v>
      </c>
      <c r="C315" s="46" t="str">
        <f>VLOOKUP(tbMisc_I[[#This Row],[Name]],tbMisc[],MATCH("Sub-Type",tbMisc[#Headers],0),FALSE)</f>
        <v>Currency</v>
      </c>
      <c r="D315" s="34" t="str">
        <f>VLOOKUP(tbMisc_I[[#This Row],[Name]],tbMisc[],MATCH("Long Name",tbMisc[#Headers],0),FALSE)</f>
        <v>14.1.19 Portal Scroll</v>
      </c>
      <c r="E315" s="35" t="s">
        <v>281</v>
      </c>
      <c r="F315" s="2" t="s">
        <v>304</v>
      </c>
      <c r="G315" s="3">
        <v>40</v>
      </c>
      <c r="H315" s="2" t="s">
        <v>305</v>
      </c>
      <c r="I315" s="3" t="s">
        <v>297</v>
      </c>
      <c r="J315" s="2" t="s">
        <v>1671</v>
      </c>
      <c r="O315" s="14">
        <f>COUNTA(tbMisc_I[[#This Row],[MetaVal1]:[MetaName4]])/2</f>
        <v>2</v>
      </c>
      <c r="P31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6" spans="2:16" ht="32.1" hidden="1" customHeight="1" x14ac:dyDescent="0.25">
      <c r="B316" s="2" t="s">
        <v>332</v>
      </c>
      <c r="C316" s="46" t="str">
        <f>VLOOKUP(tbMisc_I[[#This Row],[Name]],tbMisc[],MATCH("Sub-Type",tbMisc[#Headers],0),FALSE)</f>
        <v>Currency</v>
      </c>
      <c r="D316" s="34" t="str">
        <f>VLOOKUP(tbMisc_I[[#This Row],[Name]],tbMisc[],MATCH("Long Name",tbMisc[#Headers],0),FALSE)</f>
        <v>14.1.19 Portal Scroll</v>
      </c>
      <c r="E316" s="35" t="s">
        <v>281</v>
      </c>
      <c r="F316" s="2" t="s">
        <v>304</v>
      </c>
      <c r="G316" s="3">
        <v>40</v>
      </c>
      <c r="H316" s="2" t="s">
        <v>305</v>
      </c>
      <c r="I316" s="3" t="s">
        <v>297</v>
      </c>
      <c r="J316" s="2" t="s">
        <v>1671</v>
      </c>
      <c r="O316" s="14">
        <f>COUNTA(tbMisc_I[[#This Row],[MetaVal1]:[MetaName4]])/2</f>
        <v>2</v>
      </c>
      <c r="P31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7" spans="2:16" ht="32.1" hidden="1" customHeight="1" x14ac:dyDescent="0.25">
      <c r="B317" s="2" t="s">
        <v>332</v>
      </c>
      <c r="C317" s="46" t="str">
        <f>VLOOKUP(tbMisc_I[[#This Row],[Name]],tbMisc[],MATCH("Sub-Type",tbMisc[#Headers],0),FALSE)</f>
        <v>Currency</v>
      </c>
      <c r="D317" s="34" t="str">
        <f>VLOOKUP(tbMisc_I[[#This Row],[Name]],tbMisc[],MATCH("Long Name",tbMisc[#Headers],0),FALSE)</f>
        <v>14.1.19 Portal Scroll</v>
      </c>
      <c r="E317" s="35" t="s">
        <v>281</v>
      </c>
      <c r="F317" s="2" t="s">
        <v>304</v>
      </c>
      <c r="G317" s="3">
        <v>40</v>
      </c>
      <c r="H317" s="2" t="s">
        <v>305</v>
      </c>
      <c r="I317" s="3" t="s">
        <v>297</v>
      </c>
      <c r="J317" s="2" t="s">
        <v>1671</v>
      </c>
      <c r="O317" s="14">
        <f>COUNTA(tbMisc_I[[#This Row],[MetaVal1]:[MetaName4]])/2</f>
        <v>2</v>
      </c>
      <c r="P31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8" spans="2:16" ht="32.1" hidden="1" customHeight="1" x14ac:dyDescent="0.25">
      <c r="B318" s="2" t="s">
        <v>332</v>
      </c>
      <c r="C318" s="46" t="str">
        <f>VLOOKUP(tbMisc_I[[#This Row],[Name]],tbMisc[],MATCH("Sub-Type",tbMisc[#Headers],0),FALSE)</f>
        <v>Currency</v>
      </c>
      <c r="D318" s="34" t="str">
        <f>VLOOKUP(tbMisc_I[[#This Row],[Name]],tbMisc[],MATCH("Long Name",tbMisc[#Headers],0),FALSE)</f>
        <v>14.1.19 Portal Scroll</v>
      </c>
      <c r="E318" s="35" t="s">
        <v>281</v>
      </c>
      <c r="F318" s="2" t="s">
        <v>304</v>
      </c>
      <c r="G318" s="3">
        <v>40</v>
      </c>
      <c r="H318" s="2" t="s">
        <v>305</v>
      </c>
      <c r="I318" s="3" t="s">
        <v>297</v>
      </c>
      <c r="J318" s="2" t="s">
        <v>1671</v>
      </c>
      <c r="O318" s="14">
        <f>COUNTA(tbMisc_I[[#This Row],[MetaVal1]:[MetaName4]])/2</f>
        <v>2</v>
      </c>
      <c r="P31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19" spans="2:16" ht="32.1" hidden="1" customHeight="1" x14ac:dyDescent="0.25">
      <c r="B319" s="2" t="s">
        <v>332</v>
      </c>
      <c r="C319" s="46" t="str">
        <f>VLOOKUP(tbMisc_I[[#This Row],[Name]],tbMisc[],MATCH("Sub-Type",tbMisc[#Headers],0),FALSE)</f>
        <v>Currency</v>
      </c>
      <c r="D319" s="34" t="str">
        <f>VLOOKUP(tbMisc_I[[#This Row],[Name]],tbMisc[],MATCH("Long Name",tbMisc[#Headers],0),FALSE)</f>
        <v>14.1.19 Portal Scroll</v>
      </c>
      <c r="E319" s="35" t="s">
        <v>281</v>
      </c>
      <c r="F319" s="2" t="s">
        <v>304</v>
      </c>
      <c r="G319" s="3">
        <v>40</v>
      </c>
      <c r="H319" s="2" t="s">
        <v>305</v>
      </c>
      <c r="I319" s="3" t="s">
        <v>297</v>
      </c>
      <c r="J319" s="2" t="s">
        <v>1671</v>
      </c>
      <c r="O319" s="14">
        <f>COUNTA(tbMisc_I[[#This Row],[MetaVal1]:[MetaName4]])/2</f>
        <v>2</v>
      </c>
      <c r="P31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20" spans="2:16" ht="32.1" hidden="1" customHeight="1" x14ac:dyDescent="0.25">
      <c r="B320" s="2" t="s">
        <v>332</v>
      </c>
      <c r="C320" s="46" t="str">
        <f>VLOOKUP(tbMisc_I[[#This Row],[Name]],tbMisc[],MATCH("Sub-Type",tbMisc[#Headers],0),FALSE)</f>
        <v>Currency</v>
      </c>
      <c r="D320" s="34" t="str">
        <f>VLOOKUP(tbMisc_I[[#This Row],[Name]],tbMisc[],MATCH("Long Name",tbMisc[#Headers],0),FALSE)</f>
        <v>14.1.19 Portal Scroll</v>
      </c>
      <c r="E320" s="35" t="s">
        <v>281</v>
      </c>
      <c r="F320" s="2" t="s">
        <v>304</v>
      </c>
      <c r="G320" s="3">
        <v>40</v>
      </c>
      <c r="H320" s="2" t="s">
        <v>305</v>
      </c>
      <c r="I320" s="3" t="s">
        <v>297</v>
      </c>
      <c r="J320" s="2" t="s">
        <v>1671</v>
      </c>
      <c r="O320" s="14">
        <f>COUNTA(tbMisc_I[[#This Row],[MetaVal1]:[MetaName4]])/2</f>
        <v>2</v>
      </c>
      <c r="P32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21" spans="2:16" ht="32.1" hidden="1" customHeight="1" x14ac:dyDescent="0.25">
      <c r="B321" s="2" t="s">
        <v>332</v>
      </c>
      <c r="C321" s="46" t="str">
        <f>VLOOKUP(tbMisc_I[[#This Row],[Name]],tbMisc[],MATCH("Sub-Type",tbMisc[#Headers],0),FALSE)</f>
        <v>Currency</v>
      </c>
      <c r="D321" s="34" t="str">
        <f>VLOOKUP(tbMisc_I[[#This Row],[Name]],tbMisc[],MATCH("Long Name",tbMisc[#Headers],0),FALSE)</f>
        <v>14.1.19 Portal Scroll</v>
      </c>
      <c r="E321" s="35" t="s">
        <v>281</v>
      </c>
      <c r="F321" s="2" t="s">
        <v>304</v>
      </c>
      <c r="G321" s="3">
        <v>40</v>
      </c>
      <c r="H321" s="2" t="s">
        <v>305</v>
      </c>
      <c r="I321" s="3" t="s">
        <v>297</v>
      </c>
      <c r="J321" s="2" t="s">
        <v>1671</v>
      </c>
      <c r="O321" s="14">
        <f>COUNTA(tbMisc_I[[#This Row],[MetaVal1]:[MetaName4]])/2</f>
        <v>2</v>
      </c>
      <c r="P32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22" spans="2:16" ht="32.1" hidden="1" customHeight="1" x14ac:dyDescent="0.25">
      <c r="B322" s="2" t="s">
        <v>299</v>
      </c>
      <c r="C322" s="46" t="str">
        <f>VLOOKUP(tbMisc_I[[#This Row],[Name]],tbMisc[],MATCH("Sub-Type",tbMisc[#Headers],0),FALSE)</f>
        <v>Map Fragment</v>
      </c>
      <c r="D322" s="2" t="str">
        <f>VLOOKUP(tbMisc_I[[#This Row],[Name]],tbMisc[],MATCH("Long Name",tbMisc[#Headers],0),FALSE)</f>
        <v>14.15.20 Sacrifice at Dawn</v>
      </c>
      <c r="E322" s="2" t="s">
        <v>281</v>
      </c>
      <c r="F322" s="2" t="s">
        <v>1670</v>
      </c>
      <c r="G322" s="3">
        <v>5</v>
      </c>
      <c r="H322" s="2" t="s">
        <v>305</v>
      </c>
      <c r="I322" s="3"/>
      <c r="O322" s="9">
        <f>COUNTA(tbMisc_I[[#This Row],[MetaVal1]:[MetaName4]])/2</f>
        <v>1</v>
      </c>
      <c r="P322"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Quantity=5</v>
      </c>
    </row>
    <row r="323" spans="2:16" ht="32.1" hidden="1" customHeight="1" x14ac:dyDescent="0.25">
      <c r="B323" s="2" t="s">
        <v>298</v>
      </c>
      <c r="C323" s="46" t="str">
        <f>VLOOKUP(tbMisc_I[[#This Row],[Name]],tbMisc[],MATCH("Sub-Type",tbMisc[#Headers],0),FALSE)</f>
        <v>Map Fragment</v>
      </c>
      <c r="D323" s="2" t="str">
        <f>VLOOKUP(tbMisc_I[[#This Row],[Name]],tbMisc[],MATCH("Long Name",tbMisc[#Headers],0),FALSE)</f>
        <v>14.15.21 Sacrifice at Dusk</v>
      </c>
      <c r="E323" s="2" t="s">
        <v>281</v>
      </c>
      <c r="F323" s="2" t="s">
        <v>1670</v>
      </c>
      <c r="G323" s="3">
        <v>10</v>
      </c>
      <c r="H323" s="2" t="s">
        <v>305</v>
      </c>
      <c r="I323" s="3"/>
      <c r="O323" s="9">
        <f>COUNTA(tbMisc_I[[#This Row],[MetaVal1]:[MetaName4]])/2</f>
        <v>1</v>
      </c>
      <c r="P323"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Quantity=10</v>
      </c>
    </row>
    <row r="324" spans="2:16" ht="32.1" hidden="1" customHeight="1" x14ac:dyDescent="0.25">
      <c r="B324" s="2" t="s">
        <v>300</v>
      </c>
      <c r="C324" s="46" t="str">
        <f>VLOOKUP(tbMisc_I[[#This Row],[Name]],tbMisc[],MATCH("Sub-Type",tbMisc[#Headers],0),FALSE)</f>
        <v>Map Fragment</v>
      </c>
      <c r="D324" s="2" t="str">
        <f>VLOOKUP(tbMisc_I[[#This Row],[Name]],tbMisc[],MATCH("Long Name",tbMisc[#Headers],0),FALSE)</f>
        <v>14.15.23 Sacrifice at Noon</v>
      </c>
      <c r="E324" s="2" t="s">
        <v>281</v>
      </c>
      <c r="F324" s="2" t="s">
        <v>1670</v>
      </c>
      <c r="G324" s="3">
        <v>5</v>
      </c>
      <c r="H324" s="2" t="s">
        <v>305</v>
      </c>
      <c r="I324" s="3"/>
      <c r="O324" s="9">
        <f>COUNTA(tbMisc_I[[#This Row],[MetaVal1]:[MetaName4]])/2</f>
        <v>1</v>
      </c>
      <c r="P324"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Quantity=5</v>
      </c>
    </row>
    <row r="325" spans="2:16" ht="32.1" hidden="1" customHeight="1" x14ac:dyDescent="0.25">
      <c r="B325" s="2" t="s">
        <v>327</v>
      </c>
      <c r="C325" s="46" t="str">
        <f>VLOOKUP(tbMisc_I[[#This Row],[Name]],tbMisc[],MATCH("Sub-Type",tbMisc[#Headers],0),FALSE)</f>
        <v>Currency</v>
      </c>
      <c r="D325" s="34" t="str">
        <f>VLOOKUP(tbMisc_I[[#This Row],[Name]],tbMisc[],MATCH("Long Name",tbMisc[#Headers],0),FALSE)</f>
        <v>14.1.18 Orb of Transmutation</v>
      </c>
      <c r="E325" s="35" t="s">
        <v>281</v>
      </c>
      <c r="F325" s="2" t="s">
        <v>304</v>
      </c>
      <c r="G325" s="3">
        <v>11</v>
      </c>
      <c r="H325" s="2" t="s">
        <v>305</v>
      </c>
      <c r="I325" s="3"/>
      <c r="O325" s="9">
        <f>COUNTA(tbMisc_I[[#This Row],[MetaVal1]:[MetaName4]])/2</f>
        <v>1</v>
      </c>
      <c r="P325"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Quantity=11</v>
      </c>
    </row>
    <row r="326" spans="2:16" ht="32.1" hidden="1" customHeight="1" x14ac:dyDescent="0.25">
      <c r="B326" s="2" t="s">
        <v>324</v>
      </c>
      <c r="C326" s="46" t="str">
        <f>VLOOKUP(tbMisc_I[[#This Row],[Name]],tbMisc[],MATCH("Sub-Type",tbMisc[#Headers],0),FALSE)</f>
        <v>Currency</v>
      </c>
      <c r="D326" s="2" t="str">
        <f>VLOOKUP(tbMisc_I[[#This Row],[Name]],tbMisc[],MATCH("Long Name",tbMisc[#Headers],0),FALSE)</f>
        <v>14.1.16 Orb of Fusing</v>
      </c>
      <c r="E326" s="35" t="s">
        <v>281</v>
      </c>
      <c r="F326" s="2" t="s">
        <v>304</v>
      </c>
      <c r="G326" s="3">
        <v>5</v>
      </c>
      <c r="H326" s="2" t="s">
        <v>305</v>
      </c>
      <c r="I326" s="3"/>
      <c r="O326" s="9">
        <f>COUNTA(tbMisc_I[[#This Row],[MetaVal1]:[MetaName4]])/2</f>
        <v>1</v>
      </c>
      <c r="P326"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Quantity=5</v>
      </c>
    </row>
    <row r="327" spans="2:16" ht="32.1" hidden="1" customHeight="1" x14ac:dyDescent="0.25">
      <c r="B327" s="2" t="s">
        <v>332</v>
      </c>
      <c r="C327" s="46" t="str">
        <f>VLOOKUP(tbMisc_I[[#This Row],[Name]],tbMisc[],MATCH("Sub-Type",tbMisc[#Headers],0),FALSE)</f>
        <v>Currency</v>
      </c>
      <c r="D327" s="34" t="str">
        <f>VLOOKUP(tbMisc_I[[#This Row],[Name]],tbMisc[],MATCH("Long Name",tbMisc[#Headers],0),FALSE)</f>
        <v>14.1.19 Portal Scroll</v>
      </c>
      <c r="E327" s="35" t="s">
        <v>281</v>
      </c>
      <c r="F327" s="2" t="s">
        <v>304</v>
      </c>
      <c r="G327" s="3">
        <v>31</v>
      </c>
      <c r="H327" s="2" t="s">
        <v>305</v>
      </c>
      <c r="I327" s="3"/>
      <c r="O327" s="9">
        <f>COUNTA(tbMisc_I[[#This Row],[MetaVal1]:[MetaName4]])/2</f>
        <v>1</v>
      </c>
      <c r="P327"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Quantity=31</v>
      </c>
    </row>
    <row r="328" spans="2:16" ht="32.1" hidden="1" customHeight="1" x14ac:dyDescent="0.25">
      <c r="B328" s="2" t="s">
        <v>1669</v>
      </c>
      <c r="C328" s="46" t="str">
        <f>VLOOKUP(tbMisc_I[[#This Row],[Name]],tbMisc[],MATCH("Sub-Type",tbMisc[#Headers],0),FALSE)</f>
        <v>Currency</v>
      </c>
      <c r="D328" s="34" t="str">
        <f>VLOOKUP(tbMisc_I[[#This Row],[Name]],tbMisc[],MATCH("Long Name",tbMisc[#Headers],0),FALSE)</f>
        <v>14.1.24 Regal Orb</v>
      </c>
      <c r="E328" s="35" t="s">
        <v>281</v>
      </c>
      <c r="F328" s="2" t="s">
        <v>304</v>
      </c>
      <c r="G328" s="3">
        <v>1</v>
      </c>
      <c r="H328" s="2" t="s">
        <v>305</v>
      </c>
      <c r="I328" s="3"/>
      <c r="O328" s="9">
        <f>COUNTA(tbMisc_I[[#This Row],[MetaVal1]:[MetaName4]])/2</f>
        <v>1</v>
      </c>
      <c r="P328" s="43"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v>
      </c>
    </row>
    <row r="329" spans="2:16" ht="32.1" hidden="1" customHeight="1" x14ac:dyDescent="0.25">
      <c r="B329" s="2" t="s">
        <v>331</v>
      </c>
      <c r="C329" s="46" t="str">
        <f>VLOOKUP(tbMisc_I[[#This Row],[Name]],tbMisc[],MATCH("Sub-Type",tbMisc[#Headers],0),FALSE)</f>
        <v>Currency</v>
      </c>
      <c r="D329" s="34" t="str">
        <f>VLOOKUP(tbMisc_I[[#This Row],[Name]],tbMisc[],MATCH("Long Name",tbMisc[#Headers],0),FALSE)</f>
        <v>14.1.25 Scroll of Wisdom</v>
      </c>
      <c r="E329" s="35" t="s">
        <v>281</v>
      </c>
      <c r="F329" s="2" t="s">
        <v>304</v>
      </c>
      <c r="G329" s="3">
        <v>40</v>
      </c>
      <c r="H329" s="2" t="s">
        <v>305</v>
      </c>
      <c r="I329" s="3" t="s">
        <v>297</v>
      </c>
      <c r="J329" s="2" t="s">
        <v>1671</v>
      </c>
      <c r="O329" s="14">
        <f>COUNTA(tbMisc_I[[#This Row],[MetaVal1]:[MetaName4]])/2</f>
        <v>2</v>
      </c>
      <c r="P32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0" spans="2:16" ht="32.1" hidden="1" customHeight="1" x14ac:dyDescent="0.25">
      <c r="B330" s="2" t="s">
        <v>331</v>
      </c>
      <c r="C330" s="46" t="str">
        <f>VLOOKUP(tbMisc_I[[#This Row],[Name]],tbMisc[],MATCH("Sub-Type",tbMisc[#Headers],0),FALSE)</f>
        <v>Currency</v>
      </c>
      <c r="D330" s="34" t="str">
        <f>VLOOKUP(tbMisc_I[[#This Row],[Name]],tbMisc[],MATCH("Long Name",tbMisc[#Headers],0),FALSE)</f>
        <v>14.1.25 Scroll of Wisdom</v>
      </c>
      <c r="E330" s="35" t="s">
        <v>281</v>
      </c>
      <c r="F330" s="2" t="s">
        <v>304</v>
      </c>
      <c r="G330" s="3">
        <v>40</v>
      </c>
      <c r="H330" s="2" t="s">
        <v>305</v>
      </c>
      <c r="I330" s="3" t="s">
        <v>297</v>
      </c>
      <c r="J330" s="2" t="s">
        <v>1671</v>
      </c>
      <c r="O330" s="14">
        <f>COUNTA(tbMisc_I[[#This Row],[MetaVal1]:[MetaName4]])/2</f>
        <v>2</v>
      </c>
      <c r="P33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1" spans="2:16" ht="32.1" hidden="1" customHeight="1" x14ac:dyDescent="0.25">
      <c r="B331" s="2" t="s">
        <v>331</v>
      </c>
      <c r="C331" s="46" t="str">
        <f>VLOOKUP(tbMisc_I[[#This Row],[Name]],tbMisc[],MATCH("Sub-Type",tbMisc[#Headers],0),FALSE)</f>
        <v>Currency</v>
      </c>
      <c r="D331" s="34" t="str">
        <f>VLOOKUP(tbMisc_I[[#This Row],[Name]],tbMisc[],MATCH("Long Name",tbMisc[#Headers],0),FALSE)</f>
        <v>14.1.25 Scroll of Wisdom</v>
      </c>
      <c r="E331" s="35" t="s">
        <v>281</v>
      </c>
      <c r="F331" s="2" t="s">
        <v>304</v>
      </c>
      <c r="G331" s="3">
        <v>40</v>
      </c>
      <c r="H331" s="2" t="s">
        <v>305</v>
      </c>
      <c r="I331" s="3" t="s">
        <v>297</v>
      </c>
      <c r="J331" s="2" t="s">
        <v>1671</v>
      </c>
      <c r="O331" s="14">
        <f>COUNTA(tbMisc_I[[#This Row],[MetaVal1]:[MetaName4]])/2</f>
        <v>2</v>
      </c>
      <c r="P33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2" spans="2:16" ht="32.1" hidden="1" customHeight="1" x14ac:dyDescent="0.25">
      <c r="B332" s="2" t="s">
        <v>331</v>
      </c>
      <c r="C332" s="46" t="str">
        <f>VLOOKUP(tbMisc_I[[#This Row],[Name]],tbMisc[],MATCH("Sub-Type",tbMisc[#Headers],0),FALSE)</f>
        <v>Currency</v>
      </c>
      <c r="D332" s="34" t="str">
        <f>VLOOKUP(tbMisc_I[[#This Row],[Name]],tbMisc[],MATCH("Long Name",tbMisc[#Headers],0),FALSE)</f>
        <v>14.1.25 Scroll of Wisdom</v>
      </c>
      <c r="E332" s="35" t="s">
        <v>281</v>
      </c>
      <c r="F332" s="2" t="s">
        <v>304</v>
      </c>
      <c r="G332" s="3">
        <v>40</v>
      </c>
      <c r="H332" s="2" t="s">
        <v>305</v>
      </c>
      <c r="I332" s="3" t="s">
        <v>297</v>
      </c>
      <c r="J332" s="2" t="s">
        <v>1671</v>
      </c>
      <c r="O332" s="14">
        <f>COUNTA(tbMisc_I[[#This Row],[MetaVal1]:[MetaName4]])/2</f>
        <v>2</v>
      </c>
      <c r="P33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3" spans="2:16" ht="32.1" hidden="1" customHeight="1" x14ac:dyDescent="0.25">
      <c r="B333" s="2" t="s">
        <v>331</v>
      </c>
      <c r="C333" s="46" t="str">
        <f>VLOOKUP(tbMisc_I[[#This Row],[Name]],tbMisc[],MATCH("Sub-Type",tbMisc[#Headers],0),FALSE)</f>
        <v>Currency</v>
      </c>
      <c r="D333" s="34" t="str">
        <f>VLOOKUP(tbMisc_I[[#This Row],[Name]],tbMisc[],MATCH("Long Name",tbMisc[#Headers],0),FALSE)</f>
        <v>14.1.25 Scroll of Wisdom</v>
      </c>
      <c r="E333" s="35" t="s">
        <v>281</v>
      </c>
      <c r="F333" s="2" t="s">
        <v>304</v>
      </c>
      <c r="G333" s="3">
        <v>40</v>
      </c>
      <c r="H333" s="2" t="s">
        <v>305</v>
      </c>
      <c r="I333" s="3" t="s">
        <v>297</v>
      </c>
      <c r="J333" s="2" t="s">
        <v>1671</v>
      </c>
      <c r="O333" s="14">
        <f>COUNTA(tbMisc_I[[#This Row],[MetaVal1]:[MetaName4]])/2</f>
        <v>2</v>
      </c>
      <c r="P33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4" spans="2:16" ht="32.1" hidden="1" customHeight="1" x14ac:dyDescent="0.25">
      <c r="B334" s="2" t="s">
        <v>331</v>
      </c>
      <c r="C334" s="46" t="str">
        <f>VLOOKUP(tbMisc_I[[#This Row],[Name]],tbMisc[],MATCH("Sub-Type",tbMisc[#Headers],0),FALSE)</f>
        <v>Currency</v>
      </c>
      <c r="D334" s="34" t="str">
        <f>VLOOKUP(tbMisc_I[[#This Row],[Name]],tbMisc[],MATCH("Long Name",tbMisc[#Headers],0),FALSE)</f>
        <v>14.1.25 Scroll of Wisdom</v>
      </c>
      <c r="E334" s="35" t="s">
        <v>281</v>
      </c>
      <c r="F334" s="2" t="s">
        <v>304</v>
      </c>
      <c r="G334" s="3">
        <v>40</v>
      </c>
      <c r="H334" s="2" t="s">
        <v>305</v>
      </c>
      <c r="I334" s="3" t="s">
        <v>297</v>
      </c>
      <c r="J334" s="2" t="s">
        <v>1671</v>
      </c>
      <c r="O334" s="14">
        <f>COUNTA(tbMisc_I[[#This Row],[MetaVal1]:[MetaName4]])/2</f>
        <v>2</v>
      </c>
      <c r="P33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5" spans="2:16" ht="32.1" hidden="1" customHeight="1" x14ac:dyDescent="0.25">
      <c r="B335" s="2" t="s">
        <v>331</v>
      </c>
      <c r="C335" s="46" t="str">
        <f>VLOOKUP(tbMisc_I[[#This Row],[Name]],tbMisc[],MATCH("Sub-Type",tbMisc[#Headers],0),FALSE)</f>
        <v>Currency</v>
      </c>
      <c r="D335" s="34" t="str">
        <f>VLOOKUP(tbMisc_I[[#This Row],[Name]],tbMisc[],MATCH("Long Name",tbMisc[#Headers],0),FALSE)</f>
        <v>14.1.25 Scroll of Wisdom</v>
      </c>
      <c r="E335" s="35" t="s">
        <v>281</v>
      </c>
      <c r="F335" s="2" t="s">
        <v>304</v>
      </c>
      <c r="G335" s="3">
        <v>40</v>
      </c>
      <c r="H335" s="2" t="s">
        <v>305</v>
      </c>
      <c r="I335" s="3" t="s">
        <v>297</v>
      </c>
      <c r="J335" s="2" t="s">
        <v>1671</v>
      </c>
      <c r="O335" s="14">
        <f>COUNTA(tbMisc_I[[#This Row],[MetaVal1]:[MetaName4]])/2</f>
        <v>2</v>
      </c>
      <c r="P33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6" spans="2:16" ht="32.1" hidden="1" customHeight="1" x14ac:dyDescent="0.25">
      <c r="B336" s="2" t="s">
        <v>331</v>
      </c>
      <c r="C336" s="46" t="str">
        <f>VLOOKUP(tbMisc_I[[#This Row],[Name]],tbMisc[],MATCH("Sub-Type",tbMisc[#Headers],0),FALSE)</f>
        <v>Currency</v>
      </c>
      <c r="D336" s="34" t="str">
        <f>VLOOKUP(tbMisc_I[[#This Row],[Name]],tbMisc[],MATCH("Long Name",tbMisc[#Headers],0),FALSE)</f>
        <v>14.1.25 Scroll of Wisdom</v>
      </c>
      <c r="E336" s="35" t="s">
        <v>281</v>
      </c>
      <c r="F336" s="2" t="s">
        <v>304</v>
      </c>
      <c r="G336" s="3">
        <v>40</v>
      </c>
      <c r="H336" s="2" t="s">
        <v>305</v>
      </c>
      <c r="I336" s="3" t="s">
        <v>297</v>
      </c>
      <c r="J336" s="2" t="s">
        <v>1671</v>
      </c>
      <c r="O336" s="14">
        <f>COUNTA(tbMisc_I[[#This Row],[MetaVal1]:[MetaName4]])/2</f>
        <v>2</v>
      </c>
      <c r="P33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7" spans="2:16" ht="32.1" hidden="1" customHeight="1" x14ac:dyDescent="0.25">
      <c r="B337" s="2" t="s">
        <v>331</v>
      </c>
      <c r="C337" s="46" t="str">
        <f>VLOOKUP(tbMisc_I[[#This Row],[Name]],tbMisc[],MATCH("Sub-Type",tbMisc[#Headers],0),FALSE)</f>
        <v>Currency</v>
      </c>
      <c r="D337" s="34" t="str">
        <f>VLOOKUP(tbMisc_I[[#This Row],[Name]],tbMisc[],MATCH("Long Name",tbMisc[#Headers],0),FALSE)</f>
        <v>14.1.25 Scroll of Wisdom</v>
      </c>
      <c r="E337" s="35" t="s">
        <v>281</v>
      </c>
      <c r="F337" s="2" t="s">
        <v>304</v>
      </c>
      <c r="G337" s="3">
        <v>40</v>
      </c>
      <c r="H337" s="2" t="s">
        <v>305</v>
      </c>
      <c r="I337" s="3" t="s">
        <v>297</v>
      </c>
      <c r="J337" s="2" t="s">
        <v>1671</v>
      </c>
      <c r="O337" s="14">
        <f>COUNTA(tbMisc_I[[#This Row],[MetaVal1]:[MetaName4]])/2</f>
        <v>2</v>
      </c>
      <c r="P33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8" spans="2:16" ht="32.1" hidden="1" customHeight="1" x14ac:dyDescent="0.25">
      <c r="B338" s="2" t="s">
        <v>331</v>
      </c>
      <c r="C338" s="46" t="str">
        <f>VLOOKUP(tbMisc_I[[#This Row],[Name]],tbMisc[],MATCH("Sub-Type",tbMisc[#Headers],0),FALSE)</f>
        <v>Currency</v>
      </c>
      <c r="D338" s="34" t="str">
        <f>VLOOKUP(tbMisc_I[[#This Row],[Name]],tbMisc[],MATCH("Long Name",tbMisc[#Headers],0),FALSE)</f>
        <v>14.1.25 Scroll of Wisdom</v>
      </c>
      <c r="E338" s="35" t="s">
        <v>281</v>
      </c>
      <c r="F338" s="2" t="s">
        <v>304</v>
      </c>
      <c r="G338" s="3">
        <v>40</v>
      </c>
      <c r="H338" s="2" t="s">
        <v>305</v>
      </c>
      <c r="I338" s="3" t="s">
        <v>297</v>
      </c>
      <c r="J338" s="2" t="s">
        <v>1671</v>
      </c>
      <c r="O338" s="14">
        <f>COUNTA(tbMisc_I[[#This Row],[MetaVal1]:[MetaName4]])/2</f>
        <v>2</v>
      </c>
      <c r="P33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39" spans="2:16" ht="32.1" hidden="1" customHeight="1" x14ac:dyDescent="0.25">
      <c r="B339" s="2" t="s">
        <v>331</v>
      </c>
      <c r="C339" s="46" t="str">
        <f>VLOOKUP(tbMisc_I[[#This Row],[Name]],tbMisc[],MATCH("Sub-Type",tbMisc[#Headers],0),FALSE)</f>
        <v>Currency</v>
      </c>
      <c r="D339" s="34" t="str">
        <f>VLOOKUP(tbMisc_I[[#This Row],[Name]],tbMisc[],MATCH("Long Name",tbMisc[#Headers],0),FALSE)</f>
        <v>14.1.25 Scroll of Wisdom</v>
      </c>
      <c r="E339" s="35" t="s">
        <v>281</v>
      </c>
      <c r="F339" s="2" t="s">
        <v>304</v>
      </c>
      <c r="G339" s="3">
        <v>40</v>
      </c>
      <c r="H339" s="2" t="s">
        <v>305</v>
      </c>
      <c r="I339" s="3" t="s">
        <v>297</v>
      </c>
      <c r="J339" s="2" t="s">
        <v>1671</v>
      </c>
      <c r="O339" s="14">
        <f>COUNTA(tbMisc_I[[#This Row],[MetaVal1]:[MetaName4]])/2</f>
        <v>2</v>
      </c>
      <c r="P33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40" spans="2:16" ht="32.1" hidden="1" customHeight="1" x14ac:dyDescent="0.25">
      <c r="B340" s="2" t="s">
        <v>331</v>
      </c>
      <c r="C340" s="46" t="str">
        <f>VLOOKUP(tbMisc_I[[#This Row],[Name]],tbMisc[],MATCH("Sub-Type",tbMisc[#Headers],0),FALSE)</f>
        <v>Currency</v>
      </c>
      <c r="D340" s="34" t="str">
        <f>VLOOKUP(tbMisc_I[[#This Row],[Name]],tbMisc[],MATCH("Long Name",tbMisc[#Headers],0),FALSE)</f>
        <v>14.1.25 Scroll of Wisdom</v>
      </c>
      <c r="E340" s="35" t="s">
        <v>281</v>
      </c>
      <c r="F340" s="2" t="s">
        <v>304</v>
      </c>
      <c r="G340" s="3">
        <v>40</v>
      </c>
      <c r="H340" s="2" t="s">
        <v>305</v>
      </c>
      <c r="I340" s="3" t="s">
        <v>297</v>
      </c>
      <c r="J340" s="2" t="s">
        <v>1671</v>
      </c>
      <c r="O340" s="14">
        <f>COUNTA(tbMisc_I[[#This Row],[MetaVal1]:[MetaName4]])/2</f>
        <v>2</v>
      </c>
      <c r="P34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41" spans="2:16" ht="32.1" hidden="1" customHeight="1" x14ac:dyDescent="0.25">
      <c r="B341" s="2" t="s">
        <v>331</v>
      </c>
      <c r="C341" s="46" t="str">
        <f>VLOOKUP(tbMisc_I[[#This Row],[Name]],tbMisc[],MATCH("Sub-Type",tbMisc[#Headers],0),FALSE)</f>
        <v>Currency</v>
      </c>
      <c r="D341" s="34" t="str">
        <f>VLOOKUP(tbMisc_I[[#This Row],[Name]],tbMisc[],MATCH("Long Name",tbMisc[#Headers],0),FALSE)</f>
        <v>14.1.25 Scroll of Wisdom</v>
      </c>
      <c r="E341" s="35" t="s">
        <v>281</v>
      </c>
      <c r="F341" s="2" t="s">
        <v>304</v>
      </c>
      <c r="G341" s="3">
        <v>40</v>
      </c>
      <c r="H341" s="2" t="s">
        <v>305</v>
      </c>
      <c r="I341" s="3" t="s">
        <v>297</v>
      </c>
      <c r="J341" s="2" t="s">
        <v>1671</v>
      </c>
      <c r="O341" s="14">
        <f>COUNTA(tbMisc_I[[#This Row],[MetaVal1]:[MetaName4]])/2</f>
        <v>2</v>
      </c>
      <c r="P34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42" spans="2:16" ht="32.1" hidden="1" customHeight="1" x14ac:dyDescent="0.25">
      <c r="B342" s="2" t="s">
        <v>331</v>
      </c>
      <c r="C342" s="46" t="str">
        <f>VLOOKUP(tbMisc_I[[#This Row],[Name]],tbMisc[],MATCH("Sub-Type",tbMisc[#Headers],0),FALSE)</f>
        <v>Currency</v>
      </c>
      <c r="D342" s="34" t="str">
        <f>VLOOKUP(tbMisc_I[[#This Row],[Name]],tbMisc[],MATCH("Long Name",tbMisc[#Headers],0),FALSE)</f>
        <v>14.1.25 Scroll of Wisdom</v>
      </c>
      <c r="E342" s="35" t="s">
        <v>281</v>
      </c>
      <c r="F342" s="2" t="s">
        <v>304</v>
      </c>
      <c r="G342" s="3">
        <v>40</v>
      </c>
      <c r="H342" s="2" t="s">
        <v>305</v>
      </c>
      <c r="I342" s="3" t="s">
        <v>297</v>
      </c>
      <c r="J342" s="2" t="s">
        <v>1671</v>
      </c>
      <c r="O342" s="14">
        <f>COUNTA(tbMisc_I[[#This Row],[MetaVal1]:[MetaName4]])/2</f>
        <v>2</v>
      </c>
      <c r="P34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43" spans="2:16" ht="32.1" hidden="1" customHeight="1" x14ac:dyDescent="0.25">
      <c r="B343" s="2" t="s">
        <v>323</v>
      </c>
      <c r="C343" s="46" t="str">
        <f>VLOOKUP(tbMisc_I[[#This Row],[Name]],tbMisc[],MATCH("Sub-Type",tbMisc[#Headers],0),FALSE)</f>
        <v>Misc</v>
      </c>
      <c r="D343" s="34" t="str">
        <f>VLOOKUP(tbMisc_I[[#This Row],[Name]],tbMisc[],MATCH("Long Name",tbMisc[#Headers],0),FALSE)</f>
        <v>14.16.26 Silver Coin</v>
      </c>
      <c r="E343" s="35" t="s">
        <v>281</v>
      </c>
      <c r="F343" s="2" t="s">
        <v>304</v>
      </c>
      <c r="G343" s="3">
        <v>30</v>
      </c>
      <c r="H343" s="2" t="s">
        <v>305</v>
      </c>
      <c r="I343" s="3" t="s">
        <v>297</v>
      </c>
      <c r="J343" s="2" t="s">
        <v>1671</v>
      </c>
      <c r="O343" s="14">
        <f>COUNTA(tbMisc_I[[#This Row],[MetaVal1]:[MetaName4]])/2</f>
        <v>2</v>
      </c>
      <c r="P34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Quantity=30,Full stack=Yes</v>
      </c>
    </row>
    <row r="344" spans="2:16" ht="32.1" customHeight="1" x14ac:dyDescent="0.25">
      <c r="B344" s="2" t="s">
        <v>431</v>
      </c>
      <c r="C344" s="22" t="str">
        <f>VLOOKUP(tbMisc_I[[#This Row],[Name]],tbMisc[],MATCH("Sub-Type",tbMisc[#Headers],0),FALSE)</f>
        <v>Card</v>
      </c>
      <c r="D344" s="34" t="str">
        <f>VLOOKUP(tbMisc_I[[#This Row],[Name]],tbMisc[],MATCH("Long Name",tbMisc[#Headers],0),FALSE)</f>
        <v>14.18.78 Grave Knowledge</v>
      </c>
      <c r="E344" s="35" t="s">
        <v>281</v>
      </c>
      <c r="F344" s="2" t="s">
        <v>290</v>
      </c>
      <c r="G344" s="3">
        <v>2</v>
      </c>
      <c r="H344" s="2" t="s">
        <v>305</v>
      </c>
      <c r="I344" s="3">
        <f>VLOOKUP(tbMisc_I[[#This Row],[Name]],tbMisc[],MATCH("MetaVal1",tbMisc[#Headers],0),FALSE)</f>
        <v>6</v>
      </c>
      <c r="J344" s="1" t="str">
        <f>VLOOKUP(tbMisc_I[[#This Row],[Name]],tbMisc[],MATCH("MetaName1",tbMisc[#Headers],0),FALSE)</f>
        <v>Set size</v>
      </c>
      <c r="K344" s="3"/>
      <c r="O344" s="14">
        <f>COUNTA(tbMisc_I[[#This Row],[MetaVal1]:[MetaName4]])/2</f>
        <v>2</v>
      </c>
      <c r="P34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Quantity=2,Set size=6</v>
      </c>
    </row>
    <row r="345" spans="2:16" ht="32.1" customHeight="1" x14ac:dyDescent="0.25">
      <c r="B345" s="2" t="s">
        <v>437</v>
      </c>
      <c r="C345" s="22" t="str">
        <f>VLOOKUP(tbMisc_I[[#This Row],[Name]],tbMisc[],MATCH("Sub-Type",tbMisc[#Headers],0),FALSE)</f>
        <v>Card</v>
      </c>
      <c r="D345" s="34" t="str">
        <f>VLOOKUP(tbMisc_I[[#This Row],[Name]],tbMisc[],MATCH("Long Name",tbMisc[#Headers],0),FALSE)</f>
        <v>14.18.90 Jack in the Box</v>
      </c>
      <c r="E345" s="35" t="s">
        <v>281</v>
      </c>
      <c r="F345" s="2" t="s">
        <v>290</v>
      </c>
      <c r="G345" s="3">
        <v>1</v>
      </c>
      <c r="H345" s="2" t="s">
        <v>305</v>
      </c>
      <c r="I345" s="3">
        <f>VLOOKUP(tbMisc_I[[#This Row],[Name]],tbMisc[],MATCH("MetaVal1",tbMisc[#Headers],0),FALSE)</f>
        <v>4</v>
      </c>
      <c r="J345" s="1" t="str">
        <f>VLOOKUP(tbMisc_I[[#This Row],[Name]],tbMisc[],MATCH("MetaName1",tbMisc[#Headers],0),FALSE)</f>
        <v>Set size</v>
      </c>
      <c r="K345" s="3"/>
      <c r="O345" s="14">
        <f>COUNTA(tbMisc_I[[#This Row],[MetaVal1]:[MetaName4]])/2</f>
        <v>2</v>
      </c>
      <c r="P34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size=4</v>
      </c>
    </row>
    <row r="346" spans="2:16" ht="32.1" customHeight="1" x14ac:dyDescent="0.25">
      <c r="B346" s="2" t="s">
        <v>443</v>
      </c>
      <c r="C346" s="22" t="str">
        <f>VLOOKUP(tbMisc_I[[#This Row],[Name]],tbMisc[],MATCH("Sub-Type",tbMisc[#Headers],0),FALSE)</f>
        <v>Card</v>
      </c>
      <c r="D346" s="34" t="str">
        <f>VLOOKUP(tbMisc_I[[#This Row],[Name]],tbMisc[],MATCH("Long Name",tbMisc[#Headers],0),FALSE)</f>
        <v>14.18.91 Lantador's Lost Love</v>
      </c>
      <c r="E346" s="35" t="s">
        <v>281</v>
      </c>
      <c r="F346" s="2" t="s">
        <v>290</v>
      </c>
      <c r="G346" s="3">
        <v>3</v>
      </c>
      <c r="H346" s="2" t="s">
        <v>305</v>
      </c>
      <c r="I346" s="3">
        <f>VLOOKUP(tbMisc_I[[#This Row],[Name]],tbMisc[],MATCH("MetaVal1",tbMisc[#Headers],0),FALSE)</f>
        <v>7</v>
      </c>
      <c r="J346" s="1" t="str">
        <f>VLOOKUP(tbMisc_I[[#This Row],[Name]],tbMisc[],MATCH("MetaName1",tbMisc[#Headers],0),FALSE)</f>
        <v>Set size</v>
      </c>
      <c r="K346" s="3">
        <v>1</v>
      </c>
      <c r="L346" s="2" t="s">
        <v>1771</v>
      </c>
      <c r="O346" s="14">
        <f>COUNTA(tbMisc_I[[#This Row],[MetaVal1]:[MetaName4]])/2</f>
        <v>3</v>
      </c>
      <c r="P34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Quantity=3,Set size=7,Stacks Traded=1</v>
      </c>
    </row>
    <row r="347" spans="2:16" ht="32.1" customHeight="1" x14ac:dyDescent="0.25">
      <c r="B347" s="2" t="s">
        <v>442</v>
      </c>
      <c r="C347" s="22" t="str">
        <f>VLOOKUP(tbMisc_I[[#This Row],[Name]],tbMisc[],MATCH("Sub-Type",tbMisc[#Headers],0),FALSE)</f>
        <v>Card</v>
      </c>
      <c r="D347" s="34" t="str">
        <f>VLOOKUP(tbMisc_I[[#This Row],[Name]],tbMisc[],MATCH("Long Name",tbMisc[#Headers],0),FALSE)</f>
        <v>14.18.103 Might is Right</v>
      </c>
      <c r="E347" s="35" t="s">
        <v>281</v>
      </c>
      <c r="F347" s="2" t="s">
        <v>290</v>
      </c>
      <c r="G347" s="3">
        <v>1</v>
      </c>
      <c r="H347" s="2" t="s">
        <v>305</v>
      </c>
      <c r="I347" s="3">
        <f>VLOOKUP(tbMisc_I[[#This Row],[Name]],tbMisc[],MATCH("MetaVal1",tbMisc[#Headers],0),FALSE)</f>
        <v>9</v>
      </c>
      <c r="J347" s="1" t="str">
        <f>VLOOKUP(tbMisc_I[[#This Row],[Name]],tbMisc[],MATCH("MetaName1",tbMisc[#Headers],0),FALSE)</f>
        <v>Set size</v>
      </c>
      <c r="K347" s="3"/>
      <c r="O347" s="14">
        <f>COUNTA(tbMisc_I[[#This Row],[MetaVal1]:[MetaName4]])/2</f>
        <v>2</v>
      </c>
      <c r="P34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size=9</v>
      </c>
    </row>
    <row r="348" spans="2:16" ht="32.1" customHeight="1" x14ac:dyDescent="0.25">
      <c r="B348" s="2" t="s">
        <v>434</v>
      </c>
      <c r="C348" s="22" t="str">
        <f>VLOOKUP(tbMisc_I[[#This Row],[Name]],tbMisc[],MATCH("Sub-Type",tbMisc[#Headers],0),FALSE)</f>
        <v>Card</v>
      </c>
      <c r="D348" s="34" t="str">
        <f>VLOOKUP(tbMisc_I[[#This Row],[Name]],tbMisc[],MATCH("Long Name",tbMisc[#Headers],0),FALSE)</f>
        <v>14.18.118 Rebirth</v>
      </c>
      <c r="E348" s="35" t="s">
        <v>281</v>
      </c>
      <c r="F348" s="2" t="s">
        <v>290</v>
      </c>
      <c r="G348" s="3">
        <v>2</v>
      </c>
      <c r="H348" s="2" t="s">
        <v>305</v>
      </c>
      <c r="I348" s="3">
        <f>VLOOKUP(tbMisc_I[[#This Row],[Name]],tbMisc[],MATCH("MetaVal1",tbMisc[#Headers],0),FALSE)</f>
        <v>27</v>
      </c>
      <c r="J348" s="1" t="str">
        <f>VLOOKUP(tbMisc_I[[#This Row],[Name]],tbMisc[],MATCH("MetaName1",tbMisc[#Headers],0),FALSE)</f>
        <v>Set size</v>
      </c>
      <c r="K348" s="3"/>
      <c r="O348" s="14">
        <f>COUNTA(tbMisc_I[[#This Row],[MetaVal1]:[MetaName4]])/2</f>
        <v>2</v>
      </c>
      <c r="P34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Quantity=2,Set size=27</v>
      </c>
    </row>
    <row r="349" spans="2:16" ht="32.1" customHeight="1" x14ac:dyDescent="0.25">
      <c r="B349" s="2" t="s">
        <v>426</v>
      </c>
      <c r="C349" s="46" t="str">
        <f>VLOOKUP(tbMisc_I[[#This Row],[Name]],tbMisc[],MATCH("Sub-Type",tbMisc[#Headers],0),FALSE)</f>
        <v>Card</v>
      </c>
      <c r="D349" s="34" t="str">
        <f>VLOOKUP(tbMisc_I[[#This Row],[Name]],tbMisc[],MATCH("Long Name",tbMisc[#Headers],0),FALSE)</f>
        <v>14.18.137 The Battle Born</v>
      </c>
      <c r="E349" s="35" t="s">
        <v>281</v>
      </c>
      <c r="F349" s="2" t="s">
        <v>290</v>
      </c>
      <c r="G349" s="3">
        <v>1</v>
      </c>
      <c r="H349" s="2" t="s">
        <v>305</v>
      </c>
      <c r="I349" s="3">
        <f>VLOOKUP(tbMisc_I[[#This Row],[Name]],tbMisc[],MATCH("MetaVal1",tbMisc[#Headers],0),FALSE)</f>
        <v>5</v>
      </c>
      <c r="J349" s="1" t="str">
        <f>VLOOKUP(tbMisc_I[[#This Row],[Name]],tbMisc[],MATCH("MetaName1",tbMisc[#Headers],0),FALSE)</f>
        <v>Set size</v>
      </c>
      <c r="K349" s="3"/>
      <c r="O349" s="14">
        <f>COUNTA(tbMisc_I[[#This Row],[MetaVal1]:[MetaName4]])/2</f>
        <v>2</v>
      </c>
      <c r="P34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size=5</v>
      </c>
    </row>
    <row r="350" spans="2:16" ht="32.1" customHeight="1" x14ac:dyDescent="0.25">
      <c r="B350" s="2" t="s">
        <v>427</v>
      </c>
      <c r="C350" s="46" t="str">
        <f>VLOOKUP(tbMisc_I[[#This Row],[Name]],tbMisc[],MATCH("Sub-Type",tbMisc[#Headers],0),FALSE)</f>
        <v>Card</v>
      </c>
      <c r="D350" s="34" t="str">
        <f>VLOOKUP(tbMisc_I[[#This Row],[Name]],tbMisc[],MATCH("Long Name",tbMisc[#Headers],0),FALSE)</f>
        <v>14.18.138 The Beast</v>
      </c>
      <c r="E350" s="35" t="s">
        <v>281</v>
      </c>
      <c r="F350" s="2" t="s">
        <v>290</v>
      </c>
      <c r="G350" s="3">
        <v>1</v>
      </c>
      <c r="H350" s="2" t="s">
        <v>305</v>
      </c>
      <c r="I350" s="3">
        <f>VLOOKUP(tbMisc_I[[#This Row],[Name]],tbMisc[],MATCH("MetaVal1",tbMisc[#Headers],0),FALSE)</f>
        <v>6</v>
      </c>
      <c r="J350" s="1" t="str">
        <f>VLOOKUP(tbMisc_I[[#This Row],[Name]],tbMisc[],MATCH("MetaName1",tbMisc[#Headers],0),FALSE)</f>
        <v>Set size</v>
      </c>
      <c r="K350" s="3"/>
      <c r="O350" s="14">
        <f>COUNTA(tbMisc_I[[#This Row],[MetaVal1]:[MetaName4]])/2</f>
        <v>2</v>
      </c>
      <c r="P35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size=6</v>
      </c>
    </row>
    <row r="351" spans="2:16" ht="32.1" customHeight="1" x14ac:dyDescent="0.25">
      <c r="B351" s="2" t="s">
        <v>440</v>
      </c>
      <c r="C351" s="46" t="str">
        <f>VLOOKUP(tbMisc_I[[#This Row],[Name]],tbMisc[],MATCH("Sub-Type",tbMisc[#Headers],0),FALSE)</f>
        <v>Card</v>
      </c>
      <c r="D351" s="34" t="str">
        <f>VLOOKUP(tbMisc_I[[#This Row],[Name]],tbMisc[],MATCH("Long Name",tbMisc[#Headers],0),FALSE)</f>
        <v>14.18.141 The Blazing Fire</v>
      </c>
      <c r="E351" s="35" t="s">
        <v>281</v>
      </c>
      <c r="F351" s="2" t="s">
        <v>290</v>
      </c>
      <c r="G351" s="3">
        <v>1</v>
      </c>
      <c r="H351" s="2" t="s">
        <v>305</v>
      </c>
      <c r="I351" s="3">
        <f>VLOOKUP(tbMisc_I[[#This Row],[Name]],tbMisc[],MATCH("MetaVal1",tbMisc[#Headers],0),FALSE)</f>
        <v>6</v>
      </c>
      <c r="J351" s="1" t="str">
        <f>VLOOKUP(tbMisc_I[[#This Row],[Name]],tbMisc[],MATCH("MetaName1",tbMisc[#Headers],0),FALSE)</f>
        <v>Set size</v>
      </c>
      <c r="K351" s="3"/>
      <c r="O351" s="14">
        <f>COUNTA(tbMisc_I[[#This Row],[MetaVal1]:[MetaName4]])/2</f>
        <v>2</v>
      </c>
      <c r="P35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size=6</v>
      </c>
    </row>
    <row r="352" spans="2:16" ht="32.1" customHeight="1" x14ac:dyDescent="0.25">
      <c r="B352" s="2" t="s">
        <v>436</v>
      </c>
      <c r="C352" s="46" t="str">
        <f>VLOOKUP(tbMisc_I[[#This Row],[Name]],tbMisc[],MATCH("Sub-Type",tbMisc[#Headers],0),FALSE)</f>
        <v>Card</v>
      </c>
      <c r="D352" s="34" t="str">
        <f>VLOOKUP(tbMisc_I[[#This Row],[Name]],tbMisc[],MATCH("Long Name",tbMisc[#Headers],0),FALSE)</f>
        <v>14.18.149 The Carrion Crow</v>
      </c>
      <c r="E352" s="35" t="s">
        <v>281</v>
      </c>
      <c r="F352" s="2" t="s">
        <v>290</v>
      </c>
      <c r="G352" s="3">
        <v>3</v>
      </c>
      <c r="H352" s="2" t="s">
        <v>305</v>
      </c>
      <c r="I352" s="3">
        <f>VLOOKUP(tbMisc_I[[#This Row],[Name]],tbMisc[],MATCH("MetaVal1",tbMisc[#Headers],0),FALSE)</f>
        <v>4</v>
      </c>
      <c r="J352" s="1" t="str">
        <f>VLOOKUP(tbMisc_I[[#This Row],[Name]],tbMisc[],MATCH("MetaName1",tbMisc[#Headers],0),FALSE)</f>
        <v>Set size</v>
      </c>
      <c r="K352" s="3"/>
      <c r="O352" s="14">
        <f>COUNTA(tbMisc_I[[#This Row],[MetaVal1]:[MetaName4]])/2</f>
        <v>2</v>
      </c>
      <c r="P35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Quantity=3,Set size=4</v>
      </c>
    </row>
    <row r="353" spans="2:16" ht="32.1" customHeight="1" x14ac:dyDescent="0.25">
      <c r="B353" s="2" t="s">
        <v>441</v>
      </c>
      <c r="C353" s="46" t="str">
        <f>VLOOKUP(tbMisc_I[[#This Row],[Name]],tbMisc[],MATCH("Sub-Type",tbMisc[#Headers],0),FALSE)</f>
        <v>Card</v>
      </c>
      <c r="D353" s="34" t="str">
        <f>VLOOKUP(tbMisc_I[[#This Row],[Name]],tbMisc[],MATCH("Long Name",tbMisc[#Headers],0),FALSE)</f>
        <v>14.18.201 The Gemcutter</v>
      </c>
      <c r="E353" s="35" t="s">
        <v>281</v>
      </c>
      <c r="F353" s="2" t="s">
        <v>290</v>
      </c>
      <c r="G353" s="3">
        <v>2</v>
      </c>
      <c r="H353" s="2" t="s">
        <v>305</v>
      </c>
      <c r="I353" s="3">
        <f>VLOOKUP(tbMisc_I[[#This Row],[Name]],tbMisc[],MATCH("MetaVal1",tbMisc[#Headers],0),FALSE)</f>
        <v>3</v>
      </c>
      <c r="J353" s="1" t="str">
        <f>VLOOKUP(tbMisc_I[[#This Row],[Name]],tbMisc[],MATCH("MetaName1",tbMisc[#Headers],0),FALSE)</f>
        <v>Set size</v>
      </c>
      <c r="K353" s="3"/>
      <c r="O353" s="14">
        <f>COUNTA(tbMisc_I[[#This Row],[MetaVal1]:[MetaName4]])/2</f>
        <v>2</v>
      </c>
      <c r="P35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Quantity=2,Set size=3</v>
      </c>
    </row>
    <row r="354" spans="2:16" ht="32.1" customHeight="1" x14ac:dyDescent="0.25">
      <c r="B354" s="2" t="s">
        <v>429</v>
      </c>
      <c r="C354" s="46" t="str">
        <f>VLOOKUP(tbMisc_I[[#This Row],[Name]],tbMisc[],MATCH("Sub-Type",tbMisc[#Headers],0),FALSE)</f>
        <v>Card</v>
      </c>
      <c r="D354" s="34" t="str">
        <f>VLOOKUP(tbMisc_I[[#This Row],[Name]],tbMisc[],MATCH("Long Name",tbMisc[#Headers],0),FALSE)</f>
        <v>14.18.202 The Gentleman</v>
      </c>
      <c r="E354" s="35" t="s">
        <v>281</v>
      </c>
      <c r="F354" s="2" t="s">
        <v>290</v>
      </c>
      <c r="G354" s="3">
        <v>1</v>
      </c>
      <c r="H354" s="2" t="s">
        <v>305</v>
      </c>
      <c r="I354" s="3">
        <f>VLOOKUP(tbMisc_I[[#This Row],[Name]],tbMisc[],MATCH("MetaVal1",tbMisc[#Headers],0),FALSE)</f>
        <v>4</v>
      </c>
      <c r="J354" s="1" t="str">
        <f>VLOOKUP(tbMisc_I[[#This Row],[Name]],tbMisc[],MATCH("MetaName1",tbMisc[#Headers],0),FALSE)</f>
        <v>Set size</v>
      </c>
      <c r="K354" s="3"/>
      <c r="O354" s="14">
        <f>COUNTA(tbMisc_I[[#This Row],[MetaVal1]:[MetaName4]])/2</f>
        <v>2</v>
      </c>
      <c r="P35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size=4</v>
      </c>
    </row>
    <row r="355" spans="2:16" ht="32.1" customHeight="1" x14ac:dyDescent="0.25">
      <c r="B355" s="2" t="s">
        <v>430</v>
      </c>
      <c r="C355" s="46" t="str">
        <f>VLOOKUP(tbMisc_I[[#This Row],[Name]],tbMisc[],MATCH("Sub-Type",tbMisc[#Headers],0),FALSE)</f>
        <v>Card</v>
      </c>
      <c r="D355" s="34" t="str">
        <f>VLOOKUP(tbMisc_I[[#This Row],[Name]],tbMisc[],MATCH("Long Name",tbMisc[#Headers],0),FALSE)</f>
        <v>14.18.203 The Gladiator</v>
      </c>
      <c r="E355" s="35" t="s">
        <v>281</v>
      </c>
      <c r="F355" s="2" t="s">
        <v>290</v>
      </c>
      <c r="G355" s="3">
        <v>1</v>
      </c>
      <c r="H355" s="2" t="s">
        <v>305</v>
      </c>
      <c r="I355" s="3">
        <f>VLOOKUP(tbMisc_I[[#This Row],[Name]],tbMisc[],MATCH("MetaVal1",tbMisc[#Headers],0),FALSE)</f>
        <v>5</v>
      </c>
      <c r="J355" s="1" t="str">
        <f>VLOOKUP(tbMisc_I[[#This Row],[Name]],tbMisc[],MATCH("MetaName1",tbMisc[#Headers],0),FALSE)</f>
        <v>Set size</v>
      </c>
      <c r="K355" s="3"/>
      <c r="O355" s="14">
        <f>COUNTA(tbMisc_I[[#This Row],[MetaVal1]:[MetaName4]])/2</f>
        <v>2</v>
      </c>
      <c r="P35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size=5</v>
      </c>
    </row>
    <row r="356" spans="2:16" ht="32.1" customHeight="1" x14ac:dyDescent="0.25">
      <c r="B356" s="2" t="s">
        <v>438</v>
      </c>
      <c r="C356" s="46" t="str">
        <f>VLOOKUP(tbMisc_I[[#This Row],[Name]],tbMisc[],MATCH("Sub-Type",tbMisc[#Headers],0),FALSE)</f>
        <v>Card</v>
      </c>
      <c r="D356" s="34" t="str">
        <f>VLOOKUP(tbMisc_I[[#This Row],[Name]],tbMisc[],MATCH("Long Name",tbMisc[#Headers],0),FALSE)</f>
        <v>14.18.236 The Lunaris Priestess</v>
      </c>
      <c r="E356" s="35" t="s">
        <v>281</v>
      </c>
      <c r="F356" s="2" t="s">
        <v>290</v>
      </c>
      <c r="G356" s="3">
        <v>1</v>
      </c>
      <c r="H356" s="2" t="s">
        <v>305</v>
      </c>
      <c r="I356" s="3">
        <f>VLOOKUP(tbMisc_I[[#This Row],[Name]],tbMisc[],MATCH("MetaVal1",tbMisc[#Headers],0),FALSE)</f>
        <v>5</v>
      </c>
      <c r="J356" s="1" t="str">
        <f>VLOOKUP(tbMisc_I[[#This Row],[Name]],tbMisc[],MATCH("MetaName1",tbMisc[#Headers],0),FALSE)</f>
        <v>Set size</v>
      </c>
      <c r="K356" s="3"/>
      <c r="O356" s="14">
        <f>COUNTA(tbMisc_I[[#This Row],[MetaVal1]:[MetaName4]])/2</f>
        <v>2</v>
      </c>
      <c r="P35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size=5</v>
      </c>
    </row>
    <row r="357" spans="2:16" ht="32.1" customHeight="1" x14ac:dyDescent="0.25">
      <c r="B357" s="2" t="s">
        <v>432</v>
      </c>
      <c r="C357" s="46" t="str">
        <f>VLOOKUP(tbMisc_I[[#This Row],[Name]],tbMisc[],MATCH("Sub-Type",tbMisc[#Headers],0),FALSE)</f>
        <v>Card</v>
      </c>
      <c r="D357" s="34" t="str">
        <f>VLOOKUP(tbMisc_I[[#This Row],[Name]],tbMisc[],MATCH("Long Name",tbMisc[#Headers],0),FALSE)</f>
        <v>14.18.239 The Master Artisan</v>
      </c>
      <c r="E357" s="35" t="s">
        <v>281</v>
      </c>
      <c r="F357" s="2" t="s">
        <v>290</v>
      </c>
      <c r="G357" s="3">
        <v>4</v>
      </c>
      <c r="H357" s="2" t="s">
        <v>305</v>
      </c>
      <c r="I357" s="3">
        <f>VLOOKUP(tbMisc_I[[#This Row],[Name]],tbMisc[],MATCH("MetaVal1",tbMisc[#Headers],0),FALSE)</f>
        <v>5</v>
      </c>
      <c r="J357" s="1" t="str">
        <f>VLOOKUP(tbMisc_I[[#This Row],[Name]],tbMisc[],MATCH("MetaName1",tbMisc[#Headers],0),FALSE)</f>
        <v>Set size</v>
      </c>
      <c r="K357" s="3"/>
      <c r="O357" s="14">
        <f>COUNTA(tbMisc_I[[#This Row],[MetaVal1]:[MetaName4]])/2</f>
        <v>2</v>
      </c>
      <c r="P35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Quantity=4,Set size=5</v>
      </c>
    </row>
    <row r="358" spans="2:16" ht="32.1" customHeight="1" x14ac:dyDescent="0.25">
      <c r="B358" s="2" t="s">
        <v>424</v>
      </c>
      <c r="C358" s="46" t="str">
        <f>VLOOKUP(tbMisc_I[[#This Row],[Name]],tbMisc[],MATCH("Sub-Type",tbMisc[#Headers],0),FALSE)</f>
        <v>Card</v>
      </c>
      <c r="D358" s="34" t="str">
        <f>VLOOKUP(tbMisc_I[[#This Row],[Name]],tbMisc[],MATCH("Long Name",tbMisc[#Headers],0),FALSE)</f>
        <v>14.18.243 The Metalsmith's Gift</v>
      </c>
      <c r="E358" s="35" t="s">
        <v>281</v>
      </c>
      <c r="F358" s="2" t="s">
        <v>290</v>
      </c>
      <c r="G358" s="3">
        <v>0</v>
      </c>
      <c r="H358" s="2" t="s">
        <v>305</v>
      </c>
      <c r="I358" s="3">
        <f>VLOOKUP(tbMisc_I[[#This Row],[Name]],tbMisc[],MATCH("MetaVal1",tbMisc[#Headers],0),FALSE)</f>
        <v>6</v>
      </c>
      <c r="J358" s="1" t="str">
        <f>VLOOKUP(tbMisc_I[[#This Row],[Name]],tbMisc[],MATCH("MetaName1",tbMisc[#Headers],0),FALSE)</f>
        <v>Set size</v>
      </c>
      <c r="K358" s="3">
        <v>1</v>
      </c>
      <c r="L358" s="2" t="s">
        <v>1771</v>
      </c>
      <c r="O358" s="14">
        <f>COUNTA(tbMisc_I[[#This Row],[MetaVal1]:[MetaName4]])/2</f>
        <v>3</v>
      </c>
      <c r="P35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Quantity=0,Set size=6,Stacks Traded=1</v>
      </c>
    </row>
    <row r="359" spans="2:16" ht="32.1" customHeight="1" x14ac:dyDescent="0.25">
      <c r="B359" s="2" t="s">
        <v>692</v>
      </c>
      <c r="C359" s="46" t="str">
        <f>VLOOKUP(tbMisc_I[[#This Row],[Name]],tbMisc[],MATCH("Sub-Type",tbMisc[#Headers],0),FALSE)</f>
        <v>Card</v>
      </c>
      <c r="D359" s="34" t="str">
        <f>VLOOKUP(tbMisc_I[[#This Row],[Name]],tbMisc[],MATCH("Long Name",tbMisc[#Headers],0),FALSE)</f>
        <v>14.18.289 The Summoner</v>
      </c>
      <c r="E359" s="35" t="s">
        <v>281</v>
      </c>
      <c r="F359" s="2" t="s">
        <v>290</v>
      </c>
      <c r="G359" s="3">
        <v>1</v>
      </c>
      <c r="H359" s="2" t="s">
        <v>305</v>
      </c>
      <c r="I359" s="3">
        <f>VLOOKUP(tbMisc_I[[#This Row],[Name]],tbMisc[],MATCH("MetaVal1",tbMisc[#Headers],0),FALSE)</f>
        <v>6</v>
      </c>
      <c r="J359" s="1" t="str">
        <f>VLOOKUP(tbMisc_I[[#This Row],[Name]],tbMisc[],MATCH("MetaName1",tbMisc[#Headers],0),FALSE)</f>
        <v>Set size</v>
      </c>
      <c r="K359" s="3"/>
      <c r="O359" s="14">
        <f>COUNTA(tbMisc_I[[#This Row],[MetaVal1]:[MetaName4]])/2</f>
        <v>2</v>
      </c>
      <c r="P359"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size=6</v>
      </c>
    </row>
    <row r="360" spans="2:16" ht="32.1" customHeight="1" x14ac:dyDescent="0.25">
      <c r="B360" s="2" t="s">
        <v>439</v>
      </c>
      <c r="C360" s="46" t="str">
        <f>VLOOKUP(tbMisc_I[[#This Row],[Name]],tbMisc[],MATCH("Sub-Type",tbMisc[#Headers],0),FALSE)</f>
        <v>Card</v>
      </c>
      <c r="D360" s="34" t="str">
        <f>VLOOKUP(tbMisc_I[[#This Row],[Name]],tbMisc[],MATCH("Long Name",tbMisc[#Headers],0),FALSE)</f>
        <v>14.18.315 The Warden</v>
      </c>
      <c r="E360" s="35" t="s">
        <v>281</v>
      </c>
      <c r="F360" s="2" t="s">
        <v>290</v>
      </c>
      <c r="G360" s="3">
        <v>1</v>
      </c>
      <c r="H360" s="2" t="s">
        <v>305</v>
      </c>
      <c r="I360" s="3">
        <f>VLOOKUP(tbMisc_I[[#This Row],[Name]],tbMisc[],MATCH("MetaVal1",tbMisc[#Headers],0),FALSE)</f>
        <v>4</v>
      </c>
      <c r="J360" s="1" t="str">
        <f>VLOOKUP(tbMisc_I[[#This Row],[Name]],tbMisc[],MATCH("MetaName1",tbMisc[#Headers],0),FALSE)</f>
        <v>Set size</v>
      </c>
      <c r="K360" s="3"/>
      <c r="O360" s="14">
        <f>COUNTA(tbMisc_I[[#This Row],[MetaVal1]:[MetaName4]])/2</f>
        <v>2</v>
      </c>
      <c r="P360"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size=4</v>
      </c>
    </row>
    <row r="361" spans="2:16" ht="32.1" customHeight="1" x14ac:dyDescent="0.25">
      <c r="B361" s="2" t="s">
        <v>736</v>
      </c>
      <c r="C361" s="46" t="str">
        <f>VLOOKUP(tbMisc_I[[#This Row],[Name]],tbMisc[],MATCH("Sub-Type",tbMisc[#Headers],0),FALSE)</f>
        <v>Card</v>
      </c>
      <c r="D361" s="34" t="str">
        <f>VLOOKUP(tbMisc_I[[#This Row],[Name]],tbMisc[],MATCH("Long Name",tbMisc[#Headers],0),FALSE)</f>
        <v>14.18.334 Thunderous Skies</v>
      </c>
      <c r="E361" s="35" t="s">
        <v>281</v>
      </c>
      <c r="F361" s="2" t="s">
        <v>290</v>
      </c>
      <c r="G361" s="3">
        <v>3</v>
      </c>
      <c r="H361" s="2" t="s">
        <v>305</v>
      </c>
      <c r="I361" s="3">
        <f>VLOOKUP(tbMisc_I[[#This Row],[Name]],tbMisc[],MATCH("MetaVal1",tbMisc[#Headers],0),FALSE)</f>
        <v>5</v>
      </c>
      <c r="J361" s="1" t="str">
        <f>VLOOKUP(tbMisc_I[[#This Row],[Name]],tbMisc[],MATCH("MetaName1",tbMisc[#Headers],0),FALSE)</f>
        <v>Set size</v>
      </c>
      <c r="K361" s="3"/>
      <c r="O361" s="14">
        <f>COUNTA(tbMisc_I[[#This Row],[MetaVal1]:[MetaName4]])/2</f>
        <v>2</v>
      </c>
      <c r="P361"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Quantity=3,Set size=5</v>
      </c>
    </row>
    <row r="362" spans="2:16" ht="32.1" customHeight="1" x14ac:dyDescent="0.25">
      <c r="B362" s="2" t="s">
        <v>435</v>
      </c>
      <c r="C362" s="46" t="str">
        <f>VLOOKUP(tbMisc_I[[#This Row],[Name]],tbMisc[],MATCH("Sub-Type",tbMisc[#Headers],0),FALSE)</f>
        <v>Card</v>
      </c>
      <c r="D362" s="34" t="str">
        <f>VLOOKUP(tbMisc_I[[#This Row],[Name]],tbMisc[],MATCH("Long Name",tbMisc[#Headers],0),FALSE)</f>
        <v>14.18.345 Vinia's Token</v>
      </c>
      <c r="E362" s="35" t="s">
        <v>281</v>
      </c>
      <c r="F362" s="2" t="s">
        <v>290</v>
      </c>
      <c r="G362" s="3">
        <v>1</v>
      </c>
      <c r="H362" s="2" t="s">
        <v>305</v>
      </c>
      <c r="I362" s="3">
        <f>VLOOKUP(tbMisc_I[[#This Row],[Name]],tbMisc[],MATCH("MetaVal1",tbMisc[#Headers],0),FALSE)</f>
        <v>5</v>
      </c>
      <c r="J362" s="1" t="str">
        <f>VLOOKUP(tbMisc_I[[#This Row],[Name]],tbMisc[],MATCH("MetaName1",tbMisc[#Headers],0),FALSE)</f>
        <v>Set size</v>
      </c>
      <c r="K362" s="3"/>
      <c r="O362" s="14">
        <f>COUNTA(tbMisc_I[[#This Row],[MetaVal1]:[MetaName4]])/2</f>
        <v>2</v>
      </c>
      <c r="P362"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Quantity=1,Set size=5</v>
      </c>
    </row>
    <row r="363" spans="2:16" ht="32.1" hidden="1" customHeight="1" x14ac:dyDescent="0.25">
      <c r="B363" s="2" t="s">
        <v>331</v>
      </c>
      <c r="C363" s="46" t="str">
        <f>VLOOKUP(tbMisc_I[[#This Row],[Name]],tbMisc[],MATCH("Sub-Type",tbMisc[#Headers],0),FALSE)</f>
        <v>Currency</v>
      </c>
      <c r="D363" s="34" t="str">
        <f>VLOOKUP(tbMisc_I[[#This Row],[Name]],tbMisc[],MATCH("Long Name",tbMisc[#Headers],0),FALSE)</f>
        <v>14.1.25 Scroll of Wisdom</v>
      </c>
      <c r="E363" s="35" t="s">
        <v>281</v>
      </c>
      <c r="F363" s="2" t="s">
        <v>304</v>
      </c>
      <c r="G363" s="3">
        <v>40</v>
      </c>
      <c r="H363" s="2" t="s">
        <v>305</v>
      </c>
      <c r="I363" s="3" t="s">
        <v>297</v>
      </c>
      <c r="J363" s="2" t="s">
        <v>1671</v>
      </c>
      <c r="O363" s="14">
        <f>COUNTA(tbMisc_I[[#This Row],[MetaVal1]:[MetaName4]])/2</f>
        <v>2</v>
      </c>
      <c r="P363"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64" spans="2:16" ht="32.1" hidden="1" customHeight="1" x14ac:dyDescent="0.25">
      <c r="B364" s="2" t="s">
        <v>323</v>
      </c>
      <c r="C364" s="46" t="str">
        <f>VLOOKUP(tbMisc_I[[#This Row],[Name]],tbMisc[],MATCH("Sub-Type",tbMisc[#Headers],0),FALSE)</f>
        <v>Misc</v>
      </c>
      <c r="D364" s="34" t="str">
        <f>VLOOKUP(tbMisc_I[[#This Row],[Name]],tbMisc[],MATCH("Long Name",tbMisc[#Headers],0),FALSE)</f>
        <v>14.16.26 Silver Coin</v>
      </c>
      <c r="E364" s="35" t="s">
        <v>281</v>
      </c>
      <c r="F364" s="2" t="s">
        <v>304</v>
      </c>
      <c r="G364" s="3">
        <v>2</v>
      </c>
      <c r="H364" s="2" t="s">
        <v>305</v>
      </c>
      <c r="I364" s="3"/>
      <c r="J364" s="1"/>
      <c r="O364" s="14">
        <f>COUNTA(tbMisc_I[[#This Row],[MetaVal1]:[MetaName4]])/2</f>
        <v>1</v>
      </c>
      <c r="P364"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Quantity=2</v>
      </c>
    </row>
    <row r="365" spans="2:16" ht="32.1" hidden="1" customHeight="1" x14ac:dyDescent="0.25">
      <c r="B365" s="2" t="s">
        <v>331</v>
      </c>
      <c r="C365" s="46" t="str">
        <f>VLOOKUP(tbMisc_I[[#This Row],[Name]],tbMisc[],MATCH("Sub-Type",tbMisc[#Headers],0),FALSE)</f>
        <v>Currency</v>
      </c>
      <c r="D365" s="34" t="str">
        <f>VLOOKUP(tbMisc_I[[#This Row],[Name]],tbMisc[],MATCH("Long Name",tbMisc[#Headers],0),FALSE)</f>
        <v>14.1.25 Scroll of Wisdom</v>
      </c>
      <c r="E365" s="35" t="s">
        <v>281</v>
      </c>
      <c r="F365" s="2" t="s">
        <v>304</v>
      </c>
      <c r="G365" s="3">
        <v>40</v>
      </c>
      <c r="H365" s="2" t="s">
        <v>305</v>
      </c>
      <c r="I365" s="3" t="s">
        <v>297</v>
      </c>
      <c r="J365" s="1" t="s">
        <v>1671</v>
      </c>
      <c r="O365" s="14">
        <f>COUNTA(tbMisc_I[[#This Row],[MetaVal1]:[MetaName4]])/2</f>
        <v>2</v>
      </c>
      <c r="P365"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Quantity=40,Full stack=Yes</v>
      </c>
    </row>
    <row r="366" spans="2:16" ht="32.1" hidden="1" customHeight="1" x14ac:dyDescent="0.25">
      <c r="B366" s="2" t="s">
        <v>389</v>
      </c>
      <c r="C366" s="46" t="str">
        <f>VLOOKUP(tbMisc_I[[#This Row],[Name]],tbMisc[],MATCH("Sub-Type",tbMisc[#Headers],0),FALSE)</f>
        <v>Currency</v>
      </c>
      <c r="D366" s="34" t="str">
        <f>VLOOKUP(tbMisc_I[[#This Row],[Name]],tbMisc[],MATCH("Long Name",tbMisc[#Headers],0),FALSE)</f>
        <v>14.1.43 Vaal Orb</v>
      </c>
      <c r="E366" s="35" t="s">
        <v>281</v>
      </c>
      <c r="F366" s="2" t="s">
        <v>304</v>
      </c>
      <c r="G366" s="3">
        <v>10</v>
      </c>
      <c r="H366" s="2" t="s">
        <v>305</v>
      </c>
      <c r="I366" s="3" t="s">
        <v>297</v>
      </c>
      <c r="J366" s="2" t="s">
        <v>1671</v>
      </c>
      <c r="O366" s="14">
        <f>COUNTA(tbMisc_I[[#This Row],[MetaVal1]:[MetaName4]])/2</f>
        <v>2</v>
      </c>
      <c r="P366"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Quantity=10,Full stack=Yes</v>
      </c>
    </row>
    <row r="367" spans="2:16" ht="32.1" hidden="1" customHeight="1" x14ac:dyDescent="0.25">
      <c r="B367" s="2" t="s">
        <v>331</v>
      </c>
      <c r="C367" s="46" t="str">
        <f>VLOOKUP(tbMisc_I[[#This Row],[Name]],tbMisc[],MATCH("Sub-Type",tbMisc[#Headers],0),FALSE)</f>
        <v>Currency</v>
      </c>
      <c r="D367" s="34" t="str">
        <f>VLOOKUP(tbMisc_I[[#This Row],[Name]],tbMisc[],MATCH("Long Name",tbMisc[#Headers],0),FALSE)</f>
        <v>14.1.25 Scroll of Wisdom</v>
      </c>
      <c r="E367" s="35" t="s">
        <v>281</v>
      </c>
      <c r="F367" s="2" t="s">
        <v>304</v>
      </c>
      <c r="G367" s="3">
        <v>14</v>
      </c>
      <c r="H367" s="2" t="s">
        <v>305</v>
      </c>
      <c r="I367" s="3"/>
      <c r="O367" s="14">
        <f>COUNTA(tbMisc_I[[#This Row],[MetaVal1]:[MetaName4]])/2</f>
        <v>1</v>
      </c>
      <c r="P367"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Quantity=14</v>
      </c>
    </row>
    <row r="368" spans="2:16" ht="32.1" hidden="1" customHeight="1" x14ac:dyDescent="0.25">
      <c r="B368" s="2" t="s">
        <v>389</v>
      </c>
      <c r="C368" s="46" t="str">
        <f>VLOOKUP(tbMisc_I[[#This Row],[Name]],tbMisc[],MATCH("Sub-Type",tbMisc[#Headers],0),FALSE)</f>
        <v>Currency</v>
      </c>
      <c r="D368" s="34" t="str">
        <f>VLOOKUP(tbMisc_I[[#This Row],[Name]],tbMisc[],MATCH("Long Name",tbMisc[#Headers],0),FALSE)</f>
        <v>14.1.43 Vaal Orb</v>
      </c>
      <c r="E368" s="35" t="s">
        <v>281</v>
      </c>
      <c r="F368" s="2" t="s">
        <v>304</v>
      </c>
      <c r="G368" s="3">
        <v>3</v>
      </c>
      <c r="H368" s="2" t="s">
        <v>305</v>
      </c>
      <c r="I368" s="3"/>
      <c r="O368" s="14">
        <f>COUNTA(tbMisc_I[[#This Row],[MetaVal1]:[MetaName4]])/2</f>
        <v>1</v>
      </c>
      <c r="P368" s="44" t="str">
        <f>_xlfn.CONCAT(tbMisc_I[[#This Row],[MetaName1]],IF(ISBLANK(tbMisc_I[[#This Row],[MetaVal1]]),"","="),tbMisc_I[[#This Row],[MetaVal1]],IF(ISBLANK(tbMisc_I[[#This Row],[MetaVal2]]),"",","),tbMisc_I[[#This Row],[MetaName2]],IF(ISBLANK(tbMisc_I[[#This Row],[MetaVal2]]),"","="),tbMisc_I[[#This Row],[MetaVal2]],IF(ISBLANK(tbMisc_I[[#This Row],[MetaVal3]]),"",","),tbMisc_I[[#This Row],[MetaName3]],IF(ISBLANK(tbMisc_I[[#This Row],[MetaVal3]]),"","="),tbMisc_I[[#This Row],[MetaVal3]],IF(ISBLANK(tbMisc_I[[#This Row],[MetaVal4]]),"",","),tbMisc_I[[#This Row],[MetaName4]],IF(ISBLANK(tbMisc_I[[#This Row],[MetaVal4]]),"","="),tbMisc_I[[#This Row],[MetaVal4]])</f>
        <v>Quantity=3</v>
      </c>
    </row>
    <row r="370" spans="2:7" ht="32.1" customHeight="1" x14ac:dyDescent="0.25">
      <c r="B370" s="61" t="s">
        <v>337</v>
      </c>
    </row>
    <row r="371" spans="2:7" ht="32.1" customHeight="1" x14ac:dyDescent="0.25">
      <c r="B371" s="50" t="s">
        <v>24</v>
      </c>
      <c r="C371" s="52" t="s">
        <v>173</v>
      </c>
      <c r="D371" s="52" t="s">
        <v>196</v>
      </c>
      <c r="E371" s="52" t="s">
        <v>175</v>
      </c>
      <c r="F371" s="52" t="s">
        <v>280</v>
      </c>
      <c r="G371" s="2" t="s">
        <v>305</v>
      </c>
    </row>
    <row r="372" spans="2:7" ht="32.1" customHeight="1" x14ac:dyDescent="0.25">
      <c r="B372" s="2" t="s">
        <v>378</v>
      </c>
      <c r="C372" s="34" t="str">
        <f>VLOOKUP(Table11[[#This Row],[Name]],tbEssences[],MATCH("Sub-Type",tbEssences[#Headers],0),FALSE)</f>
        <v>Essence</v>
      </c>
      <c r="D372" s="34" t="str">
        <f>VLOOKUP(Table11[[#This Row],[Name]],tbEssences[],MATCH("Long Name",tbEssences[#Headers],0),FALSE)</f>
        <v>14.17.26 Muttering Essence of Anger</v>
      </c>
      <c r="E372" s="2" t="s">
        <v>281</v>
      </c>
      <c r="F372" s="2" t="s">
        <v>304</v>
      </c>
      <c r="G372" s="3">
        <v>4</v>
      </c>
    </row>
    <row r="373" spans="2:7" ht="32.1" customHeight="1" x14ac:dyDescent="0.25">
      <c r="B373" s="2" t="s">
        <v>380</v>
      </c>
      <c r="C373" s="34" t="str">
        <f>VLOOKUP(Table11[[#This Row],[Name]],tbEssences[],MATCH("Sub-Type",tbEssences[#Headers],0),FALSE)</f>
        <v>Essence</v>
      </c>
      <c r="D373" s="34" t="str">
        <f>VLOOKUP(Table11[[#This Row],[Name]],tbEssences[],MATCH("Long Name",tbEssences[#Headers],0),FALSE)</f>
        <v>14.17.24 Muttering Essence of Contempt</v>
      </c>
      <c r="E373" s="2" t="s">
        <v>281</v>
      </c>
      <c r="F373" s="2" t="s">
        <v>304</v>
      </c>
      <c r="G373" s="3">
        <v>4</v>
      </c>
    </row>
    <row r="374" spans="2:7" ht="32.1" customHeight="1" x14ac:dyDescent="0.25">
      <c r="B374" s="2" t="s">
        <v>376</v>
      </c>
      <c r="C374" s="34" t="str">
        <f>VLOOKUP(Table11[[#This Row],[Name]],tbEssences[],MATCH("Sub-Type",tbEssences[#Headers],0),FALSE)</f>
        <v>Essence</v>
      </c>
      <c r="D374" s="34" t="str">
        <f>VLOOKUP(Table11[[#This Row],[Name]],tbEssences[],MATCH("Long Name",tbEssences[#Headers],0),FALSE)</f>
        <v>14.17.28 Muttering Essence of Fear</v>
      </c>
      <c r="E374" s="2" t="s">
        <v>281</v>
      </c>
      <c r="F374" s="2" t="s">
        <v>304</v>
      </c>
      <c r="G374" s="3">
        <v>8</v>
      </c>
    </row>
    <row r="375" spans="2:7" ht="32.1" customHeight="1" x14ac:dyDescent="0.25">
      <c r="B375" s="2" t="s">
        <v>372</v>
      </c>
      <c r="C375" s="34" t="str">
        <f>VLOOKUP(Table11[[#This Row],[Name]],tbEssences[],MATCH("Sub-Type",tbEssences[#Headers],0),FALSE)</f>
        <v>Essence</v>
      </c>
      <c r="D375" s="34" t="str">
        <f>VLOOKUP(Table11[[#This Row],[Name]],tbEssences[],MATCH("Long Name",tbEssences[#Headers],0),FALSE)</f>
        <v>14.17.23 Muttering Essence of Greed</v>
      </c>
      <c r="E375" s="2" t="s">
        <v>281</v>
      </c>
      <c r="F375" s="2" t="s">
        <v>304</v>
      </c>
      <c r="G375" s="3">
        <v>2</v>
      </c>
    </row>
    <row r="376" spans="2:7" ht="32.1" customHeight="1" x14ac:dyDescent="0.25">
      <c r="B376" s="2" t="s">
        <v>369</v>
      </c>
      <c r="C376" s="2" t="str">
        <f>VLOOKUP(Table11[[#This Row],[Name]],tbEssences[],MATCH("Sub-Type",tbEssences[#Headers],0),FALSE)</f>
        <v>Essence</v>
      </c>
      <c r="D376" s="2" t="str">
        <f>VLOOKUP(Table11[[#This Row],[Name]],tbEssences[],MATCH("Long Name",tbEssences[#Headers],0),FALSE)</f>
        <v>14.17.21 Muttering Essence of Hatred</v>
      </c>
      <c r="E376" s="2" t="s">
        <v>281</v>
      </c>
      <c r="F376" s="2" t="s">
        <v>304</v>
      </c>
      <c r="G376" s="3">
        <v>6</v>
      </c>
    </row>
    <row r="377" spans="2:7" ht="32.1" customHeight="1" x14ac:dyDescent="0.25">
      <c r="B377" s="2" t="s">
        <v>385</v>
      </c>
      <c r="C377" s="34" t="str">
        <f>VLOOKUP(Table11[[#This Row],[Name]],tbEssences[],MATCH("Sub-Type",tbEssences[#Headers],0),FALSE)</f>
        <v>Essence</v>
      </c>
      <c r="D377" s="34" t="str">
        <f>VLOOKUP(Table11[[#This Row],[Name]],tbEssences[],MATCH("Long Name",tbEssences[#Headers],0),FALSE)</f>
        <v>14.17.25 Muttering Essence of Sorrow</v>
      </c>
      <c r="E377" s="2" t="s">
        <v>281</v>
      </c>
      <c r="F377" s="2" t="s">
        <v>304</v>
      </c>
      <c r="G377" s="3">
        <v>8</v>
      </c>
    </row>
    <row r="378" spans="2:7" ht="32.1" customHeight="1" x14ac:dyDescent="0.25">
      <c r="B378" s="2" t="s">
        <v>383</v>
      </c>
      <c r="C378" s="34" t="str">
        <f>VLOOKUP(Table11[[#This Row],[Name]],tbEssences[],MATCH("Sub-Type",tbEssences[#Headers],0),FALSE)</f>
        <v>Essence</v>
      </c>
      <c r="D378" s="34" t="str">
        <f>VLOOKUP(Table11[[#This Row],[Name]],tbEssences[],MATCH("Long Name",tbEssences[#Headers],0),FALSE)</f>
        <v>14.17.27 Muttering Essence of Torment</v>
      </c>
      <c r="E378" s="2" t="s">
        <v>281</v>
      </c>
      <c r="F378" s="2" t="s">
        <v>304</v>
      </c>
      <c r="G378" s="3">
        <v>2</v>
      </c>
    </row>
    <row r="379" spans="2:7" ht="32.1" customHeight="1" x14ac:dyDescent="0.25">
      <c r="B379" s="2" t="s">
        <v>375</v>
      </c>
      <c r="C379" s="34" t="str">
        <f>VLOOKUP(Table11[[#This Row],[Name]],tbEssences[],MATCH("Sub-Type",tbEssences[#Headers],0),FALSE)</f>
        <v>Essence</v>
      </c>
      <c r="D379" s="34" t="str">
        <f>VLOOKUP(Table11[[#This Row],[Name]],tbEssences[],MATCH("Long Name",tbEssences[#Headers],0),FALSE)</f>
        <v>14.17.22 Muttering Essence of Woe</v>
      </c>
      <c r="E379" s="2" t="s">
        <v>281</v>
      </c>
      <c r="F379" s="2" t="s">
        <v>304</v>
      </c>
      <c r="G379" s="3">
        <v>3</v>
      </c>
    </row>
    <row r="380" spans="2:7" ht="32.1" customHeight="1" x14ac:dyDescent="0.25">
      <c r="B380" s="2" t="s">
        <v>1114</v>
      </c>
      <c r="C380" s="34" t="str">
        <f>VLOOKUP(Table11[[#This Row],[Name]],tbEssences[],MATCH("Sub-Type",tbEssences[#Headers],0),FALSE)</f>
        <v>Essence</v>
      </c>
      <c r="D380" s="34" t="str">
        <f>VLOOKUP(Table11[[#This Row],[Name]],tbEssences[],MATCH("Long Name",tbEssences[#Headers],0),FALSE)</f>
        <v>14.17.76 Wailing Essence of Zeal</v>
      </c>
      <c r="E380" s="2" t="s">
        <v>281</v>
      </c>
      <c r="F380" s="2" t="s">
        <v>304</v>
      </c>
      <c r="G380" s="3">
        <v>1</v>
      </c>
    </row>
    <row r="381" spans="2:7" ht="32.1" customHeight="1" x14ac:dyDescent="0.25">
      <c r="B381" s="2" t="s">
        <v>1702</v>
      </c>
      <c r="C381" s="34" t="str">
        <f>VLOOKUP(Table11[[#This Row],[Name]],tbEssences[],MATCH("Sub-Type",tbEssences[#Headers],0),FALSE)</f>
        <v>Essence</v>
      </c>
      <c r="D381" s="34" t="str">
        <f>VLOOKUP(Table11[[#This Row],[Name]],tbEssences[],MATCH("Long Name",tbEssences[#Headers],0),FALSE)</f>
        <v>14.17.66 Wailing Essence of Anger</v>
      </c>
      <c r="E381" s="2" t="s">
        <v>281</v>
      </c>
      <c r="F381" s="2" t="s">
        <v>304</v>
      </c>
      <c r="G381" s="3">
        <v>1</v>
      </c>
    </row>
    <row r="382" spans="2:7" ht="32.1" customHeight="1" x14ac:dyDescent="0.25">
      <c r="B382" s="2" t="s">
        <v>381</v>
      </c>
      <c r="C382" s="34" t="str">
        <f>VLOOKUP(Table11[[#This Row],[Name]],tbEssences[],MATCH("Sub-Type",tbEssences[#Headers],0),FALSE)</f>
        <v>Essence</v>
      </c>
      <c r="D382" s="34" t="str">
        <f>VLOOKUP(Table11[[#This Row],[Name]],tbEssences[],MATCH("Long Name",tbEssences[#Headers],0),FALSE)</f>
        <v>14.17.44 Weeping Essence of Contempt</v>
      </c>
      <c r="E382" s="2" t="s">
        <v>281</v>
      </c>
      <c r="F382" s="2" t="s">
        <v>304</v>
      </c>
      <c r="G382" s="3">
        <v>1</v>
      </c>
    </row>
    <row r="383" spans="2:7" ht="32.1" customHeight="1" x14ac:dyDescent="0.25">
      <c r="B383" s="2" t="s">
        <v>421</v>
      </c>
      <c r="C383" s="34" t="str">
        <f>VLOOKUP(Table11[[#This Row],[Name]],tbEssences[],MATCH("Sub-Type",tbEssences[#Headers],0),FALSE)</f>
        <v>Essence</v>
      </c>
      <c r="D383" s="34" t="str">
        <f>VLOOKUP(Table11[[#This Row],[Name]],tbEssences[],MATCH("Long Name",tbEssences[#Headers],0),FALSE)</f>
        <v>14.17.52 Weeping Essence of Doubt</v>
      </c>
      <c r="E383" s="2" t="s">
        <v>281</v>
      </c>
      <c r="F383" s="2" t="s">
        <v>304</v>
      </c>
      <c r="G383" s="3">
        <v>1</v>
      </c>
    </row>
    <row r="384" spans="2:7" ht="32.1" customHeight="1" x14ac:dyDescent="0.25">
      <c r="B384" s="2" t="s">
        <v>377</v>
      </c>
      <c r="C384" s="34" t="str">
        <f>VLOOKUP(Table11[[#This Row],[Name]],tbEssences[],MATCH("Sub-Type",tbEssences[#Headers],0),FALSE)</f>
        <v>Essence</v>
      </c>
      <c r="D384" s="34" t="str">
        <f>VLOOKUP(Table11[[#This Row],[Name]],tbEssences[],MATCH("Long Name",tbEssences[#Headers],0),FALSE)</f>
        <v>14.17.48 Weeping Essence of Fear</v>
      </c>
      <c r="E384" s="2" t="s">
        <v>281</v>
      </c>
      <c r="F384" s="2" t="s">
        <v>304</v>
      </c>
      <c r="G384" s="3">
        <v>2</v>
      </c>
    </row>
    <row r="385" spans="2:84" ht="32.1" customHeight="1" x14ac:dyDescent="0.25">
      <c r="B385" s="2" t="s">
        <v>373</v>
      </c>
      <c r="C385" s="34" t="str">
        <f>VLOOKUP(Table11[[#This Row],[Name]],tbEssences[],MATCH("Sub-Type",tbEssences[#Headers],0),FALSE)</f>
        <v>Essence</v>
      </c>
      <c r="D385" s="34" t="str">
        <f>VLOOKUP(Table11[[#This Row],[Name]],tbEssences[],MATCH("Long Name",tbEssences[#Headers],0),FALSE)</f>
        <v>14.17.43 Weeping Essence of Greed</v>
      </c>
      <c r="E385" s="2" t="s">
        <v>281</v>
      </c>
      <c r="F385" s="2" t="s">
        <v>304</v>
      </c>
      <c r="G385" s="3">
        <v>2</v>
      </c>
    </row>
    <row r="386" spans="2:84" ht="32.1" customHeight="1" x14ac:dyDescent="0.25">
      <c r="B386" s="2" t="s">
        <v>370</v>
      </c>
      <c r="C386" s="2" t="str">
        <f>VLOOKUP(Table11[[#This Row],[Name]],tbEssences[],MATCH("Sub-Type",tbEssences[#Headers],0),FALSE)</f>
        <v>Essence</v>
      </c>
      <c r="D386" s="2" t="str">
        <f>VLOOKUP(Table11[[#This Row],[Name]],tbEssences[],MATCH("Long Name",tbEssences[#Headers],0),FALSE)</f>
        <v>14.17.41 Weeping Essence of Hatred</v>
      </c>
      <c r="E386" s="2" t="s">
        <v>281</v>
      </c>
      <c r="F386" s="2" t="s">
        <v>304</v>
      </c>
      <c r="G386" s="3">
        <v>2</v>
      </c>
    </row>
    <row r="387" spans="2:84" ht="32.1" customHeight="1" x14ac:dyDescent="0.25">
      <c r="B387" s="2" t="s">
        <v>386</v>
      </c>
      <c r="C387" s="34" t="str">
        <f>VLOOKUP(Table11[[#This Row],[Name]],tbEssences[],MATCH("Sub-Type",tbEssences[#Headers],0),FALSE)</f>
        <v>Essence</v>
      </c>
      <c r="D387" s="34" t="str">
        <f>VLOOKUP(Table11[[#This Row],[Name]],tbEssences[],MATCH("Long Name",tbEssences[#Headers],0),FALSE)</f>
        <v>14.17.45 Weeping Essence of Sorrow</v>
      </c>
      <c r="E387" s="2" t="s">
        <v>281</v>
      </c>
      <c r="F387" s="2" t="s">
        <v>304</v>
      </c>
      <c r="G387" s="3">
        <v>3</v>
      </c>
    </row>
    <row r="388" spans="2:84" ht="32.1" customHeight="1" x14ac:dyDescent="0.25">
      <c r="B388" s="2" t="s">
        <v>4922</v>
      </c>
      <c r="C388" s="34" t="str">
        <f>VLOOKUP(Table11[[#This Row],[Name]],tbEssences[],MATCH("Sub-Type",tbEssences[#Headers],0),FALSE)</f>
        <v>Essence</v>
      </c>
      <c r="D388" s="34" t="str">
        <f>VLOOKUP(Table11[[#This Row],[Name]],tbEssences[],MATCH("Long Name",tbEssences[#Headers],0),FALSE)</f>
        <v>14.17.49 Weeping Essence of Suffering</v>
      </c>
      <c r="E388" s="2" t="s">
        <v>281</v>
      </c>
      <c r="F388" s="2" t="s">
        <v>304</v>
      </c>
      <c r="G388" s="3">
        <v>1</v>
      </c>
    </row>
    <row r="389" spans="2:84" ht="32.1" customHeight="1" x14ac:dyDescent="0.25">
      <c r="B389" s="2" t="s">
        <v>384</v>
      </c>
      <c r="C389" s="34" t="str">
        <f>VLOOKUP(Table11[[#This Row],[Name]],tbEssences[],MATCH("Sub-Type",tbEssences[#Headers],0),FALSE)</f>
        <v>Essence</v>
      </c>
      <c r="D389" s="34" t="str">
        <f>VLOOKUP(Table11[[#This Row],[Name]],tbEssences[],MATCH("Long Name",tbEssences[#Headers],0),FALSE)</f>
        <v>14.17.47 Weeping Essence of Torment</v>
      </c>
      <c r="E389" s="2" t="s">
        <v>281</v>
      </c>
      <c r="F389" s="2" t="s">
        <v>304</v>
      </c>
      <c r="G389" s="3">
        <v>2</v>
      </c>
    </row>
    <row r="390" spans="2:84" ht="32.1" customHeight="1" x14ac:dyDescent="0.25">
      <c r="B390" s="2" t="s">
        <v>382</v>
      </c>
      <c r="C390" s="34" t="str">
        <f>VLOOKUP(Table11[[#This Row],[Name]],tbEssences[],MATCH("Sub-Type",tbEssences[#Headers],0),FALSE)</f>
        <v>Essence</v>
      </c>
      <c r="D390" s="34" t="str">
        <f>VLOOKUP(Table11[[#This Row],[Name]],tbEssences[],MATCH("Long Name",tbEssences[#Headers],0),FALSE)</f>
        <v>14.17.51 Weeping Essence of Wrath</v>
      </c>
      <c r="E390" s="2" t="s">
        <v>281</v>
      </c>
      <c r="F390" s="2" t="s">
        <v>304</v>
      </c>
      <c r="G390" s="3">
        <v>4</v>
      </c>
    </row>
    <row r="391" spans="2:84" ht="32.1" customHeight="1" x14ac:dyDescent="0.25">
      <c r="B391" s="2" t="s">
        <v>379</v>
      </c>
      <c r="C391" s="34" t="str">
        <f>VLOOKUP(Table11[[#This Row],[Name]],tbEssences[],MATCH("Sub-Type",tbEssences[#Headers],0),FALSE)</f>
        <v>Essence</v>
      </c>
      <c r="D391" s="34" t="str">
        <f>VLOOKUP(Table11[[#This Row],[Name]],tbEssences[],MATCH("Long Name",tbEssences[#Headers],0),FALSE)</f>
        <v>14.17.4 Whispering Essence of Contempt</v>
      </c>
      <c r="E391" s="2" t="s">
        <v>281</v>
      </c>
      <c r="F391" s="2" t="s">
        <v>304</v>
      </c>
      <c r="G391" s="3">
        <v>2</v>
      </c>
    </row>
    <row r="392" spans="2:84" ht="32.1" customHeight="1" x14ac:dyDescent="0.25">
      <c r="B392" s="2" t="s">
        <v>371</v>
      </c>
      <c r="C392" s="34" t="str">
        <f>VLOOKUP(Table11[[#This Row],[Name]],tbEssences[],MATCH("Sub-Type",tbEssences[#Headers],0),FALSE)</f>
        <v>Essence</v>
      </c>
      <c r="D392" s="34" t="str">
        <f>VLOOKUP(Table11[[#This Row],[Name]],tbEssences[],MATCH("Long Name",tbEssences[#Headers],0),FALSE)</f>
        <v>14.17.3 Whispering Essence of Greed</v>
      </c>
      <c r="E392" s="2" t="s">
        <v>281</v>
      </c>
      <c r="F392" s="2" t="s">
        <v>304</v>
      </c>
      <c r="G392" s="3">
        <v>6</v>
      </c>
    </row>
    <row r="393" spans="2:84" ht="32.1" customHeight="1" x14ac:dyDescent="0.25">
      <c r="B393" s="2" t="s">
        <v>336</v>
      </c>
      <c r="C393" s="2" t="str">
        <f>VLOOKUP(Table11[[#This Row],[Name]],tbEssences[],MATCH("Sub-Type",tbEssences[#Headers],0),FALSE)</f>
        <v>Essence</v>
      </c>
      <c r="D393" s="2" t="str">
        <f>VLOOKUP(Table11[[#This Row],[Name]],tbEssences[],MATCH("Long Name",tbEssences[#Headers],0),FALSE)</f>
        <v>14.17.1 Whispering Essence of Hatred</v>
      </c>
      <c r="E393" s="2" t="s">
        <v>281</v>
      </c>
      <c r="F393" s="2" t="s">
        <v>304</v>
      </c>
      <c r="G393" s="3">
        <v>9</v>
      </c>
    </row>
    <row r="394" spans="2:84" ht="32.1" customHeight="1" x14ac:dyDescent="0.25">
      <c r="B394" s="2" t="s">
        <v>336</v>
      </c>
      <c r="C394" s="2" t="str">
        <f>VLOOKUP(Table11[[#This Row],[Name]],tbEssences[],MATCH("Sub-Type",tbEssences[#Headers],0),FALSE)</f>
        <v>Essence</v>
      </c>
      <c r="D394" s="2" t="str">
        <f>VLOOKUP(Table11[[#This Row],[Name]],tbEssences[],MATCH("Long Name",tbEssences[#Headers],0),FALSE)</f>
        <v>14.17.1 Whispering Essence of Hatred</v>
      </c>
      <c r="E394" s="2" t="s">
        <v>281</v>
      </c>
      <c r="F394" s="2" t="s">
        <v>304</v>
      </c>
      <c r="G394" s="3">
        <v>1</v>
      </c>
    </row>
    <row r="395" spans="2:84" ht="32.1" customHeight="1" x14ac:dyDescent="0.25">
      <c r="B395" s="2" t="s">
        <v>374</v>
      </c>
      <c r="C395" s="34" t="str">
        <f>VLOOKUP(Table11[[#This Row],[Name]],tbEssences[],MATCH("Sub-Type",tbEssences[#Headers],0),FALSE)</f>
        <v>Essence</v>
      </c>
      <c r="D395" s="34" t="str">
        <f>VLOOKUP(Table11[[#This Row],[Name]],tbEssences[],MATCH("Long Name",tbEssences[#Headers],0),FALSE)</f>
        <v>14.17.2 Whispering Essence of Woe</v>
      </c>
      <c r="E395" s="2" t="s">
        <v>281</v>
      </c>
      <c r="F395" s="2" t="s">
        <v>304</v>
      </c>
      <c r="G395" s="3">
        <v>5</v>
      </c>
    </row>
    <row r="397" spans="2:84" ht="32.1" customHeight="1" x14ac:dyDescent="0.25">
      <c r="B397" s="62" t="s">
        <v>1115</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row>
    <row r="398" spans="2:84" ht="32.1" customHeight="1" x14ac:dyDescent="0.3">
      <c r="B398" s="59" t="s">
        <v>1116</v>
      </c>
      <c r="C398" s="60" t="s">
        <v>1117</v>
      </c>
      <c r="D398" s="60" t="s">
        <v>1118</v>
      </c>
      <c r="E398" s="58" t="s">
        <v>1633</v>
      </c>
      <c r="F398" s="58" t="s">
        <v>1712</v>
      </c>
    </row>
    <row r="399" spans="2:84" ht="32.1" hidden="1" customHeight="1" x14ac:dyDescent="0.25">
      <c r="B399" s="2" t="s">
        <v>1634</v>
      </c>
      <c r="C399" s="1" t="str">
        <f>VLOOKUP(Table15[[#This Row],[Item]],tbProphecies[],2,FALSE)</f>
        <v>N/A</v>
      </c>
      <c r="D399" s="1" t="str">
        <f>VLOOKUP(Table15[[#This Row],[Item]],tbProphecies[],3,FALSE)</f>
        <v>Find the Plaguemaw's followers in the Crypt and slay them.</v>
      </c>
      <c r="E399" s="2" t="s">
        <v>286</v>
      </c>
      <c r="F399" s="2" t="s">
        <v>1713</v>
      </c>
    </row>
    <row r="400" spans="2:84" ht="32.1" hidden="1" customHeight="1" x14ac:dyDescent="0.25">
      <c r="B400" s="2" t="s">
        <v>1520</v>
      </c>
      <c r="C400" s="1" t="str">
        <f>VLOOKUP(Table15[[#This Row],[Item]],tbProphecies[],2,FALSE)</f>
        <v>3x Orb of Fusing</v>
      </c>
      <c r="D400" s="1" t="str">
        <f>VLOOKUP(Table15[[#This Row],[Item]],tbProphecies[],3,FALSE)</f>
        <v>Kill Kuduku and Kadaka in the Ledge.</v>
      </c>
      <c r="E400" s="2" t="s">
        <v>286</v>
      </c>
      <c r="F400" s="2" t="s">
        <v>1713</v>
      </c>
    </row>
    <row r="401" spans="2:6" ht="32.1" hidden="1" customHeight="1" x14ac:dyDescent="0.25">
      <c r="B401" s="2" t="s">
        <v>1627</v>
      </c>
      <c r="C401" s="41" t="str">
        <f>VLOOKUP(Table15[[#This Row],[Item]],tbProphecies[],2,FALSE)</f>
        <v>A group of warband monsters will spawn on the exiles death.</v>
      </c>
      <c r="D401" s="41" t="str">
        <f>VLOOKUP(Table15[[#This Row],[Item]],tbProphecies[],3,FALSE)</f>
        <v>Slay a Rogue Exile.</v>
      </c>
      <c r="E401" s="2" t="s">
        <v>282</v>
      </c>
      <c r="F401" s="2" t="s">
        <v>1713</v>
      </c>
    </row>
    <row r="402" spans="2:6" ht="32.1" hidden="1" customHeight="1" x14ac:dyDescent="0.25">
      <c r="B402" s="2" t="s">
        <v>1531</v>
      </c>
      <c r="C402" s="41" t="str">
        <f>VLOOKUP(Table15[[#This Row],[Item]],tbProphecies[],2,FALSE)</f>
        <v>N/A</v>
      </c>
      <c r="D402" s="41" t="str">
        <f>VLOOKUP(Table15[[#This Row],[Item]],tbProphecies[],3,FALSE)</f>
        <v>Defeat a rare monster. A random Tormented Spirit will spawn.</v>
      </c>
      <c r="E402" s="2" t="s">
        <v>282</v>
      </c>
      <c r="F402" s="2" t="s">
        <v>1713</v>
      </c>
    </row>
    <row r="403" spans="2:6" ht="32.1" hidden="1" customHeight="1" x14ac:dyDescent="0.25">
      <c r="B403" s="2" t="s">
        <v>1162</v>
      </c>
      <c r="C403" s="41" t="str">
        <f>VLOOKUP(Table15[[#This Row],[Item]],tbProphecies[],2,FALSE)</f>
        <v>Grants two uses of the Enchantment device at the end of the Labyrinth.</v>
      </c>
      <c r="D403" s="41" t="str">
        <f>VLOOKUP(Table15[[#This Row],[Item]],tbProphecies[],3,FALSE)</f>
        <v>Complete the Labyrinth at any difficulty.</v>
      </c>
      <c r="E403" s="2" t="s">
        <v>282</v>
      </c>
      <c r="F403" s="2" t="s">
        <v>1713</v>
      </c>
    </row>
    <row r="404" spans="2:6" ht="32.1" hidden="1" customHeight="1" x14ac:dyDescent="0.25">
      <c r="B404" s="2" t="s">
        <v>1502</v>
      </c>
      <c r="C404" s="41" t="str">
        <f>VLOOKUP(Table15[[#This Row],[Item]],tbProphecies[],2,FALSE)</f>
        <v>15x Scroll of Wisdom</v>
      </c>
      <c r="D404" s="41" t="str">
        <f>VLOOKUP(Table15[[#This Row],[Item]],tbProphecies[],3,FALSE)</f>
        <v>Read any Environmental Lore text.</v>
      </c>
      <c r="E404" s="2" t="s">
        <v>284</v>
      </c>
      <c r="F404" s="2" t="s">
        <v>1713</v>
      </c>
    </row>
    <row r="405" spans="2:6" ht="32.1" hidden="1" customHeight="1" x14ac:dyDescent="0.25">
      <c r="B405" s="2" t="s">
        <v>1661</v>
      </c>
      <c r="C405" s="41" t="str">
        <f>VLOOKUP(Table15[[#This Row],[Item]],tbProphecies[],2,FALSE)</f>
        <v>Sacrifice at Dawn</v>
      </c>
      <c r="D405" s="41" t="str">
        <f>VLOOKUP(Table15[[#This Row],[Item]],tbProphecies[],3,FALSE)</f>
        <v>Kill a rare Vaal Fallen.</v>
      </c>
      <c r="E405" s="2" t="s">
        <v>284</v>
      </c>
      <c r="F405" s="2" t="s">
        <v>1713</v>
      </c>
    </row>
    <row r="406" spans="2:6" ht="32.1" hidden="1" customHeight="1" x14ac:dyDescent="0.25">
      <c r="B406" s="2" t="s">
        <v>1135</v>
      </c>
      <c r="C406" s="41" t="str">
        <f>VLOOKUP(Table15[[#This Row],[Item]],tbProphecies[],2,FALSE)</f>
        <v>The item will turn into rare with 3 random modifiers.</v>
      </c>
      <c r="D406" s="41" t="str">
        <f>VLOOKUP(Table15[[#This Row],[Item]],tbProphecies[],3,FALSE)</f>
        <v>Use an Orb of Transmutation on any normal item (except flasks).</v>
      </c>
      <c r="E406" s="2" t="s">
        <v>284</v>
      </c>
      <c r="F406" s="2" t="s">
        <v>1713</v>
      </c>
    </row>
    <row r="407" spans="2:6" ht="32.1" hidden="1" customHeight="1" x14ac:dyDescent="0.25">
      <c r="B407" s="2" t="s">
        <v>1708</v>
      </c>
      <c r="C407" s="41" t="str">
        <f>VLOOKUP(Table15[[#This Row],[Item]],tbProphecies[],2,FALSE)</f>
        <v>N/A</v>
      </c>
      <c r="D407" s="41" t="str">
        <f>VLOOKUP(Table15[[#This Row],[Item]],tbProphecies[],3,FALSE)</f>
        <v>You will slay the Bameth Cultists.</v>
      </c>
      <c r="E407" s="2" t="s">
        <v>284</v>
      </c>
      <c r="F407" s="2" t="s">
        <v>1713</v>
      </c>
    </row>
    <row r="408" spans="2:6" ht="32.1" customHeight="1" x14ac:dyDescent="0.25">
      <c r="B408" s="2" t="s">
        <v>1394</v>
      </c>
      <c r="C408" s="41" t="str">
        <f>VLOOKUP(Table15[[#This Row],[Item]],tbProphecies[],2,FALSE)</f>
        <v>Dripping Dead will drop Lifesprig upon slaying.</v>
      </c>
      <c r="D408" s="67" t="str">
        <f>VLOOKUP(Table15[[#This Row],[Item]],tbProphecies[],3,FALSE)</f>
        <v>Kill a rare Dripping Dead in one of the following locations:</v>
      </c>
      <c r="E408" s="2" t="s">
        <v>283</v>
      </c>
      <c r="F408" s="2" t="s">
        <v>1713</v>
      </c>
    </row>
    <row r="409" spans="2:6" ht="32.1" customHeight="1" x14ac:dyDescent="0.25">
      <c r="B409" s="2" t="s">
        <v>1711</v>
      </c>
      <c r="C409" s="41" t="str">
        <f>VLOOKUP(Table15[[#This Row],[Item]],tbProphecies[],2,FALSE)</f>
        <v>N/A</v>
      </c>
      <c r="D409" s="67" t="str">
        <f>VLOOKUP(Table15[[#This Row],[Item]],tbProphecies[],3,FALSE)</f>
        <v>Find and defeat the Unbreathing Queen's spectres in the Fellshrine Ruins in Act 2 or Act 7 near the church.</v>
      </c>
      <c r="E409" s="2" t="s">
        <v>283</v>
      </c>
      <c r="F409" s="2" t="s">
        <v>1713</v>
      </c>
    </row>
    <row r="410" spans="2:6" ht="32.1" customHeight="1" x14ac:dyDescent="0.25">
      <c r="B410" s="2" t="s">
        <v>1135</v>
      </c>
      <c r="C410" s="41" t="str">
        <f>VLOOKUP(Table15[[#This Row],[Item]],tbProphecies[],2,FALSE)</f>
        <v>The item will turn into rare with 3 random modifiers.</v>
      </c>
      <c r="D410" s="67" t="str">
        <f>VLOOKUP(Table15[[#This Row],[Item]],tbProphecies[],3,FALSE)</f>
        <v>Use an Orb of Transmutation on any normal item (except flasks).</v>
      </c>
      <c r="E410" s="2" t="s">
        <v>283</v>
      </c>
      <c r="F410" s="2" t="s">
        <v>1713</v>
      </c>
    </row>
    <row r="411" spans="2:6" ht="32.1" hidden="1" customHeight="1" x14ac:dyDescent="0.25">
      <c r="B411" s="2" t="s">
        <v>1597</v>
      </c>
      <c r="C411" s="41" t="str">
        <f>VLOOKUP(Table15[[#This Row],[Item]],tbProphecies[],2,FALSE)</f>
        <v>N/A</v>
      </c>
      <c r="D411" s="41" t="str">
        <f>VLOOKUP(Table15[[#This Row],[Item]],tbProphecies[],3,FALSE)</f>
        <v>Open a strongbox. It will contain a random Rogue Exile.</v>
      </c>
      <c r="E411" s="2" t="s">
        <v>283</v>
      </c>
      <c r="F411" s="2" t="s">
        <v>1732</v>
      </c>
    </row>
    <row r="412" spans="2:6" ht="32.1" hidden="1" customHeight="1" x14ac:dyDescent="0.25">
      <c r="B412" s="2" t="s">
        <v>1568</v>
      </c>
      <c r="C412" s="41" t="str">
        <f>VLOOKUP(Table15[[#This Row],[Item]],tbProphecies[],2,FALSE)</f>
        <v>N/A</v>
      </c>
      <c r="D412" s="41" t="str">
        <f>VLOOKUP(Table15[[#This Row],[Item]],tbProphecies[],3,FALSE)</f>
        <v>Slay the four necromancers and their pack of undead minions, they might spawn in any of the following locations:</v>
      </c>
      <c r="E412" s="2" t="s">
        <v>283</v>
      </c>
      <c r="F412" s="2" t="s">
        <v>1732</v>
      </c>
    </row>
    <row r="413" spans="2:6" ht="32.1" hidden="1" customHeight="1" x14ac:dyDescent="0.25">
      <c r="B413" s="2" t="s">
        <v>1627</v>
      </c>
      <c r="C413" s="41" t="str">
        <f>VLOOKUP(Table15[[#This Row],[Item]],tbProphecies[],2,FALSE)</f>
        <v>A group of warband monsters will spawn on the exiles death.</v>
      </c>
      <c r="D413" s="41" t="str">
        <f>VLOOKUP(Table15[[#This Row],[Item]],tbProphecies[],3,FALSE)</f>
        <v>Slay a Rogue Exile.</v>
      </c>
      <c r="E413" s="2" t="s">
        <v>283</v>
      </c>
      <c r="F413" s="2" t="s">
        <v>1732</v>
      </c>
    </row>
    <row r="414" spans="2:6" ht="32.1" customHeight="1" x14ac:dyDescent="0.25">
      <c r="B414" s="2" t="s">
        <v>1612</v>
      </c>
      <c r="C414" s="41" t="str">
        <f>VLOOKUP(Table15[[#This Row],[Item]],tbProphecies[],2,FALSE)</f>
        <v>The monster will drop a rare item and three mirrored copies of that same item.</v>
      </c>
      <c r="D414" s="67" t="str">
        <f>VLOOKUP(Table15[[#This Row],[Item]],tbProphecies[],3,FALSE)</f>
        <v>Kill a random monster.</v>
      </c>
      <c r="E414" s="2" t="s">
        <v>283</v>
      </c>
      <c r="F414" s="2" t="s">
        <v>1732</v>
      </c>
    </row>
    <row r="415" spans="2:6" ht="32.1" customHeight="1" x14ac:dyDescent="0.25">
      <c r="B415" s="2" t="s">
        <v>1480</v>
      </c>
      <c r="C415" s="41" t="str">
        <f>VLOOKUP(Table15[[#This Row],[Item]],tbProphecies[],2,FALSE)</f>
        <v>Ruined Titan will drop Clayshaper upon slaying.</v>
      </c>
      <c r="D415" s="67" t="str">
        <f>VLOOKUP(Table15[[#This Row],[Item]],tbProphecies[],3,FALSE)</f>
        <v>Kill a rare Ruined Titan. Confirmed spawn location of the monster are:</v>
      </c>
      <c r="E415" s="2" t="s">
        <v>283</v>
      </c>
      <c r="F415" s="2" t="s">
        <v>1713</v>
      </c>
    </row>
    <row r="416" spans="2:6" ht="32.1" customHeight="1" x14ac:dyDescent="0.25">
      <c r="B416" s="2" t="s">
        <v>1557</v>
      </c>
      <c r="C416" s="41" t="str">
        <f>VLOOKUP(Table15[[#This Row],[Item]],tbProphecies[],2,FALSE)</f>
        <v>N/A</v>
      </c>
      <c r="D416" s="67" t="str">
        <f>VLOOKUP(Table15[[#This Row],[Item]],tbProphecies[],3,FALSE)</f>
        <v>Kill all frogs in an outdoor location.</v>
      </c>
      <c r="E416" s="2" t="s">
        <v>283</v>
      </c>
      <c r="F416" s="2" t="s">
        <v>1732</v>
      </c>
    </row>
    <row r="417" spans="2:6" ht="32.1" customHeight="1" x14ac:dyDescent="0.25">
      <c r="B417" s="2" t="s">
        <v>1121</v>
      </c>
      <c r="C417" s="41" t="str">
        <f>VLOOKUP(Table15[[#This Row],[Item]],tbProphecies[],2,FALSE)</f>
        <v>N/A</v>
      </c>
      <c r="D417" s="67" t="str">
        <f>VLOOKUP(Table15[[#This Row],[Item]],tbProphecies[],3,FALSE)</f>
        <v>Finish a mission from Alva.</v>
      </c>
      <c r="E417" s="2" t="s">
        <v>283</v>
      </c>
      <c r="F417" s="2" t="s">
        <v>1713</v>
      </c>
    </row>
    <row r="418" spans="2:6" ht="32.1" customHeight="1" x14ac:dyDescent="0.25">
      <c r="B418" s="2" t="s">
        <v>1394</v>
      </c>
      <c r="C418" s="41" t="str">
        <f>VLOOKUP(Table15[[#This Row],[Item]],tbProphecies[],2,FALSE)</f>
        <v>Dripping Dead will drop Lifesprig upon slaying.</v>
      </c>
      <c r="D418" s="67" t="str">
        <f>VLOOKUP(Table15[[#This Row],[Item]],tbProphecies[],3,FALSE)</f>
        <v>Kill a rare Dripping Dead in one of the following locations:</v>
      </c>
      <c r="E418" s="2" t="s">
        <v>285</v>
      </c>
      <c r="F418" s="2" t="s">
        <v>1713</v>
      </c>
    </row>
    <row r="419" spans="2:6" ht="32.1" customHeight="1" x14ac:dyDescent="0.25">
      <c r="B419" s="2" t="s">
        <v>1746</v>
      </c>
      <c r="C419" s="41" t="str">
        <f>VLOOKUP(Table15[[#This Row],[Item]],tbProphecies[],2,FALSE)</f>
        <v>N/A</v>
      </c>
      <c r="D419" s="67" t="str">
        <f>VLOOKUP(Table15[[#This Row],[Item]],tbProphecies[],3,FALSE)</f>
        <v>Locate a Dark Tome in The Library, Academy Map, Museum Map, or Scriptorium Map.</v>
      </c>
      <c r="E419" s="2" t="s">
        <v>285</v>
      </c>
      <c r="F419" s="2" t="s">
        <v>1713</v>
      </c>
    </row>
    <row r="420" spans="2:6" ht="32.1" customHeight="1" x14ac:dyDescent="0.25">
      <c r="B420" s="2" t="s">
        <v>1514</v>
      </c>
      <c r="C420" s="41" t="str">
        <f>VLOOKUP(Table15[[#This Row],[Item]],tbProphecies[],2,FALSE)</f>
        <v>1x Orb of Alchemy</v>
      </c>
      <c r="D420" s="67" t="str">
        <f>VLOOKUP(Table15[[#This Row],[Item]],tbProphecies[],3,FALSE)</f>
        <v>Kill any Undying Alchemist in one of the following locations:</v>
      </c>
      <c r="E420" s="2" t="s">
        <v>285</v>
      </c>
      <c r="F420" s="2" t="s">
        <v>1713</v>
      </c>
    </row>
    <row r="421" spans="2:6" ht="32.1" customHeight="1" x14ac:dyDescent="0.25">
      <c r="B421" s="2" t="s">
        <v>1367</v>
      </c>
      <c r="C421" s="41" t="str">
        <f>VLOOKUP(Table15[[#This Row],[Item]],tbProphecies[],2,FALSE)</f>
        <v>Dockhand Wraith will drop Roth's Reach upon slaying.</v>
      </c>
      <c r="D421" s="67" t="str">
        <f>VLOOKUP(Table15[[#This Row],[Item]],tbProphecies[],3,FALSE)</f>
        <v>Kill a rare Dockhand Wraith in one of the following locations:</v>
      </c>
      <c r="E421" s="2" t="s">
        <v>285</v>
      </c>
      <c r="F421" s="2" t="s">
        <v>1713</v>
      </c>
    </row>
    <row r="422" spans="2:6" ht="32.1" customHeight="1" x14ac:dyDescent="0.25">
      <c r="B422" s="2" t="s">
        <v>707</v>
      </c>
      <c r="C422" s="41" t="str">
        <f>VLOOKUP(Table15[[#This Row],[Item]],tbProphecies[],2,FALSE)</f>
        <v>N/A</v>
      </c>
      <c r="D422" s="67" t="str">
        <f>VLOOKUP(Table15[[#This Row],[Item]],tbProphecies[],3,FALSE)</f>
        <v>Enter a random area. The Rare monsters in the area get duplicated. The effect is similar to Prepared for trouble? How about double?.</v>
      </c>
      <c r="E422" s="2" t="s">
        <v>285</v>
      </c>
      <c r="F422" s="2" t="s">
        <v>1713</v>
      </c>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AC53-81B1-4134-BF30-2E2F2C35CE95}">
  <sheetPr codeName="Sheet4"/>
  <dimension ref="B1:CJ1722"/>
  <sheetViews>
    <sheetView showGridLines="0" topLeftCell="A1355" zoomScale="75" zoomScaleNormal="75" workbookViewId="0">
      <selection activeCell="C1375" sqref="C1375"/>
    </sheetView>
  </sheetViews>
  <sheetFormatPr defaultRowHeight="14.25" x14ac:dyDescent="0.25"/>
  <cols>
    <col min="1" max="1" width="1.42578125" style="2" customWidth="1"/>
    <col min="2" max="2" width="20.7109375" style="1" customWidth="1"/>
    <col min="3" max="3" width="13" style="3" customWidth="1"/>
    <col min="4" max="4" width="13.85546875" style="3" customWidth="1"/>
    <col min="5" max="5" width="13.140625" style="3" customWidth="1"/>
    <col min="6" max="6" width="16.140625" style="3" customWidth="1"/>
    <col min="7" max="7" width="15.28515625" style="3" customWidth="1"/>
    <col min="8" max="47" width="10.7109375" style="3" customWidth="1"/>
    <col min="48" max="84" width="9.140625" style="3"/>
    <col min="85" max="16384" width="9.140625" style="2"/>
  </cols>
  <sheetData>
    <row r="1" spans="2:4" ht="8.25" customHeight="1" x14ac:dyDescent="0.25"/>
    <row r="2" spans="2:4" ht="32.1" customHeight="1" x14ac:dyDescent="0.25">
      <c r="B2" s="7" t="s">
        <v>59</v>
      </c>
    </row>
    <row r="3" spans="2:4" ht="32.1" customHeight="1" x14ac:dyDescent="0.25">
      <c r="B3" s="1" t="s">
        <v>24</v>
      </c>
      <c r="C3" s="3" t="s">
        <v>14</v>
      </c>
      <c r="D3" s="3" t="s">
        <v>13</v>
      </c>
    </row>
    <row r="4" spans="2:4" ht="32.1" customHeight="1" x14ac:dyDescent="0.25">
      <c r="B4" s="1" t="s">
        <v>7</v>
      </c>
      <c r="C4" s="3">
        <f>ROW(tbBaseType[#This Row])-ROW(tbBaseType[#Headers])</f>
        <v>1</v>
      </c>
      <c r="D4" s="3" t="str">
        <f>TEXT(tbBaseType[[#This Row],[Offset]],"00")</f>
        <v>01</v>
      </c>
    </row>
    <row r="5" spans="2:4" ht="32.1" customHeight="1" x14ac:dyDescent="0.25">
      <c r="B5" s="1" t="s">
        <v>2</v>
      </c>
      <c r="C5" s="3">
        <f>ROW(tbBaseType[#This Row])-ROW(tbBaseType[#Headers])</f>
        <v>2</v>
      </c>
      <c r="D5" s="3" t="str">
        <f>TEXT(tbBaseType[[#This Row],[Offset]],"00")</f>
        <v>02</v>
      </c>
    </row>
    <row r="6" spans="2:4" ht="32.1" customHeight="1" x14ac:dyDescent="0.25">
      <c r="B6" s="1" t="s">
        <v>10</v>
      </c>
      <c r="C6" s="3">
        <f>ROW(tbBaseType[#This Row])-ROW(tbBaseType[#Headers])</f>
        <v>3</v>
      </c>
      <c r="D6" s="3" t="str">
        <f>TEXT(tbBaseType[[#This Row],[Offset]],"00")</f>
        <v>03</v>
      </c>
    </row>
    <row r="7" spans="2:4" ht="32.1" customHeight="1" x14ac:dyDescent="0.25">
      <c r="B7" s="1" t="s">
        <v>5</v>
      </c>
      <c r="C7" s="3">
        <f>ROW(tbBaseType[#This Row])-ROW(tbBaseType[#Headers])</f>
        <v>4</v>
      </c>
      <c r="D7" s="3" t="str">
        <f>TEXT(tbBaseType[[#This Row],[Offset]],"00")</f>
        <v>04</v>
      </c>
    </row>
    <row r="8" spans="2:4" ht="32.1" customHeight="1" x14ac:dyDescent="0.25">
      <c r="B8" s="1" t="s">
        <v>4</v>
      </c>
      <c r="C8" s="3">
        <f>ROW(tbBaseType[#This Row])-ROW(tbBaseType[#Headers])</f>
        <v>5</v>
      </c>
      <c r="D8" s="3" t="str">
        <f>TEXT(tbBaseType[[#This Row],[Offset]],"00")</f>
        <v>05</v>
      </c>
    </row>
    <row r="9" spans="2:4" ht="32.1" customHeight="1" x14ac:dyDescent="0.25">
      <c r="B9" s="1" t="s">
        <v>12</v>
      </c>
      <c r="C9" s="3">
        <f>ROW(tbBaseType[#This Row])-ROW(tbBaseType[#Headers])</f>
        <v>6</v>
      </c>
      <c r="D9" s="3" t="str">
        <f>TEXT(tbBaseType[[#This Row],[Offset]],"00")</f>
        <v>06</v>
      </c>
    </row>
    <row r="10" spans="2:4" ht="32.1" customHeight="1" x14ac:dyDescent="0.25">
      <c r="B10" s="1" t="s">
        <v>3</v>
      </c>
      <c r="C10" s="3">
        <f>ROW(tbBaseType[#This Row])-ROW(tbBaseType[#Headers])</f>
        <v>7</v>
      </c>
      <c r="D10" s="3" t="str">
        <f>TEXT(tbBaseType[[#This Row],[Offset]],"00")</f>
        <v>07</v>
      </c>
    </row>
    <row r="11" spans="2:4" ht="32.1" customHeight="1" x14ac:dyDescent="0.25">
      <c r="B11" s="1" t="s">
        <v>6</v>
      </c>
      <c r="C11" s="3">
        <f>ROW(tbBaseType[#This Row])-ROW(tbBaseType[#Headers])</f>
        <v>8</v>
      </c>
      <c r="D11" s="3" t="str">
        <f>TEXT(tbBaseType[[#This Row],[Offset]],"00")</f>
        <v>08</v>
      </c>
    </row>
    <row r="12" spans="2:4" ht="32.1" customHeight="1" x14ac:dyDescent="0.25">
      <c r="B12" s="1" t="s">
        <v>11</v>
      </c>
      <c r="C12" s="3">
        <f>ROW(tbBaseType[#This Row])-ROW(tbBaseType[#Headers])</f>
        <v>9</v>
      </c>
      <c r="D12" s="3" t="str">
        <f>TEXT(tbBaseType[[#This Row],[Offset]],"00")</f>
        <v>09</v>
      </c>
    </row>
    <row r="13" spans="2:4" ht="32.1" customHeight="1" x14ac:dyDescent="0.25">
      <c r="B13" s="1" t="s">
        <v>8</v>
      </c>
      <c r="C13" s="3">
        <f>ROW(tbBaseType[#This Row])-ROW(tbBaseType[#Headers])</f>
        <v>10</v>
      </c>
      <c r="D13" s="3" t="str">
        <f>TEXT(tbBaseType[[#This Row],[Offset]],"00")</f>
        <v>10</v>
      </c>
    </row>
    <row r="14" spans="2:4" ht="32.1" customHeight="1" x14ac:dyDescent="0.25">
      <c r="B14" s="1" t="s">
        <v>9</v>
      </c>
      <c r="C14" s="3">
        <f>ROW(tbBaseType[#This Row])-ROW(tbBaseType[#Headers])</f>
        <v>11</v>
      </c>
      <c r="D14" s="3" t="str">
        <f>TEXT(tbBaseType[[#This Row],[Offset]],"00")</f>
        <v>11</v>
      </c>
    </row>
    <row r="15" spans="2:4" ht="32.1" customHeight="1" x14ac:dyDescent="0.25">
      <c r="B15" s="1" t="s">
        <v>1</v>
      </c>
      <c r="C15" s="3">
        <f>ROW(tbBaseType[#This Row])-ROW(tbBaseType[#Headers])</f>
        <v>12</v>
      </c>
      <c r="D15" s="3" t="str">
        <f>TEXT(tbBaseType[[#This Row],[Offset]],"00")</f>
        <v>12</v>
      </c>
    </row>
    <row r="16" spans="2:4" ht="32.1" customHeight="1" x14ac:dyDescent="0.25">
      <c r="B16" s="1" t="s">
        <v>302</v>
      </c>
      <c r="C16" s="4">
        <f>ROW(tbBaseType[#This Row])-ROW(tbBaseType[#Headers])</f>
        <v>13</v>
      </c>
      <c r="D16" s="4" t="str">
        <f>TEXT(tbBaseType[[#This Row],[Offset]],"00")</f>
        <v>13</v>
      </c>
    </row>
    <row r="17" spans="2:5" ht="32.1" customHeight="1" x14ac:dyDescent="0.25">
      <c r="B17" s="1" t="s">
        <v>304</v>
      </c>
      <c r="C17" s="4">
        <f>ROW(tbBaseType[#This Row])-ROW(tbBaseType[#Headers])</f>
        <v>14</v>
      </c>
      <c r="D17" s="4" t="str">
        <f>TEXT(tbBaseType[[#This Row],[Offset]],"00")</f>
        <v>14</v>
      </c>
    </row>
    <row r="18" spans="2:5" ht="32.1" customHeight="1" x14ac:dyDescent="0.25"/>
    <row r="19" spans="2:5" ht="32.1" customHeight="1" x14ac:dyDescent="0.25">
      <c r="B19" s="7" t="s">
        <v>58</v>
      </c>
    </row>
    <row r="20" spans="2:5" ht="32.1" customHeight="1" x14ac:dyDescent="0.25">
      <c r="B20" s="1" t="s">
        <v>24</v>
      </c>
      <c r="C20" s="6" t="s">
        <v>14</v>
      </c>
      <c r="D20" s="3" t="s">
        <v>13</v>
      </c>
      <c r="E20" s="3" t="s">
        <v>49</v>
      </c>
    </row>
    <row r="21" spans="2:5" ht="32.1" customHeight="1" x14ac:dyDescent="0.25">
      <c r="B21" s="1" t="s">
        <v>321</v>
      </c>
      <c r="C21" s="5">
        <f t="array" ref="C21">ROW(tbSubtype[#This Row])-ROW(tbSubtype[[#Headers],[Name]])</f>
        <v>1</v>
      </c>
      <c r="D21" s="3" t="str">
        <f>TEXT(tbSubtype[[#This Row],[Offset]],"00")</f>
        <v>01</v>
      </c>
      <c r="E21" s="1" t="s">
        <v>321</v>
      </c>
    </row>
    <row r="22" spans="2:5" ht="32.1" customHeight="1" x14ac:dyDescent="0.25">
      <c r="B22" s="1" t="s">
        <v>15</v>
      </c>
      <c r="C22" s="5">
        <f t="array" ref="C22">ROW(tbSubtype[#This Row])-ROW(tbSubtype[[#Headers],[Name]])</f>
        <v>2</v>
      </c>
      <c r="D22" s="3" t="str">
        <f>TEXT(tbSubtype[[#This Row],[Offset]],"00")</f>
        <v>02</v>
      </c>
      <c r="E22" s="1" t="s">
        <v>50</v>
      </c>
    </row>
    <row r="23" spans="2:5" ht="32.1" customHeight="1" x14ac:dyDescent="0.25">
      <c r="B23" s="1" t="s">
        <v>16</v>
      </c>
      <c r="C23" s="3">
        <f t="array" ref="C23">ROW(tbSubtype[#This Row])-ROW(tbSubtype[[#Headers],[Name]])</f>
        <v>3</v>
      </c>
      <c r="D23" s="3" t="str">
        <f>TEXT(tbSubtype[[#This Row],[Offset]],"00")</f>
        <v>03</v>
      </c>
      <c r="E23" s="1" t="s">
        <v>51</v>
      </c>
    </row>
    <row r="24" spans="2:5" ht="32.1" customHeight="1" x14ac:dyDescent="0.25">
      <c r="B24" s="1" t="s">
        <v>17</v>
      </c>
      <c r="C24" s="3">
        <f t="array" ref="C24">ROW(tbSubtype[#This Row])-ROW(tbSubtype[[#Headers],[Name]])</f>
        <v>4</v>
      </c>
      <c r="D24" s="3" t="str">
        <f>TEXT(tbSubtype[[#This Row],[Offset]],"00")</f>
        <v>04</v>
      </c>
      <c r="E24" s="1" t="s">
        <v>52</v>
      </c>
    </row>
    <row r="25" spans="2:5" ht="32.1" customHeight="1" x14ac:dyDescent="0.25">
      <c r="B25" s="1" t="s">
        <v>18</v>
      </c>
      <c r="C25" s="3">
        <f t="array" ref="C25">ROW(tbSubtype[#This Row])-ROW(tbSubtype[[#Headers],[Name]])</f>
        <v>5</v>
      </c>
      <c r="D25" s="3" t="str">
        <f>TEXT(tbSubtype[[#This Row],[Offset]],"00")</f>
        <v>05</v>
      </c>
      <c r="E25" s="1" t="s">
        <v>53</v>
      </c>
    </row>
    <row r="26" spans="2:5" ht="32.1" customHeight="1" x14ac:dyDescent="0.25">
      <c r="B26" s="1" t="s">
        <v>19</v>
      </c>
      <c r="C26" s="3">
        <f t="array" ref="C26">ROW(tbSubtype[#This Row])-ROW(tbSubtype[[#Headers],[Name]])</f>
        <v>6</v>
      </c>
      <c r="D26" s="3" t="str">
        <f>TEXT(tbSubtype[[#This Row],[Offset]],"00")</f>
        <v>06</v>
      </c>
      <c r="E26" s="1" t="s">
        <v>54</v>
      </c>
    </row>
    <row r="27" spans="2:5" ht="32.1" customHeight="1" x14ac:dyDescent="0.25">
      <c r="B27" s="1" t="s">
        <v>20</v>
      </c>
      <c r="C27" s="3">
        <f t="array" ref="C27">ROW(tbSubtype[#This Row])-ROW(tbSubtype[[#Headers],[Name]])</f>
        <v>7</v>
      </c>
      <c r="D27" s="3" t="str">
        <f>TEXT(tbSubtype[[#This Row],[Offset]],"00")</f>
        <v>07</v>
      </c>
      <c r="E27" s="1" t="s">
        <v>55</v>
      </c>
    </row>
    <row r="28" spans="2:5" ht="32.1" customHeight="1" x14ac:dyDescent="0.25">
      <c r="B28" s="1" t="s">
        <v>21</v>
      </c>
      <c r="C28" s="3">
        <f t="array" ref="C28">ROW(tbSubtype[#This Row])-ROW(tbSubtype[[#Headers],[Name]])</f>
        <v>8</v>
      </c>
      <c r="D28" s="3" t="str">
        <f>TEXT(tbSubtype[[#This Row],[Offset]],"00")</f>
        <v>08</v>
      </c>
      <c r="E28" s="1" t="s">
        <v>21</v>
      </c>
    </row>
    <row r="29" spans="2:5" ht="32.1" customHeight="1" x14ac:dyDescent="0.25">
      <c r="B29" s="1" t="s">
        <v>303</v>
      </c>
      <c r="C29" s="3">
        <f t="array" ref="C29">ROW(tbSubtype[#This Row])-ROW(tbSubtype[[#Headers],[Name]])</f>
        <v>9</v>
      </c>
      <c r="D29" s="3" t="str">
        <f>TEXT(tbSubtype[[#This Row],[Offset]],"00")</f>
        <v>09</v>
      </c>
      <c r="E29" s="1" t="s">
        <v>22</v>
      </c>
    </row>
    <row r="30" spans="2:5" ht="32.1" customHeight="1" x14ac:dyDescent="0.25">
      <c r="B30" s="1" t="s">
        <v>23</v>
      </c>
      <c r="C30" s="3">
        <f t="array" ref="C30">ROW(tbSubtype[#This Row])-ROW(tbSubtype[[#Headers],[Name]])</f>
        <v>10</v>
      </c>
      <c r="D30" s="3" t="str">
        <f>TEXT(tbSubtype[[#This Row],[Offset]],"00")</f>
        <v>10</v>
      </c>
      <c r="E30" s="1" t="s">
        <v>23</v>
      </c>
    </row>
    <row r="31" spans="2:5" ht="32.1" customHeight="1" x14ac:dyDescent="0.25">
      <c r="B31" s="1" t="s">
        <v>119</v>
      </c>
      <c r="C31" s="4">
        <f t="array" ref="C31">ROW(tbSubtype[#This Row])-ROW(tbSubtype[[#Headers],[Name]])</f>
        <v>11</v>
      </c>
      <c r="D31" s="4" t="str">
        <f>TEXT(tbSubtype[[#This Row],[Offset]],"00")</f>
        <v>11</v>
      </c>
      <c r="E31" s="1" t="s">
        <v>0</v>
      </c>
    </row>
    <row r="32" spans="2:5" ht="32.1" customHeight="1" x14ac:dyDescent="0.25">
      <c r="B32" s="1" t="s">
        <v>169</v>
      </c>
      <c r="C32" s="3">
        <f t="array" ref="C32">ROW(tbSubtype[#This Row])-ROW(tbSubtype[[#Headers],[Name]])</f>
        <v>12</v>
      </c>
      <c r="D32" s="3" t="str">
        <f>TEXT(tbSubtype[[#This Row],[Offset]],"00")</f>
        <v>12</v>
      </c>
      <c r="E32" s="1" t="s">
        <v>169</v>
      </c>
    </row>
    <row r="33" spans="2:88" ht="32.1" customHeight="1" x14ac:dyDescent="0.25">
      <c r="B33" s="1" t="s">
        <v>168</v>
      </c>
      <c r="C33" s="3">
        <f t="array" ref="C33">ROW(tbSubtype[#This Row])-ROW(tbSubtype[[#Headers],[Name]])</f>
        <v>13</v>
      </c>
      <c r="D33" s="3" t="str">
        <f>TEXT(tbSubtype[[#This Row],[Offset]],"00")</f>
        <v>13</v>
      </c>
      <c r="E33" s="1" t="s">
        <v>168</v>
      </c>
    </row>
    <row r="34" spans="2:88" ht="32.1" customHeight="1" x14ac:dyDescent="0.25">
      <c r="B34" s="1" t="s">
        <v>170</v>
      </c>
      <c r="C34" s="3">
        <f t="array" ref="C34">ROW(tbSubtype[#This Row])-ROW(tbSubtype[[#Headers],[Name]])</f>
        <v>14</v>
      </c>
      <c r="D34" s="3" t="str">
        <f>TEXT(tbSubtype[[#This Row],[Offset]],"00")</f>
        <v>14</v>
      </c>
      <c r="E34" s="1" t="s">
        <v>170</v>
      </c>
    </row>
    <row r="35" spans="2:88" ht="32.1" customHeight="1" x14ac:dyDescent="0.25">
      <c r="B35" s="1" t="s">
        <v>302</v>
      </c>
      <c r="C35" s="4">
        <f t="array" ref="C35">ROW(tbSubtype[#This Row])-ROW(tbSubtype[[#Headers],[Name]])</f>
        <v>15</v>
      </c>
      <c r="D35" s="4" t="str">
        <f>TEXT(tbSubtype[[#This Row],[Offset]],"00")</f>
        <v>15</v>
      </c>
      <c r="E35" s="1" t="s">
        <v>302</v>
      </c>
    </row>
    <row r="36" spans="2:88" ht="32.1" customHeight="1" x14ac:dyDescent="0.25">
      <c r="B36" s="1" t="s">
        <v>304</v>
      </c>
      <c r="C36" s="4">
        <f t="array" ref="C36">ROW(tbSubtype[#This Row])-ROW(tbSubtype[[#Headers],[Name]])</f>
        <v>16</v>
      </c>
      <c r="D36" s="4" t="str">
        <f>TEXT(tbSubtype[[#This Row],[Offset]],"00")</f>
        <v>16</v>
      </c>
      <c r="E36" s="1" t="s">
        <v>304</v>
      </c>
    </row>
    <row r="37" spans="2:88" ht="32.1" customHeight="1" x14ac:dyDescent="0.25">
      <c r="B37" s="1" t="s">
        <v>335</v>
      </c>
      <c r="C37" s="4">
        <f t="array" ref="C37">ROW(tbSubtype[#This Row])-ROW(tbSubtype[[#Headers],[Name]])</f>
        <v>17</v>
      </c>
      <c r="D37" s="4" t="str">
        <f>TEXT(tbSubtype[[#This Row],[Offset]],"00")</f>
        <v>17</v>
      </c>
      <c r="E37" s="1" t="s">
        <v>335</v>
      </c>
    </row>
    <row r="38" spans="2:88" ht="32.1" customHeight="1" x14ac:dyDescent="0.25">
      <c r="B38" s="1" t="s">
        <v>423</v>
      </c>
      <c r="C38" s="4">
        <f t="array" ref="C38">ROW(tbSubtype[#This Row])-ROW(tbSubtype[[#Headers],[Name]])</f>
        <v>18</v>
      </c>
      <c r="D38" s="4" t="str">
        <f>TEXT(tbSubtype[[#This Row],[Offset]],"00")</f>
        <v>18</v>
      </c>
      <c r="E38" s="1" t="s">
        <v>423</v>
      </c>
    </row>
    <row r="39" spans="2:88" ht="32.1" customHeight="1" x14ac:dyDescent="0.25">
      <c r="E39" s="1"/>
    </row>
    <row r="40" spans="2:88" ht="32.1" customHeight="1" x14ac:dyDescent="0.25">
      <c r="B40" s="7" t="s">
        <v>57</v>
      </c>
    </row>
    <row r="41" spans="2:88" ht="32.1" customHeight="1" x14ac:dyDescent="0.25">
      <c r="B41" s="13" t="s">
        <v>24</v>
      </c>
      <c r="C41" s="16" t="s">
        <v>56</v>
      </c>
      <c r="D41" s="11" t="s">
        <v>14</v>
      </c>
      <c r="E41" s="11" t="s">
        <v>13</v>
      </c>
      <c r="F41" s="11" t="s">
        <v>79</v>
      </c>
      <c r="G41" s="11" t="s">
        <v>60</v>
      </c>
      <c r="H41" s="11" t="s">
        <v>61</v>
      </c>
      <c r="I41" s="11" t="s">
        <v>62</v>
      </c>
      <c r="J41" s="11" t="s">
        <v>118</v>
      </c>
      <c r="K41" s="11" t="s">
        <v>63</v>
      </c>
      <c r="L41" s="11" t="s">
        <v>64</v>
      </c>
      <c r="M41" s="11" t="s">
        <v>67</v>
      </c>
      <c r="N41" s="11" t="s">
        <v>65</v>
      </c>
      <c r="O41" s="11" t="s">
        <v>69</v>
      </c>
      <c r="P41" s="11" t="s">
        <v>70</v>
      </c>
      <c r="Q41" s="11" t="s">
        <v>113</v>
      </c>
      <c r="R41" s="11" t="s">
        <v>114</v>
      </c>
      <c r="S41" s="11" t="s">
        <v>68</v>
      </c>
      <c r="T41" s="11" t="s">
        <v>66</v>
      </c>
      <c r="U41" s="11" t="s">
        <v>111</v>
      </c>
      <c r="CG41" s="3"/>
      <c r="CH41" s="3"/>
      <c r="CI41" s="3"/>
      <c r="CJ41" s="3"/>
    </row>
    <row r="42" spans="2:88" ht="32.1" customHeight="1" x14ac:dyDescent="0.25">
      <c r="B42" s="2" t="s">
        <v>25</v>
      </c>
      <c r="C42" s="12" t="s">
        <v>21</v>
      </c>
      <c r="D42" s="3">
        <f>ROW(tbWeapons[#This Row])-ROW(tbWeapons[#Headers])</f>
        <v>1</v>
      </c>
      <c r="E42" s="3" t="str">
        <f>TEXT(tbWeapons[[#This Row],[Offset]],"000")</f>
        <v>001</v>
      </c>
      <c r="F42" s="11" t="s">
        <v>80</v>
      </c>
      <c r="G42" s="3">
        <v>1</v>
      </c>
      <c r="H42" s="3">
        <v>8</v>
      </c>
      <c r="I42" s="3">
        <v>8</v>
      </c>
      <c r="J42" s="3">
        <v>0</v>
      </c>
      <c r="K42" s="3">
        <v>4</v>
      </c>
      <c r="L42" s="3">
        <v>9</v>
      </c>
      <c r="M42" s="3">
        <v>1.55</v>
      </c>
      <c r="N42" s="8">
        <v>0.05</v>
      </c>
      <c r="O42" s="3">
        <v>40</v>
      </c>
      <c r="P42" s="1" t="s">
        <v>71</v>
      </c>
      <c r="Q42" s="3">
        <v>0</v>
      </c>
      <c r="R42" s="1" t="s">
        <v>117</v>
      </c>
      <c r="S42" s="9">
        <f>(tbWeapons[[#This Row],[Max DMG]]-tbWeapons[[#This Row],[Min DMG]])/2+tbWeapons[[#This Row],[Min DMG]]</f>
        <v>6.5</v>
      </c>
      <c r="T42" s="10">
        <f>tbWeapons[[#This Row],[Average DMG]]*tbWeapons[[#This Row],[APS]]+(IF(LEFT(tbWeapons[[#This Row],[Stat]],11)="Adds X to Y",tbWeapons[[#This Row],[Buff]],0))</f>
        <v>10.075000000000001</v>
      </c>
      <c r="U42" s="15">
        <f>tbWeapons[[#This Row],[DPS]]/tbWeapons[[#This Row],[Level]]</f>
        <v>10.075000000000001</v>
      </c>
      <c r="CG42" s="3"/>
      <c r="CH42" s="3"/>
      <c r="CI42" s="3"/>
      <c r="CJ42" s="3"/>
    </row>
    <row r="43" spans="2:88" ht="32.1" customHeight="1" x14ac:dyDescent="0.25">
      <c r="B43" s="2" t="s">
        <v>26</v>
      </c>
      <c r="C43" s="12" t="s">
        <v>21</v>
      </c>
      <c r="D43" s="3">
        <f>ROW(tbWeapons[#This Row])-ROW(tbWeapons[#Headers])</f>
        <v>2</v>
      </c>
      <c r="E43" s="3" t="str">
        <f>TEXT(tbWeapons[[#This Row],[Offset]],"000")</f>
        <v>002</v>
      </c>
      <c r="F43" s="11" t="s">
        <v>80</v>
      </c>
      <c r="G43" s="3">
        <v>5</v>
      </c>
      <c r="H43" s="3">
        <v>14</v>
      </c>
      <c r="I43" s="3">
        <v>14</v>
      </c>
      <c r="J43" s="3">
        <v>0</v>
      </c>
      <c r="K43" s="3">
        <v>6</v>
      </c>
      <c r="L43" s="3">
        <v>14</v>
      </c>
      <c r="M43" s="3">
        <v>1.5</v>
      </c>
      <c r="N43" s="8">
        <v>0.05</v>
      </c>
      <c r="O43" s="3">
        <v>45</v>
      </c>
      <c r="P43" s="1" t="s">
        <v>76</v>
      </c>
      <c r="Q43" s="3">
        <v>0</v>
      </c>
      <c r="R43" s="1" t="s">
        <v>117</v>
      </c>
      <c r="S43" s="9">
        <f>(tbWeapons[[#This Row],[Max DMG]]-tbWeapons[[#This Row],[Min DMG]])/2+tbWeapons[[#This Row],[Min DMG]]</f>
        <v>10</v>
      </c>
      <c r="T43" s="10">
        <f>tbWeapons[[#This Row],[Average DMG]]*tbWeapons[[#This Row],[APS]]+(IF(LEFT(tbWeapons[[#This Row],[Stat]],11)="Adds X to Y",tbWeapons[[#This Row],[Buff]],0))</f>
        <v>15</v>
      </c>
      <c r="U43" s="15">
        <f>tbWeapons[[#This Row],[DPS]]/tbWeapons[[#This Row],[Level]]</f>
        <v>3</v>
      </c>
      <c r="CG43" s="3"/>
      <c r="CH43" s="3"/>
      <c r="CI43" s="3"/>
      <c r="CJ43" s="3"/>
    </row>
    <row r="44" spans="2:88" ht="32.1" customHeight="1" x14ac:dyDescent="0.25">
      <c r="B44" s="2" t="s">
        <v>27</v>
      </c>
      <c r="C44" s="12" t="s">
        <v>21</v>
      </c>
      <c r="D44" s="3">
        <f>ROW(tbWeapons[#This Row])-ROW(tbWeapons[#Headers])</f>
        <v>3</v>
      </c>
      <c r="E44" s="3" t="str">
        <f>TEXT(tbWeapons[[#This Row],[Offset]],"000")</f>
        <v>003</v>
      </c>
      <c r="F44" s="11" t="s">
        <v>80</v>
      </c>
      <c r="G44" s="3">
        <v>10</v>
      </c>
      <c r="H44" s="3">
        <v>18</v>
      </c>
      <c r="I44" s="3">
        <v>26</v>
      </c>
      <c r="J44" s="3">
        <v>0</v>
      </c>
      <c r="K44" s="3">
        <v>5</v>
      </c>
      <c r="L44" s="3">
        <v>22</v>
      </c>
      <c r="M44" s="3">
        <v>1.55</v>
      </c>
      <c r="N44" s="8">
        <v>0.05</v>
      </c>
      <c r="O44" s="3">
        <v>40</v>
      </c>
      <c r="P44" s="1" t="s">
        <v>71</v>
      </c>
      <c r="Q44" s="3">
        <v>0</v>
      </c>
      <c r="R44" s="1" t="s">
        <v>117</v>
      </c>
      <c r="S44" s="9">
        <f>(tbWeapons[[#This Row],[Max DMG]]-tbWeapons[[#This Row],[Min DMG]])/2+tbWeapons[[#This Row],[Min DMG]]</f>
        <v>13.5</v>
      </c>
      <c r="T44" s="10">
        <f>tbWeapons[[#This Row],[Average DMG]]*tbWeapons[[#This Row],[APS]]+(IF(LEFT(tbWeapons[[#This Row],[Stat]],11)="Adds X to Y",tbWeapons[[#This Row],[Buff]],0))</f>
        <v>20.925000000000001</v>
      </c>
      <c r="U44" s="15">
        <f>tbWeapons[[#This Row],[DPS]]/tbWeapons[[#This Row],[Level]]</f>
        <v>2.0925000000000002</v>
      </c>
      <c r="CG44" s="3"/>
      <c r="CH44" s="3"/>
      <c r="CI44" s="3"/>
      <c r="CJ44" s="3"/>
    </row>
    <row r="45" spans="2:88" ht="32.1" customHeight="1" x14ac:dyDescent="0.25">
      <c r="B45" s="2" t="s">
        <v>28</v>
      </c>
      <c r="C45" s="12" t="s">
        <v>21</v>
      </c>
      <c r="D45" s="3">
        <f>ROW(tbWeapons[#This Row])-ROW(tbWeapons[#Headers])</f>
        <v>4</v>
      </c>
      <c r="E45" s="3" t="str">
        <f>TEXT(tbWeapons[[#This Row],[Offset]],"000")</f>
        <v>004</v>
      </c>
      <c r="F45" s="11" t="s">
        <v>80</v>
      </c>
      <c r="G45" s="3">
        <v>15</v>
      </c>
      <c r="H45" s="3">
        <v>30</v>
      </c>
      <c r="I45" s="3">
        <v>30</v>
      </c>
      <c r="J45" s="3">
        <v>0</v>
      </c>
      <c r="K45" s="3">
        <v>15</v>
      </c>
      <c r="L45" s="3">
        <v>21</v>
      </c>
      <c r="M45" s="3">
        <v>1.45</v>
      </c>
      <c r="N45" s="8">
        <v>0.05</v>
      </c>
      <c r="O45" s="3">
        <v>40</v>
      </c>
      <c r="P45" s="1" t="s">
        <v>71</v>
      </c>
      <c r="Q45" s="3">
        <v>0</v>
      </c>
      <c r="R45" s="1" t="s">
        <v>117</v>
      </c>
      <c r="S45" s="9">
        <f>(tbWeapons[[#This Row],[Max DMG]]-tbWeapons[[#This Row],[Min DMG]])/2+tbWeapons[[#This Row],[Min DMG]]</f>
        <v>18</v>
      </c>
      <c r="T45" s="10">
        <f>tbWeapons[[#This Row],[Average DMG]]*tbWeapons[[#This Row],[APS]]+(IF(LEFT(tbWeapons[[#This Row],[Stat]],11)="Adds X to Y",tbWeapons[[#This Row],[Buff]],0))</f>
        <v>26.099999999999998</v>
      </c>
      <c r="U45" s="15">
        <f>tbWeapons[[#This Row],[DPS]]/tbWeapons[[#This Row],[Level]]</f>
        <v>1.7399999999999998</v>
      </c>
      <c r="CG45" s="3"/>
      <c r="CH45" s="3"/>
      <c r="CI45" s="3"/>
      <c r="CJ45" s="3"/>
    </row>
    <row r="46" spans="2:88" ht="32.1" customHeight="1" x14ac:dyDescent="0.25">
      <c r="B46" s="2" t="s">
        <v>29</v>
      </c>
      <c r="C46" s="12" t="s">
        <v>21</v>
      </c>
      <c r="D46" s="3">
        <f>ROW(tbWeapons[#This Row])-ROW(tbWeapons[#Headers])</f>
        <v>5</v>
      </c>
      <c r="E46" s="3" t="str">
        <f>TEXT(tbWeapons[[#This Row],[Offset]],"000")</f>
        <v>005</v>
      </c>
      <c r="F46" s="11" t="s">
        <v>80</v>
      </c>
      <c r="G46" s="3">
        <v>20</v>
      </c>
      <c r="H46" s="3">
        <v>41</v>
      </c>
      <c r="I46" s="3">
        <v>35</v>
      </c>
      <c r="J46" s="3">
        <v>0</v>
      </c>
      <c r="K46" s="3">
        <v>16</v>
      </c>
      <c r="L46" s="3">
        <v>30</v>
      </c>
      <c r="M46" s="3">
        <v>1.4</v>
      </c>
      <c r="N46" s="8">
        <v>0.05</v>
      </c>
      <c r="O46" s="3">
        <v>40</v>
      </c>
      <c r="P46" s="1" t="s">
        <v>71</v>
      </c>
      <c r="Q46" s="3">
        <v>0</v>
      </c>
      <c r="R46" s="1" t="s">
        <v>117</v>
      </c>
      <c r="S46" s="9">
        <f>(tbWeapons[[#This Row],[Max DMG]]-tbWeapons[[#This Row],[Min DMG]])/2+tbWeapons[[#This Row],[Min DMG]]</f>
        <v>23</v>
      </c>
      <c r="T46" s="10">
        <f>tbWeapons[[#This Row],[Average DMG]]*tbWeapons[[#This Row],[APS]]+(IF(LEFT(tbWeapons[[#This Row],[Stat]],11)="Adds X to Y",tbWeapons[[#This Row],[Buff]],0))</f>
        <v>32.199999999999996</v>
      </c>
      <c r="U46" s="15">
        <f>tbWeapons[[#This Row],[DPS]]/tbWeapons[[#This Row],[Level]]</f>
        <v>1.6099999999999999</v>
      </c>
      <c r="CG46" s="3"/>
      <c r="CH46" s="3"/>
      <c r="CI46" s="3"/>
      <c r="CJ46" s="3"/>
    </row>
    <row r="47" spans="2:88" ht="32.1" customHeight="1" x14ac:dyDescent="0.25">
      <c r="B47" s="2" t="s">
        <v>30</v>
      </c>
      <c r="C47" s="12" t="s">
        <v>21</v>
      </c>
      <c r="D47" s="3">
        <f>ROW(tbWeapons[#This Row])-ROW(tbWeapons[#Headers])</f>
        <v>6</v>
      </c>
      <c r="E47" s="3" t="str">
        <f>TEXT(tbWeapons[[#This Row],[Offset]],"000")</f>
        <v>006</v>
      </c>
      <c r="F47" s="11" t="s">
        <v>80</v>
      </c>
      <c r="G47" s="3">
        <v>24</v>
      </c>
      <c r="H47" s="3">
        <v>44</v>
      </c>
      <c r="I47" s="3">
        <v>44</v>
      </c>
      <c r="J47" s="3">
        <v>0</v>
      </c>
      <c r="K47" s="3">
        <v>18</v>
      </c>
      <c r="L47" s="3">
        <v>33</v>
      </c>
      <c r="M47" s="3">
        <v>1.45</v>
      </c>
      <c r="N47" s="8">
        <v>0.05</v>
      </c>
      <c r="O47" s="3">
        <v>165</v>
      </c>
      <c r="P47" s="1" t="s">
        <v>76</v>
      </c>
      <c r="Q47" s="3">
        <v>0</v>
      </c>
      <c r="R47" s="1" t="s">
        <v>117</v>
      </c>
      <c r="S47" s="9">
        <f>(tbWeapons[[#This Row],[Max DMG]]-tbWeapons[[#This Row],[Min DMG]])/2+tbWeapons[[#This Row],[Min DMG]]</f>
        <v>25.5</v>
      </c>
      <c r="T47" s="10">
        <f>tbWeapons[[#This Row],[Average DMG]]*tbWeapons[[#This Row],[APS]]+(IF(LEFT(tbWeapons[[#This Row],[Stat]],11)="Adds X to Y",tbWeapons[[#This Row],[Buff]],0))</f>
        <v>36.975000000000001</v>
      </c>
      <c r="U47" s="15">
        <f>tbWeapons[[#This Row],[DPS]]/tbWeapons[[#This Row],[Level]]</f>
        <v>1.5406250000000001</v>
      </c>
      <c r="CG47" s="3"/>
      <c r="CH47" s="3"/>
      <c r="CI47" s="3"/>
      <c r="CJ47" s="3"/>
    </row>
    <row r="48" spans="2:88" ht="32.1" customHeight="1" x14ac:dyDescent="0.25">
      <c r="B48" s="2" t="s">
        <v>31</v>
      </c>
      <c r="C48" s="12" t="s">
        <v>21</v>
      </c>
      <c r="D48" s="3">
        <f>ROW(tbWeapons[#This Row])-ROW(tbWeapons[#Headers])</f>
        <v>7</v>
      </c>
      <c r="E48" s="3" t="str">
        <f>TEXT(tbWeapons[[#This Row],[Offset]],"000")</f>
        <v>007</v>
      </c>
      <c r="F48" s="11" t="s">
        <v>80</v>
      </c>
      <c r="G48" s="3">
        <v>28</v>
      </c>
      <c r="H48" s="3">
        <v>46</v>
      </c>
      <c r="I48" s="3">
        <v>55</v>
      </c>
      <c r="J48" s="3">
        <v>0</v>
      </c>
      <c r="K48" s="3">
        <v>20</v>
      </c>
      <c r="L48" s="3">
        <v>33</v>
      </c>
      <c r="M48" s="3">
        <v>1.5</v>
      </c>
      <c r="N48" s="8">
        <v>0.05</v>
      </c>
      <c r="O48" s="3">
        <v>190</v>
      </c>
      <c r="P48" s="1" t="s">
        <v>76</v>
      </c>
      <c r="Q48" s="3">
        <v>0</v>
      </c>
      <c r="R48" s="1" t="s">
        <v>117</v>
      </c>
      <c r="S48" s="9">
        <f>(tbWeapons[[#This Row],[Max DMG]]-tbWeapons[[#This Row],[Min DMG]])/2+tbWeapons[[#This Row],[Min DMG]]</f>
        <v>26.5</v>
      </c>
      <c r="T48" s="10">
        <f>tbWeapons[[#This Row],[Average DMG]]*tbWeapons[[#This Row],[APS]]+(IF(LEFT(tbWeapons[[#This Row],[Stat]],11)="Adds X to Y",tbWeapons[[#This Row],[Buff]],0))</f>
        <v>39.75</v>
      </c>
      <c r="U48" s="15">
        <f>tbWeapons[[#This Row],[DPS]]/tbWeapons[[#This Row],[Level]]</f>
        <v>1.4196428571428572</v>
      </c>
      <c r="CG48" s="3"/>
      <c r="CH48" s="3"/>
      <c r="CI48" s="3"/>
      <c r="CJ48" s="3"/>
    </row>
    <row r="49" spans="2:88" ht="32.1" customHeight="1" x14ac:dyDescent="0.25">
      <c r="B49" s="2" t="s">
        <v>72</v>
      </c>
      <c r="C49" s="12" t="s">
        <v>21</v>
      </c>
      <c r="D49" s="3">
        <f>ROW(tbWeapons[#This Row])-ROW(tbWeapons[#Headers])</f>
        <v>8</v>
      </c>
      <c r="E49" s="3" t="str">
        <f>TEXT(tbWeapons[[#This Row],[Offset]],"000")</f>
        <v>008</v>
      </c>
      <c r="F49" s="11" t="s">
        <v>81</v>
      </c>
      <c r="G49" s="3">
        <v>30</v>
      </c>
      <c r="H49" s="3">
        <v>54</v>
      </c>
      <c r="I49" s="3">
        <v>54</v>
      </c>
      <c r="J49" s="3">
        <v>0</v>
      </c>
      <c r="K49" s="3">
        <v>18</v>
      </c>
      <c r="L49" s="3">
        <v>33</v>
      </c>
      <c r="M49" s="3">
        <v>1.6</v>
      </c>
      <c r="N49" s="8">
        <v>0.06</v>
      </c>
      <c r="O49" s="3">
        <v>100</v>
      </c>
      <c r="P49" s="1" t="s">
        <v>73</v>
      </c>
      <c r="Q49" s="3">
        <v>0</v>
      </c>
      <c r="R49" s="1" t="s">
        <v>117</v>
      </c>
      <c r="S49" s="9">
        <f>(tbWeapons[[#This Row],[Max DMG]]-tbWeapons[[#This Row],[Min DMG]])/2+tbWeapons[[#This Row],[Min DMG]]</f>
        <v>25.5</v>
      </c>
      <c r="T49" s="10">
        <f>tbWeapons[[#This Row],[Average DMG]]*tbWeapons[[#This Row],[APS]]+(IF(LEFT(tbWeapons[[#This Row],[Stat]],11)="Adds X to Y",tbWeapons[[#This Row],[Buff]],0))</f>
        <v>40.800000000000004</v>
      </c>
      <c r="U49" s="15">
        <f>tbWeapons[[#This Row],[DPS]]/tbWeapons[[#This Row],[Level]]</f>
        <v>1.36</v>
      </c>
      <c r="CG49" s="3"/>
      <c r="CH49" s="3"/>
      <c r="CI49" s="3"/>
      <c r="CJ49" s="3"/>
    </row>
    <row r="50" spans="2:88" ht="32.1" customHeight="1" x14ac:dyDescent="0.25">
      <c r="B50" s="2" t="s">
        <v>32</v>
      </c>
      <c r="C50" s="12" t="s">
        <v>21</v>
      </c>
      <c r="D50" s="3">
        <f>ROW(tbWeapons[#This Row])-ROW(tbWeapons[#Headers])</f>
        <v>9</v>
      </c>
      <c r="E50" s="3" t="str">
        <f>TEXT(tbWeapons[[#This Row],[Offset]],"000")</f>
        <v>009</v>
      </c>
      <c r="F50" s="11" t="s">
        <v>80</v>
      </c>
      <c r="G50" s="3">
        <v>32</v>
      </c>
      <c r="H50" s="3">
        <v>57</v>
      </c>
      <c r="I50" s="3">
        <v>57</v>
      </c>
      <c r="J50" s="3">
        <v>0</v>
      </c>
      <c r="K50" s="3">
        <v>19</v>
      </c>
      <c r="L50" s="3">
        <v>54</v>
      </c>
      <c r="M50" s="3">
        <v>1.3</v>
      </c>
      <c r="N50" s="8">
        <v>0.05</v>
      </c>
      <c r="O50" s="3">
        <v>40</v>
      </c>
      <c r="P50" s="1" t="s">
        <v>71</v>
      </c>
      <c r="Q50" s="3">
        <v>0</v>
      </c>
      <c r="R50" s="1" t="s">
        <v>117</v>
      </c>
      <c r="S50" s="9">
        <f>(tbWeapons[[#This Row],[Max DMG]]-tbWeapons[[#This Row],[Min DMG]])/2+tbWeapons[[#This Row],[Min DMG]]</f>
        <v>36.5</v>
      </c>
      <c r="T50" s="10">
        <f>tbWeapons[[#This Row],[Average DMG]]*tbWeapons[[#This Row],[APS]]+(IF(LEFT(tbWeapons[[#This Row],[Stat]],11)="Adds X to Y",tbWeapons[[#This Row],[Buff]],0))</f>
        <v>47.45</v>
      </c>
      <c r="U50" s="15">
        <f>tbWeapons[[#This Row],[DPS]]/tbWeapons[[#This Row],[Level]]</f>
        <v>1.4828125000000001</v>
      </c>
      <c r="CG50" s="3"/>
      <c r="CH50" s="3"/>
      <c r="CI50" s="3"/>
      <c r="CJ50" s="3"/>
    </row>
    <row r="51" spans="2:88" ht="32.1" customHeight="1" x14ac:dyDescent="0.25">
      <c r="B51" s="2" t="s">
        <v>33</v>
      </c>
      <c r="C51" s="12" t="s">
        <v>21</v>
      </c>
      <c r="D51" s="3">
        <f>ROW(tbWeapons[#This Row])-ROW(tbWeapons[#Headers])</f>
        <v>10</v>
      </c>
      <c r="E51" s="3" t="str">
        <f>TEXT(tbWeapons[[#This Row],[Offset]],"000")</f>
        <v>010</v>
      </c>
      <c r="F51" s="11" t="s">
        <v>80</v>
      </c>
      <c r="G51" s="3">
        <v>34</v>
      </c>
      <c r="H51" s="3">
        <v>64</v>
      </c>
      <c r="I51" s="3">
        <v>64</v>
      </c>
      <c r="J51" s="3">
        <v>0</v>
      </c>
      <c r="K51" s="3">
        <v>28</v>
      </c>
      <c r="L51" s="3">
        <v>60</v>
      </c>
      <c r="M51" s="3">
        <v>1.1499999999999999</v>
      </c>
      <c r="N51" s="8">
        <v>0.05</v>
      </c>
      <c r="O51" s="3">
        <v>4</v>
      </c>
      <c r="P51" s="1" t="s">
        <v>74</v>
      </c>
      <c r="Q51" s="3">
        <v>0</v>
      </c>
      <c r="R51" s="1" t="s">
        <v>117</v>
      </c>
      <c r="S51" s="9">
        <f>(tbWeapons[[#This Row],[Max DMG]]-tbWeapons[[#This Row],[Min DMG]])/2+tbWeapons[[#This Row],[Min DMG]]</f>
        <v>44</v>
      </c>
      <c r="T51" s="10">
        <f>tbWeapons[[#This Row],[Average DMG]]*tbWeapons[[#This Row],[APS]]+(IF(LEFT(tbWeapons[[#This Row],[Stat]],11)="Adds X to Y",tbWeapons[[#This Row],[Buff]],0))</f>
        <v>50.599999999999994</v>
      </c>
      <c r="U51" s="15">
        <f>tbWeapons[[#This Row],[DPS]]/tbWeapons[[#This Row],[Level]]</f>
        <v>1.4882352941176469</v>
      </c>
      <c r="CG51" s="3"/>
      <c r="CH51" s="3"/>
      <c r="CI51" s="3"/>
      <c r="CJ51" s="3"/>
    </row>
    <row r="52" spans="2:88" ht="32.1" customHeight="1" x14ac:dyDescent="0.25">
      <c r="B52" s="2" t="s">
        <v>75</v>
      </c>
      <c r="C52" s="12" t="s">
        <v>21</v>
      </c>
      <c r="D52" s="3">
        <f>ROW(tbWeapons[#This Row])-ROW(tbWeapons[#Headers])</f>
        <v>11</v>
      </c>
      <c r="E52" s="3" t="str">
        <f>TEXT(tbWeapons[[#This Row],[Offset]],"000")</f>
        <v>011</v>
      </c>
      <c r="F52" s="11" t="s">
        <v>80</v>
      </c>
      <c r="G52" s="3">
        <v>35</v>
      </c>
      <c r="H52" s="3">
        <v>62</v>
      </c>
      <c r="I52" s="3">
        <v>62</v>
      </c>
      <c r="J52" s="3">
        <v>0</v>
      </c>
      <c r="K52" s="3">
        <v>25</v>
      </c>
      <c r="L52" s="3">
        <v>53</v>
      </c>
      <c r="M52" s="3">
        <v>1.3</v>
      </c>
      <c r="N52" s="8">
        <v>0.05</v>
      </c>
      <c r="O52" s="3">
        <v>240</v>
      </c>
      <c r="P52" s="1" t="s">
        <v>76</v>
      </c>
      <c r="Q52" s="3">
        <v>0</v>
      </c>
      <c r="R52" s="1" t="s">
        <v>117</v>
      </c>
      <c r="S52" s="9">
        <f>(tbWeapons[[#This Row],[Max DMG]]-tbWeapons[[#This Row],[Min DMG]])/2+tbWeapons[[#This Row],[Min DMG]]</f>
        <v>39</v>
      </c>
      <c r="T52" s="10">
        <f>tbWeapons[[#This Row],[Average DMG]]*tbWeapons[[#This Row],[APS]]+(IF(LEFT(tbWeapons[[#This Row],[Stat]],11)="Adds X to Y",tbWeapons[[#This Row],[Buff]],0))</f>
        <v>50.7</v>
      </c>
      <c r="U52" s="15">
        <f>tbWeapons[[#This Row],[DPS]]/tbWeapons[[#This Row],[Level]]</f>
        <v>1.4485714285714286</v>
      </c>
      <c r="CG52" s="3"/>
      <c r="CH52" s="3"/>
      <c r="CI52" s="3"/>
      <c r="CJ52" s="3"/>
    </row>
    <row r="53" spans="2:88" ht="32.1" customHeight="1" x14ac:dyDescent="0.25">
      <c r="B53" s="2" t="s">
        <v>34</v>
      </c>
      <c r="C53" s="12" t="s">
        <v>21</v>
      </c>
      <c r="D53" s="3">
        <f>ROW(tbWeapons[#This Row])-ROW(tbWeapons[#Headers])</f>
        <v>12</v>
      </c>
      <c r="E53" s="3" t="str">
        <f>TEXT(tbWeapons[[#This Row],[Offset]],"000")</f>
        <v>012</v>
      </c>
      <c r="F53" s="11" t="s">
        <v>80</v>
      </c>
      <c r="G53" s="3">
        <v>38</v>
      </c>
      <c r="H53" s="3">
        <v>55</v>
      </c>
      <c r="I53" s="3">
        <v>79</v>
      </c>
      <c r="J53" s="3">
        <v>0</v>
      </c>
      <c r="K53" s="3">
        <v>13</v>
      </c>
      <c r="L53" s="3">
        <v>53</v>
      </c>
      <c r="M53" s="3">
        <v>1.55</v>
      </c>
      <c r="N53" s="8">
        <v>0.05</v>
      </c>
      <c r="O53" s="3">
        <v>40</v>
      </c>
      <c r="P53" s="1" t="s">
        <v>71</v>
      </c>
      <c r="Q53" s="3">
        <v>0</v>
      </c>
      <c r="R53" s="1" t="s">
        <v>117</v>
      </c>
      <c r="S53" s="9">
        <f>(tbWeapons[[#This Row],[Max DMG]]-tbWeapons[[#This Row],[Min DMG]])/2+tbWeapons[[#This Row],[Min DMG]]</f>
        <v>33</v>
      </c>
      <c r="T53" s="10">
        <f>tbWeapons[[#This Row],[Average DMG]]*tbWeapons[[#This Row],[APS]]+(IF(LEFT(tbWeapons[[#This Row],[Stat]],11)="Adds X to Y",tbWeapons[[#This Row],[Buff]],0))</f>
        <v>51.15</v>
      </c>
      <c r="U53" s="15">
        <f>tbWeapons[[#This Row],[DPS]]/tbWeapons[[#This Row],[Level]]</f>
        <v>1.3460526315789474</v>
      </c>
      <c r="CG53" s="3"/>
      <c r="CH53" s="3"/>
      <c r="CI53" s="3"/>
      <c r="CJ53" s="3"/>
    </row>
    <row r="54" spans="2:88" ht="32.1" customHeight="1" x14ac:dyDescent="0.25">
      <c r="B54" s="2" t="s">
        <v>35</v>
      </c>
      <c r="C54" s="12" t="s">
        <v>21</v>
      </c>
      <c r="D54" s="3">
        <f>ROW(tbWeapons[#This Row])-ROW(tbWeapons[#Headers])</f>
        <v>13</v>
      </c>
      <c r="E54" s="3" t="str">
        <f>TEXT(tbWeapons[[#This Row],[Offset]],"000")</f>
        <v>013</v>
      </c>
      <c r="F54" s="11" t="s">
        <v>80</v>
      </c>
      <c r="G54" s="3">
        <v>41</v>
      </c>
      <c r="H54" s="3">
        <v>72</v>
      </c>
      <c r="I54" s="3">
        <v>72</v>
      </c>
      <c r="J54" s="3">
        <v>0</v>
      </c>
      <c r="K54" s="3">
        <v>37</v>
      </c>
      <c r="L54" s="3">
        <v>53</v>
      </c>
      <c r="M54" s="3">
        <v>1.3</v>
      </c>
      <c r="N54" s="8">
        <v>0.05</v>
      </c>
      <c r="O54" s="3">
        <v>40</v>
      </c>
      <c r="P54" s="1" t="s">
        <v>71</v>
      </c>
      <c r="Q54" s="3">
        <v>0</v>
      </c>
      <c r="R54" s="1" t="s">
        <v>117</v>
      </c>
      <c r="S54" s="9">
        <f>(tbWeapons[[#This Row],[Max DMG]]-tbWeapons[[#This Row],[Min DMG]])/2+tbWeapons[[#This Row],[Min DMG]]</f>
        <v>45</v>
      </c>
      <c r="T54" s="10">
        <f>tbWeapons[[#This Row],[Average DMG]]*tbWeapons[[#This Row],[APS]]+(IF(LEFT(tbWeapons[[#This Row],[Stat]],11)="Adds X to Y",tbWeapons[[#This Row],[Buff]],0))</f>
        <v>58.5</v>
      </c>
      <c r="U54" s="15">
        <f>tbWeapons[[#This Row],[DPS]]/tbWeapons[[#This Row],[Level]]</f>
        <v>1.4268292682926829</v>
      </c>
      <c r="CG54" s="3"/>
      <c r="CH54" s="3"/>
      <c r="CI54" s="3"/>
      <c r="CJ54" s="3"/>
    </row>
    <row r="55" spans="2:88" ht="32.1" customHeight="1" x14ac:dyDescent="0.25">
      <c r="B55" s="2" t="s">
        <v>36</v>
      </c>
      <c r="C55" s="12" t="s">
        <v>21</v>
      </c>
      <c r="D55" s="3">
        <f>ROW(tbWeapons[#This Row])-ROW(tbWeapons[#Headers])</f>
        <v>14</v>
      </c>
      <c r="E55" s="3" t="str">
        <f>TEXT(tbWeapons[[#This Row],[Offset]],"000")</f>
        <v>014</v>
      </c>
      <c r="F55" s="11" t="s">
        <v>80</v>
      </c>
      <c r="G55" s="3">
        <v>44</v>
      </c>
      <c r="H55" s="3">
        <v>83</v>
      </c>
      <c r="I55" s="3">
        <v>70</v>
      </c>
      <c r="J55" s="3">
        <v>0</v>
      </c>
      <c r="K55" s="3">
        <v>38</v>
      </c>
      <c r="L55" s="3">
        <v>70</v>
      </c>
      <c r="M55" s="3">
        <v>1.2</v>
      </c>
      <c r="N55" s="8">
        <v>0.05</v>
      </c>
      <c r="O55" s="3">
        <v>40</v>
      </c>
      <c r="P55" s="1" t="s">
        <v>71</v>
      </c>
      <c r="Q55" s="3">
        <v>0</v>
      </c>
      <c r="R55" s="1" t="s">
        <v>117</v>
      </c>
      <c r="S55" s="9">
        <f>(tbWeapons[[#This Row],[Max DMG]]-tbWeapons[[#This Row],[Min DMG]])/2+tbWeapons[[#This Row],[Min DMG]]</f>
        <v>54</v>
      </c>
      <c r="T55" s="10">
        <f>tbWeapons[[#This Row],[Average DMG]]*tbWeapons[[#This Row],[APS]]+(IF(LEFT(tbWeapons[[#This Row],[Stat]],11)="Adds X to Y",tbWeapons[[#This Row],[Buff]],0))</f>
        <v>64.8</v>
      </c>
      <c r="U55" s="15">
        <f>tbWeapons[[#This Row],[DPS]]/tbWeapons[[#This Row],[Level]]</f>
        <v>1.4727272727272727</v>
      </c>
      <c r="CG55" s="3"/>
      <c r="CH55" s="3"/>
      <c r="CI55" s="3"/>
      <c r="CJ55" s="3"/>
    </row>
    <row r="56" spans="2:88" ht="32.1" customHeight="1" x14ac:dyDescent="0.25">
      <c r="B56" s="2" t="s">
        <v>37</v>
      </c>
      <c r="C56" s="12" t="s">
        <v>21</v>
      </c>
      <c r="D56" s="3">
        <f>ROW(tbWeapons[#This Row])-ROW(tbWeapons[#Headers])</f>
        <v>15</v>
      </c>
      <c r="E56" s="3" t="str">
        <f>TEXT(tbWeapons[[#This Row],[Offset]],"000")</f>
        <v>015</v>
      </c>
      <c r="F56" s="11" t="s">
        <v>80</v>
      </c>
      <c r="G56" s="3">
        <v>47</v>
      </c>
      <c r="H56" s="3">
        <v>81</v>
      </c>
      <c r="I56" s="3">
        <v>81</v>
      </c>
      <c r="J56" s="3">
        <v>0</v>
      </c>
      <c r="K56" s="3">
        <v>36</v>
      </c>
      <c r="L56" s="3">
        <v>66</v>
      </c>
      <c r="M56" s="3">
        <v>1.3</v>
      </c>
      <c r="N56" s="8">
        <v>0.05</v>
      </c>
      <c r="O56" s="3">
        <v>330</v>
      </c>
      <c r="P56" s="1" t="s">
        <v>76</v>
      </c>
      <c r="Q56" s="3">
        <v>0</v>
      </c>
      <c r="R56" s="1" t="s">
        <v>117</v>
      </c>
      <c r="S56" s="9">
        <f>(tbWeapons[[#This Row],[Max DMG]]-tbWeapons[[#This Row],[Min DMG]])/2+tbWeapons[[#This Row],[Min DMG]]</f>
        <v>51</v>
      </c>
      <c r="T56" s="10">
        <f>tbWeapons[[#This Row],[Average DMG]]*tbWeapons[[#This Row],[APS]]+(IF(LEFT(tbWeapons[[#This Row],[Stat]],11)="Adds X to Y",tbWeapons[[#This Row],[Buff]],0))</f>
        <v>66.3</v>
      </c>
      <c r="U56" s="15">
        <f>tbWeapons[[#This Row],[DPS]]/tbWeapons[[#This Row],[Level]]</f>
        <v>1.4106382978723404</v>
      </c>
      <c r="CG56" s="3"/>
      <c r="CH56" s="3"/>
      <c r="CI56" s="3"/>
      <c r="CJ56" s="3"/>
    </row>
    <row r="57" spans="2:88" ht="32.1" customHeight="1" x14ac:dyDescent="0.25">
      <c r="B57" s="2" t="s">
        <v>77</v>
      </c>
      <c r="C57" s="12" t="s">
        <v>21</v>
      </c>
      <c r="D57" s="3">
        <f>ROW(tbWeapons[#This Row])-ROW(tbWeapons[#Headers])</f>
        <v>16</v>
      </c>
      <c r="E57" s="3" t="str">
        <f>TEXT(tbWeapons[[#This Row],[Offset]],"000")</f>
        <v>016</v>
      </c>
      <c r="F57" s="11" t="s">
        <v>81</v>
      </c>
      <c r="G57" s="3">
        <v>50</v>
      </c>
      <c r="H57" s="3">
        <v>94</v>
      </c>
      <c r="I57" s="3">
        <v>94</v>
      </c>
      <c r="J57" s="3">
        <v>0</v>
      </c>
      <c r="K57" s="3">
        <v>27</v>
      </c>
      <c r="L57" s="3">
        <v>51</v>
      </c>
      <c r="M57" s="3">
        <v>1.6</v>
      </c>
      <c r="N57" s="8">
        <v>0.06</v>
      </c>
      <c r="O57" s="3">
        <v>100</v>
      </c>
      <c r="P57" s="1" t="s">
        <v>73</v>
      </c>
      <c r="Q57" s="3">
        <v>0</v>
      </c>
      <c r="R57" s="1" t="s">
        <v>117</v>
      </c>
      <c r="S57" s="9">
        <f>(tbWeapons[[#This Row],[Max DMG]]-tbWeapons[[#This Row],[Min DMG]])/2+tbWeapons[[#This Row],[Min DMG]]</f>
        <v>39</v>
      </c>
      <c r="T57" s="10">
        <f>tbWeapons[[#This Row],[Average DMG]]*tbWeapons[[#This Row],[APS]]+(IF(LEFT(tbWeapons[[#This Row],[Stat]],11)="Adds X to Y",tbWeapons[[#This Row],[Buff]],0))</f>
        <v>62.400000000000006</v>
      </c>
      <c r="U57" s="15">
        <f>tbWeapons[[#This Row],[DPS]]/tbWeapons[[#This Row],[Level]]</f>
        <v>1.2480000000000002</v>
      </c>
      <c r="CG57" s="3"/>
      <c r="CH57" s="3"/>
      <c r="CI57" s="3"/>
      <c r="CJ57" s="3"/>
    </row>
    <row r="58" spans="2:88" ht="32.1" customHeight="1" x14ac:dyDescent="0.25">
      <c r="B58" s="2" t="s">
        <v>38</v>
      </c>
      <c r="C58" s="12" t="s">
        <v>21</v>
      </c>
      <c r="D58" s="3">
        <f>ROW(tbWeapons[#This Row])-ROW(tbWeapons[#Headers])</f>
        <v>17</v>
      </c>
      <c r="E58" s="3" t="str">
        <f>TEXT(tbWeapons[[#This Row],[Offset]],"000")</f>
        <v>017</v>
      </c>
      <c r="F58" s="11" t="s">
        <v>80</v>
      </c>
      <c r="G58" s="3">
        <v>50</v>
      </c>
      <c r="H58" s="3">
        <v>78</v>
      </c>
      <c r="I58" s="3">
        <v>94</v>
      </c>
      <c r="J58" s="3">
        <v>0</v>
      </c>
      <c r="K58" s="3">
        <v>34</v>
      </c>
      <c r="L58" s="3">
        <v>55</v>
      </c>
      <c r="M58" s="3">
        <v>1.5</v>
      </c>
      <c r="N58" s="8">
        <v>0.05</v>
      </c>
      <c r="O58" s="3">
        <v>350</v>
      </c>
      <c r="P58" s="1" t="s">
        <v>76</v>
      </c>
      <c r="Q58" s="3">
        <v>0</v>
      </c>
      <c r="R58" s="1" t="s">
        <v>117</v>
      </c>
      <c r="S58" s="9">
        <f>(tbWeapons[[#This Row],[Max DMG]]-tbWeapons[[#This Row],[Min DMG]])/2+tbWeapons[[#This Row],[Min DMG]]</f>
        <v>44.5</v>
      </c>
      <c r="T58" s="10">
        <f>tbWeapons[[#This Row],[Average DMG]]*tbWeapons[[#This Row],[APS]]+(IF(LEFT(tbWeapons[[#This Row],[Stat]],11)="Adds X to Y",tbWeapons[[#This Row],[Buff]],0))</f>
        <v>66.75</v>
      </c>
      <c r="U58" s="15">
        <f>tbWeapons[[#This Row],[DPS]]/tbWeapons[[#This Row],[Level]]</f>
        <v>1.335</v>
      </c>
      <c r="CG58" s="3"/>
      <c r="CH58" s="3"/>
      <c r="CI58" s="3"/>
      <c r="CJ58" s="3"/>
    </row>
    <row r="59" spans="2:88" ht="32.1" customHeight="1" x14ac:dyDescent="0.25">
      <c r="B59" s="2" t="s">
        <v>39</v>
      </c>
      <c r="C59" s="12" t="s">
        <v>21</v>
      </c>
      <c r="D59" s="3">
        <f>ROW(tbWeapons[#This Row])-ROW(tbWeapons[#Headers])</f>
        <v>18</v>
      </c>
      <c r="E59" s="3" t="str">
        <f>TEXT(tbWeapons[[#This Row],[Offset]],"000")</f>
        <v>018</v>
      </c>
      <c r="F59" s="11" t="s">
        <v>80</v>
      </c>
      <c r="G59" s="3">
        <v>53</v>
      </c>
      <c r="H59" s="3">
        <v>91</v>
      </c>
      <c r="I59" s="3">
        <v>91</v>
      </c>
      <c r="J59" s="3">
        <v>0</v>
      </c>
      <c r="K59" s="3">
        <v>30</v>
      </c>
      <c r="L59" s="3">
        <v>86</v>
      </c>
      <c r="M59" s="3">
        <v>1.3</v>
      </c>
      <c r="N59" s="8">
        <v>0.05</v>
      </c>
      <c r="O59" s="3">
        <v>40</v>
      </c>
      <c r="P59" s="1" t="s">
        <v>71</v>
      </c>
      <c r="Q59" s="3">
        <v>0</v>
      </c>
      <c r="R59" s="1" t="s">
        <v>117</v>
      </c>
      <c r="S59" s="9">
        <f>(tbWeapons[[#This Row],[Max DMG]]-tbWeapons[[#This Row],[Min DMG]])/2+tbWeapons[[#This Row],[Min DMG]]</f>
        <v>58</v>
      </c>
      <c r="T59" s="10">
        <f>tbWeapons[[#This Row],[Average DMG]]*tbWeapons[[#This Row],[APS]]+(IF(LEFT(tbWeapons[[#This Row],[Stat]],11)="Adds X to Y",tbWeapons[[#This Row],[Buff]],0))</f>
        <v>75.400000000000006</v>
      </c>
      <c r="U59" s="15">
        <f>tbWeapons[[#This Row],[DPS]]/tbWeapons[[#This Row],[Level]]</f>
        <v>1.4226415094339624</v>
      </c>
      <c r="CG59" s="3"/>
      <c r="CH59" s="3"/>
      <c r="CI59" s="3"/>
      <c r="CJ59" s="3"/>
    </row>
    <row r="60" spans="2:88" ht="32.1" customHeight="1" x14ac:dyDescent="0.25">
      <c r="B60" s="2" t="s">
        <v>40</v>
      </c>
      <c r="C60" s="12" t="s">
        <v>21</v>
      </c>
      <c r="D60" s="3">
        <f>ROW(tbWeapons[#This Row])-ROW(tbWeapons[#Headers])</f>
        <v>19</v>
      </c>
      <c r="E60" s="3" t="str">
        <f>TEXT(tbWeapons[[#This Row],[Offset]],"000")</f>
        <v>019</v>
      </c>
      <c r="F60" s="11" t="s">
        <v>80</v>
      </c>
      <c r="G60" s="3">
        <v>55</v>
      </c>
      <c r="H60" s="3">
        <v>99</v>
      </c>
      <c r="I60" s="3">
        <v>99</v>
      </c>
      <c r="J60" s="3">
        <v>0</v>
      </c>
      <c r="K60" s="3">
        <v>44</v>
      </c>
      <c r="L60" s="3">
        <v>94</v>
      </c>
      <c r="M60" s="3">
        <v>1.1499999999999999</v>
      </c>
      <c r="N60" s="8">
        <v>0.05</v>
      </c>
      <c r="O60" s="3">
        <v>4</v>
      </c>
      <c r="P60" s="1" t="s">
        <v>74</v>
      </c>
      <c r="Q60" s="3">
        <v>0</v>
      </c>
      <c r="R60" s="1" t="s">
        <v>117</v>
      </c>
      <c r="S60" s="9">
        <f>(tbWeapons[[#This Row],[Max DMG]]-tbWeapons[[#This Row],[Min DMG]])/2+tbWeapons[[#This Row],[Min DMG]]</f>
        <v>69</v>
      </c>
      <c r="T60" s="10">
        <f>tbWeapons[[#This Row],[Average DMG]]*tbWeapons[[#This Row],[APS]]+(IF(LEFT(tbWeapons[[#This Row],[Stat]],11)="Adds X to Y",tbWeapons[[#This Row],[Buff]],0))</f>
        <v>79.349999999999994</v>
      </c>
      <c r="U60" s="15">
        <f>tbWeapons[[#This Row],[DPS]]/tbWeapons[[#This Row],[Level]]</f>
        <v>1.4427272727272726</v>
      </c>
      <c r="CG60" s="3"/>
      <c r="CH60" s="3"/>
      <c r="CI60" s="3"/>
      <c r="CJ60" s="3"/>
    </row>
    <row r="61" spans="2:88" ht="32.1" customHeight="1" x14ac:dyDescent="0.25">
      <c r="B61" s="2" t="s">
        <v>41</v>
      </c>
      <c r="C61" s="12" t="s">
        <v>21</v>
      </c>
      <c r="D61" s="3">
        <f>ROW(tbWeapons[#This Row])-ROW(tbWeapons[#Headers])</f>
        <v>20</v>
      </c>
      <c r="E61" s="3" t="str">
        <f>TEXT(tbWeapons[[#This Row],[Offset]],"000")</f>
        <v>020</v>
      </c>
      <c r="F61" s="11" t="s">
        <v>80</v>
      </c>
      <c r="G61" s="3">
        <v>56</v>
      </c>
      <c r="H61" s="3">
        <v>96</v>
      </c>
      <c r="I61" s="3">
        <v>96</v>
      </c>
      <c r="J61" s="3">
        <v>0</v>
      </c>
      <c r="K61" s="3">
        <v>39</v>
      </c>
      <c r="L61" s="3">
        <v>83</v>
      </c>
      <c r="M61" s="3">
        <v>1.3</v>
      </c>
      <c r="N61" s="8">
        <v>0.05</v>
      </c>
      <c r="O61" s="3">
        <v>400</v>
      </c>
      <c r="P61" s="1" t="s">
        <v>76</v>
      </c>
      <c r="Q61" s="3">
        <v>0</v>
      </c>
      <c r="R61" s="1" t="s">
        <v>117</v>
      </c>
      <c r="S61" s="9">
        <f>(tbWeapons[[#This Row],[Max DMG]]-tbWeapons[[#This Row],[Min DMG]])/2+tbWeapons[[#This Row],[Min DMG]]</f>
        <v>61</v>
      </c>
      <c r="T61" s="10">
        <f>tbWeapons[[#This Row],[Average DMG]]*tbWeapons[[#This Row],[APS]]+(IF(LEFT(tbWeapons[[#This Row],[Stat]],11)="Adds X to Y",tbWeapons[[#This Row],[Buff]],0))</f>
        <v>79.3</v>
      </c>
      <c r="U61" s="15">
        <f>tbWeapons[[#This Row],[DPS]]/tbWeapons[[#This Row],[Level]]</f>
        <v>1.4160714285714284</v>
      </c>
      <c r="CG61" s="3"/>
      <c r="CH61" s="3"/>
      <c r="CI61" s="3"/>
      <c r="CJ61" s="3"/>
    </row>
    <row r="62" spans="2:88" ht="32.1" customHeight="1" x14ac:dyDescent="0.25">
      <c r="B62" s="2" t="s">
        <v>42</v>
      </c>
      <c r="C62" s="12" t="s">
        <v>21</v>
      </c>
      <c r="D62" s="3">
        <f>ROW(tbWeapons[#This Row])-ROW(tbWeapons[#Headers])</f>
        <v>21</v>
      </c>
      <c r="E62" s="3" t="str">
        <f>TEXT(tbWeapons[[#This Row],[Offset]],"000")</f>
        <v>021</v>
      </c>
      <c r="F62" s="11" t="s">
        <v>80</v>
      </c>
      <c r="G62" s="3">
        <v>58</v>
      </c>
      <c r="H62" s="3">
        <v>81</v>
      </c>
      <c r="I62" s="3">
        <v>117</v>
      </c>
      <c r="J62" s="3">
        <v>0</v>
      </c>
      <c r="K62" s="3">
        <v>20</v>
      </c>
      <c r="L62" s="3">
        <v>80</v>
      </c>
      <c r="M62" s="3">
        <v>1.55</v>
      </c>
      <c r="N62" s="8">
        <v>0.05</v>
      </c>
      <c r="O62" s="3">
        <v>40</v>
      </c>
      <c r="P62" s="1" t="s">
        <v>71</v>
      </c>
      <c r="Q62" s="3">
        <v>0</v>
      </c>
      <c r="R62" s="1" t="s">
        <v>117</v>
      </c>
      <c r="S62" s="9">
        <f>(tbWeapons[[#This Row],[Max DMG]]-tbWeapons[[#This Row],[Min DMG]])/2+tbWeapons[[#This Row],[Min DMG]]</f>
        <v>50</v>
      </c>
      <c r="T62" s="10">
        <f>tbWeapons[[#This Row],[Average DMG]]*tbWeapons[[#This Row],[APS]]+(IF(LEFT(tbWeapons[[#This Row],[Stat]],11)="Adds X to Y",tbWeapons[[#This Row],[Buff]],0))</f>
        <v>77.5</v>
      </c>
      <c r="U62" s="15">
        <f>tbWeapons[[#This Row],[DPS]]/tbWeapons[[#This Row],[Level]]</f>
        <v>1.3362068965517242</v>
      </c>
      <c r="CG62" s="3"/>
      <c r="CH62" s="3"/>
      <c r="CI62" s="3"/>
      <c r="CJ62" s="3"/>
    </row>
    <row r="63" spans="2:88" ht="32.1" customHeight="1" x14ac:dyDescent="0.25">
      <c r="B63" s="2" t="s">
        <v>43</v>
      </c>
      <c r="C63" s="12" t="s">
        <v>21</v>
      </c>
      <c r="D63" s="3">
        <f>ROW(tbWeapons[#This Row])-ROW(tbWeapons[#Headers])</f>
        <v>22</v>
      </c>
      <c r="E63" s="3" t="str">
        <f>TEXT(tbWeapons[[#This Row],[Offset]],"000")</f>
        <v>022</v>
      </c>
      <c r="F63" s="11" t="s">
        <v>80</v>
      </c>
      <c r="G63" s="3">
        <v>60</v>
      </c>
      <c r="H63" s="3">
        <v>113</v>
      </c>
      <c r="I63" s="3">
        <v>113</v>
      </c>
      <c r="J63" s="3">
        <v>0</v>
      </c>
      <c r="K63" s="3">
        <v>54</v>
      </c>
      <c r="L63" s="3">
        <v>78</v>
      </c>
      <c r="M63" s="3">
        <v>1.3</v>
      </c>
      <c r="N63" s="8">
        <v>0.05</v>
      </c>
      <c r="O63" s="3">
        <v>40</v>
      </c>
      <c r="P63" s="1" t="s">
        <v>71</v>
      </c>
      <c r="Q63" s="3">
        <v>0</v>
      </c>
      <c r="R63" s="1" t="s">
        <v>117</v>
      </c>
      <c r="S63" s="9">
        <f>(tbWeapons[[#This Row],[Max DMG]]-tbWeapons[[#This Row],[Min DMG]])/2+tbWeapons[[#This Row],[Min DMG]]</f>
        <v>66</v>
      </c>
      <c r="T63" s="10">
        <f>tbWeapons[[#This Row],[Average DMG]]*tbWeapons[[#This Row],[APS]]+(IF(LEFT(tbWeapons[[#This Row],[Stat]],11)="Adds X to Y",tbWeapons[[#This Row],[Buff]],0))</f>
        <v>85.8</v>
      </c>
      <c r="U63" s="15">
        <f>tbWeapons[[#This Row],[DPS]]/tbWeapons[[#This Row],[Level]]</f>
        <v>1.43</v>
      </c>
      <c r="CG63" s="3"/>
      <c r="CH63" s="3"/>
      <c r="CI63" s="3"/>
      <c r="CJ63" s="3"/>
    </row>
    <row r="64" spans="2:88" ht="32.1" customHeight="1" x14ac:dyDescent="0.25">
      <c r="B64" s="2" t="s">
        <v>44</v>
      </c>
      <c r="C64" s="12" t="s">
        <v>21</v>
      </c>
      <c r="D64" s="3">
        <f>ROW(tbWeapons[#This Row])-ROW(tbWeapons[#Headers])</f>
        <v>23</v>
      </c>
      <c r="E64" s="3" t="str">
        <f>TEXT(tbWeapons[[#This Row],[Offset]],"000")</f>
        <v>023</v>
      </c>
      <c r="F64" s="11" t="s">
        <v>80</v>
      </c>
      <c r="G64" s="3">
        <v>62</v>
      </c>
      <c r="H64" s="3">
        <v>122</v>
      </c>
      <c r="I64" s="3">
        <v>104</v>
      </c>
      <c r="J64" s="3">
        <v>0</v>
      </c>
      <c r="K64" s="3">
        <v>53</v>
      </c>
      <c r="L64" s="3">
        <v>98</v>
      </c>
      <c r="M64" s="3">
        <v>1.2</v>
      </c>
      <c r="N64" s="8">
        <v>0.05</v>
      </c>
      <c r="O64" s="3">
        <v>40</v>
      </c>
      <c r="P64" s="1" t="s">
        <v>71</v>
      </c>
      <c r="Q64" s="3">
        <v>0</v>
      </c>
      <c r="R64" s="1" t="s">
        <v>117</v>
      </c>
      <c r="S64" s="9">
        <f>(tbWeapons[[#This Row],[Max DMG]]-tbWeapons[[#This Row],[Min DMG]])/2+tbWeapons[[#This Row],[Min DMG]]</f>
        <v>75.5</v>
      </c>
      <c r="T64" s="10">
        <f>tbWeapons[[#This Row],[Average DMG]]*tbWeapons[[#This Row],[APS]]+(IF(LEFT(tbWeapons[[#This Row],[Stat]],11)="Adds X to Y",tbWeapons[[#This Row],[Buff]],0))</f>
        <v>90.6</v>
      </c>
      <c r="U64" s="15">
        <f>tbWeapons[[#This Row],[DPS]]/tbWeapons[[#This Row],[Level]]</f>
        <v>1.4612903225806451</v>
      </c>
      <c r="CG64" s="3"/>
      <c r="CH64" s="3"/>
      <c r="CI64" s="3"/>
      <c r="CJ64" s="3"/>
    </row>
    <row r="65" spans="2:88" ht="32.1" customHeight="1" x14ac:dyDescent="0.25">
      <c r="B65" s="2" t="s">
        <v>45</v>
      </c>
      <c r="C65" s="12" t="s">
        <v>21</v>
      </c>
      <c r="D65" s="3">
        <f>ROW(tbWeapons[#This Row])-ROW(tbWeapons[#Headers])</f>
        <v>24</v>
      </c>
      <c r="E65" s="3" t="str">
        <f>TEXT(tbWeapons[[#This Row],[Offset]],"000")</f>
        <v>024</v>
      </c>
      <c r="F65" s="11" t="s">
        <v>80</v>
      </c>
      <c r="G65" s="3">
        <v>64</v>
      </c>
      <c r="H65" s="3">
        <v>113</v>
      </c>
      <c r="I65" s="3">
        <v>113</v>
      </c>
      <c r="J65" s="3">
        <v>0</v>
      </c>
      <c r="K65" s="3">
        <v>46</v>
      </c>
      <c r="L65" s="3">
        <v>86</v>
      </c>
      <c r="M65" s="3">
        <v>1.3</v>
      </c>
      <c r="N65" s="8">
        <v>0.05</v>
      </c>
      <c r="O65" s="3">
        <v>460</v>
      </c>
      <c r="P65" s="1" t="s">
        <v>76</v>
      </c>
      <c r="Q65" s="3">
        <v>0</v>
      </c>
      <c r="R65" s="1" t="s">
        <v>117</v>
      </c>
      <c r="S65" s="9">
        <f>(tbWeapons[[#This Row],[Max DMG]]-tbWeapons[[#This Row],[Min DMG]])/2+tbWeapons[[#This Row],[Min DMG]]</f>
        <v>66</v>
      </c>
      <c r="T65" s="10">
        <f>tbWeapons[[#This Row],[Average DMG]]*tbWeapons[[#This Row],[APS]]+(IF(LEFT(tbWeapons[[#This Row],[Stat]],11)="Adds X to Y",tbWeapons[[#This Row],[Buff]],0))</f>
        <v>85.8</v>
      </c>
      <c r="U65" s="15">
        <f>tbWeapons[[#This Row],[DPS]]/tbWeapons[[#This Row],[Level]]</f>
        <v>1.340625</v>
      </c>
      <c r="CG65" s="3"/>
      <c r="CH65" s="3"/>
      <c r="CI65" s="3"/>
      <c r="CJ65" s="3"/>
    </row>
    <row r="66" spans="2:88" ht="32.1" customHeight="1" x14ac:dyDescent="0.25">
      <c r="B66" s="2" t="s">
        <v>46</v>
      </c>
      <c r="C66" s="12" t="s">
        <v>21</v>
      </c>
      <c r="D66" s="3">
        <f>ROW(tbWeapons[#This Row])-ROW(tbWeapons[#Headers])</f>
        <v>25</v>
      </c>
      <c r="E66" s="3" t="str">
        <f>TEXT(tbWeapons[[#This Row],[Offset]],"000")</f>
        <v>025</v>
      </c>
      <c r="F66" s="11" t="s">
        <v>80</v>
      </c>
      <c r="G66" s="3">
        <v>66</v>
      </c>
      <c r="H66" s="3">
        <v>104</v>
      </c>
      <c r="I66" s="3">
        <v>122</v>
      </c>
      <c r="J66" s="3">
        <v>0</v>
      </c>
      <c r="K66" s="3">
        <v>41</v>
      </c>
      <c r="L66" s="3">
        <v>68</v>
      </c>
      <c r="M66" s="3">
        <v>1.5</v>
      </c>
      <c r="N66" s="8">
        <v>0.05</v>
      </c>
      <c r="O66" s="3">
        <v>475</v>
      </c>
      <c r="P66" s="1" t="s">
        <v>76</v>
      </c>
      <c r="Q66" s="3">
        <v>0</v>
      </c>
      <c r="R66" s="1" t="s">
        <v>117</v>
      </c>
      <c r="S66" s="9">
        <f>(tbWeapons[[#This Row],[Max DMG]]-tbWeapons[[#This Row],[Min DMG]])/2+tbWeapons[[#This Row],[Min DMG]]</f>
        <v>54.5</v>
      </c>
      <c r="T66" s="10">
        <f>tbWeapons[[#This Row],[Average DMG]]*tbWeapons[[#This Row],[APS]]+(IF(LEFT(tbWeapons[[#This Row],[Stat]],11)="Adds X to Y",tbWeapons[[#This Row],[Buff]],0))</f>
        <v>81.75</v>
      </c>
      <c r="U66" s="15">
        <f>tbWeapons[[#This Row],[DPS]]/tbWeapons[[#This Row],[Level]]</f>
        <v>1.2386363636363635</v>
      </c>
      <c r="CG66" s="3"/>
      <c r="CH66" s="3"/>
      <c r="CI66" s="3"/>
      <c r="CJ66" s="3"/>
    </row>
    <row r="67" spans="2:88" ht="32.1" customHeight="1" x14ac:dyDescent="0.25">
      <c r="B67" s="2" t="s">
        <v>47</v>
      </c>
      <c r="C67" s="12" t="s">
        <v>21</v>
      </c>
      <c r="D67" s="3">
        <f>ROW(tbWeapons[#This Row])-ROW(tbWeapons[#Headers])</f>
        <v>26</v>
      </c>
      <c r="E67" s="3" t="str">
        <f>TEXT(tbWeapons[[#This Row],[Offset]],"000")</f>
        <v>026</v>
      </c>
      <c r="F67" s="11" t="s">
        <v>80</v>
      </c>
      <c r="G67" s="3">
        <v>68</v>
      </c>
      <c r="H67" s="3">
        <v>113</v>
      </c>
      <c r="I67" s="3">
        <v>113</v>
      </c>
      <c r="J67" s="3">
        <v>0</v>
      </c>
      <c r="K67" s="3">
        <v>35</v>
      </c>
      <c r="L67" s="3">
        <v>99</v>
      </c>
      <c r="M67" s="3">
        <v>1.3</v>
      </c>
      <c r="N67" s="8">
        <v>0.05</v>
      </c>
      <c r="O67" s="3">
        <v>40</v>
      </c>
      <c r="P67" s="1" t="s">
        <v>71</v>
      </c>
      <c r="Q67" s="3">
        <v>0</v>
      </c>
      <c r="R67" s="1" t="s">
        <v>117</v>
      </c>
      <c r="S67" s="9">
        <f>(tbWeapons[[#This Row],[Max DMG]]-tbWeapons[[#This Row],[Min DMG]])/2+tbWeapons[[#This Row],[Min DMG]]</f>
        <v>67</v>
      </c>
      <c r="T67" s="10">
        <f>tbWeapons[[#This Row],[Average DMG]]*tbWeapons[[#This Row],[APS]]+(IF(LEFT(tbWeapons[[#This Row],[Stat]],11)="Adds X to Y",tbWeapons[[#This Row],[Buff]],0))</f>
        <v>87.100000000000009</v>
      </c>
      <c r="U67" s="15">
        <f>tbWeapons[[#This Row],[DPS]]/tbWeapons[[#This Row],[Level]]</f>
        <v>1.2808823529411766</v>
      </c>
      <c r="CG67" s="3"/>
      <c r="CH67" s="3"/>
      <c r="CI67" s="3"/>
      <c r="CJ67" s="3"/>
    </row>
    <row r="68" spans="2:88" ht="32.1" customHeight="1" x14ac:dyDescent="0.25">
      <c r="B68" s="2" t="s">
        <v>78</v>
      </c>
      <c r="C68" s="12" t="s">
        <v>21</v>
      </c>
      <c r="D68" s="3">
        <f>ROW(tbWeapons[#This Row])-ROW(tbWeapons[#Headers])</f>
        <v>27</v>
      </c>
      <c r="E68" s="3" t="str">
        <f>TEXT(tbWeapons[[#This Row],[Offset]],"000")</f>
        <v>027</v>
      </c>
      <c r="F68" s="11" t="s">
        <v>81</v>
      </c>
      <c r="G68" s="3">
        <v>70</v>
      </c>
      <c r="H68" s="3">
        <v>121</v>
      </c>
      <c r="I68" s="3">
        <v>121</v>
      </c>
      <c r="J68" s="3">
        <v>0</v>
      </c>
      <c r="K68" s="3">
        <v>34</v>
      </c>
      <c r="L68" s="3">
        <v>63</v>
      </c>
      <c r="M68" s="3">
        <v>1.6</v>
      </c>
      <c r="N68" s="8">
        <v>0.06</v>
      </c>
      <c r="O68" s="3">
        <v>100</v>
      </c>
      <c r="P68" s="1" t="s">
        <v>73</v>
      </c>
      <c r="Q68" s="3">
        <v>0</v>
      </c>
      <c r="R68" s="1" t="s">
        <v>117</v>
      </c>
      <c r="S68" s="9">
        <f>(tbWeapons[[#This Row],[Max DMG]]-tbWeapons[[#This Row],[Min DMG]])/2+tbWeapons[[#This Row],[Min DMG]]</f>
        <v>48.5</v>
      </c>
      <c r="T68" s="10">
        <f>tbWeapons[[#This Row],[Average DMG]]*tbWeapons[[#This Row],[APS]]+(IF(LEFT(tbWeapons[[#This Row],[Stat]],11)="Adds X to Y",tbWeapons[[#This Row],[Buff]],0))</f>
        <v>77.600000000000009</v>
      </c>
      <c r="U68" s="15">
        <f>tbWeapons[[#This Row],[DPS]]/tbWeapons[[#This Row],[Level]]</f>
        <v>1.1085714285714288</v>
      </c>
      <c r="CG68" s="3"/>
      <c r="CH68" s="3"/>
      <c r="CI68" s="3"/>
      <c r="CJ68" s="3"/>
    </row>
    <row r="69" spans="2:88" ht="32.1" customHeight="1" x14ac:dyDescent="0.25">
      <c r="B69" s="2" t="s">
        <v>48</v>
      </c>
      <c r="C69" s="12" t="s">
        <v>21</v>
      </c>
      <c r="D69" s="3">
        <f>ROW(tbWeapons[#This Row])-ROW(tbWeapons[#Headers])</f>
        <v>28</v>
      </c>
      <c r="E69" s="3" t="str">
        <f>TEXT(tbWeapons[[#This Row],[Offset]],"000")</f>
        <v>028</v>
      </c>
      <c r="F69" s="11" t="s">
        <v>80</v>
      </c>
      <c r="G69" s="3">
        <v>70</v>
      </c>
      <c r="H69" s="3">
        <v>119</v>
      </c>
      <c r="I69" s="3">
        <v>119</v>
      </c>
      <c r="J69" s="3">
        <v>0</v>
      </c>
      <c r="K69" s="3">
        <v>37</v>
      </c>
      <c r="L69" s="3">
        <v>80</v>
      </c>
      <c r="M69" s="3">
        <v>1.4</v>
      </c>
      <c r="N69" s="8">
        <v>0.05</v>
      </c>
      <c r="O69" s="3">
        <v>6</v>
      </c>
      <c r="P69" s="1" t="s">
        <v>74</v>
      </c>
      <c r="Q69" s="3">
        <v>0</v>
      </c>
      <c r="R69" s="1" t="s">
        <v>117</v>
      </c>
      <c r="S69" s="9">
        <f>(tbWeapons[[#This Row],[Max DMG]]-tbWeapons[[#This Row],[Min DMG]])/2+tbWeapons[[#This Row],[Min DMG]]</f>
        <v>58.5</v>
      </c>
      <c r="T69" s="10">
        <f>tbWeapons[[#This Row],[Average DMG]]*tbWeapons[[#This Row],[APS]]+(IF(LEFT(tbWeapons[[#This Row],[Stat]],11)="Adds X to Y",tbWeapons[[#This Row],[Buff]],0))</f>
        <v>81.899999999999991</v>
      </c>
      <c r="U69" s="15">
        <f>tbWeapons[[#This Row],[DPS]]/tbWeapons[[#This Row],[Level]]</f>
        <v>1.17</v>
      </c>
      <c r="CG69" s="3"/>
      <c r="CH69" s="3"/>
      <c r="CI69" s="3"/>
      <c r="CJ69" s="3"/>
    </row>
    <row r="70" spans="2:88" ht="32.1" customHeight="1" x14ac:dyDescent="0.25">
      <c r="B70" s="2" t="s">
        <v>82</v>
      </c>
      <c r="C70" s="13" t="s">
        <v>0</v>
      </c>
      <c r="D70" s="3">
        <f>ROW(tbWeapons[#This Row])-ROW(tbWeapons[#Headers])</f>
        <v>29</v>
      </c>
      <c r="E70" s="4" t="str">
        <f>TEXT(tbWeapons[[#This Row],[Offset]],"000")</f>
        <v>029</v>
      </c>
      <c r="F70" s="11" t="s">
        <v>80</v>
      </c>
      <c r="G70" s="3">
        <v>3</v>
      </c>
      <c r="H70" s="3">
        <v>0</v>
      </c>
      <c r="I70" s="3">
        <v>11</v>
      </c>
      <c r="J70" s="3">
        <v>11</v>
      </c>
      <c r="K70" s="3">
        <v>4</v>
      </c>
      <c r="L70" s="3">
        <v>11</v>
      </c>
      <c r="M70" s="3">
        <v>1.6</v>
      </c>
      <c r="N70" s="8">
        <v>6.2E-2</v>
      </c>
      <c r="O70" s="3">
        <v>3</v>
      </c>
      <c r="P70" s="1" t="s">
        <v>112</v>
      </c>
      <c r="Q70" s="3">
        <v>0</v>
      </c>
      <c r="R70" s="1" t="s">
        <v>117</v>
      </c>
      <c r="S70" s="14">
        <f>(tbWeapons[[#This Row],[Max DMG]]-tbWeapons[[#This Row],[Min DMG]])/2+tbWeapons[[#This Row],[Min DMG]]</f>
        <v>7.5</v>
      </c>
      <c r="T70" s="10">
        <f>tbWeapons[[#This Row],[Average DMG]]*tbWeapons[[#This Row],[APS]]+(IF(LEFT(tbWeapons[[#This Row],[Stat]],11)="Adds X to Y",tbWeapons[[#This Row],[Buff]],0))</f>
        <v>12</v>
      </c>
      <c r="U70" s="15">
        <f>tbWeapons[[#This Row],[DPS]]/tbWeapons[[#This Row],[Level]]</f>
        <v>4</v>
      </c>
      <c r="CG70" s="3"/>
      <c r="CH70" s="3"/>
    </row>
    <row r="71" spans="2:88" ht="32.1" customHeight="1" x14ac:dyDescent="0.25">
      <c r="B71" s="2" t="s">
        <v>83</v>
      </c>
      <c r="C71" s="13" t="s">
        <v>0</v>
      </c>
      <c r="D71" s="3">
        <f>ROW(tbWeapons[#This Row])-ROW(tbWeapons[#Headers])</f>
        <v>30</v>
      </c>
      <c r="E71" s="4" t="str">
        <f>TEXT(tbWeapons[[#This Row],[Offset]],"000")</f>
        <v>030</v>
      </c>
      <c r="F71" s="11" t="s">
        <v>80</v>
      </c>
      <c r="G71" s="3">
        <v>7</v>
      </c>
      <c r="H71" s="3">
        <v>0</v>
      </c>
      <c r="I71" s="3">
        <v>14</v>
      </c>
      <c r="J71" s="3">
        <v>20</v>
      </c>
      <c r="K71" s="3">
        <v>6</v>
      </c>
      <c r="L71" s="3">
        <v>17</v>
      </c>
      <c r="M71" s="3">
        <v>1.5</v>
      </c>
      <c r="N71" s="8">
        <v>6.5000000000000002E-2</v>
      </c>
      <c r="O71" s="3">
        <v>6</v>
      </c>
      <c r="P71" s="1" t="s">
        <v>112</v>
      </c>
      <c r="Q71" s="3">
        <v>0</v>
      </c>
      <c r="R71" s="1" t="s">
        <v>117</v>
      </c>
      <c r="S71" s="14">
        <f>(tbWeapons[[#This Row],[Max DMG]]-tbWeapons[[#This Row],[Min DMG]])/2+tbWeapons[[#This Row],[Min DMG]]</f>
        <v>11.5</v>
      </c>
      <c r="T71" s="10">
        <f>tbWeapons[[#This Row],[Average DMG]]*tbWeapons[[#This Row],[APS]]+(IF(LEFT(tbWeapons[[#This Row],[Stat]],11)="Adds X to Y",tbWeapons[[#This Row],[Buff]],0))</f>
        <v>17.25</v>
      </c>
      <c r="U71" s="15">
        <f>tbWeapons[[#This Row],[DPS]]/tbWeapons[[#This Row],[Level]]</f>
        <v>2.4642857142857144</v>
      </c>
      <c r="CG71" s="3"/>
      <c r="CH71" s="3"/>
    </row>
    <row r="72" spans="2:88" ht="32.1" customHeight="1" x14ac:dyDescent="0.25">
      <c r="B72" s="2" t="s">
        <v>84</v>
      </c>
      <c r="C72" s="13" t="s">
        <v>0</v>
      </c>
      <c r="D72" s="3">
        <f>ROW(tbWeapons[#This Row])-ROW(tbWeapons[#Headers])</f>
        <v>31</v>
      </c>
      <c r="E72" s="4" t="str">
        <f>TEXT(tbWeapons[[#This Row],[Offset]],"000")</f>
        <v>031</v>
      </c>
      <c r="F72" s="11" t="s">
        <v>80</v>
      </c>
      <c r="G72" s="3">
        <v>12</v>
      </c>
      <c r="H72" s="3">
        <v>0</v>
      </c>
      <c r="I72" s="3">
        <v>25</v>
      </c>
      <c r="J72" s="3">
        <v>25</v>
      </c>
      <c r="K72" s="3">
        <v>7</v>
      </c>
      <c r="L72" s="3">
        <v>23</v>
      </c>
      <c r="M72" s="3">
        <v>1.55</v>
      </c>
      <c r="N72" s="8">
        <v>6.3E-2</v>
      </c>
      <c r="O72" s="3">
        <v>7</v>
      </c>
      <c r="P72" s="1" t="s">
        <v>112</v>
      </c>
      <c r="Q72" s="3">
        <v>0</v>
      </c>
      <c r="R72" s="1" t="s">
        <v>117</v>
      </c>
      <c r="S72" s="14">
        <f>(tbWeapons[[#This Row],[Max DMG]]-tbWeapons[[#This Row],[Min DMG]])/2+tbWeapons[[#This Row],[Min DMG]]</f>
        <v>15</v>
      </c>
      <c r="T72" s="10">
        <f>tbWeapons[[#This Row],[Average DMG]]*tbWeapons[[#This Row],[APS]]+(IF(LEFT(tbWeapons[[#This Row],[Stat]],11)="Adds X to Y",tbWeapons[[#This Row],[Buff]],0))</f>
        <v>23.25</v>
      </c>
      <c r="U72" s="15">
        <f>tbWeapons[[#This Row],[DPS]]/tbWeapons[[#This Row],[Level]]</f>
        <v>1.9375</v>
      </c>
      <c r="CG72" s="3"/>
      <c r="CH72" s="3"/>
    </row>
    <row r="73" spans="2:88" ht="32.1" customHeight="1" x14ac:dyDescent="0.25">
      <c r="B73" s="2" t="s">
        <v>85</v>
      </c>
      <c r="C73" s="13" t="s">
        <v>0</v>
      </c>
      <c r="D73" s="3">
        <f>ROW(tbWeapons[#This Row])-ROW(tbWeapons[#Headers])</f>
        <v>32</v>
      </c>
      <c r="E73" s="4" t="str">
        <f>TEXT(tbWeapons[[#This Row],[Offset]],"000")</f>
        <v>032</v>
      </c>
      <c r="F73" s="11" t="s">
        <v>80</v>
      </c>
      <c r="G73" s="3">
        <v>17</v>
      </c>
      <c r="H73" s="3">
        <v>0</v>
      </c>
      <c r="I73" s="3">
        <v>39</v>
      </c>
      <c r="J73" s="3">
        <v>27</v>
      </c>
      <c r="K73" s="3">
        <v>12</v>
      </c>
      <c r="L73" s="3">
        <v>22</v>
      </c>
      <c r="M73" s="3">
        <v>1.6</v>
      </c>
      <c r="N73" s="8">
        <v>0.06</v>
      </c>
      <c r="O73" s="3">
        <v>8</v>
      </c>
      <c r="P73" s="1" t="s">
        <v>112</v>
      </c>
      <c r="Q73" s="3">
        <v>0</v>
      </c>
      <c r="R73" s="1" t="s">
        <v>117</v>
      </c>
      <c r="S73" s="14">
        <f>(tbWeapons[[#This Row],[Max DMG]]-tbWeapons[[#This Row],[Min DMG]])/2+tbWeapons[[#This Row],[Min DMG]]</f>
        <v>17</v>
      </c>
      <c r="T73" s="10">
        <f>tbWeapons[[#This Row],[Average DMG]]*tbWeapons[[#This Row],[APS]]+(IF(LEFT(tbWeapons[[#This Row],[Stat]],11)="Adds X to Y",tbWeapons[[#This Row],[Buff]],0))</f>
        <v>27.200000000000003</v>
      </c>
      <c r="U73" s="15">
        <f>tbWeapons[[#This Row],[DPS]]/tbWeapons[[#This Row],[Level]]</f>
        <v>1.6</v>
      </c>
      <c r="CG73" s="3"/>
      <c r="CH73" s="3"/>
    </row>
    <row r="74" spans="2:88" ht="32.1" customHeight="1" x14ac:dyDescent="0.25">
      <c r="B74" s="2" t="s">
        <v>86</v>
      </c>
      <c r="C74" s="13" t="s">
        <v>0</v>
      </c>
      <c r="D74" s="3">
        <f>ROW(tbWeapons[#This Row])-ROW(tbWeapons[#Headers])</f>
        <v>33</v>
      </c>
      <c r="E74" s="4" t="str">
        <f>TEXT(tbWeapons[[#This Row],[Offset]],"000")</f>
        <v>033</v>
      </c>
      <c r="F74" s="11" t="s">
        <v>80</v>
      </c>
      <c r="G74" s="3">
        <v>22</v>
      </c>
      <c r="H74" s="3">
        <v>0</v>
      </c>
      <c r="I74" s="3">
        <v>41</v>
      </c>
      <c r="J74" s="3">
        <v>41</v>
      </c>
      <c r="K74" s="3">
        <v>12</v>
      </c>
      <c r="L74" s="3">
        <v>31</v>
      </c>
      <c r="M74" s="3">
        <v>1.55</v>
      </c>
      <c r="N74" s="8">
        <v>6.3E-2</v>
      </c>
      <c r="O74" s="3">
        <v>12</v>
      </c>
      <c r="P74" s="1" t="s">
        <v>112</v>
      </c>
      <c r="Q74" s="3">
        <v>0</v>
      </c>
      <c r="R74" s="1" t="s">
        <v>117</v>
      </c>
      <c r="S74" s="14">
        <f>(tbWeapons[[#This Row],[Max DMG]]-tbWeapons[[#This Row],[Min DMG]])/2+tbWeapons[[#This Row],[Min DMG]]</f>
        <v>21.5</v>
      </c>
      <c r="T74" s="10">
        <f>tbWeapons[[#This Row],[Average DMG]]*tbWeapons[[#This Row],[APS]]+(IF(LEFT(tbWeapons[[#This Row],[Stat]],11)="Adds X to Y",tbWeapons[[#This Row],[Buff]],0))</f>
        <v>33.325000000000003</v>
      </c>
      <c r="U74" s="15">
        <f>tbWeapons[[#This Row],[DPS]]/tbWeapons[[#This Row],[Level]]</f>
        <v>1.5147727272727274</v>
      </c>
      <c r="CG74" s="3"/>
      <c r="CH74" s="3"/>
    </row>
    <row r="75" spans="2:88" ht="32.1" customHeight="1" x14ac:dyDescent="0.25">
      <c r="B75" s="2" t="s">
        <v>87</v>
      </c>
      <c r="C75" s="13" t="s">
        <v>0</v>
      </c>
      <c r="D75" s="3">
        <f>ROW(tbWeapons[#This Row])-ROW(tbWeapons[#Headers])</f>
        <v>34</v>
      </c>
      <c r="E75" s="4" t="str">
        <f>TEXT(tbWeapons[[#This Row],[Offset]],"000")</f>
        <v>034</v>
      </c>
      <c r="F75" s="11" t="s">
        <v>80</v>
      </c>
      <c r="G75" s="3">
        <v>26</v>
      </c>
      <c r="H75" s="3">
        <v>0</v>
      </c>
      <c r="I75" s="3">
        <v>39</v>
      </c>
      <c r="J75" s="3">
        <v>56</v>
      </c>
      <c r="K75" s="3">
        <v>16</v>
      </c>
      <c r="L75" s="3">
        <v>43</v>
      </c>
      <c r="M75" s="3">
        <v>1.3</v>
      </c>
      <c r="N75" s="8">
        <v>6.5000000000000002E-2</v>
      </c>
      <c r="O75" s="3">
        <v>19</v>
      </c>
      <c r="P75" s="1" t="s">
        <v>112</v>
      </c>
      <c r="Q75" s="3">
        <v>0</v>
      </c>
      <c r="R75" s="1" t="s">
        <v>117</v>
      </c>
      <c r="S75" s="14">
        <f>(tbWeapons[[#This Row],[Max DMG]]-tbWeapons[[#This Row],[Min DMG]])/2+tbWeapons[[#This Row],[Min DMG]]</f>
        <v>29.5</v>
      </c>
      <c r="T75" s="10">
        <f>tbWeapons[[#This Row],[Average DMG]]*tbWeapons[[#This Row],[APS]]+(IF(LEFT(tbWeapons[[#This Row],[Stat]],11)="Adds X to Y",tbWeapons[[#This Row],[Buff]],0))</f>
        <v>38.35</v>
      </c>
      <c r="U75" s="15">
        <f>tbWeapons[[#This Row],[DPS]]/tbWeapons[[#This Row],[Level]]</f>
        <v>1.4750000000000001</v>
      </c>
      <c r="CG75" s="3"/>
      <c r="CH75" s="3"/>
    </row>
    <row r="76" spans="2:88" ht="32.1" customHeight="1" x14ac:dyDescent="0.25">
      <c r="B76" s="2" t="s">
        <v>88</v>
      </c>
      <c r="C76" s="13" t="s">
        <v>0</v>
      </c>
      <c r="D76" s="3">
        <f>ROW(tbWeapons[#This Row])-ROW(tbWeapons[#Headers])</f>
        <v>35</v>
      </c>
      <c r="E76" s="4" t="str">
        <f>TEXT(tbWeapons[[#This Row],[Offset]],"000")</f>
        <v>035</v>
      </c>
      <c r="F76" s="11" t="s">
        <v>80</v>
      </c>
      <c r="G76" s="3">
        <v>30</v>
      </c>
      <c r="H76" s="3">
        <v>0</v>
      </c>
      <c r="I76" s="3">
        <v>54</v>
      </c>
      <c r="J76" s="3">
        <v>54</v>
      </c>
      <c r="K76" s="3">
        <v>13</v>
      </c>
      <c r="L76" s="3">
        <v>24</v>
      </c>
      <c r="M76" s="3">
        <v>1.6</v>
      </c>
      <c r="N76" s="8">
        <v>0.06</v>
      </c>
      <c r="O76" s="3">
        <f>AVERAGE(AVERAGE(23,33),AVERAGE(45,60))</f>
        <v>40.25</v>
      </c>
      <c r="P76" s="1" t="s">
        <v>110</v>
      </c>
      <c r="Q76" s="3">
        <v>0</v>
      </c>
      <c r="R76" s="1" t="s">
        <v>117</v>
      </c>
      <c r="S76" s="14">
        <f>(tbWeapons[[#This Row],[Max DMG]]-tbWeapons[[#This Row],[Min DMG]])/2+tbWeapons[[#This Row],[Min DMG]]</f>
        <v>18.5</v>
      </c>
      <c r="T76" s="10">
        <f>tbWeapons[[#This Row],[Average DMG]]*tbWeapons[[#This Row],[APS]]+(IF(LEFT(tbWeapons[[#This Row],[Stat]],11)="Adds X to Y",tbWeapons[[#This Row],[Buff]],0))</f>
        <v>69.849999999999994</v>
      </c>
      <c r="U76" s="15">
        <f>tbWeapons[[#This Row],[DPS]]/tbWeapons[[#This Row],[Level]]</f>
        <v>2.3283333333333331</v>
      </c>
      <c r="CG76" s="3"/>
      <c r="CH76" s="3"/>
    </row>
    <row r="77" spans="2:88" ht="32.1" customHeight="1" x14ac:dyDescent="0.25">
      <c r="B77" s="2" t="s">
        <v>89</v>
      </c>
      <c r="C77" s="13" t="s">
        <v>0</v>
      </c>
      <c r="D77" s="3">
        <f>ROW(tbWeapons[#This Row])-ROW(tbWeapons[#Headers])</f>
        <v>36</v>
      </c>
      <c r="E77" s="4" t="str">
        <f>TEXT(tbWeapons[[#This Row],[Offset]],"000")</f>
        <v>036</v>
      </c>
      <c r="F77" s="11" t="s">
        <v>80</v>
      </c>
      <c r="G77" s="3">
        <v>30</v>
      </c>
      <c r="H77" s="3">
        <v>0</v>
      </c>
      <c r="I77" s="3">
        <v>64</v>
      </c>
      <c r="J77" s="3">
        <v>44</v>
      </c>
      <c r="K77" s="3">
        <v>14</v>
      </c>
      <c r="L77" s="3">
        <v>38</v>
      </c>
      <c r="M77" s="3">
        <v>1.6</v>
      </c>
      <c r="N77" s="8">
        <v>0.06</v>
      </c>
      <c r="O77" s="3">
        <v>15</v>
      </c>
      <c r="P77" s="1" t="s">
        <v>112</v>
      </c>
      <c r="Q77" s="3">
        <v>0</v>
      </c>
      <c r="R77" s="1" t="s">
        <v>117</v>
      </c>
      <c r="S77" s="14">
        <f>(tbWeapons[[#This Row],[Max DMG]]-tbWeapons[[#This Row],[Min DMG]])/2+tbWeapons[[#This Row],[Min DMG]]</f>
        <v>26</v>
      </c>
      <c r="T77" s="10">
        <f>tbWeapons[[#This Row],[Average DMG]]*tbWeapons[[#This Row],[APS]]+(IF(LEFT(tbWeapons[[#This Row],[Stat]],11)="Adds X to Y",tbWeapons[[#This Row],[Buff]],0))</f>
        <v>41.6</v>
      </c>
      <c r="U77" s="15">
        <f>tbWeapons[[#This Row],[DPS]]/tbWeapons[[#This Row],[Level]]</f>
        <v>1.3866666666666667</v>
      </c>
      <c r="CG77" s="3"/>
      <c r="CH77" s="3"/>
    </row>
    <row r="78" spans="2:88" ht="32.1" customHeight="1" x14ac:dyDescent="0.25">
      <c r="B78" s="2" t="s">
        <v>90</v>
      </c>
      <c r="C78" s="13" t="s">
        <v>0</v>
      </c>
      <c r="D78" s="3">
        <f>ROW(tbWeapons[#This Row])-ROW(tbWeapons[#Headers])</f>
        <v>37</v>
      </c>
      <c r="E78" s="4" t="str">
        <f>TEXT(tbWeapons[[#This Row],[Offset]],"000")</f>
        <v>037</v>
      </c>
      <c r="F78" s="11" t="s">
        <v>80</v>
      </c>
      <c r="G78" s="3">
        <v>34</v>
      </c>
      <c r="H78" s="3">
        <v>0</v>
      </c>
      <c r="I78" s="3">
        <v>61</v>
      </c>
      <c r="J78" s="3">
        <v>61</v>
      </c>
      <c r="K78" s="3">
        <v>12</v>
      </c>
      <c r="L78" s="3">
        <v>46</v>
      </c>
      <c r="M78" s="3">
        <v>1.5</v>
      </c>
      <c r="N78" s="8">
        <v>6.3E-2</v>
      </c>
      <c r="O78" s="3">
        <v>20</v>
      </c>
      <c r="P78" s="1" t="s">
        <v>112</v>
      </c>
      <c r="Q78" s="3">
        <v>0</v>
      </c>
      <c r="R78" s="1" t="s">
        <v>117</v>
      </c>
      <c r="S78" s="14">
        <f>(tbWeapons[[#This Row],[Max DMG]]-tbWeapons[[#This Row],[Min DMG]])/2+tbWeapons[[#This Row],[Min DMG]]</f>
        <v>29</v>
      </c>
      <c r="T78" s="10">
        <f>tbWeapons[[#This Row],[Average DMG]]*tbWeapons[[#This Row],[APS]]+(IF(LEFT(tbWeapons[[#This Row],[Stat]],11)="Adds X to Y",tbWeapons[[#This Row],[Buff]],0))</f>
        <v>43.5</v>
      </c>
      <c r="U78" s="15">
        <f>tbWeapons[[#This Row],[DPS]]/tbWeapons[[#This Row],[Level]]</f>
        <v>1.2794117647058822</v>
      </c>
      <c r="CG78" s="3"/>
      <c r="CH78" s="3"/>
    </row>
    <row r="79" spans="2:88" ht="32.1" customHeight="1" x14ac:dyDescent="0.25">
      <c r="B79" s="2" t="s">
        <v>91</v>
      </c>
      <c r="C79" s="13" t="s">
        <v>0</v>
      </c>
      <c r="D79" s="3">
        <f>ROW(tbWeapons[#This Row])-ROW(tbWeapons[#Headers])</f>
        <v>38</v>
      </c>
      <c r="E79" s="4" t="str">
        <f>TEXT(tbWeapons[[#This Row],[Offset]],"000")</f>
        <v>038</v>
      </c>
      <c r="F79" s="11" t="s">
        <v>80</v>
      </c>
      <c r="G79" s="3">
        <v>36</v>
      </c>
      <c r="H79" s="3">
        <v>0</v>
      </c>
      <c r="I79" s="3">
        <v>67</v>
      </c>
      <c r="J79" s="3">
        <v>67</v>
      </c>
      <c r="K79" s="3">
        <v>15</v>
      </c>
      <c r="L79" s="3">
        <v>44</v>
      </c>
      <c r="M79" s="3">
        <v>1.5</v>
      </c>
      <c r="N79" s="8">
        <v>6.3E-2</v>
      </c>
      <c r="O79" s="3">
        <v>6</v>
      </c>
      <c r="P79" s="1" t="s">
        <v>115</v>
      </c>
      <c r="Q79" s="3">
        <v>15</v>
      </c>
      <c r="R79" s="1" t="s">
        <v>112</v>
      </c>
      <c r="S79" s="14">
        <f>(tbWeapons[[#This Row],[Max DMG]]-tbWeapons[[#This Row],[Min DMG]])/2+tbWeapons[[#This Row],[Min DMG]]</f>
        <v>29.5</v>
      </c>
      <c r="T79" s="10">
        <f>tbWeapons[[#This Row],[Average DMG]]*tbWeapons[[#This Row],[APS]]+(IF(LEFT(tbWeapons[[#This Row],[Stat]],11)="Adds X to Y",tbWeapons[[#This Row],[Buff]],0))</f>
        <v>44.25</v>
      </c>
      <c r="U79" s="15">
        <f>tbWeapons[[#This Row],[DPS]]/tbWeapons[[#This Row],[Level]]</f>
        <v>1.2291666666666667</v>
      </c>
      <c r="CG79" s="3"/>
      <c r="CH79" s="3"/>
    </row>
    <row r="80" spans="2:88" ht="32.1" customHeight="1" x14ac:dyDescent="0.25">
      <c r="B80" s="2" t="s">
        <v>92</v>
      </c>
      <c r="C80" s="13" t="s">
        <v>0</v>
      </c>
      <c r="D80" s="3">
        <f>ROW(tbWeapons[#This Row])-ROW(tbWeapons[#Headers])</f>
        <v>39</v>
      </c>
      <c r="E80" s="4" t="str">
        <f>TEXT(tbWeapons[[#This Row],[Offset]],"000")</f>
        <v>039</v>
      </c>
      <c r="F80" s="11" t="s">
        <v>80</v>
      </c>
      <c r="G80" s="3">
        <v>37</v>
      </c>
      <c r="H80" s="3">
        <v>0</v>
      </c>
      <c r="I80" s="3">
        <v>53</v>
      </c>
      <c r="J80" s="3">
        <v>77</v>
      </c>
      <c r="K80" s="3">
        <v>20</v>
      </c>
      <c r="L80" s="3">
        <v>53</v>
      </c>
      <c r="M80" s="3">
        <v>1.3</v>
      </c>
      <c r="N80" s="8">
        <v>6.5000000000000002E-2</v>
      </c>
      <c r="O80" s="3">
        <v>25</v>
      </c>
      <c r="P80" s="1" t="s">
        <v>112</v>
      </c>
      <c r="Q80" s="3">
        <v>0</v>
      </c>
      <c r="R80" s="1" t="s">
        <v>117</v>
      </c>
      <c r="S80" s="14">
        <f>(tbWeapons[[#This Row],[Max DMG]]-tbWeapons[[#This Row],[Min DMG]])/2+tbWeapons[[#This Row],[Min DMG]]</f>
        <v>36.5</v>
      </c>
      <c r="T80" s="10">
        <f>tbWeapons[[#This Row],[Average DMG]]*tbWeapons[[#This Row],[APS]]+(IF(LEFT(tbWeapons[[#This Row],[Stat]],11)="Adds X to Y",tbWeapons[[#This Row],[Buff]],0))</f>
        <v>47.45</v>
      </c>
      <c r="U80" s="15">
        <f>tbWeapons[[#This Row],[DPS]]/tbWeapons[[#This Row],[Level]]</f>
        <v>1.2824324324324325</v>
      </c>
      <c r="CG80" s="3"/>
      <c r="CH80" s="3"/>
    </row>
    <row r="81" spans="2:86" ht="32.1" customHeight="1" x14ac:dyDescent="0.25">
      <c r="B81" s="2" t="s">
        <v>93</v>
      </c>
      <c r="C81" s="13" t="s">
        <v>0</v>
      </c>
      <c r="D81" s="3">
        <f>ROW(tbWeapons[#This Row])-ROW(tbWeapons[#Headers])</f>
        <v>40</v>
      </c>
      <c r="E81" s="4" t="str">
        <f>TEXT(tbWeapons[[#This Row],[Offset]],"000")</f>
        <v>040</v>
      </c>
      <c r="F81" s="11" t="s">
        <v>80</v>
      </c>
      <c r="G81" s="3">
        <v>40</v>
      </c>
      <c r="H81" s="3">
        <v>0</v>
      </c>
      <c r="I81" s="3">
        <v>70</v>
      </c>
      <c r="J81" s="3">
        <v>70</v>
      </c>
      <c r="K81" s="3">
        <v>15</v>
      </c>
      <c r="L81" s="3">
        <v>51</v>
      </c>
      <c r="M81" s="3">
        <v>1.5</v>
      </c>
      <c r="N81" s="8">
        <v>6.3E-2</v>
      </c>
      <c r="O81" s="3">
        <v>24</v>
      </c>
      <c r="P81" s="1" t="s">
        <v>112</v>
      </c>
      <c r="Q81" s="3">
        <v>0</v>
      </c>
      <c r="R81" s="1" t="s">
        <v>117</v>
      </c>
      <c r="S81" s="14">
        <f>(tbWeapons[[#This Row],[Max DMG]]-tbWeapons[[#This Row],[Min DMG]])/2+tbWeapons[[#This Row],[Min DMG]]</f>
        <v>33</v>
      </c>
      <c r="T81" s="10">
        <f>tbWeapons[[#This Row],[Average DMG]]*tbWeapons[[#This Row],[APS]]+(IF(LEFT(tbWeapons[[#This Row],[Stat]],11)="Adds X to Y",tbWeapons[[#This Row],[Buff]],0))</f>
        <v>49.5</v>
      </c>
      <c r="U81" s="15">
        <f>tbWeapons[[#This Row],[DPS]]/tbWeapons[[#This Row],[Level]]</f>
        <v>1.2375</v>
      </c>
      <c r="CG81" s="3"/>
      <c r="CH81" s="3"/>
    </row>
    <row r="82" spans="2:86" ht="32.1" customHeight="1" x14ac:dyDescent="0.25">
      <c r="B82" s="2" t="s">
        <v>94</v>
      </c>
      <c r="C82" s="13" t="s">
        <v>0</v>
      </c>
      <c r="D82" s="3">
        <f>ROW(tbWeapons[#This Row])-ROW(tbWeapons[#Headers])</f>
        <v>41</v>
      </c>
      <c r="E82" s="4" t="str">
        <f>TEXT(tbWeapons[[#This Row],[Offset]],"000")</f>
        <v>041</v>
      </c>
      <c r="F82" s="11" t="s">
        <v>80</v>
      </c>
      <c r="G82" s="3">
        <v>43</v>
      </c>
      <c r="H82" s="3">
        <v>0</v>
      </c>
      <c r="I82" s="3">
        <v>88</v>
      </c>
      <c r="J82" s="3">
        <v>61</v>
      </c>
      <c r="K82" s="3">
        <v>23</v>
      </c>
      <c r="L82" s="3">
        <v>43</v>
      </c>
      <c r="M82" s="3">
        <v>1.6</v>
      </c>
      <c r="N82" s="8">
        <v>0.06</v>
      </c>
      <c r="O82" s="3">
        <v>1.6</v>
      </c>
      <c r="P82" s="1" t="s">
        <v>116</v>
      </c>
      <c r="Q82" s="3">
        <v>0</v>
      </c>
      <c r="R82" s="1" t="s">
        <v>117</v>
      </c>
      <c r="S82" s="14">
        <f>(tbWeapons[[#This Row],[Max DMG]]-tbWeapons[[#This Row],[Min DMG]])/2+tbWeapons[[#This Row],[Min DMG]]</f>
        <v>33</v>
      </c>
      <c r="T82" s="10">
        <f>tbWeapons[[#This Row],[Average DMG]]*tbWeapons[[#This Row],[APS]]+(IF(LEFT(tbWeapons[[#This Row],[Stat]],11)="Adds X to Y",tbWeapons[[#This Row],[Buff]],0))</f>
        <v>52.800000000000004</v>
      </c>
      <c r="U82" s="15">
        <f>tbWeapons[[#This Row],[DPS]]/tbWeapons[[#This Row],[Level]]</f>
        <v>1.2279069767441861</v>
      </c>
      <c r="CG82" s="3"/>
      <c r="CH82" s="3"/>
    </row>
    <row r="83" spans="2:86" ht="32.1" customHeight="1" x14ac:dyDescent="0.25">
      <c r="B83" s="2" t="s">
        <v>95</v>
      </c>
      <c r="C83" s="13" t="s">
        <v>0</v>
      </c>
      <c r="D83" s="3">
        <f>ROW(tbWeapons[#This Row])-ROW(tbWeapons[#Headers])</f>
        <v>42</v>
      </c>
      <c r="E83" s="4" t="str">
        <f>TEXT(tbWeapons[[#This Row],[Offset]],"000")</f>
        <v>042</v>
      </c>
      <c r="F83" s="11" t="s">
        <v>80</v>
      </c>
      <c r="G83" s="3">
        <v>46</v>
      </c>
      <c r="H83" s="3">
        <v>0</v>
      </c>
      <c r="I83" s="3">
        <v>80</v>
      </c>
      <c r="J83" s="3">
        <v>80</v>
      </c>
      <c r="K83" s="3">
        <v>20</v>
      </c>
      <c r="L83" s="3">
        <v>53</v>
      </c>
      <c r="M83" s="3">
        <v>1.5</v>
      </c>
      <c r="N83" s="8">
        <v>6.3E-2</v>
      </c>
      <c r="O83" s="3">
        <v>44</v>
      </c>
      <c r="P83" s="1" t="s">
        <v>112</v>
      </c>
      <c r="Q83" s="3">
        <v>0</v>
      </c>
      <c r="R83" s="1" t="s">
        <v>117</v>
      </c>
      <c r="S83" s="14">
        <f>(tbWeapons[[#This Row],[Max DMG]]-tbWeapons[[#This Row],[Min DMG]])/2+tbWeapons[[#This Row],[Min DMG]]</f>
        <v>36.5</v>
      </c>
      <c r="T83" s="10">
        <f>tbWeapons[[#This Row],[Average DMG]]*tbWeapons[[#This Row],[APS]]+(IF(LEFT(tbWeapons[[#This Row],[Stat]],11)="Adds X to Y",tbWeapons[[#This Row],[Buff]],0))</f>
        <v>54.75</v>
      </c>
      <c r="U83" s="15">
        <f>tbWeapons[[#This Row],[DPS]]/tbWeapons[[#This Row],[Level]]</f>
        <v>1.1902173913043479</v>
      </c>
      <c r="CG83" s="3"/>
      <c r="CH83" s="3"/>
    </row>
    <row r="84" spans="2:86" ht="32.1" customHeight="1" x14ac:dyDescent="0.25">
      <c r="B84" s="2" t="s">
        <v>96</v>
      </c>
      <c r="C84" s="13" t="s">
        <v>0</v>
      </c>
      <c r="D84" s="3">
        <f>ROW(tbWeapons[#This Row])-ROW(tbWeapons[#Headers])</f>
        <v>43</v>
      </c>
      <c r="E84" s="4" t="str">
        <f>TEXT(tbWeapons[[#This Row],[Offset]],"000")</f>
        <v>043</v>
      </c>
      <c r="F84" s="11" t="s">
        <v>80</v>
      </c>
      <c r="G84" s="3">
        <v>49</v>
      </c>
      <c r="H84" s="3">
        <v>0</v>
      </c>
      <c r="I84" s="3">
        <v>69</v>
      </c>
      <c r="J84" s="3">
        <v>100</v>
      </c>
      <c r="K84" s="3">
        <v>26</v>
      </c>
      <c r="L84" s="3">
        <v>68</v>
      </c>
      <c r="M84" s="3">
        <v>1.3</v>
      </c>
      <c r="N84" s="8">
        <v>6.5000000000000002E-2</v>
      </c>
      <c r="O84" s="3">
        <v>2</v>
      </c>
      <c r="P84" s="1" t="s">
        <v>116</v>
      </c>
      <c r="Q84" s="3">
        <v>0</v>
      </c>
      <c r="R84" s="1" t="s">
        <v>117</v>
      </c>
      <c r="S84" s="14">
        <f>(tbWeapons[[#This Row],[Max DMG]]-tbWeapons[[#This Row],[Min DMG]])/2+tbWeapons[[#This Row],[Min DMG]]</f>
        <v>47</v>
      </c>
      <c r="T84" s="10">
        <f>tbWeapons[[#This Row],[Average DMG]]*tbWeapons[[#This Row],[APS]]+(IF(LEFT(tbWeapons[[#This Row],[Stat]],11)="Adds X to Y",tbWeapons[[#This Row],[Buff]],0))</f>
        <v>61.1</v>
      </c>
      <c r="U84" s="15">
        <f>tbWeapons[[#This Row],[DPS]]/tbWeapons[[#This Row],[Level]]</f>
        <v>1.2469387755102042</v>
      </c>
      <c r="CG84" s="3"/>
      <c r="CH84" s="3"/>
    </row>
    <row r="85" spans="2:86" ht="32.1" customHeight="1" x14ac:dyDescent="0.25">
      <c r="B85" s="2" t="s">
        <v>97</v>
      </c>
      <c r="C85" s="13" t="s">
        <v>0</v>
      </c>
      <c r="D85" s="3">
        <f>ROW(tbWeapons[#This Row])-ROW(tbWeapons[#Headers])</f>
        <v>44</v>
      </c>
      <c r="E85" s="4" t="str">
        <f>TEXT(tbWeapons[[#This Row],[Offset]],"000")</f>
        <v>044</v>
      </c>
      <c r="F85" s="11" t="s">
        <v>80</v>
      </c>
      <c r="G85" s="3">
        <v>50</v>
      </c>
      <c r="H85" s="3">
        <v>0</v>
      </c>
      <c r="I85" s="3">
        <v>86</v>
      </c>
      <c r="J85" s="3">
        <v>86</v>
      </c>
      <c r="K85" s="3">
        <v>20</v>
      </c>
      <c r="L85" s="3">
        <v>37</v>
      </c>
      <c r="M85" s="3">
        <v>1.6</v>
      </c>
      <c r="N85" s="8">
        <v>0.06</v>
      </c>
      <c r="O85" s="3">
        <f>AVERAGE(AVERAGE(38,48),AVERAGE(70,90))</f>
        <v>61.5</v>
      </c>
      <c r="P85" s="1" t="s">
        <v>110</v>
      </c>
      <c r="Q85" s="3">
        <v>0</v>
      </c>
      <c r="R85" s="1" t="s">
        <v>117</v>
      </c>
      <c r="S85" s="14">
        <f>(tbWeapons[[#This Row],[Max DMG]]-tbWeapons[[#This Row],[Min DMG]])/2+tbWeapons[[#This Row],[Min DMG]]</f>
        <v>28.5</v>
      </c>
      <c r="T85" s="10">
        <f>tbWeapons[[#This Row],[Average DMG]]*tbWeapons[[#This Row],[APS]]+(IF(LEFT(tbWeapons[[#This Row],[Stat]],11)="Adds X to Y",tbWeapons[[#This Row],[Buff]],0))</f>
        <v>107.1</v>
      </c>
      <c r="U85" s="15">
        <f>tbWeapons[[#This Row],[DPS]]/tbWeapons[[#This Row],[Level]]</f>
        <v>2.1419999999999999</v>
      </c>
      <c r="CG85" s="3"/>
      <c r="CH85" s="3"/>
    </row>
    <row r="86" spans="2:86" ht="32.1" customHeight="1" x14ac:dyDescent="0.25">
      <c r="B86" s="2" t="s">
        <v>98</v>
      </c>
      <c r="C86" s="13" t="s">
        <v>0</v>
      </c>
      <c r="D86" s="3">
        <f>ROW(tbWeapons[#This Row])-ROW(tbWeapons[#Headers])</f>
        <v>45</v>
      </c>
      <c r="E86" s="4" t="str">
        <f>TEXT(tbWeapons[[#This Row],[Offset]],"000")</f>
        <v>045</v>
      </c>
      <c r="F86" s="11" t="s">
        <v>80</v>
      </c>
      <c r="G86" s="3">
        <v>52</v>
      </c>
      <c r="H86" s="3">
        <v>0</v>
      </c>
      <c r="I86" s="3">
        <v>105</v>
      </c>
      <c r="J86" s="3">
        <v>73</v>
      </c>
      <c r="K86" s="3">
        <v>21</v>
      </c>
      <c r="L86" s="3">
        <v>56</v>
      </c>
      <c r="M86" s="3">
        <v>1.6</v>
      </c>
      <c r="N86" s="8">
        <v>0.06</v>
      </c>
      <c r="O86" s="3">
        <v>40</v>
      </c>
      <c r="P86" s="1" t="s">
        <v>112</v>
      </c>
      <c r="Q86" s="3">
        <v>0</v>
      </c>
      <c r="R86" s="1" t="s">
        <v>117</v>
      </c>
      <c r="S86" s="14">
        <f>(tbWeapons[[#This Row],[Max DMG]]-tbWeapons[[#This Row],[Min DMG]])/2+tbWeapons[[#This Row],[Min DMG]]</f>
        <v>38.5</v>
      </c>
      <c r="T86" s="10">
        <f>tbWeapons[[#This Row],[Average DMG]]*tbWeapons[[#This Row],[APS]]+(IF(LEFT(tbWeapons[[#This Row],[Stat]],11)="Adds X to Y",tbWeapons[[#This Row],[Buff]],0))</f>
        <v>61.6</v>
      </c>
      <c r="U86" s="15">
        <f>tbWeapons[[#This Row],[DPS]]/tbWeapons[[#This Row],[Level]]</f>
        <v>1.1846153846153846</v>
      </c>
      <c r="CG86" s="3"/>
      <c r="CH86" s="3"/>
    </row>
    <row r="87" spans="2:86" ht="32.1" customHeight="1" x14ac:dyDescent="0.25">
      <c r="B87" s="2" t="s">
        <v>99</v>
      </c>
      <c r="C87" s="13" t="s">
        <v>0</v>
      </c>
      <c r="D87" s="3">
        <f>ROW(tbWeapons[#This Row])-ROW(tbWeapons[#Headers])</f>
        <v>46</v>
      </c>
      <c r="E87" s="4" t="str">
        <f>TEXT(tbWeapons[[#This Row],[Offset]],"000")</f>
        <v>046</v>
      </c>
      <c r="F87" s="11" t="s">
        <v>80</v>
      </c>
      <c r="G87" s="3">
        <v>55</v>
      </c>
      <c r="H87" s="3">
        <v>0</v>
      </c>
      <c r="I87" s="3">
        <v>94</v>
      </c>
      <c r="J87" s="3">
        <v>94</v>
      </c>
      <c r="K87" s="3">
        <v>17</v>
      </c>
      <c r="L87" s="3">
        <v>69</v>
      </c>
      <c r="M87" s="3">
        <v>1.5</v>
      </c>
      <c r="N87" s="8">
        <v>6.3E-2</v>
      </c>
      <c r="O87" s="3">
        <v>2</v>
      </c>
      <c r="P87" s="1" t="s">
        <v>116</v>
      </c>
      <c r="Q87" s="3">
        <v>0</v>
      </c>
      <c r="R87" s="1" t="s">
        <v>117</v>
      </c>
      <c r="S87" s="14">
        <f>(tbWeapons[[#This Row],[Max DMG]]-tbWeapons[[#This Row],[Min DMG]])/2+tbWeapons[[#This Row],[Min DMG]]</f>
        <v>43</v>
      </c>
      <c r="T87" s="10">
        <f>tbWeapons[[#This Row],[Average DMG]]*tbWeapons[[#This Row],[APS]]+(IF(LEFT(tbWeapons[[#This Row],[Stat]],11)="Adds X to Y",tbWeapons[[#This Row],[Buff]],0))</f>
        <v>64.5</v>
      </c>
      <c r="U87" s="15">
        <f>tbWeapons[[#This Row],[DPS]]/tbWeapons[[#This Row],[Level]]</f>
        <v>1.1727272727272726</v>
      </c>
      <c r="CG87" s="3"/>
      <c r="CH87" s="3"/>
    </row>
    <row r="88" spans="2:86" ht="32.1" customHeight="1" x14ac:dyDescent="0.25">
      <c r="B88" s="2" t="s">
        <v>100</v>
      </c>
      <c r="C88" s="13" t="s">
        <v>0</v>
      </c>
      <c r="D88" s="3">
        <f>ROW(tbWeapons[#This Row])-ROW(tbWeapons[#Headers])</f>
        <v>47</v>
      </c>
      <c r="E88" s="4" t="str">
        <f>TEXT(tbWeapons[[#This Row],[Offset]],"000")</f>
        <v>047</v>
      </c>
      <c r="F88" s="11" t="s">
        <v>80</v>
      </c>
      <c r="G88" s="3">
        <v>57</v>
      </c>
      <c r="H88" s="3">
        <v>0</v>
      </c>
      <c r="I88" s="3">
        <v>103</v>
      </c>
      <c r="J88" s="3">
        <v>103</v>
      </c>
      <c r="K88" s="3">
        <v>21</v>
      </c>
      <c r="L88" s="3">
        <v>64</v>
      </c>
      <c r="M88" s="3">
        <v>1.5</v>
      </c>
      <c r="N88" s="8">
        <v>6.3E-2</v>
      </c>
      <c r="O88" s="3">
        <v>10</v>
      </c>
      <c r="P88" s="1" t="s">
        <v>115</v>
      </c>
      <c r="Q88" s="3">
        <v>28</v>
      </c>
      <c r="R88" s="1" t="s">
        <v>112</v>
      </c>
      <c r="S88" s="14">
        <f>(tbWeapons[[#This Row],[Max DMG]]-tbWeapons[[#This Row],[Min DMG]])/2+tbWeapons[[#This Row],[Min DMG]]</f>
        <v>42.5</v>
      </c>
      <c r="T88" s="10">
        <f>tbWeapons[[#This Row],[Average DMG]]*tbWeapons[[#This Row],[APS]]+(IF(LEFT(tbWeapons[[#This Row],[Stat]],11)="Adds X to Y",tbWeapons[[#This Row],[Buff]],0))</f>
        <v>63.75</v>
      </c>
      <c r="U88" s="15">
        <f>tbWeapons[[#This Row],[DPS]]/tbWeapons[[#This Row],[Level]]</f>
        <v>1.118421052631579</v>
      </c>
      <c r="CG88" s="3"/>
      <c r="CH88" s="3"/>
    </row>
    <row r="89" spans="2:86" ht="32.1" customHeight="1" x14ac:dyDescent="0.25">
      <c r="B89" s="2" t="s">
        <v>101</v>
      </c>
      <c r="C89" s="13" t="s">
        <v>0</v>
      </c>
      <c r="D89" s="3">
        <f>ROW(tbWeapons[#This Row])-ROW(tbWeapons[#Headers])</f>
        <v>48</v>
      </c>
      <c r="E89" s="4" t="str">
        <f>TEXT(tbWeapons[[#This Row],[Offset]],"000")</f>
        <v>048</v>
      </c>
      <c r="F89" s="11" t="s">
        <v>80</v>
      </c>
      <c r="G89" s="3">
        <v>58</v>
      </c>
      <c r="H89" s="3">
        <v>0</v>
      </c>
      <c r="I89" s="3">
        <v>81</v>
      </c>
      <c r="J89" s="3">
        <v>117</v>
      </c>
      <c r="K89" s="3">
        <v>30</v>
      </c>
      <c r="L89" s="3">
        <v>78</v>
      </c>
      <c r="M89" s="3">
        <v>1.3</v>
      </c>
      <c r="N89" s="8">
        <v>6.5000000000000002E-2</v>
      </c>
      <c r="O89" s="3">
        <v>46</v>
      </c>
      <c r="P89" s="1" t="s">
        <v>112</v>
      </c>
      <c r="Q89" s="3">
        <v>0</v>
      </c>
      <c r="R89" s="1" t="s">
        <v>117</v>
      </c>
      <c r="S89" s="14">
        <f>(tbWeapons[[#This Row],[Max DMG]]-tbWeapons[[#This Row],[Min DMG]])/2+tbWeapons[[#This Row],[Min DMG]]</f>
        <v>54</v>
      </c>
      <c r="T89" s="10">
        <f>tbWeapons[[#This Row],[Average DMG]]*tbWeapons[[#This Row],[APS]]+(IF(LEFT(tbWeapons[[#This Row],[Stat]],11)="Adds X to Y",tbWeapons[[#This Row],[Buff]],0))</f>
        <v>70.2</v>
      </c>
      <c r="U89" s="15">
        <f>tbWeapons[[#This Row],[DPS]]/tbWeapons[[#This Row],[Level]]</f>
        <v>1.210344827586207</v>
      </c>
      <c r="CG89" s="3"/>
      <c r="CH89" s="3"/>
    </row>
    <row r="90" spans="2:86" ht="32.1" customHeight="1" x14ac:dyDescent="0.25">
      <c r="B90" s="2" t="s">
        <v>102</v>
      </c>
      <c r="C90" s="13" t="s">
        <v>0</v>
      </c>
      <c r="D90" s="3">
        <f>ROW(tbWeapons[#This Row])-ROW(tbWeapons[#Headers])</f>
        <v>49</v>
      </c>
      <c r="E90" s="4" t="str">
        <f>TEXT(tbWeapons[[#This Row],[Offset]],"000")</f>
        <v>049</v>
      </c>
      <c r="F90" s="11" t="s">
        <v>80</v>
      </c>
      <c r="G90" s="3">
        <v>60</v>
      </c>
      <c r="H90" s="3">
        <v>0</v>
      </c>
      <c r="I90" s="3">
        <v>113</v>
      </c>
      <c r="J90" s="3">
        <v>113</v>
      </c>
      <c r="K90" s="3">
        <v>21</v>
      </c>
      <c r="L90" s="3">
        <v>73</v>
      </c>
      <c r="M90" s="3">
        <v>1.5</v>
      </c>
      <c r="N90" s="8">
        <v>6.3E-2</v>
      </c>
      <c r="O90" s="3">
        <v>40</v>
      </c>
      <c r="P90" s="1" t="s">
        <v>112</v>
      </c>
      <c r="Q90" s="3">
        <v>0</v>
      </c>
      <c r="R90" s="1" t="s">
        <v>117</v>
      </c>
      <c r="S90" s="14">
        <f>(tbWeapons[[#This Row],[Max DMG]]-tbWeapons[[#This Row],[Min DMG]])/2+tbWeapons[[#This Row],[Min DMG]]</f>
        <v>47</v>
      </c>
      <c r="T90" s="10">
        <f>tbWeapons[[#This Row],[Average DMG]]*tbWeapons[[#This Row],[APS]]+(IF(LEFT(tbWeapons[[#This Row],[Stat]],11)="Adds X to Y",tbWeapons[[#This Row],[Buff]],0))</f>
        <v>70.5</v>
      </c>
      <c r="U90" s="15">
        <f>tbWeapons[[#This Row],[DPS]]/tbWeapons[[#This Row],[Level]]</f>
        <v>1.175</v>
      </c>
      <c r="CG90" s="3"/>
      <c r="CH90" s="3"/>
    </row>
    <row r="91" spans="2:86" ht="32.1" customHeight="1" x14ac:dyDescent="0.25">
      <c r="B91" s="2" t="s">
        <v>103</v>
      </c>
      <c r="C91" s="13" t="s">
        <v>0</v>
      </c>
      <c r="D91" s="3">
        <f>ROW(tbWeapons[#This Row])-ROW(tbWeapons[#Headers])</f>
        <v>50</v>
      </c>
      <c r="E91" s="4" t="str">
        <f>TEXT(tbWeapons[[#This Row],[Offset]],"000")</f>
        <v>050</v>
      </c>
      <c r="F91" s="11" t="s">
        <v>80</v>
      </c>
      <c r="G91" s="3">
        <v>62</v>
      </c>
      <c r="H91" s="3">
        <v>0</v>
      </c>
      <c r="I91" s="3">
        <v>131</v>
      </c>
      <c r="J91" s="3">
        <v>95</v>
      </c>
      <c r="K91" s="3">
        <v>29</v>
      </c>
      <c r="L91" s="3">
        <v>55</v>
      </c>
      <c r="M91" s="3">
        <v>1.6</v>
      </c>
      <c r="N91" s="8">
        <v>0.06</v>
      </c>
      <c r="O91" s="3">
        <v>1.6</v>
      </c>
      <c r="P91" s="1" t="s">
        <v>116</v>
      </c>
      <c r="Q91" s="3">
        <v>0</v>
      </c>
      <c r="R91" s="1" t="s">
        <v>117</v>
      </c>
      <c r="S91" s="14">
        <f>(tbWeapons[[#This Row],[Max DMG]]-tbWeapons[[#This Row],[Min DMG]])/2+tbWeapons[[#This Row],[Min DMG]]</f>
        <v>42</v>
      </c>
      <c r="T91" s="10">
        <f>tbWeapons[[#This Row],[Average DMG]]*tbWeapons[[#This Row],[APS]]+(IF(LEFT(tbWeapons[[#This Row],[Stat]],11)="Adds X to Y",tbWeapons[[#This Row],[Buff]],0))</f>
        <v>67.2</v>
      </c>
      <c r="U91" s="15">
        <f>tbWeapons[[#This Row],[DPS]]/tbWeapons[[#This Row],[Level]]</f>
        <v>1.0838709677419356</v>
      </c>
      <c r="CG91" s="3"/>
      <c r="CH91" s="3"/>
    </row>
    <row r="92" spans="2:86" ht="32.1" customHeight="1" x14ac:dyDescent="0.25">
      <c r="B92" s="2" t="s">
        <v>104</v>
      </c>
      <c r="C92" s="13" t="s">
        <v>0</v>
      </c>
      <c r="D92" s="3">
        <f>ROW(tbWeapons[#This Row])-ROW(tbWeapons[#Headers])</f>
        <v>51</v>
      </c>
      <c r="E92" s="4" t="str">
        <f>TEXT(tbWeapons[[#This Row],[Offset]],"000")</f>
        <v>051</v>
      </c>
      <c r="F92" s="11" t="s">
        <v>80</v>
      </c>
      <c r="G92" s="3">
        <v>64</v>
      </c>
      <c r="H92" s="3">
        <v>0</v>
      </c>
      <c r="I92" s="3">
        <v>113</v>
      </c>
      <c r="J92" s="3">
        <v>113</v>
      </c>
      <c r="K92" s="3">
        <v>26</v>
      </c>
      <c r="L92" s="3">
        <v>68</v>
      </c>
      <c r="M92" s="3">
        <v>1.5</v>
      </c>
      <c r="N92" s="8">
        <v>6.3E-2</v>
      </c>
      <c r="O92" s="3">
        <v>50</v>
      </c>
      <c r="P92" s="1" t="s">
        <v>112</v>
      </c>
      <c r="Q92" s="3">
        <v>0</v>
      </c>
      <c r="R92" s="1" t="s">
        <v>117</v>
      </c>
      <c r="S92" s="14">
        <f>(tbWeapons[[#This Row],[Max DMG]]-tbWeapons[[#This Row],[Min DMG]])/2+tbWeapons[[#This Row],[Min DMG]]</f>
        <v>47</v>
      </c>
      <c r="T92" s="10">
        <f>tbWeapons[[#This Row],[Average DMG]]*tbWeapons[[#This Row],[APS]]+(IF(LEFT(tbWeapons[[#This Row],[Stat]],11)="Adds X to Y",tbWeapons[[#This Row],[Buff]],0))</f>
        <v>70.5</v>
      </c>
      <c r="U92" s="15">
        <f>tbWeapons[[#This Row],[DPS]]/tbWeapons[[#This Row],[Level]]</f>
        <v>1.1015625</v>
      </c>
      <c r="CG92" s="3"/>
      <c r="CH92" s="3"/>
    </row>
    <row r="93" spans="2:86" ht="32.1" customHeight="1" x14ac:dyDescent="0.25">
      <c r="B93" s="2" t="s">
        <v>105</v>
      </c>
      <c r="C93" s="13" t="s">
        <v>0</v>
      </c>
      <c r="D93" s="3">
        <f>ROW(tbWeapons[#This Row])-ROW(tbWeapons[#Headers])</f>
        <v>52</v>
      </c>
      <c r="E93" s="4" t="str">
        <f>TEXT(tbWeapons[[#This Row],[Offset]],"000")</f>
        <v>052</v>
      </c>
      <c r="F93" s="11" t="s">
        <v>80</v>
      </c>
      <c r="G93" s="3">
        <v>66</v>
      </c>
      <c r="H93" s="3">
        <v>0</v>
      </c>
      <c r="I93" s="3">
        <v>95</v>
      </c>
      <c r="J93" s="3">
        <v>131</v>
      </c>
      <c r="K93" s="3">
        <v>29</v>
      </c>
      <c r="L93" s="3">
        <v>76</v>
      </c>
      <c r="M93" s="3">
        <v>1.3</v>
      </c>
      <c r="N93" s="8">
        <v>0.06</v>
      </c>
      <c r="O93" s="3">
        <v>2</v>
      </c>
      <c r="P93" s="1" t="s">
        <v>116</v>
      </c>
      <c r="Q93" s="3">
        <v>0</v>
      </c>
      <c r="R93" s="1" t="s">
        <v>117</v>
      </c>
      <c r="S93" s="14">
        <f>(tbWeapons[[#This Row],[Max DMG]]-tbWeapons[[#This Row],[Min DMG]])/2+tbWeapons[[#This Row],[Min DMG]]</f>
        <v>52.5</v>
      </c>
      <c r="T93" s="10">
        <f>tbWeapons[[#This Row],[Average DMG]]*tbWeapons[[#This Row],[APS]]+(IF(LEFT(tbWeapons[[#This Row],[Stat]],11)="Adds X to Y",tbWeapons[[#This Row],[Buff]],0))</f>
        <v>68.25</v>
      </c>
      <c r="U93" s="15">
        <f>tbWeapons[[#This Row],[DPS]]/tbWeapons[[#This Row],[Level]]</f>
        <v>1.0340909090909092</v>
      </c>
      <c r="CG93" s="3"/>
      <c r="CH93" s="3"/>
    </row>
    <row r="94" spans="2:86" ht="32.1" customHeight="1" x14ac:dyDescent="0.25">
      <c r="B94" s="2" t="s">
        <v>106</v>
      </c>
      <c r="C94" s="13" t="s">
        <v>0</v>
      </c>
      <c r="D94" s="3">
        <f>ROW(tbWeapons[#This Row])-ROW(tbWeapons[#Headers])</f>
        <v>53</v>
      </c>
      <c r="E94" s="4" t="str">
        <f>TEXT(tbWeapons[[#This Row],[Offset]],"000")</f>
        <v>053</v>
      </c>
      <c r="F94" s="11" t="s">
        <v>80</v>
      </c>
      <c r="G94" s="3">
        <v>68</v>
      </c>
      <c r="H94" s="3">
        <v>0</v>
      </c>
      <c r="I94" s="3">
        <v>131</v>
      </c>
      <c r="J94" s="3">
        <v>95</v>
      </c>
      <c r="K94" s="3">
        <v>25</v>
      </c>
      <c r="L94" s="3">
        <v>65</v>
      </c>
      <c r="M94" s="3">
        <v>1.6</v>
      </c>
      <c r="N94" s="8">
        <v>0.06</v>
      </c>
      <c r="O94" s="3">
        <v>46</v>
      </c>
      <c r="P94" s="1" t="s">
        <v>112</v>
      </c>
      <c r="Q94" s="3">
        <v>0</v>
      </c>
      <c r="R94" s="1" t="s">
        <v>117</v>
      </c>
      <c r="S94" s="14">
        <f>(tbWeapons[[#This Row],[Max DMG]]-tbWeapons[[#This Row],[Min DMG]])/2+tbWeapons[[#This Row],[Min DMG]]</f>
        <v>45</v>
      </c>
      <c r="T94" s="10">
        <f>tbWeapons[[#This Row],[Average DMG]]*tbWeapons[[#This Row],[APS]]+(IF(LEFT(tbWeapons[[#This Row],[Stat]],11)="Adds X to Y",tbWeapons[[#This Row],[Buff]],0))</f>
        <v>72</v>
      </c>
      <c r="U94" s="15">
        <f>tbWeapons[[#This Row],[DPS]]/tbWeapons[[#This Row],[Level]]</f>
        <v>1.0588235294117647</v>
      </c>
      <c r="CG94" s="3"/>
      <c r="CH94" s="3"/>
    </row>
    <row r="95" spans="2:86" ht="32.1" customHeight="1" x14ac:dyDescent="0.25">
      <c r="B95" s="2" t="s">
        <v>107</v>
      </c>
      <c r="C95" s="13" t="s">
        <v>0</v>
      </c>
      <c r="D95" s="3">
        <f>ROW(tbWeapons[#This Row])-ROW(tbWeapons[#Headers])</f>
        <v>54</v>
      </c>
      <c r="E95" s="4" t="str">
        <f>TEXT(tbWeapons[[#This Row],[Offset]],"000")</f>
        <v>054</v>
      </c>
      <c r="F95" s="11" t="s">
        <v>80</v>
      </c>
      <c r="G95" s="3">
        <v>70</v>
      </c>
      <c r="H95" s="3">
        <v>0</v>
      </c>
      <c r="I95" s="3">
        <v>113</v>
      </c>
      <c r="J95" s="3">
        <v>113</v>
      </c>
      <c r="K95" s="3">
        <v>18</v>
      </c>
      <c r="L95" s="3">
        <v>71</v>
      </c>
      <c r="M95" s="3">
        <v>1.5</v>
      </c>
      <c r="N95" s="8">
        <v>6.3E-2</v>
      </c>
      <c r="O95" s="3">
        <v>2</v>
      </c>
      <c r="P95" s="1" t="s">
        <v>116</v>
      </c>
      <c r="Q95" s="3">
        <v>0</v>
      </c>
      <c r="R95" s="1" t="s">
        <v>117</v>
      </c>
      <c r="S95" s="14">
        <f>(tbWeapons[[#This Row],[Max DMG]]-tbWeapons[[#This Row],[Min DMG]])/2+tbWeapons[[#This Row],[Min DMG]]</f>
        <v>44.5</v>
      </c>
      <c r="T95" s="10">
        <f>tbWeapons[[#This Row],[Average DMG]]*tbWeapons[[#This Row],[APS]]+(IF(LEFT(tbWeapons[[#This Row],[Stat]],11)="Adds X to Y",tbWeapons[[#This Row],[Buff]],0))</f>
        <v>66.75</v>
      </c>
      <c r="U95" s="15">
        <f>tbWeapons[[#This Row],[DPS]]/tbWeapons[[#This Row],[Level]]</f>
        <v>0.95357142857142863</v>
      </c>
      <c r="CG95" s="3"/>
      <c r="CH95" s="3"/>
    </row>
    <row r="96" spans="2:86" ht="32.1" customHeight="1" x14ac:dyDescent="0.25">
      <c r="B96" s="2" t="s">
        <v>108</v>
      </c>
      <c r="C96" s="13" t="s">
        <v>0</v>
      </c>
      <c r="D96" s="3">
        <f>ROW(tbWeapons[#This Row])-ROW(tbWeapons[#Headers])</f>
        <v>55</v>
      </c>
      <c r="E96" s="4" t="str">
        <f>TEXT(tbWeapons[[#This Row],[Offset]],"000")</f>
        <v>055</v>
      </c>
      <c r="F96" s="11" t="s">
        <v>80</v>
      </c>
      <c r="G96" s="3">
        <v>70</v>
      </c>
      <c r="H96" s="3">
        <v>0</v>
      </c>
      <c r="I96" s="3">
        <v>113</v>
      </c>
      <c r="J96" s="3">
        <v>113</v>
      </c>
      <c r="K96" s="3">
        <v>22</v>
      </c>
      <c r="L96" s="3">
        <v>41</v>
      </c>
      <c r="M96" s="3">
        <v>1.6</v>
      </c>
      <c r="N96" s="8">
        <v>0.06</v>
      </c>
      <c r="O96" s="3">
        <f>AVERAGE(AVERAGE(40,55),AVERAGE(80,98))</f>
        <v>68.25</v>
      </c>
      <c r="P96" s="1" t="s">
        <v>110</v>
      </c>
      <c r="Q96" s="3">
        <v>0</v>
      </c>
      <c r="R96" s="1" t="s">
        <v>117</v>
      </c>
      <c r="S96" s="14">
        <f>(tbWeapons[[#This Row],[Max DMG]]-tbWeapons[[#This Row],[Min DMG]])/2+tbWeapons[[#This Row],[Min DMG]]</f>
        <v>31.5</v>
      </c>
      <c r="T96" s="10">
        <f>tbWeapons[[#This Row],[Average DMG]]*tbWeapons[[#This Row],[APS]]+(IF(LEFT(tbWeapons[[#This Row],[Stat]],11)="Adds X to Y",tbWeapons[[#This Row],[Buff]],0))</f>
        <v>118.65</v>
      </c>
      <c r="U96" s="15">
        <f>tbWeapons[[#This Row],[DPS]]/tbWeapons[[#This Row],[Level]]</f>
        <v>1.6950000000000001</v>
      </c>
      <c r="CG96" s="3"/>
      <c r="CH96" s="3"/>
    </row>
    <row r="97" spans="2:87" ht="32.1" customHeight="1" x14ac:dyDescent="0.25">
      <c r="B97" s="2" t="s">
        <v>109</v>
      </c>
      <c r="C97" s="13" t="s">
        <v>0</v>
      </c>
      <c r="D97" s="3">
        <f>ROW(tbWeapons[#This Row])-ROW(tbWeapons[#Headers])</f>
        <v>56</v>
      </c>
      <c r="E97" s="4" t="str">
        <f>TEXT(tbWeapons[[#This Row],[Offset]],"000")</f>
        <v>056</v>
      </c>
      <c r="F97" s="11" t="s">
        <v>80</v>
      </c>
      <c r="G97" s="3">
        <v>72</v>
      </c>
      <c r="H97" s="3">
        <v>0</v>
      </c>
      <c r="I97" s="3">
        <v>121</v>
      </c>
      <c r="J97" s="3">
        <v>121</v>
      </c>
      <c r="K97" s="3">
        <v>23</v>
      </c>
      <c r="L97" s="3">
        <v>68</v>
      </c>
      <c r="M97" s="3">
        <v>1.5</v>
      </c>
      <c r="N97" s="8">
        <v>6.3E-2</v>
      </c>
      <c r="O97" s="3">
        <v>14</v>
      </c>
      <c r="P97" s="1" t="s">
        <v>115</v>
      </c>
      <c r="Q97" s="3">
        <v>38</v>
      </c>
      <c r="R97" s="1" t="s">
        <v>112</v>
      </c>
      <c r="S97" s="14">
        <f>(tbWeapons[[#This Row],[Max DMG]]-tbWeapons[[#This Row],[Min DMG]])/2+tbWeapons[[#This Row],[Min DMG]]</f>
        <v>45.5</v>
      </c>
      <c r="T97" s="10">
        <f>tbWeapons[[#This Row],[Average DMG]]*tbWeapons[[#This Row],[APS]]+(IF(LEFT(tbWeapons[[#This Row],[Stat]],11)="Adds X to Y",tbWeapons[[#This Row],[Buff]],0))</f>
        <v>68.25</v>
      </c>
      <c r="U97" s="15">
        <f>tbWeapons[[#This Row],[DPS]]/tbWeapons[[#This Row],[Level]]</f>
        <v>0.94791666666666663</v>
      </c>
      <c r="CG97" s="3"/>
      <c r="CH97" s="3"/>
    </row>
    <row r="98" spans="2:87" ht="32.1" customHeight="1" x14ac:dyDescent="0.25"/>
    <row r="99" spans="2:87" ht="32.1" customHeight="1" x14ac:dyDescent="0.25">
      <c r="B99" s="7" t="s">
        <v>120</v>
      </c>
    </row>
    <row r="100" spans="2:87" ht="32.1" customHeight="1" x14ac:dyDescent="0.25">
      <c r="B100" s="1" t="s">
        <v>24</v>
      </c>
      <c r="C100" s="5" t="s">
        <v>56</v>
      </c>
      <c r="D100" s="17" t="s">
        <v>14</v>
      </c>
      <c r="E100" s="17" t="s">
        <v>13</v>
      </c>
      <c r="F100" s="17" t="s">
        <v>60</v>
      </c>
      <c r="G100" s="17" t="s">
        <v>61</v>
      </c>
      <c r="H100" s="17" t="s">
        <v>62</v>
      </c>
      <c r="I100" s="17" t="s">
        <v>118</v>
      </c>
      <c r="J100" s="28" t="s">
        <v>144</v>
      </c>
      <c r="K100" s="19" t="s">
        <v>140</v>
      </c>
      <c r="L100" s="19" t="s">
        <v>141</v>
      </c>
      <c r="M100" s="19" t="s">
        <v>69</v>
      </c>
      <c r="N100" s="19" t="s">
        <v>70</v>
      </c>
      <c r="O100" s="19" t="s">
        <v>167</v>
      </c>
      <c r="P100" s="19" t="s">
        <v>2</v>
      </c>
      <c r="CG100" s="3"/>
      <c r="CH100" s="3"/>
      <c r="CI100" s="3"/>
    </row>
    <row r="101" spans="2:87" ht="32.1" customHeight="1" x14ac:dyDescent="0.25">
      <c r="B101" s="2" t="s">
        <v>121</v>
      </c>
      <c r="C101" s="33" t="s">
        <v>16</v>
      </c>
      <c r="D101" s="3">
        <f>ROW(tbArmour[#This Row])-ROW(tbArmour[#Headers])</f>
        <v>1</v>
      </c>
      <c r="E101" s="3" t="str">
        <f>TEXT(tbArmour[[#This Row],[Offset]],"000")</f>
        <v>001</v>
      </c>
      <c r="F101" s="3">
        <v>2</v>
      </c>
      <c r="G101" s="3">
        <v>0</v>
      </c>
      <c r="H101" s="3">
        <v>13</v>
      </c>
      <c r="I101" s="3">
        <v>0</v>
      </c>
      <c r="J101" s="3">
        <v>0</v>
      </c>
      <c r="K101" s="3">
        <v>12</v>
      </c>
      <c r="L101" s="20">
        <v>0.25</v>
      </c>
      <c r="M101" s="20">
        <v>0.03</v>
      </c>
      <c r="N101" s="21" t="s">
        <v>142</v>
      </c>
      <c r="O101" s="9">
        <f>tbArmour[[#This Row],[EV]]*tbArmour[[#This Row],[Block]]</f>
        <v>3</v>
      </c>
      <c r="P101" s="9">
        <f>tbArmour[[#This Row],[AR]]*tbArmour[[#This Row],[Block]]</f>
        <v>0</v>
      </c>
      <c r="CG101" s="3"/>
      <c r="CH101" s="3"/>
      <c r="CI101" s="3"/>
    </row>
    <row r="102" spans="2:87" ht="32.1" customHeight="1" x14ac:dyDescent="0.25">
      <c r="B102" s="2" t="s">
        <v>122</v>
      </c>
      <c r="C102" s="49" t="s">
        <v>16</v>
      </c>
      <c r="D102" s="3">
        <f>ROW(tbArmour[#This Row])-ROW(tbArmour[#Headers])</f>
        <v>2</v>
      </c>
      <c r="E102" s="3" t="str">
        <f>TEXT(tbArmour[[#This Row],[Offset]],"000")</f>
        <v>002</v>
      </c>
      <c r="F102" s="3">
        <v>8</v>
      </c>
      <c r="G102" s="3">
        <v>0</v>
      </c>
      <c r="H102" s="3">
        <v>26</v>
      </c>
      <c r="I102" s="3">
        <v>0</v>
      </c>
      <c r="J102" s="3">
        <v>0</v>
      </c>
      <c r="K102" s="3">
        <v>43</v>
      </c>
      <c r="L102" s="20">
        <v>0.26</v>
      </c>
      <c r="M102" s="20">
        <v>0.03</v>
      </c>
      <c r="N102" s="21" t="s">
        <v>142</v>
      </c>
      <c r="O102" s="9">
        <f>tbArmour[[#This Row],[EV]]*tbArmour[[#This Row],[Block]]</f>
        <v>11.18</v>
      </c>
      <c r="P102" s="9">
        <f>tbArmour[[#This Row],[AR]]*tbArmour[[#This Row],[Block]]</f>
        <v>0</v>
      </c>
      <c r="CG102" s="3"/>
      <c r="CH102" s="3"/>
      <c r="CI102" s="3"/>
    </row>
    <row r="103" spans="2:87" ht="32.1" customHeight="1" x14ac:dyDescent="0.25">
      <c r="B103" s="2" t="s">
        <v>123</v>
      </c>
      <c r="C103" s="18" t="s">
        <v>16</v>
      </c>
      <c r="D103" s="3">
        <f>ROW(tbArmour[#This Row])-ROW(tbArmour[#Headers])</f>
        <v>3</v>
      </c>
      <c r="E103" s="3" t="str">
        <f>TEXT(tbArmour[[#This Row],[Offset]],"000")</f>
        <v>003</v>
      </c>
      <c r="F103" s="3">
        <v>16</v>
      </c>
      <c r="G103" s="3">
        <v>0</v>
      </c>
      <c r="H103" s="3">
        <v>44</v>
      </c>
      <c r="I103" s="3">
        <v>0</v>
      </c>
      <c r="J103" s="3">
        <v>0</v>
      </c>
      <c r="K103" s="3">
        <v>109</v>
      </c>
      <c r="L103" s="20">
        <v>0.24</v>
      </c>
      <c r="M103" s="20">
        <v>0.06</v>
      </c>
      <c r="N103" s="21" t="s">
        <v>142</v>
      </c>
      <c r="O103" s="9">
        <f>tbArmour[[#This Row],[EV]]*tbArmour[[#This Row],[Block]]</f>
        <v>26.16</v>
      </c>
      <c r="P103" s="9">
        <f>tbArmour[[#This Row],[AR]]*tbArmour[[#This Row],[Block]]</f>
        <v>0</v>
      </c>
      <c r="CG103" s="3"/>
      <c r="CH103" s="3"/>
      <c r="CI103" s="3"/>
    </row>
    <row r="104" spans="2:87" ht="32.1" customHeight="1" x14ac:dyDescent="0.25">
      <c r="B104" s="2" t="s">
        <v>124</v>
      </c>
      <c r="C104" s="18" t="s">
        <v>16</v>
      </c>
      <c r="D104" s="3">
        <f>ROW(tbArmour[#This Row])-ROW(tbArmour[#Headers])</f>
        <v>4</v>
      </c>
      <c r="E104" s="3" t="str">
        <f>TEXT(tbArmour[[#This Row],[Offset]],"000")</f>
        <v>004</v>
      </c>
      <c r="F104" s="3">
        <v>23</v>
      </c>
      <c r="G104" s="3">
        <v>0</v>
      </c>
      <c r="H104" s="3">
        <v>60</v>
      </c>
      <c r="I104" s="3">
        <v>0</v>
      </c>
      <c r="J104" s="3">
        <v>0</v>
      </c>
      <c r="K104" s="3">
        <v>96</v>
      </c>
      <c r="L104" s="20">
        <v>0.27</v>
      </c>
      <c r="M104" s="20">
        <v>0.03</v>
      </c>
      <c r="N104" s="21" t="s">
        <v>142</v>
      </c>
      <c r="O104" s="9">
        <f>tbArmour[[#This Row],[EV]]*tbArmour[[#This Row],[Block]]</f>
        <v>25.92</v>
      </c>
      <c r="P104" s="9">
        <f>tbArmour[[#This Row],[AR]]*tbArmour[[#This Row],[Block]]</f>
        <v>0</v>
      </c>
      <c r="CG104" s="3"/>
      <c r="CH104" s="3"/>
      <c r="CI104" s="3"/>
    </row>
    <row r="105" spans="2:87" ht="32.1" customHeight="1" x14ac:dyDescent="0.25">
      <c r="B105" s="2" t="s">
        <v>125</v>
      </c>
      <c r="C105" s="18" t="s">
        <v>16</v>
      </c>
      <c r="D105" s="3">
        <f>ROW(tbArmour[#This Row])-ROW(tbArmour[#Headers])</f>
        <v>5</v>
      </c>
      <c r="E105" s="3" t="str">
        <f>TEXT(tbArmour[[#This Row],[Offset]],"000")</f>
        <v>005</v>
      </c>
      <c r="F105" s="3">
        <v>29</v>
      </c>
      <c r="G105" s="3">
        <v>0</v>
      </c>
      <c r="H105" s="3">
        <v>74</v>
      </c>
      <c r="I105" s="3">
        <v>0</v>
      </c>
      <c r="J105" s="3">
        <v>0</v>
      </c>
      <c r="K105" s="3">
        <v>145</v>
      </c>
      <c r="L105" s="20">
        <v>0.26</v>
      </c>
      <c r="M105" s="20">
        <v>0.09</v>
      </c>
      <c r="N105" s="21" t="s">
        <v>142</v>
      </c>
      <c r="O105" s="9">
        <f>tbArmour[[#This Row],[EV]]*tbArmour[[#This Row],[Block]]</f>
        <v>37.700000000000003</v>
      </c>
      <c r="P105" s="9">
        <f>tbArmour[[#This Row],[AR]]*tbArmour[[#This Row],[Block]]</f>
        <v>0</v>
      </c>
      <c r="CG105" s="3"/>
      <c r="CH105" s="3"/>
      <c r="CI105" s="3"/>
    </row>
    <row r="106" spans="2:87" ht="32.1" customHeight="1" x14ac:dyDescent="0.25">
      <c r="B106" s="2" t="s">
        <v>136</v>
      </c>
      <c r="C106" s="18" t="s">
        <v>16</v>
      </c>
      <c r="D106" s="3">
        <f>ROW(tbArmour[#This Row])-ROW(tbArmour[#Headers])</f>
        <v>6</v>
      </c>
      <c r="E106" s="3" t="str">
        <f>TEXT(tbArmour[[#This Row],[Offset]],"000")</f>
        <v>006</v>
      </c>
      <c r="F106" s="3">
        <v>30</v>
      </c>
      <c r="G106" s="3">
        <v>0</v>
      </c>
      <c r="H106" s="3">
        <v>76</v>
      </c>
      <c r="I106" s="3">
        <v>0</v>
      </c>
      <c r="J106" s="3">
        <v>0</v>
      </c>
      <c r="K106" s="3">
        <v>112</v>
      </c>
      <c r="L106" s="20">
        <v>0.22</v>
      </c>
      <c r="M106" s="20">
        <v>0</v>
      </c>
      <c r="N106" s="21" t="s">
        <v>143</v>
      </c>
      <c r="O106" s="9">
        <f>tbArmour[[#This Row],[EV]]*tbArmour[[#This Row],[Block]]</f>
        <v>24.64</v>
      </c>
      <c r="P106" s="9">
        <f>tbArmour[[#This Row],[AR]]*tbArmour[[#This Row],[Block]]</f>
        <v>0</v>
      </c>
      <c r="CG106" s="3"/>
      <c r="CH106" s="3"/>
      <c r="CI106" s="3"/>
    </row>
    <row r="107" spans="2:87" ht="32.1" customHeight="1" x14ac:dyDescent="0.25">
      <c r="B107" s="2" t="s">
        <v>126</v>
      </c>
      <c r="C107" s="18" t="s">
        <v>16</v>
      </c>
      <c r="D107" s="3">
        <f>ROW(tbArmour[#This Row])-ROW(tbArmour[#Headers])</f>
        <v>7</v>
      </c>
      <c r="E107" s="3" t="str">
        <f>TEXT(tbArmour[[#This Row],[Offset]],"000")</f>
        <v>007</v>
      </c>
      <c r="F107" s="3">
        <v>34</v>
      </c>
      <c r="G107" s="3">
        <v>0</v>
      </c>
      <c r="H107" s="3">
        <v>85</v>
      </c>
      <c r="I107" s="3">
        <v>0</v>
      </c>
      <c r="J107" s="3">
        <v>0</v>
      </c>
      <c r="K107" s="3">
        <v>197</v>
      </c>
      <c r="L107" s="20">
        <v>0.25</v>
      </c>
      <c r="M107" s="20">
        <v>0.06</v>
      </c>
      <c r="N107" s="21" t="s">
        <v>142</v>
      </c>
      <c r="O107" s="9">
        <f>tbArmour[[#This Row],[EV]]*tbArmour[[#This Row],[Block]]</f>
        <v>49.25</v>
      </c>
      <c r="P107" s="9">
        <f>tbArmour[[#This Row],[AR]]*tbArmour[[#This Row],[Block]]</f>
        <v>0</v>
      </c>
      <c r="CG107" s="3"/>
      <c r="CH107" s="3"/>
      <c r="CI107" s="3"/>
    </row>
    <row r="108" spans="2:87" ht="32.1" customHeight="1" x14ac:dyDescent="0.25">
      <c r="B108" s="2" t="s">
        <v>127</v>
      </c>
      <c r="C108" s="18" t="s">
        <v>16</v>
      </c>
      <c r="D108" s="3">
        <f>ROW(tbArmour[#This Row])-ROW(tbArmour[#Headers])</f>
        <v>8</v>
      </c>
      <c r="E108" s="3" t="str">
        <f>TEXT(tbArmour[[#This Row],[Offset]],"000")</f>
        <v>008</v>
      </c>
      <c r="F108" s="3">
        <v>38</v>
      </c>
      <c r="G108" s="3">
        <v>0</v>
      </c>
      <c r="H108" s="3">
        <v>94</v>
      </c>
      <c r="I108" s="3">
        <v>0</v>
      </c>
      <c r="J108" s="3">
        <v>0</v>
      </c>
      <c r="K108" s="3">
        <v>188</v>
      </c>
      <c r="L108" s="20">
        <v>0.26</v>
      </c>
      <c r="M108" s="20">
        <v>0.03</v>
      </c>
      <c r="N108" s="21" t="s">
        <v>142</v>
      </c>
      <c r="O108" s="9">
        <f>tbArmour[[#This Row],[EV]]*tbArmour[[#This Row],[Block]]</f>
        <v>48.88</v>
      </c>
      <c r="P108" s="9">
        <f>tbArmour[[#This Row],[AR]]*tbArmour[[#This Row],[Block]]</f>
        <v>0</v>
      </c>
      <c r="CG108" s="3"/>
      <c r="CH108" s="3"/>
      <c r="CI108" s="3"/>
    </row>
    <row r="109" spans="2:87" ht="32.1" customHeight="1" x14ac:dyDescent="0.25">
      <c r="B109" s="2" t="s">
        <v>128</v>
      </c>
      <c r="C109" s="18" t="s">
        <v>16</v>
      </c>
      <c r="D109" s="3">
        <f>ROW(tbArmour[#This Row])-ROW(tbArmour[#Headers])</f>
        <v>9</v>
      </c>
      <c r="E109" s="3" t="str">
        <f>TEXT(tbArmour[[#This Row],[Offset]],"000")</f>
        <v>009</v>
      </c>
      <c r="F109" s="3">
        <v>42</v>
      </c>
      <c r="G109" s="3">
        <v>0</v>
      </c>
      <c r="H109" s="3">
        <v>103</v>
      </c>
      <c r="I109" s="3">
        <v>0</v>
      </c>
      <c r="J109" s="3">
        <v>0</v>
      </c>
      <c r="K109" s="3">
        <v>277</v>
      </c>
      <c r="L109" s="20">
        <v>0.24</v>
      </c>
      <c r="M109" s="20">
        <v>0.06</v>
      </c>
      <c r="N109" s="21" t="s">
        <v>142</v>
      </c>
      <c r="O109" s="9">
        <f>tbArmour[[#This Row],[EV]]*tbArmour[[#This Row],[Block]]</f>
        <v>66.48</v>
      </c>
      <c r="P109" s="9">
        <f>tbArmour[[#This Row],[AR]]*tbArmour[[#This Row],[Block]]</f>
        <v>0</v>
      </c>
      <c r="CG109" s="3"/>
      <c r="CH109" s="3"/>
      <c r="CI109" s="3"/>
    </row>
    <row r="110" spans="2:87" ht="32.1" customHeight="1" x14ac:dyDescent="0.25">
      <c r="B110" s="2" t="s">
        <v>129</v>
      </c>
      <c r="C110" s="18" t="s">
        <v>16</v>
      </c>
      <c r="D110" s="3">
        <f>ROW(tbArmour[#This Row])-ROW(tbArmour[#Headers])</f>
        <v>10</v>
      </c>
      <c r="E110" s="3" t="str">
        <f>TEXT(tbArmour[[#This Row],[Offset]],"000")</f>
        <v>010</v>
      </c>
      <c r="F110" s="3">
        <v>46</v>
      </c>
      <c r="G110" s="3">
        <v>0</v>
      </c>
      <c r="H110" s="3">
        <v>112</v>
      </c>
      <c r="I110" s="3">
        <v>0</v>
      </c>
      <c r="J110" s="3">
        <v>0</v>
      </c>
      <c r="K110" s="3">
        <v>189</v>
      </c>
      <c r="L110" s="20">
        <v>0.27</v>
      </c>
      <c r="M110" s="20">
        <v>0.03</v>
      </c>
      <c r="N110" s="21" t="s">
        <v>142</v>
      </c>
      <c r="O110" s="9">
        <f>tbArmour[[#This Row],[EV]]*tbArmour[[#This Row],[Block]]</f>
        <v>51.03</v>
      </c>
      <c r="P110" s="9">
        <f>tbArmour[[#This Row],[AR]]*tbArmour[[#This Row],[Block]]</f>
        <v>0</v>
      </c>
      <c r="CG110" s="3"/>
      <c r="CH110" s="3"/>
      <c r="CI110" s="3"/>
    </row>
    <row r="111" spans="2:87" ht="32.1" customHeight="1" x14ac:dyDescent="0.25">
      <c r="B111" s="2" t="s">
        <v>130</v>
      </c>
      <c r="C111" s="18" t="s">
        <v>16</v>
      </c>
      <c r="D111" s="3">
        <f>ROW(tbArmour[#This Row])-ROW(tbArmour[#Headers])</f>
        <v>11</v>
      </c>
      <c r="E111" s="3" t="str">
        <f>TEXT(tbArmour[[#This Row],[Offset]],"000")</f>
        <v>011</v>
      </c>
      <c r="F111" s="3">
        <v>50</v>
      </c>
      <c r="G111" s="3">
        <v>0</v>
      </c>
      <c r="H111" s="3">
        <v>121</v>
      </c>
      <c r="I111" s="3">
        <v>0</v>
      </c>
      <c r="J111" s="3">
        <v>0</v>
      </c>
      <c r="K111" s="3">
        <v>246</v>
      </c>
      <c r="L111" s="20">
        <v>0.26</v>
      </c>
      <c r="M111" s="20">
        <v>0.09</v>
      </c>
      <c r="N111" s="21" t="s">
        <v>142</v>
      </c>
      <c r="O111" s="9">
        <f>tbArmour[[#This Row],[EV]]*tbArmour[[#This Row],[Block]]</f>
        <v>63.96</v>
      </c>
      <c r="P111" s="9">
        <f>tbArmour[[#This Row],[AR]]*tbArmour[[#This Row],[Block]]</f>
        <v>0</v>
      </c>
      <c r="CG111" s="3"/>
      <c r="CH111" s="3"/>
      <c r="CI111" s="3"/>
    </row>
    <row r="112" spans="2:87" ht="32.1" customHeight="1" x14ac:dyDescent="0.25">
      <c r="B112" s="2" t="s">
        <v>137</v>
      </c>
      <c r="C112" s="18" t="s">
        <v>16</v>
      </c>
      <c r="D112" s="3">
        <f>ROW(tbArmour[#This Row])-ROW(tbArmour[#Headers])</f>
        <v>12</v>
      </c>
      <c r="E112" s="3" t="str">
        <f>TEXT(tbArmour[[#This Row],[Offset]],"000")</f>
        <v>012</v>
      </c>
      <c r="F112" s="3">
        <v>50</v>
      </c>
      <c r="G112" s="3">
        <v>0</v>
      </c>
      <c r="H112" s="3">
        <v>121</v>
      </c>
      <c r="I112" s="3">
        <v>0</v>
      </c>
      <c r="J112" s="3">
        <v>0</v>
      </c>
      <c r="K112" s="3">
        <v>185</v>
      </c>
      <c r="L112" s="20">
        <v>0.22</v>
      </c>
      <c r="M112" s="20">
        <v>0</v>
      </c>
      <c r="N112" s="21" t="s">
        <v>143</v>
      </c>
      <c r="O112" s="9">
        <f>tbArmour[[#This Row],[EV]]*tbArmour[[#This Row],[Block]]</f>
        <v>40.700000000000003</v>
      </c>
      <c r="P112" s="9">
        <f>tbArmour[[#This Row],[AR]]*tbArmour[[#This Row],[Block]]</f>
        <v>0</v>
      </c>
      <c r="CG112" s="3"/>
      <c r="CH112" s="3"/>
      <c r="CI112" s="3"/>
    </row>
    <row r="113" spans="2:87" ht="32.1" customHeight="1" x14ac:dyDescent="0.25">
      <c r="B113" s="2" t="s">
        <v>131</v>
      </c>
      <c r="C113" s="18" t="s">
        <v>16</v>
      </c>
      <c r="D113" s="3">
        <f>ROW(tbArmour[#This Row])-ROW(tbArmour[#Headers])</f>
        <v>13</v>
      </c>
      <c r="E113" s="3" t="str">
        <f>TEXT(tbArmour[[#This Row],[Offset]],"000")</f>
        <v>013</v>
      </c>
      <c r="F113" s="3">
        <v>54</v>
      </c>
      <c r="G113" s="3">
        <v>0</v>
      </c>
      <c r="H113" s="3">
        <v>130</v>
      </c>
      <c r="I113" s="3">
        <v>0</v>
      </c>
      <c r="J113" s="3">
        <v>0</v>
      </c>
      <c r="K113" s="3">
        <v>310</v>
      </c>
      <c r="L113" s="20">
        <v>0.25</v>
      </c>
      <c r="M113" s="20">
        <v>0.06</v>
      </c>
      <c r="N113" s="21" t="s">
        <v>142</v>
      </c>
      <c r="O113" s="9">
        <f>tbArmour[[#This Row],[EV]]*tbArmour[[#This Row],[Block]]</f>
        <v>77.5</v>
      </c>
      <c r="P113" s="9">
        <f>tbArmour[[#This Row],[AR]]*tbArmour[[#This Row],[Block]]</f>
        <v>0</v>
      </c>
      <c r="CG113" s="3"/>
      <c r="CH113" s="3"/>
      <c r="CI113" s="3"/>
    </row>
    <row r="114" spans="2:87" ht="32.1" customHeight="1" x14ac:dyDescent="0.25">
      <c r="B114" s="2" t="s">
        <v>132</v>
      </c>
      <c r="C114" s="18" t="s">
        <v>16</v>
      </c>
      <c r="D114" s="3">
        <f>ROW(tbArmour[#This Row])-ROW(tbArmour[#Headers])</f>
        <v>14</v>
      </c>
      <c r="E114" s="3" t="str">
        <f>TEXT(tbArmour[[#This Row],[Offset]],"000")</f>
        <v>014</v>
      </c>
      <c r="F114" s="3">
        <v>57</v>
      </c>
      <c r="G114" s="3">
        <v>0</v>
      </c>
      <c r="H114" s="3">
        <v>136</v>
      </c>
      <c r="I114" s="3">
        <v>0</v>
      </c>
      <c r="J114" s="3">
        <v>0</v>
      </c>
      <c r="K114" s="3">
        <v>280</v>
      </c>
      <c r="L114" s="20">
        <v>0.26</v>
      </c>
      <c r="M114" s="20">
        <v>0.03</v>
      </c>
      <c r="N114" s="21" t="s">
        <v>142</v>
      </c>
      <c r="O114" s="9">
        <f>tbArmour[[#This Row],[EV]]*tbArmour[[#This Row],[Block]]</f>
        <v>72.8</v>
      </c>
      <c r="P114" s="9">
        <f>tbArmour[[#This Row],[AR]]*tbArmour[[#This Row],[Block]]</f>
        <v>0</v>
      </c>
      <c r="CG114" s="3"/>
      <c r="CH114" s="3"/>
      <c r="CI114" s="3"/>
    </row>
    <row r="115" spans="2:87" ht="32.1" customHeight="1" x14ac:dyDescent="0.25">
      <c r="B115" s="2" t="s">
        <v>138</v>
      </c>
      <c r="C115" s="18" t="s">
        <v>16</v>
      </c>
      <c r="D115" s="3">
        <f>ROW(tbArmour[#This Row])-ROW(tbArmour[#Headers])</f>
        <v>15</v>
      </c>
      <c r="E115" s="3" t="str">
        <f>TEXT(tbArmour[[#This Row],[Offset]],"000")</f>
        <v>015</v>
      </c>
      <c r="F115" s="3">
        <v>60</v>
      </c>
      <c r="G115" s="3">
        <v>0</v>
      </c>
      <c r="H115" s="3">
        <v>159</v>
      </c>
      <c r="I115" s="3">
        <v>0</v>
      </c>
      <c r="J115" s="3">
        <v>0</v>
      </c>
      <c r="K115" s="3">
        <v>440</v>
      </c>
      <c r="L115" s="20">
        <v>0.24</v>
      </c>
      <c r="M115" s="20">
        <v>0.06</v>
      </c>
      <c r="N115" s="21" t="s">
        <v>142</v>
      </c>
      <c r="O115" s="9">
        <f>tbArmour[[#This Row],[EV]]*tbArmour[[#This Row],[Block]]</f>
        <v>105.6</v>
      </c>
      <c r="P115" s="9">
        <f>tbArmour[[#This Row],[AR]]*tbArmour[[#This Row],[Block]]</f>
        <v>0</v>
      </c>
      <c r="CG115" s="3"/>
      <c r="CH115" s="3"/>
      <c r="CI115" s="3"/>
    </row>
    <row r="116" spans="2:87" ht="32.1" customHeight="1" x14ac:dyDescent="0.25">
      <c r="B116" s="2" t="s">
        <v>133</v>
      </c>
      <c r="C116" s="18" t="s">
        <v>16</v>
      </c>
      <c r="D116" s="3">
        <f>ROW(tbArmour[#This Row])-ROW(tbArmour[#Headers])</f>
        <v>16</v>
      </c>
      <c r="E116" s="3" t="str">
        <f>TEXT(tbArmour[[#This Row],[Offset]],"000")</f>
        <v>016</v>
      </c>
      <c r="F116" s="3">
        <v>63</v>
      </c>
      <c r="G116" s="3">
        <v>0</v>
      </c>
      <c r="H116" s="3">
        <v>159</v>
      </c>
      <c r="I116" s="3">
        <v>0</v>
      </c>
      <c r="J116" s="3">
        <v>0</v>
      </c>
      <c r="K116" s="3">
        <v>275</v>
      </c>
      <c r="L116" s="20">
        <v>0.27</v>
      </c>
      <c r="M116" s="20">
        <v>0.03</v>
      </c>
      <c r="N116" s="21" t="s">
        <v>142</v>
      </c>
      <c r="O116" s="9">
        <f>tbArmour[[#This Row],[EV]]*tbArmour[[#This Row],[Block]]</f>
        <v>74.25</v>
      </c>
      <c r="P116" s="9">
        <f>tbArmour[[#This Row],[AR]]*tbArmour[[#This Row],[Block]]</f>
        <v>0</v>
      </c>
      <c r="CG116" s="3"/>
      <c r="CH116" s="3"/>
      <c r="CI116" s="3"/>
    </row>
    <row r="117" spans="2:87" ht="32.1" customHeight="1" x14ac:dyDescent="0.25">
      <c r="B117" s="2" t="s">
        <v>134</v>
      </c>
      <c r="C117" s="18" t="s">
        <v>16</v>
      </c>
      <c r="D117" s="3">
        <f>ROW(tbArmour[#This Row])-ROW(tbArmour[#Headers])</f>
        <v>17</v>
      </c>
      <c r="E117" s="3" t="str">
        <f>TEXT(tbArmour[[#This Row],[Offset]],"000")</f>
        <v>017</v>
      </c>
      <c r="F117" s="3">
        <v>66</v>
      </c>
      <c r="G117" s="3">
        <v>0</v>
      </c>
      <c r="H117" s="3">
        <v>159</v>
      </c>
      <c r="I117" s="3">
        <v>0</v>
      </c>
      <c r="J117" s="3">
        <v>0</v>
      </c>
      <c r="K117" s="3">
        <v>330</v>
      </c>
      <c r="L117" s="20">
        <v>0.26</v>
      </c>
      <c r="M117" s="20">
        <v>0.09</v>
      </c>
      <c r="N117" s="21" t="s">
        <v>142</v>
      </c>
      <c r="O117" s="9">
        <f>tbArmour[[#This Row],[EV]]*tbArmour[[#This Row],[Block]]</f>
        <v>85.8</v>
      </c>
      <c r="P117" s="9">
        <f>tbArmour[[#This Row],[AR]]*tbArmour[[#This Row],[Block]]</f>
        <v>0</v>
      </c>
      <c r="CG117" s="3"/>
      <c r="CH117" s="3"/>
      <c r="CI117" s="3"/>
    </row>
    <row r="118" spans="2:87" ht="32.1" customHeight="1" x14ac:dyDescent="0.25">
      <c r="B118" s="2" t="s">
        <v>135</v>
      </c>
      <c r="C118" s="18" t="s">
        <v>16</v>
      </c>
      <c r="D118" s="3">
        <f>ROW(tbArmour[#This Row])-ROW(tbArmour[#Headers])</f>
        <v>18</v>
      </c>
      <c r="E118" s="3" t="str">
        <f>TEXT(tbArmour[[#This Row],[Offset]],"000")</f>
        <v>018</v>
      </c>
      <c r="F118" s="3">
        <v>69</v>
      </c>
      <c r="G118" s="3">
        <v>0</v>
      </c>
      <c r="H118" s="3">
        <v>159</v>
      </c>
      <c r="I118" s="3">
        <v>0</v>
      </c>
      <c r="J118" s="3">
        <v>0</v>
      </c>
      <c r="K118" s="3">
        <v>385</v>
      </c>
      <c r="L118" s="20">
        <v>0.25</v>
      </c>
      <c r="M118" s="20">
        <v>0.06</v>
      </c>
      <c r="N118" s="21" t="s">
        <v>142</v>
      </c>
      <c r="O118" s="9">
        <f>tbArmour[[#This Row],[EV]]*tbArmour[[#This Row],[Block]]</f>
        <v>96.25</v>
      </c>
      <c r="P118" s="9">
        <f>tbArmour[[#This Row],[AR]]*tbArmour[[#This Row],[Block]]</f>
        <v>0</v>
      </c>
      <c r="CG118" s="3"/>
      <c r="CH118" s="3"/>
      <c r="CI118" s="3"/>
    </row>
    <row r="119" spans="2:87" ht="32.1" customHeight="1" x14ac:dyDescent="0.25">
      <c r="B119" s="1" t="s">
        <v>139</v>
      </c>
      <c r="C119" s="18" t="s">
        <v>16</v>
      </c>
      <c r="D119" s="3">
        <f>ROW(tbArmour[#This Row])-ROW(tbArmour[#Headers])</f>
        <v>19</v>
      </c>
      <c r="E119" s="3" t="str">
        <f>TEXT(tbArmour[[#This Row],[Offset]],"000")</f>
        <v>019</v>
      </c>
      <c r="F119" s="3">
        <v>70</v>
      </c>
      <c r="G119" s="3">
        <v>0</v>
      </c>
      <c r="H119" s="3">
        <v>169</v>
      </c>
      <c r="I119" s="3">
        <v>0</v>
      </c>
      <c r="J119" s="3">
        <v>0</v>
      </c>
      <c r="K119" s="3">
        <v>302</v>
      </c>
      <c r="L119" s="20">
        <v>0.22</v>
      </c>
      <c r="M119" s="20">
        <v>0</v>
      </c>
      <c r="N119" s="21" t="s">
        <v>143</v>
      </c>
      <c r="O119" s="9">
        <f>tbArmour[[#This Row],[EV]]*tbArmour[[#This Row],[Block]]</f>
        <v>66.44</v>
      </c>
      <c r="P119" s="9">
        <f>tbArmour[[#This Row],[AR]]*tbArmour[[#This Row],[Block]]</f>
        <v>0</v>
      </c>
      <c r="CG119" s="3"/>
      <c r="CH119" s="3"/>
      <c r="CI119" s="3"/>
    </row>
    <row r="120" spans="2:87" ht="32.1" customHeight="1" x14ac:dyDescent="0.25">
      <c r="B120" s="22" t="s">
        <v>145</v>
      </c>
      <c r="C120" s="23" t="s">
        <v>15</v>
      </c>
      <c r="D120" s="3">
        <f>ROW(tbArmour[#This Row])-ROW(tbArmour[#Headers])</f>
        <v>20</v>
      </c>
      <c r="E120" s="24" t="str">
        <f>TEXT(tbArmour[[#This Row],[Offset]],"000")</f>
        <v>020</v>
      </c>
      <c r="F120" s="5">
        <v>1</v>
      </c>
      <c r="G120" s="5">
        <v>10</v>
      </c>
      <c r="H120" s="5">
        <v>0</v>
      </c>
      <c r="I120" s="3">
        <v>0</v>
      </c>
      <c r="J120" s="5">
        <v>9</v>
      </c>
      <c r="K120" s="5">
        <v>0</v>
      </c>
      <c r="L120" s="25">
        <v>0.24</v>
      </c>
      <c r="M120" s="24"/>
      <c r="N120" s="26"/>
      <c r="O120" s="27">
        <f>tbArmour[[#This Row],[EV]]*tbArmour[[#This Row],[Block]]</f>
        <v>0</v>
      </c>
      <c r="P120" s="9">
        <f>tbArmour[[#This Row],[AR]]*tbArmour[[#This Row],[Block]]</f>
        <v>2.16</v>
      </c>
      <c r="CG120" s="3"/>
    </row>
    <row r="121" spans="2:87" ht="32.1" customHeight="1" x14ac:dyDescent="0.25">
      <c r="B121" s="22" t="s">
        <v>146</v>
      </c>
      <c r="C121" s="23" t="s">
        <v>15</v>
      </c>
      <c r="D121" s="3">
        <f>ROW(tbArmour[#This Row])-ROW(tbArmour[#Headers])</f>
        <v>21</v>
      </c>
      <c r="E121" s="24" t="str">
        <f>TEXT(tbArmour[[#This Row],[Offset]],"000")</f>
        <v>021</v>
      </c>
      <c r="F121" s="5">
        <v>5</v>
      </c>
      <c r="G121" s="5">
        <v>20</v>
      </c>
      <c r="H121" s="5">
        <v>0</v>
      </c>
      <c r="I121" s="3">
        <v>0</v>
      </c>
      <c r="J121" s="5">
        <v>46</v>
      </c>
      <c r="K121" s="5">
        <v>0</v>
      </c>
      <c r="L121" s="25">
        <v>0.23</v>
      </c>
      <c r="M121" s="24">
        <f>AVERAGE(10,20)</f>
        <v>15</v>
      </c>
      <c r="N121" s="26" t="s">
        <v>149</v>
      </c>
      <c r="O121" s="27">
        <f>tbArmour[[#This Row],[EV]]*tbArmour[[#This Row],[Block]]</f>
        <v>0</v>
      </c>
      <c r="P121" s="9">
        <f>tbArmour[[#This Row],[AR]]*tbArmour[[#This Row],[Block]]</f>
        <v>10.58</v>
      </c>
      <c r="CG121" s="3"/>
    </row>
    <row r="122" spans="2:87" ht="32.1" customHeight="1" x14ac:dyDescent="0.25">
      <c r="B122" s="2" t="s">
        <v>148</v>
      </c>
      <c r="C122" s="18" t="s">
        <v>15</v>
      </c>
      <c r="D122" s="3">
        <f>ROW(tbArmour[#This Row])-ROW(tbArmour[#Headers])</f>
        <v>22</v>
      </c>
      <c r="E122" s="4" t="str">
        <f>TEXT(tbArmour[[#This Row],[Offset]],"000")</f>
        <v>022</v>
      </c>
      <c r="F122" s="3">
        <v>11</v>
      </c>
      <c r="G122" s="3">
        <v>33</v>
      </c>
      <c r="H122" s="5">
        <v>0</v>
      </c>
      <c r="I122" s="3">
        <v>0</v>
      </c>
      <c r="J122" s="3">
        <v>53</v>
      </c>
      <c r="K122" s="5">
        <v>0</v>
      </c>
      <c r="L122" s="20">
        <v>0.26</v>
      </c>
      <c r="M122" s="24">
        <f>AVERAGE(10,20)</f>
        <v>15</v>
      </c>
      <c r="N122" s="26" t="s">
        <v>149</v>
      </c>
      <c r="O122" s="14">
        <f>tbArmour[[#This Row],[EV]]*tbArmour[[#This Row],[Block]]</f>
        <v>0</v>
      </c>
      <c r="P122" s="9">
        <f>tbArmour[[#This Row],[AR]]*tbArmour[[#This Row],[Block]]</f>
        <v>13.780000000000001</v>
      </c>
      <c r="CG122" s="3"/>
    </row>
    <row r="123" spans="2:87" ht="32.1" customHeight="1" x14ac:dyDescent="0.25">
      <c r="B123" s="2" t="s">
        <v>147</v>
      </c>
      <c r="C123" s="18" t="s">
        <v>15</v>
      </c>
      <c r="D123" s="3">
        <f>ROW(tbArmour[#This Row])-ROW(tbArmour[#Headers])</f>
        <v>23</v>
      </c>
      <c r="E123" s="4" t="str">
        <f>TEXT(tbArmour[[#This Row],[Offset]],"000")</f>
        <v>023</v>
      </c>
      <c r="F123" s="3">
        <v>17</v>
      </c>
      <c r="G123" s="3">
        <v>46</v>
      </c>
      <c r="H123" s="5">
        <v>0</v>
      </c>
      <c r="I123" s="3">
        <v>0</v>
      </c>
      <c r="J123" s="3">
        <v>108</v>
      </c>
      <c r="K123" s="5">
        <v>0</v>
      </c>
      <c r="L123" s="20">
        <v>0.25</v>
      </c>
      <c r="M123" s="24">
        <f>AVERAGE(20,30)</f>
        <v>25</v>
      </c>
      <c r="N123" s="26" t="s">
        <v>149</v>
      </c>
      <c r="O123" s="14">
        <f>tbArmour[[#This Row],[EV]]*tbArmour[[#This Row],[Block]]</f>
        <v>0</v>
      </c>
      <c r="P123" s="9">
        <f>tbArmour[[#This Row],[AR]]*tbArmour[[#This Row],[Block]]</f>
        <v>27</v>
      </c>
      <c r="CG123" s="3"/>
    </row>
    <row r="124" spans="2:87" ht="32.1" customHeight="1" x14ac:dyDescent="0.25">
      <c r="B124" s="2" t="s">
        <v>150</v>
      </c>
      <c r="C124" s="18" t="s">
        <v>15</v>
      </c>
      <c r="D124" s="3">
        <f>ROW(tbArmour[#This Row])-ROW(tbArmour[#Headers])</f>
        <v>24</v>
      </c>
      <c r="E124" s="4" t="str">
        <f>TEXT(tbArmour[[#This Row],[Offset]],"000")</f>
        <v>024</v>
      </c>
      <c r="F124" s="3">
        <v>24</v>
      </c>
      <c r="G124" s="3">
        <v>62</v>
      </c>
      <c r="H124" s="5">
        <v>0</v>
      </c>
      <c r="I124" s="3">
        <v>0</v>
      </c>
      <c r="J124" s="3">
        <v>191</v>
      </c>
      <c r="K124" s="5">
        <v>0</v>
      </c>
      <c r="L124" s="20">
        <v>0.24</v>
      </c>
      <c r="M124" s="24">
        <f>AVERAGE(30,40)</f>
        <v>35</v>
      </c>
      <c r="N124" s="26" t="s">
        <v>149</v>
      </c>
      <c r="O124" s="14">
        <f>tbArmour[[#This Row],[EV]]*tbArmour[[#This Row],[Block]]</f>
        <v>0</v>
      </c>
      <c r="P124" s="9">
        <f>tbArmour[[#This Row],[AR]]*tbArmour[[#This Row],[Block]]</f>
        <v>45.839999999999996</v>
      </c>
      <c r="CG124" s="3"/>
    </row>
    <row r="125" spans="2:87" ht="32.1" customHeight="1" x14ac:dyDescent="0.25">
      <c r="B125" s="2" t="s">
        <v>151</v>
      </c>
      <c r="C125" s="18" t="s">
        <v>15</v>
      </c>
      <c r="D125" s="3">
        <f>ROW(tbArmour[#This Row])-ROW(tbArmour[#Headers])</f>
        <v>25</v>
      </c>
      <c r="E125" s="4" t="str">
        <f>TEXT(tbArmour[[#This Row],[Offset]],"000")</f>
        <v>025</v>
      </c>
      <c r="F125" s="3">
        <v>30</v>
      </c>
      <c r="G125" s="3">
        <v>76</v>
      </c>
      <c r="H125" s="5">
        <v>0</v>
      </c>
      <c r="I125" s="3">
        <v>0</v>
      </c>
      <c r="J125" s="3">
        <v>125</v>
      </c>
      <c r="K125" s="5">
        <v>0</v>
      </c>
      <c r="L125" s="20">
        <v>0.23</v>
      </c>
      <c r="M125" s="4">
        <v>0</v>
      </c>
      <c r="N125" s="26" t="s">
        <v>166</v>
      </c>
      <c r="O125" s="14">
        <f>tbArmour[[#This Row],[EV]]*tbArmour[[#This Row],[Block]]</f>
        <v>0</v>
      </c>
      <c r="P125" s="9">
        <f>tbArmour[[#This Row],[AR]]*tbArmour[[#This Row],[Block]]</f>
        <v>28.75</v>
      </c>
      <c r="CG125" s="3"/>
    </row>
    <row r="126" spans="2:87" ht="32.1" customHeight="1" x14ac:dyDescent="0.25">
      <c r="B126" s="2" t="s">
        <v>152</v>
      </c>
      <c r="C126" s="18" t="s">
        <v>15</v>
      </c>
      <c r="D126" s="3">
        <f>ROW(tbArmour[#This Row])-ROW(tbArmour[#Headers])</f>
        <v>26</v>
      </c>
      <c r="E126" s="4" t="str">
        <f>TEXT(tbArmour[[#This Row],[Offset]],"000")</f>
        <v>026</v>
      </c>
      <c r="F126" s="3">
        <v>30</v>
      </c>
      <c r="G126" s="3">
        <v>76</v>
      </c>
      <c r="H126" s="5">
        <v>0</v>
      </c>
      <c r="I126" s="3">
        <v>0</v>
      </c>
      <c r="J126" s="3">
        <v>287</v>
      </c>
      <c r="K126" s="5">
        <v>0</v>
      </c>
      <c r="L126" s="20">
        <v>0.23</v>
      </c>
      <c r="M126" s="24">
        <f>AVERAGE(10,20)</f>
        <v>15</v>
      </c>
      <c r="N126" s="26" t="s">
        <v>149</v>
      </c>
      <c r="O126" s="14">
        <f>tbArmour[[#This Row],[EV]]*tbArmour[[#This Row],[Block]]</f>
        <v>0</v>
      </c>
      <c r="P126" s="9">
        <f>tbArmour[[#This Row],[AR]]*tbArmour[[#This Row],[Block]]</f>
        <v>66.010000000000005</v>
      </c>
      <c r="CG126" s="3"/>
    </row>
    <row r="127" spans="2:87" ht="32.1" customHeight="1" x14ac:dyDescent="0.25">
      <c r="B127" s="2" t="s">
        <v>153</v>
      </c>
      <c r="C127" s="18" t="s">
        <v>15</v>
      </c>
      <c r="D127" s="3">
        <f>ROW(tbArmour[#This Row])-ROW(tbArmour[#Headers])</f>
        <v>27</v>
      </c>
      <c r="E127" s="4" t="str">
        <f>TEXT(tbArmour[[#This Row],[Offset]],"000")</f>
        <v>027</v>
      </c>
      <c r="F127" s="3">
        <v>35</v>
      </c>
      <c r="G127" s="3">
        <v>87</v>
      </c>
      <c r="H127" s="5">
        <v>0</v>
      </c>
      <c r="I127" s="3">
        <v>0</v>
      </c>
      <c r="J127" s="3">
        <v>217</v>
      </c>
      <c r="K127" s="5">
        <v>0</v>
      </c>
      <c r="L127" s="20">
        <v>0.25</v>
      </c>
      <c r="M127" s="24">
        <f>AVERAGE(20,30)</f>
        <v>25</v>
      </c>
      <c r="N127" s="26" t="s">
        <v>149</v>
      </c>
      <c r="O127" s="14">
        <f>tbArmour[[#This Row],[EV]]*tbArmour[[#This Row],[Block]]</f>
        <v>0</v>
      </c>
      <c r="P127" s="9">
        <f>tbArmour[[#This Row],[AR]]*tbArmour[[#This Row],[Block]]</f>
        <v>54.25</v>
      </c>
      <c r="CG127" s="3"/>
    </row>
    <row r="128" spans="2:87" ht="32.1" customHeight="1" x14ac:dyDescent="0.25">
      <c r="B128" s="2" t="s">
        <v>154</v>
      </c>
      <c r="C128" s="18" t="s">
        <v>15</v>
      </c>
      <c r="D128" s="3">
        <f>ROW(tbArmour[#This Row])-ROW(tbArmour[#Headers])</f>
        <v>28</v>
      </c>
      <c r="E128" s="4" t="str">
        <f>TEXT(tbArmour[[#This Row],[Offset]],"000")</f>
        <v>028</v>
      </c>
      <c r="F128" s="3">
        <v>39</v>
      </c>
      <c r="G128" s="3">
        <v>96</v>
      </c>
      <c r="H128" s="5">
        <v>0</v>
      </c>
      <c r="I128" s="3">
        <v>0</v>
      </c>
      <c r="J128" s="3">
        <v>177</v>
      </c>
      <c r="K128" s="5">
        <v>0</v>
      </c>
      <c r="L128" s="20">
        <v>0.26</v>
      </c>
      <c r="M128" s="24">
        <f>AVERAGE(10,20)</f>
        <v>15</v>
      </c>
      <c r="N128" s="26" t="s">
        <v>149</v>
      </c>
      <c r="O128" s="14">
        <f>tbArmour[[#This Row],[EV]]*tbArmour[[#This Row],[Block]]</f>
        <v>0</v>
      </c>
      <c r="P128" s="9">
        <f>tbArmour[[#This Row],[AR]]*tbArmour[[#This Row],[Block]]</f>
        <v>46.02</v>
      </c>
      <c r="CG128" s="3"/>
    </row>
    <row r="129" spans="2:85" ht="32.1" customHeight="1" x14ac:dyDescent="0.25">
      <c r="B129" s="2" t="s">
        <v>155</v>
      </c>
      <c r="C129" s="18" t="s">
        <v>15</v>
      </c>
      <c r="D129" s="3">
        <f>ROW(tbArmour[#This Row])-ROW(tbArmour[#Headers])</f>
        <v>29</v>
      </c>
      <c r="E129" s="4" t="str">
        <f>TEXT(tbArmour[[#This Row],[Offset]],"000")</f>
        <v>029</v>
      </c>
      <c r="F129" s="3">
        <v>43</v>
      </c>
      <c r="G129" s="3">
        <v>105</v>
      </c>
      <c r="H129" s="5">
        <v>0</v>
      </c>
      <c r="I129" s="3">
        <v>0</v>
      </c>
      <c r="J129" s="3">
        <v>265</v>
      </c>
      <c r="K129" s="5">
        <v>0</v>
      </c>
      <c r="L129" s="20">
        <v>0.25</v>
      </c>
      <c r="M129" s="24">
        <f>AVERAGE(20,30)</f>
        <v>25</v>
      </c>
      <c r="N129" s="26" t="s">
        <v>149</v>
      </c>
      <c r="O129" s="14">
        <f>tbArmour[[#This Row],[EV]]*tbArmour[[#This Row],[Block]]</f>
        <v>0</v>
      </c>
      <c r="P129" s="9">
        <f>tbArmour[[#This Row],[AR]]*tbArmour[[#This Row],[Block]]</f>
        <v>66.25</v>
      </c>
      <c r="CG129" s="3"/>
    </row>
    <row r="130" spans="2:85" ht="32.1" customHeight="1" x14ac:dyDescent="0.25">
      <c r="B130" s="2" t="s">
        <v>156</v>
      </c>
      <c r="C130" s="18" t="s">
        <v>15</v>
      </c>
      <c r="D130" s="3">
        <f>ROW(tbArmour[#This Row])-ROW(tbArmour[#Headers])</f>
        <v>30</v>
      </c>
      <c r="E130" s="4" t="str">
        <f>TEXT(tbArmour[[#This Row],[Offset]],"000")</f>
        <v>030</v>
      </c>
      <c r="F130" s="3">
        <v>47</v>
      </c>
      <c r="G130" s="3">
        <v>114</v>
      </c>
      <c r="H130" s="5">
        <v>0</v>
      </c>
      <c r="I130" s="3">
        <v>0</v>
      </c>
      <c r="J130" s="3">
        <v>367</v>
      </c>
      <c r="K130" s="5">
        <v>0</v>
      </c>
      <c r="L130" s="20">
        <v>0.24</v>
      </c>
      <c r="M130" s="24">
        <f>AVERAGE(30,40)</f>
        <v>35</v>
      </c>
      <c r="N130" s="26" t="s">
        <v>149</v>
      </c>
      <c r="O130" s="14">
        <f>tbArmour[[#This Row],[EV]]*tbArmour[[#This Row],[Block]]</f>
        <v>0</v>
      </c>
      <c r="P130" s="9">
        <f>tbArmour[[#This Row],[AR]]*tbArmour[[#This Row],[Block]]</f>
        <v>88.08</v>
      </c>
      <c r="CG130" s="3"/>
    </row>
    <row r="131" spans="2:85" ht="32.1" customHeight="1" x14ac:dyDescent="0.25">
      <c r="B131" s="2" t="s">
        <v>157</v>
      </c>
      <c r="C131" s="18" t="s">
        <v>15</v>
      </c>
      <c r="D131" s="3">
        <f>ROW(tbArmour[#This Row])-ROW(tbArmour[#Headers])</f>
        <v>31</v>
      </c>
      <c r="E131" s="4" t="str">
        <f>TEXT(tbArmour[[#This Row],[Offset]],"000")</f>
        <v>031</v>
      </c>
      <c r="F131" s="3">
        <v>50</v>
      </c>
      <c r="G131" s="3">
        <v>121</v>
      </c>
      <c r="H131" s="5">
        <v>0</v>
      </c>
      <c r="I131" s="3">
        <v>0</v>
      </c>
      <c r="J131" s="3">
        <v>205</v>
      </c>
      <c r="K131" s="5">
        <v>0</v>
      </c>
      <c r="L131" s="20">
        <v>0.23</v>
      </c>
      <c r="M131" s="4">
        <v>0</v>
      </c>
      <c r="N131" s="26" t="s">
        <v>166</v>
      </c>
      <c r="O131" s="14">
        <f>tbArmour[[#This Row],[EV]]*tbArmour[[#This Row],[Block]]</f>
        <v>0</v>
      </c>
      <c r="P131" s="9">
        <f>tbArmour[[#This Row],[AR]]*tbArmour[[#This Row],[Block]]</f>
        <v>47.15</v>
      </c>
      <c r="CG131" s="3"/>
    </row>
    <row r="132" spans="2:85" ht="32.1" customHeight="1" x14ac:dyDescent="0.25">
      <c r="B132" s="2" t="s">
        <v>158</v>
      </c>
      <c r="C132" s="18" t="s">
        <v>15</v>
      </c>
      <c r="D132" s="3">
        <f>ROW(tbArmour[#This Row])-ROW(tbArmour[#Headers])</f>
        <v>32</v>
      </c>
      <c r="E132" s="4" t="str">
        <f>TEXT(tbArmour[[#This Row],[Offset]],"000")</f>
        <v>032</v>
      </c>
      <c r="F132" s="3">
        <v>51</v>
      </c>
      <c r="G132" s="3">
        <v>123</v>
      </c>
      <c r="H132" s="5">
        <v>0</v>
      </c>
      <c r="I132" s="3">
        <v>0</v>
      </c>
      <c r="J132" s="3">
        <v>481</v>
      </c>
      <c r="K132" s="5">
        <v>0</v>
      </c>
      <c r="L132" s="20">
        <v>0.23</v>
      </c>
      <c r="M132" s="24">
        <f>AVERAGE(10,20)</f>
        <v>15</v>
      </c>
      <c r="N132" s="26" t="s">
        <v>149</v>
      </c>
      <c r="O132" s="14">
        <f>tbArmour[[#This Row],[EV]]*tbArmour[[#This Row],[Block]]</f>
        <v>0</v>
      </c>
      <c r="P132" s="9">
        <f>tbArmour[[#This Row],[AR]]*tbArmour[[#This Row],[Block]]</f>
        <v>110.63000000000001</v>
      </c>
      <c r="CG132" s="3"/>
    </row>
    <row r="133" spans="2:85" ht="32.1" customHeight="1" x14ac:dyDescent="0.25">
      <c r="B133" s="2" t="s">
        <v>159</v>
      </c>
      <c r="C133" s="18" t="s">
        <v>15</v>
      </c>
      <c r="D133" s="3">
        <f>ROW(tbArmour[#This Row])-ROW(tbArmour[#Headers])</f>
        <v>33</v>
      </c>
      <c r="E133" s="4" t="str">
        <f>TEXT(tbArmour[[#This Row],[Offset]],"000")</f>
        <v>033</v>
      </c>
      <c r="F133" s="3">
        <v>55</v>
      </c>
      <c r="G133" s="3">
        <v>132</v>
      </c>
      <c r="H133" s="5">
        <v>0</v>
      </c>
      <c r="I133" s="3">
        <v>0</v>
      </c>
      <c r="J133" s="3">
        <v>338</v>
      </c>
      <c r="K133" s="5">
        <v>0</v>
      </c>
      <c r="L133" s="20">
        <v>0.25</v>
      </c>
      <c r="M133" s="24">
        <f>AVERAGE(20,30)</f>
        <v>25</v>
      </c>
      <c r="N133" s="26" t="s">
        <v>149</v>
      </c>
      <c r="O133" s="14">
        <f>tbArmour[[#This Row],[EV]]*tbArmour[[#This Row],[Block]]</f>
        <v>0</v>
      </c>
      <c r="P133" s="9">
        <f>tbArmour[[#This Row],[AR]]*tbArmour[[#This Row],[Block]]</f>
        <v>84.5</v>
      </c>
      <c r="CG133" s="3"/>
    </row>
    <row r="134" spans="2:85" ht="32.1" customHeight="1" x14ac:dyDescent="0.25">
      <c r="B134" s="2" t="s">
        <v>160</v>
      </c>
      <c r="C134" s="18" t="s">
        <v>15</v>
      </c>
      <c r="D134" s="3">
        <f>ROW(tbArmour[#This Row])-ROW(tbArmour[#Headers])</f>
        <v>34</v>
      </c>
      <c r="E134" s="4" t="str">
        <f>TEXT(tbArmour[[#This Row],[Offset]],"000")</f>
        <v>034</v>
      </c>
      <c r="F134" s="3">
        <v>58</v>
      </c>
      <c r="G134" s="3">
        <v>139</v>
      </c>
      <c r="H134" s="5">
        <v>0</v>
      </c>
      <c r="I134" s="3">
        <v>0</v>
      </c>
      <c r="J134" s="3">
        <v>261</v>
      </c>
      <c r="K134" s="5">
        <v>0</v>
      </c>
      <c r="L134" s="20">
        <v>0.26</v>
      </c>
      <c r="M134" s="24">
        <f>AVERAGE(10,20)</f>
        <v>15</v>
      </c>
      <c r="N134" s="26" t="s">
        <v>149</v>
      </c>
      <c r="O134" s="14">
        <f>tbArmour[[#This Row],[EV]]*tbArmour[[#This Row],[Block]]</f>
        <v>0</v>
      </c>
      <c r="P134" s="9">
        <f>tbArmour[[#This Row],[AR]]*tbArmour[[#This Row],[Block]]</f>
        <v>67.86</v>
      </c>
      <c r="CG134" s="3"/>
    </row>
    <row r="135" spans="2:85" ht="32.1" customHeight="1" x14ac:dyDescent="0.25">
      <c r="B135" s="2" t="s">
        <v>161</v>
      </c>
      <c r="C135" s="18" t="s">
        <v>15</v>
      </c>
      <c r="D135" s="3">
        <f>ROW(tbArmour[#This Row])-ROW(tbArmour[#Headers])</f>
        <v>35</v>
      </c>
      <c r="E135" s="4" t="str">
        <f>TEXT(tbArmour[[#This Row],[Offset]],"000")</f>
        <v>035</v>
      </c>
      <c r="F135" s="3">
        <v>61</v>
      </c>
      <c r="G135" s="3">
        <v>159</v>
      </c>
      <c r="H135" s="5">
        <v>0</v>
      </c>
      <c r="I135" s="3">
        <v>0</v>
      </c>
      <c r="J135" s="3">
        <v>412</v>
      </c>
      <c r="K135" s="5">
        <v>0</v>
      </c>
      <c r="L135" s="20">
        <v>0.25</v>
      </c>
      <c r="M135" s="24">
        <f>AVERAGE(20,30)</f>
        <v>25</v>
      </c>
      <c r="N135" s="26" t="s">
        <v>149</v>
      </c>
      <c r="O135" s="14">
        <f>tbArmour[[#This Row],[EV]]*tbArmour[[#This Row],[Block]]</f>
        <v>0</v>
      </c>
      <c r="P135" s="9">
        <f>tbArmour[[#This Row],[AR]]*tbArmour[[#This Row],[Block]]</f>
        <v>103</v>
      </c>
      <c r="CG135" s="3"/>
    </row>
    <row r="136" spans="2:85" ht="32.1" customHeight="1" x14ac:dyDescent="0.25">
      <c r="B136" s="2" t="s">
        <v>162</v>
      </c>
      <c r="C136" s="18" t="s">
        <v>15</v>
      </c>
      <c r="D136" s="3">
        <f>ROW(tbArmour[#This Row])-ROW(tbArmour[#Headers])</f>
        <v>36</v>
      </c>
      <c r="E136" s="4" t="str">
        <f>TEXT(tbArmour[[#This Row],[Offset]],"000")</f>
        <v>036</v>
      </c>
      <c r="F136" s="3">
        <v>64</v>
      </c>
      <c r="G136" s="3">
        <v>159</v>
      </c>
      <c r="H136" s="5">
        <v>0</v>
      </c>
      <c r="I136" s="3">
        <v>0</v>
      </c>
      <c r="J136" s="3">
        <v>522</v>
      </c>
      <c r="K136" s="5">
        <v>0</v>
      </c>
      <c r="L136" s="20">
        <v>0.24</v>
      </c>
      <c r="M136" s="24">
        <f>AVERAGE(30,40)</f>
        <v>35</v>
      </c>
      <c r="N136" s="26" t="s">
        <v>149</v>
      </c>
      <c r="O136" s="14">
        <f>tbArmour[[#This Row],[EV]]*tbArmour[[#This Row],[Block]]</f>
        <v>0</v>
      </c>
      <c r="P136" s="9">
        <f>tbArmour[[#This Row],[AR]]*tbArmour[[#This Row],[Block]]</f>
        <v>125.28</v>
      </c>
      <c r="CG136" s="3"/>
    </row>
    <row r="137" spans="2:85" ht="32.1" customHeight="1" x14ac:dyDescent="0.25">
      <c r="B137" s="2" t="s">
        <v>163</v>
      </c>
      <c r="C137" s="18" t="s">
        <v>15</v>
      </c>
      <c r="D137" s="3">
        <f>ROW(tbArmour[#This Row])-ROW(tbArmour[#Headers])</f>
        <v>37</v>
      </c>
      <c r="E137" s="4" t="str">
        <f>TEXT(tbArmour[[#This Row],[Offset]],"000")</f>
        <v>037</v>
      </c>
      <c r="F137" s="3">
        <v>67</v>
      </c>
      <c r="G137" s="3">
        <v>159</v>
      </c>
      <c r="H137" s="5">
        <v>0</v>
      </c>
      <c r="I137" s="3">
        <v>0</v>
      </c>
      <c r="J137" s="3">
        <v>632</v>
      </c>
      <c r="K137" s="5">
        <v>0</v>
      </c>
      <c r="L137" s="20">
        <v>0.23</v>
      </c>
      <c r="M137" s="24">
        <f>AVERAGE(10,20)</f>
        <v>15</v>
      </c>
      <c r="N137" s="26" t="s">
        <v>149</v>
      </c>
      <c r="O137" s="14">
        <f>tbArmour[[#This Row],[EV]]*tbArmour[[#This Row],[Block]]</f>
        <v>0</v>
      </c>
      <c r="P137" s="9">
        <f>tbArmour[[#This Row],[AR]]*tbArmour[[#This Row],[Block]]</f>
        <v>145.36000000000001</v>
      </c>
      <c r="CG137" s="3"/>
    </row>
    <row r="138" spans="2:85" ht="32.1" customHeight="1" x14ac:dyDescent="0.25">
      <c r="B138" s="2" t="s">
        <v>164</v>
      </c>
      <c r="C138" s="18" t="s">
        <v>15</v>
      </c>
      <c r="D138" s="3">
        <f>ROW(tbArmour[#This Row])-ROW(tbArmour[#Headers])</f>
        <v>38</v>
      </c>
      <c r="E138" s="4" t="str">
        <f>TEXT(tbArmour[[#This Row],[Offset]],"000")</f>
        <v>038</v>
      </c>
      <c r="F138" s="3">
        <v>70</v>
      </c>
      <c r="G138" s="3">
        <v>159</v>
      </c>
      <c r="H138" s="5">
        <v>0</v>
      </c>
      <c r="I138" s="3">
        <v>0</v>
      </c>
      <c r="J138" s="3">
        <v>440</v>
      </c>
      <c r="K138" s="5">
        <v>0</v>
      </c>
      <c r="L138" s="20">
        <v>0.23</v>
      </c>
      <c r="M138" s="4">
        <v>0</v>
      </c>
      <c r="N138" s="26" t="s">
        <v>166</v>
      </c>
      <c r="O138" s="14">
        <f>tbArmour[[#This Row],[EV]]*tbArmour[[#This Row],[Block]]</f>
        <v>0</v>
      </c>
      <c r="P138" s="9">
        <f>tbArmour[[#This Row],[AR]]*tbArmour[[#This Row],[Block]]</f>
        <v>101.2</v>
      </c>
      <c r="CG138" s="3"/>
    </row>
    <row r="139" spans="2:85" ht="32.1" customHeight="1" x14ac:dyDescent="0.25">
      <c r="B139" s="2" t="s">
        <v>165</v>
      </c>
      <c r="C139" s="18" t="s">
        <v>15</v>
      </c>
      <c r="D139" s="3">
        <f>ROW(tbArmour[#This Row])-ROW(tbArmour[#Headers])</f>
        <v>39</v>
      </c>
      <c r="E139" s="4" t="str">
        <f>TEXT(tbArmour[[#This Row],[Offset]],"000")</f>
        <v>039</v>
      </c>
      <c r="F139" s="3">
        <v>70</v>
      </c>
      <c r="G139" s="3">
        <v>159</v>
      </c>
      <c r="H139" s="5">
        <v>0</v>
      </c>
      <c r="I139" s="3">
        <v>0</v>
      </c>
      <c r="J139" s="3">
        <v>467</v>
      </c>
      <c r="K139" s="5">
        <v>0</v>
      </c>
      <c r="L139" s="20">
        <v>0.25</v>
      </c>
      <c r="M139" s="24">
        <f>AVERAGE(20,30)</f>
        <v>25</v>
      </c>
      <c r="N139" s="26" t="s">
        <v>149</v>
      </c>
      <c r="O139" s="14">
        <f>tbArmour[[#This Row],[EV]]*tbArmour[[#This Row],[Block]]</f>
        <v>0</v>
      </c>
      <c r="P139" s="9">
        <f>tbArmour[[#This Row],[AR]]*tbArmour[[#This Row],[Block]]</f>
        <v>116.75</v>
      </c>
      <c r="CG139" s="3"/>
    </row>
    <row r="140" spans="2:85" ht="32.1" customHeight="1" x14ac:dyDescent="0.25">
      <c r="B140" s="2"/>
      <c r="C140" s="33"/>
      <c r="D140" s="5"/>
      <c r="E140" s="4"/>
      <c r="H140" s="5"/>
      <c r="K140" s="5"/>
      <c r="L140" s="20"/>
      <c r="M140" s="24"/>
      <c r="N140" s="26"/>
      <c r="O140" s="14"/>
      <c r="P140" s="9"/>
      <c r="CG140" s="3"/>
    </row>
    <row r="141" spans="2:85" ht="32.1" customHeight="1" x14ac:dyDescent="0.25">
      <c r="B141" s="7" t="s">
        <v>171</v>
      </c>
    </row>
    <row r="142" spans="2:85" ht="31.5" customHeight="1" x14ac:dyDescent="0.25">
      <c r="B142" s="33" t="s">
        <v>24</v>
      </c>
      <c r="C142" s="28" t="s">
        <v>176</v>
      </c>
      <c r="D142" s="5" t="s">
        <v>173</v>
      </c>
      <c r="E142" s="5" t="s">
        <v>14</v>
      </c>
      <c r="F142" s="5" t="s">
        <v>270</v>
      </c>
      <c r="G142" s="5" t="s">
        <v>196</v>
      </c>
      <c r="H142" s="3" t="s">
        <v>190</v>
      </c>
    </row>
    <row r="143" spans="2:85" ht="32.1" hidden="1" customHeight="1" x14ac:dyDescent="0.25">
      <c r="B143" s="2" t="s">
        <v>1033</v>
      </c>
      <c r="C143" s="3" t="s">
        <v>12</v>
      </c>
      <c r="D143" s="3" t="s">
        <v>170</v>
      </c>
      <c r="E143" s="3">
        <f>ROW(tbGems[#This Row])-ROW(tbGems[#Headers])</f>
        <v>1</v>
      </c>
      <c r="F143" s="4" t="str">
        <f>_xlfn.CONCAT( VLOOKUP( tbGems[[#This Row],[Type]],tbBaseType[],2,FALSE), ".",VLOOKUP( tbGems[[#This Row],[Sub-Type]],tbSubtype[],2,FALSE),".",tbGems[[#This Row],[Offset]])</f>
        <v>6.14.1</v>
      </c>
      <c r="G143" s="41" t="str">
        <f>_xlfn.CONCAT( tbGems[[#This Row],[Prefix]]," ",tbGems[[#This Row],[Name]])</f>
        <v>6.14.1 Added Chaos Damage Support</v>
      </c>
      <c r="H143" s="45" t="s">
        <v>192</v>
      </c>
      <c r="I143" s="20"/>
    </row>
    <row r="144" spans="2:85" ht="32.1" hidden="1" customHeight="1" x14ac:dyDescent="0.25">
      <c r="B144" s="22" t="s">
        <v>182</v>
      </c>
      <c r="C144" s="3" t="s">
        <v>12</v>
      </c>
      <c r="D144" s="5" t="s">
        <v>168</v>
      </c>
      <c r="E144" s="3">
        <f>ROW(tbGems[#This Row])-ROW(tbGems[#Headers])</f>
        <v>2</v>
      </c>
      <c r="F144" s="3" t="str">
        <f>_xlfn.CONCAT( VLOOKUP( tbGems[[#This Row],[Type]],tbBaseType[],2,FALSE), ".",VLOOKUP( tbGems[[#This Row],[Sub-Type]],tbSubtype[],2,FALSE),".",tbGems[[#This Row],[Offset]])</f>
        <v>6.13.2</v>
      </c>
      <c r="G144" s="33" t="str">
        <f>_xlfn.CONCAT( tbGems[[#This Row],[Prefix]]," ",tbGems[[#This Row],[Name]])</f>
        <v>6.13.2 Added Cold Damage Support</v>
      </c>
      <c r="H144" s="45" t="s">
        <v>200</v>
      </c>
    </row>
    <row r="145" spans="2:84" ht="32.1" hidden="1" customHeight="1" x14ac:dyDescent="0.25">
      <c r="B145" s="2" t="s">
        <v>992</v>
      </c>
      <c r="C145" s="3" t="s">
        <v>12</v>
      </c>
      <c r="D145" s="3" t="s">
        <v>169</v>
      </c>
      <c r="E145" s="3">
        <f>ROW(tbGems[#This Row])-ROW(tbGems[#Headers])</f>
        <v>3</v>
      </c>
      <c r="F145" s="4" t="str">
        <f>_xlfn.CONCAT( VLOOKUP( tbGems[[#This Row],[Type]],tbBaseType[],2,FALSE), ".",VLOOKUP( tbGems[[#This Row],[Sub-Type]],tbSubtype[],2,FALSE),".",tbGems[[#This Row],[Offset]])</f>
        <v>6.12.3</v>
      </c>
      <c r="G145" s="41" t="str">
        <f>_xlfn.CONCAT( tbGems[[#This Row],[Prefix]]," ",tbGems[[#This Row],[Name]])</f>
        <v>6.12.3 Added Fire Damage Support</v>
      </c>
      <c r="H145" s="45" t="s">
        <v>815</v>
      </c>
    </row>
    <row r="146" spans="2:84" ht="32.1" hidden="1" customHeight="1" x14ac:dyDescent="0.25">
      <c r="B146" s="22" t="s">
        <v>208</v>
      </c>
      <c r="C146" s="3" t="s">
        <v>12</v>
      </c>
      <c r="D146" s="5" t="s">
        <v>170</v>
      </c>
      <c r="E146" s="3">
        <f>ROW(tbGems[#This Row])-ROW(tbGems[#Headers])</f>
        <v>4</v>
      </c>
      <c r="F146" s="3" t="str">
        <f>_xlfn.CONCAT( VLOOKUP( tbGems[[#This Row],[Type]],tbBaseType[],2,FALSE), ".",VLOOKUP( tbGems[[#This Row],[Sub-Type]],tbSubtype[],2,FALSE),".",tbGems[[#This Row],[Offset]])</f>
        <v>6.14.4</v>
      </c>
      <c r="G146" s="33" t="str">
        <f>_xlfn.CONCAT( tbGems[[#This Row],[Prefix]]," ",tbGems[[#This Row],[Name]])</f>
        <v>6.14.4 Added Lightning Damage Support</v>
      </c>
      <c r="H146" s="45" t="s">
        <v>209</v>
      </c>
    </row>
    <row r="147" spans="2:84" ht="32.1" hidden="1" customHeight="1" x14ac:dyDescent="0.25">
      <c r="B147" s="2" t="s">
        <v>949</v>
      </c>
      <c r="C147" s="3" t="s">
        <v>12</v>
      </c>
      <c r="D147" s="3" t="s">
        <v>168</v>
      </c>
      <c r="E147" s="3">
        <f>ROW(tbGems[#This Row])-ROW(tbGems[#Headers])</f>
        <v>5</v>
      </c>
      <c r="F147" s="4" t="str">
        <f>_xlfn.CONCAT( VLOOKUP( tbGems[[#This Row],[Type]],tbBaseType[],2,FALSE), ".",VLOOKUP( tbGems[[#This Row],[Sub-Type]],tbSubtype[],2,FALSE),".",tbGems[[#This Row],[Offset]])</f>
        <v>6.13.5</v>
      </c>
      <c r="G147" s="41" t="str">
        <f>_xlfn.CONCAT( tbGems[[#This Row],[Prefix]]," ",tbGems[[#This Row],[Name]])</f>
        <v>6.13.5 Additional Accuracy Support</v>
      </c>
      <c r="H147" s="45" t="s">
        <v>815</v>
      </c>
    </row>
    <row r="148" spans="2:84" ht="32.1" hidden="1" customHeight="1" x14ac:dyDescent="0.25">
      <c r="B148" s="2" t="s">
        <v>950</v>
      </c>
      <c r="C148" s="3" t="s">
        <v>12</v>
      </c>
      <c r="D148" s="3" t="s">
        <v>168</v>
      </c>
      <c r="E148" s="3">
        <f>ROW(tbGems[#This Row])-ROW(tbGems[#Headers])</f>
        <v>6</v>
      </c>
      <c r="F148" s="4" t="str">
        <f>_xlfn.CONCAT( VLOOKUP( tbGems[[#This Row],[Type]],tbBaseType[],2,FALSE), ".",VLOOKUP( tbGems[[#This Row],[Sub-Type]],tbSubtype[],2,FALSE),".",tbGems[[#This Row],[Offset]])</f>
        <v>6.13.6</v>
      </c>
      <c r="G148" s="41" t="str">
        <f>_xlfn.CONCAT( tbGems[[#This Row],[Prefix]]," ",tbGems[[#This Row],[Name]])</f>
        <v>6.13.6 Advanced Traps Support</v>
      </c>
      <c r="H148" s="45" t="s">
        <v>815</v>
      </c>
    </row>
    <row r="149" spans="2:84" ht="32.1" hidden="1" customHeight="1" x14ac:dyDescent="0.25">
      <c r="B149" s="2" t="s">
        <v>993</v>
      </c>
      <c r="C149" s="3" t="s">
        <v>12</v>
      </c>
      <c r="D149" s="3" t="s">
        <v>169</v>
      </c>
      <c r="E149" s="3">
        <f>ROW(tbGems[#This Row])-ROW(tbGems[#Headers])</f>
        <v>7</v>
      </c>
      <c r="F149" s="4" t="str">
        <f>_xlfn.CONCAT( VLOOKUP( tbGems[[#This Row],[Type]],tbBaseType[],2,FALSE), ".",VLOOKUP( tbGems[[#This Row],[Sub-Type]],tbSubtype[],2,FALSE),".",tbGems[[#This Row],[Offset]])</f>
        <v>6.12.7</v>
      </c>
      <c r="G149" s="41" t="str">
        <f>_xlfn.CONCAT( tbGems[[#This Row],[Prefix]]," ",tbGems[[#This Row],[Name]])</f>
        <v>6.12.7 Ancestral Call Support</v>
      </c>
      <c r="H149" s="45" t="s">
        <v>815</v>
      </c>
    </row>
    <row r="150" spans="2:84" ht="32.1" hidden="1" customHeight="1" x14ac:dyDescent="0.25">
      <c r="B150" s="2" t="s">
        <v>816</v>
      </c>
      <c r="C150" s="3" t="s">
        <v>12</v>
      </c>
      <c r="D150" s="3" t="s">
        <v>169</v>
      </c>
      <c r="E150" s="3">
        <f>ROW(tbGems[#This Row])-ROW(tbGems[#Headers])</f>
        <v>8</v>
      </c>
      <c r="F150" s="4" t="str">
        <f>_xlfn.CONCAT( VLOOKUP( tbGems[[#This Row],[Type]],tbBaseType[],2,FALSE), ".",VLOOKUP( tbGems[[#This Row],[Sub-Type]],tbSubtype[],2,FALSE),".",tbGems[[#This Row],[Offset]])</f>
        <v>6.12.8</v>
      </c>
      <c r="G150" s="41" t="str">
        <f>_xlfn.CONCAT( tbGems[[#This Row],[Prefix]]," ",tbGems[[#This Row],[Name]])</f>
        <v>6.12.8 Ancestral Cry</v>
      </c>
      <c r="H150" s="45" t="s">
        <v>815</v>
      </c>
    </row>
    <row r="151" spans="2:84" ht="32.1" hidden="1" customHeight="1" x14ac:dyDescent="0.25">
      <c r="B151" s="2" t="s">
        <v>235</v>
      </c>
      <c r="C151" s="3" t="s">
        <v>12</v>
      </c>
      <c r="D151" s="3" t="s">
        <v>169</v>
      </c>
      <c r="E151" s="3">
        <f>ROW(tbGems[#This Row])-ROW(tbGems[#Headers])</f>
        <v>9</v>
      </c>
      <c r="F151" s="4" t="str">
        <f>_xlfn.CONCAT( VLOOKUP( tbGems[[#This Row],[Type]],tbBaseType[],2,FALSE), ".",VLOOKUP( tbGems[[#This Row],[Sub-Type]],tbSubtype[],2,FALSE),".",tbGems[[#This Row],[Offset]])</f>
        <v>6.12.9</v>
      </c>
      <c r="G151" s="41" t="str">
        <f>_xlfn.CONCAT( tbGems[[#This Row],[Prefix]]," ",tbGems[[#This Row],[Name]])</f>
        <v>6.12.9 Ancestral Protector</v>
      </c>
      <c r="H151" s="45" t="s">
        <v>1100</v>
      </c>
    </row>
    <row r="152" spans="2:84" ht="32.1" hidden="1" customHeight="1" x14ac:dyDescent="0.25">
      <c r="B152" s="2" t="s">
        <v>817</v>
      </c>
      <c r="C152" s="3" t="s">
        <v>12</v>
      </c>
      <c r="D152" s="3" t="s">
        <v>169</v>
      </c>
      <c r="E152" s="3">
        <f>ROW(tbGems[#This Row])-ROW(tbGems[#Headers])</f>
        <v>10</v>
      </c>
      <c r="F152" s="4" t="str">
        <f>_xlfn.CONCAT( VLOOKUP( tbGems[[#This Row],[Type]],tbBaseType[],2,FALSE), ".",VLOOKUP( tbGems[[#This Row],[Sub-Type]],tbSubtype[],2,FALSE),".",tbGems[[#This Row],[Offset]])</f>
        <v>6.12.10</v>
      </c>
      <c r="G152" s="41" t="str">
        <f>_xlfn.CONCAT( tbGems[[#This Row],[Prefix]]," ",tbGems[[#This Row],[Name]])</f>
        <v>6.12.10 Ancestral Warchief</v>
      </c>
      <c r="H152" s="45" t="s">
        <v>815</v>
      </c>
    </row>
    <row r="153" spans="2:84" ht="32.1" hidden="1" customHeight="1" x14ac:dyDescent="0.25">
      <c r="B153" s="2" t="s">
        <v>346</v>
      </c>
      <c r="C153" s="3" t="s">
        <v>12</v>
      </c>
      <c r="D153" s="3" t="s">
        <v>169</v>
      </c>
      <c r="E153" s="3">
        <f>ROW(tbGems[#This Row])-ROW(tbGems[#Headers])</f>
        <v>11</v>
      </c>
      <c r="F153" s="4" t="str">
        <f>_xlfn.CONCAT( VLOOKUP( tbGems[[#This Row],[Type]],tbBaseType[],2,FALSE), ".",VLOOKUP( tbGems[[#This Row],[Sub-Type]],tbSubtype[],2,FALSE),".",tbGems[[#This Row],[Offset]])</f>
        <v>6.12.11</v>
      </c>
      <c r="G153" s="41" t="str">
        <f>_xlfn.CONCAT( tbGems[[#This Row],[Prefix]]," ",tbGems[[#This Row],[Name]])</f>
        <v>6.12.11 Anger</v>
      </c>
      <c r="H153" s="45" t="s">
        <v>815</v>
      </c>
    </row>
    <row r="154" spans="2:84" ht="32.1" hidden="1" customHeight="1" x14ac:dyDescent="0.25">
      <c r="B154" s="2" t="s">
        <v>818</v>
      </c>
      <c r="C154" s="3" t="s">
        <v>12</v>
      </c>
      <c r="D154" s="3" t="s">
        <v>169</v>
      </c>
      <c r="E154" s="3">
        <f>ROW(tbGems[#This Row])-ROW(tbGems[#Headers])</f>
        <v>12</v>
      </c>
      <c r="F154" s="4" t="str">
        <f>_xlfn.CONCAT( VLOOKUP( tbGems[[#This Row],[Type]],tbBaseType[],2,FALSE), ".",VLOOKUP( tbGems[[#This Row],[Sub-Type]],tbSubtype[],2,FALSE),".",tbGems[[#This Row],[Offset]])</f>
        <v>6.12.12</v>
      </c>
      <c r="G154" s="41" t="str">
        <f>_xlfn.CONCAT( tbGems[[#This Row],[Prefix]]," ",tbGems[[#This Row],[Name]])</f>
        <v>6.12.12 Animate Guardian</v>
      </c>
      <c r="H154" s="45" t="s">
        <v>815</v>
      </c>
    </row>
    <row r="155" spans="2:84" ht="32.1" hidden="1" customHeight="1" x14ac:dyDescent="0.25">
      <c r="B155" s="2" t="s">
        <v>751</v>
      </c>
      <c r="C155" s="3" t="s">
        <v>12</v>
      </c>
      <c r="D155" s="3" t="s">
        <v>168</v>
      </c>
      <c r="E155" s="3">
        <f>ROW(tbGems[#This Row])-ROW(tbGems[#Headers])</f>
        <v>13</v>
      </c>
      <c r="F155" s="4" t="str">
        <f>_xlfn.CONCAT( VLOOKUP( tbGems[[#This Row],[Type]],tbBaseType[],2,FALSE), ".",VLOOKUP( tbGems[[#This Row],[Sub-Type]],tbSubtype[],2,FALSE),".",tbGems[[#This Row],[Offset]])</f>
        <v>6.13.13</v>
      </c>
      <c r="G155" s="41" t="str">
        <f>_xlfn.CONCAT( tbGems[[#This Row],[Prefix]]," ",tbGems[[#This Row],[Name]])</f>
        <v>6.13.13 Animate Weapon</v>
      </c>
      <c r="H155" s="45" t="s">
        <v>815</v>
      </c>
    </row>
    <row r="156" spans="2:84" ht="32.1" hidden="1" customHeight="1" x14ac:dyDescent="0.25">
      <c r="B156" s="22" t="s">
        <v>206</v>
      </c>
      <c r="C156" s="3" t="s">
        <v>12</v>
      </c>
      <c r="D156" s="5" t="s">
        <v>170</v>
      </c>
      <c r="E156" s="3">
        <f>ROW(tbGems[#This Row])-ROW(tbGems[#Headers])</f>
        <v>14</v>
      </c>
      <c r="F156" s="3" t="str">
        <f>_xlfn.CONCAT( VLOOKUP( tbGems[[#This Row],[Type]],tbBaseType[],2,FALSE), ".",VLOOKUP( tbGems[[#This Row],[Sub-Type]],tbSubtype[],2,FALSE),".",tbGems[[#This Row],[Offset]])</f>
        <v>6.14.14</v>
      </c>
      <c r="G156" s="33" t="str">
        <f>_xlfn.CONCAT( tbGems[[#This Row],[Prefix]]," ",tbGems[[#This Row],[Name]])</f>
        <v>6.14.14 Arc</v>
      </c>
      <c r="H156" s="45" t="s">
        <v>207</v>
      </c>
    </row>
    <row r="157" spans="2:84" ht="32.1" hidden="1" customHeight="1" x14ac:dyDescent="0.25">
      <c r="B157" s="2" t="s">
        <v>868</v>
      </c>
      <c r="C157" s="3" t="s">
        <v>12</v>
      </c>
      <c r="D157" s="3" t="s">
        <v>170</v>
      </c>
      <c r="E157" s="3">
        <f>ROW(tbGems[#This Row])-ROW(tbGems[#Headers])</f>
        <v>15</v>
      </c>
      <c r="F157" s="4" t="str">
        <f>_xlfn.CONCAT( VLOOKUP( tbGems[[#This Row],[Type]],tbBaseType[],2,FALSE), ".",VLOOKUP( tbGems[[#This Row],[Sub-Type]],tbSubtype[],2,FALSE),".",tbGems[[#This Row],[Offset]])</f>
        <v>6.14.15</v>
      </c>
      <c r="G157" s="41" t="str">
        <f>_xlfn.CONCAT( tbGems[[#This Row],[Prefix]]," ",tbGems[[#This Row],[Name]])</f>
        <v>6.14.15 Arcane Cloak</v>
      </c>
      <c r="H157" s="45" t="s">
        <v>1087</v>
      </c>
    </row>
    <row r="158" spans="2:84" ht="32.1" hidden="1" customHeight="1" x14ac:dyDescent="0.25">
      <c r="B158" s="2" t="s">
        <v>1034</v>
      </c>
      <c r="C158" s="3" t="s">
        <v>12</v>
      </c>
      <c r="D158" s="3" t="s">
        <v>170</v>
      </c>
      <c r="E158" s="3">
        <f>ROW(tbGems[#This Row])-ROW(tbGems[#Headers])</f>
        <v>16</v>
      </c>
      <c r="F158" s="4" t="str">
        <f>_xlfn.CONCAT( VLOOKUP( tbGems[[#This Row],[Type]],tbBaseType[],2,FALSE), ".",VLOOKUP( tbGems[[#This Row],[Sub-Type]],tbSubtype[],2,FALSE),".",tbGems[[#This Row],[Offset]])</f>
        <v>6.14.16</v>
      </c>
      <c r="G158" s="41" t="str">
        <f>_xlfn.CONCAT( tbGems[[#This Row],[Prefix]]," ",tbGems[[#This Row],[Name]])</f>
        <v>6.14.16 Arcane Surge Support</v>
      </c>
      <c r="H158" s="45" t="s">
        <v>1034</v>
      </c>
      <c r="CE158" s="2"/>
      <c r="CF158" s="2"/>
    </row>
    <row r="159" spans="2:84" ht="32.1" hidden="1" customHeight="1" x14ac:dyDescent="0.25">
      <c r="B159" s="2" t="s">
        <v>869</v>
      </c>
      <c r="C159" s="3" t="s">
        <v>12</v>
      </c>
      <c r="D159" s="3" t="s">
        <v>170</v>
      </c>
      <c r="E159" s="3">
        <f>ROW(tbGems[#This Row])-ROW(tbGems[#Headers])</f>
        <v>17</v>
      </c>
      <c r="F159" s="4" t="str">
        <f>_xlfn.CONCAT( VLOOKUP( tbGems[[#This Row],[Type]],tbBaseType[],2,FALSE), ".",VLOOKUP( tbGems[[#This Row],[Sub-Type]],tbSubtype[],2,FALSE),".",tbGems[[#This Row],[Offset]])</f>
        <v>6.14.17</v>
      </c>
      <c r="G159" s="41" t="str">
        <f>_xlfn.CONCAT( tbGems[[#This Row],[Prefix]]," ",tbGems[[#This Row],[Name]])</f>
        <v>6.14.17 Arcanist Brand</v>
      </c>
      <c r="H159" s="45" t="s">
        <v>1088</v>
      </c>
      <c r="CE159" s="2"/>
      <c r="CF159" s="2"/>
    </row>
    <row r="160" spans="2:84" ht="32.1" hidden="1" customHeight="1" x14ac:dyDescent="0.25">
      <c r="B160" s="2" t="s">
        <v>1035</v>
      </c>
      <c r="C160" s="3" t="s">
        <v>12</v>
      </c>
      <c r="D160" s="3" t="s">
        <v>170</v>
      </c>
      <c r="E160" s="3">
        <f>ROW(tbGems[#This Row])-ROW(tbGems[#Headers])</f>
        <v>18</v>
      </c>
      <c r="F160" s="4" t="str">
        <f>_xlfn.CONCAT( VLOOKUP( tbGems[[#This Row],[Type]],tbBaseType[],2,FALSE), ".",VLOOKUP( tbGems[[#This Row],[Sub-Type]],tbSubtype[],2,FALSE),".",tbGems[[#This Row],[Offset]])</f>
        <v>6.14.18</v>
      </c>
      <c r="G160" s="41" t="str">
        <f>_xlfn.CONCAT( tbGems[[#This Row],[Prefix]]," ",tbGems[[#This Row],[Name]])</f>
        <v>6.14.18 Archmage Support</v>
      </c>
      <c r="H160" s="45" t="s">
        <v>1089</v>
      </c>
      <c r="CE160" s="2"/>
      <c r="CF160" s="2"/>
    </row>
    <row r="161" spans="2:84" ht="32.1" hidden="1" customHeight="1" x14ac:dyDescent="0.25">
      <c r="B161" s="2" t="s">
        <v>752</v>
      </c>
      <c r="C161" s="3" t="s">
        <v>12</v>
      </c>
      <c r="D161" s="3" t="s">
        <v>168</v>
      </c>
      <c r="E161" s="3">
        <f>ROW(tbGems[#This Row])-ROW(tbGems[#Headers])</f>
        <v>19</v>
      </c>
      <c r="F161" s="4" t="str">
        <f>_xlfn.CONCAT( VLOOKUP( tbGems[[#This Row],[Type]],tbBaseType[],2,FALSE), ".",VLOOKUP( tbGems[[#This Row],[Sub-Type]],tbSubtype[],2,FALSE),".",tbGems[[#This Row],[Offset]])</f>
        <v>6.13.19</v>
      </c>
      <c r="G161" s="41" t="str">
        <f>_xlfn.CONCAT( tbGems[[#This Row],[Prefix]]," ",tbGems[[#This Row],[Name]])</f>
        <v>6.13.19 Arctic Armour</v>
      </c>
      <c r="H161" s="45" t="s">
        <v>815</v>
      </c>
      <c r="CE161" s="2"/>
      <c r="CF161" s="2"/>
    </row>
    <row r="162" spans="2:84" ht="32.1" hidden="1" customHeight="1" x14ac:dyDescent="0.25">
      <c r="B162" s="2" t="s">
        <v>870</v>
      </c>
      <c r="C162" s="3" t="s">
        <v>12</v>
      </c>
      <c r="D162" s="3" t="s">
        <v>170</v>
      </c>
      <c r="E162" s="3">
        <f>ROW(tbGems[#This Row])-ROW(tbGems[#Headers])</f>
        <v>20</v>
      </c>
      <c r="F162" s="4" t="str">
        <f>_xlfn.CONCAT( VLOOKUP( tbGems[[#This Row],[Type]],tbBaseType[],2,FALSE), ".",VLOOKUP( tbGems[[#This Row],[Sub-Type]],tbSubtype[],2,FALSE),".",tbGems[[#This Row],[Offset]])</f>
        <v>6.14.20</v>
      </c>
      <c r="G162" s="41" t="str">
        <f>_xlfn.CONCAT( tbGems[[#This Row],[Prefix]]," ",tbGems[[#This Row],[Name]])</f>
        <v>6.14.20 Armageddon Brand</v>
      </c>
      <c r="H162" s="45" t="s">
        <v>1090</v>
      </c>
      <c r="CE162" s="2"/>
      <c r="CF162" s="2"/>
    </row>
    <row r="163" spans="2:84" ht="32.1" hidden="1" customHeight="1" x14ac:dyDescent="0.25">
      <c r="B163" s="2" t="s">
        <v>951</v>
      </c>
      <c r="C163" s="3" t="s">
        <v>12</v>
      </c>
      <c r="D163" s="3" t="s">
        <v>168</v>
      </c>
      <c r="E163" s="3">
        <f>ROW(tbGems[#This Row])-ROW(tbGems[#Headers])</f>
        <v>21</v>
      </c>
      <c r="F163" s="4" t="str">
        <f>_xlfn.CONCAT( VLOOKUP( tbGems[[#This Row],[Type]],tbBaseType[],2,FALSE), ".",VLOOKUP( tbGems[[#This Row],[Sub-Type]],tbSubtype[],2,FALSE),".",tbGems[[#This Row],[Offset]])</f>
        <v>6.13.21</v>
      </c>
      <c r="G163" s="41" t="str">
        <f>_xlfn.CONCAT( tbGems[[#This Row],[Prefix]]," ",tbGems[[#This Row],[Name]])</f>
        <v>6.13.21 Arrow Nova Support</v>
      </c>
      <c r="H163" s="45" t="s">
        <v>815</v>
      </c>
      <c r="CE163" s="2"/>
      <c r="CF163" s="2"/>
    </row>
    <row r="164" spans="2:84" ht="32.1" hidden="1" customHeight="1" x14ac:dyDescent="0.25">
      <c r="B164" s="2" t="s">
        <v>753</v>
      </c>
      <c r="C164" s="3" t="s">
        <v>12</v>
      </c>
      <c r="D164" s="3" t="s">
        <v>168</v>
      </c>
      <c r="E164" s="3">
        <f>ROW(tbGems[#This Row])-ROW(tbGems[#Headers])</f>
        <v>22</v>
      </c>
      <c r="F164" s="4" t="str">
        <f>_xlfn.CONCAT( VLOOKUP( tbGems[[#This Row],[Type]],tbBaseType[],2,FALSE), ".",VLOOKUP( tbGems[[#This Row],[Sub-Type]],tbSubtype[],2,FALSE),".",tbGems[[#This Row],[Offset]])</f>
        <v>6.13.22</v>
      </c>
      <c r="G164" s="41" t="str">
        <f>_xlfn.CONCAT( tbGems[[#This Row],[Prefix]]," ",tbGems[[#This Row],[Name]])</f>
        <v>6.13.22 Artillery Ballista</v>
      </c>
      <c r="H164" s="45" t="s">
        <v>815</v>
      </c>
      <c r="CE164" s="2"/>
      <c r="CF164" s="2"/>
    </row>
    <row r="165" spans="2:84" ht="32.1" hidden="1" customHeight="1" x14ac:dyDescent="0.25">
      <c r="B165" s="2" t="s">
        <v>871</v>
      </c>
      <c r="C165" s="3" t="s">
        <v>12</v>
      </c>
      <c r="D165" s="3" t="s">
        <v>170</v>
      </c>
      <c r="E165" s="3">
        <f>ROW(tbGems[#This Row])-ROW(tbGems[#Headers])</f>
        <v>23</v>
      </c>
      <c r="F165" s="4" t="str">
        <f>_xlfn.CONCAT( VLOOKUP( tbGems[[#This Row],[Type]],tbBaseType[],2,FALSE), ".",VLOOKUP( tbGems[[#This Row],[Sub-Type]],tbSubtype[],2,FALSE),".",tbGems[[#This Row],[Offset]])</f>
        <v>6.14.23</v>
      </c>
      <c r="G165" s="41" t="str">
        <f>_xlfn.CONCAT( tbGems[[#This Row],[Prefix]]," ",tbGems[[#This Row],[Name]])</f>
        <v>6.14.23 Assassin's Mark</v>
      </c>
      <c r="H165" s="45" t="s">
        <v>1091</v>
      </c>
      <c r="CE165" s="2"/>
      <c r="CF165" s="2"/>
    </row>
    <row r="166" spans="2:84" ht="32.1" hidden="1" customHeight="1" x14ac:dyDescent="0.25">
      <c r="B166" s="2" t="s">
        <v>1036</v>
      </c>
      <c r="C166" s="3" t="s">
        <v>12</v>
      </c>
      <c r="D166" s="3" t="s">
        <v>170</v>
      </c>
      <c r="E166" s="3">
        <f>ROW(tbGems[#This Row])-ROW(tbGems[#Headers])</f>
        <v>24</v>
      </c>
      <c r="F166" s="4" t="str">
        <f>_xlfn.CONCAT( VLOOKUP( tbGems[[#This Row],[Type]],tbBaseType[],2,FALSE), ".",VLOOKUP( tbGems[[#This Row],[Sub-Type]],tbSubtype[],2,FALSE),".",tbGems[[#This Row],[Offset]])</f>
        <v>6.14.24</v>
      </c>
      <c r="G166" s="41" t="str">
        <f>_xlfn.CONCAT( tbGems[[#This Row],[Prefix]]," ",tbGems[[#This Row],[Name]])</f>
        <v>6.14.24 Awakened Added Chaos Damage Support</v>
      </c>
      <c r="H166" s="45" t="s">
        <v>192</v>
      </c>
      <c r="CE166" s="2"/>
      <c r="CF166" s="2"/>
    </row>
    <row r="167" spans="2:84" ht="32.1" hidden="1" customHeight="1" x14ac:dyDescent="0.25">
      <c r="B167" s="2" t="s">
        <v>952</v>
      </c>
      <c r="C167" s="3" t="s">
        <v>12</v>
      </c>
      <c r="D167" s="3" t="s">
        <v>168</v>
      </c>
      <c r="E167" s="3">
        <f>ROW(tbGems[#This Row])-ROW(tbGems[#Headers])</f>
        <v>25</v>
      </c>
      <c r="F167" s="4" t="str">
        <f>_xlfn.CONCAT( VLOOKUP( tbGems[[#This Row],[Type]],tbBaseType[],2,FALSE), ".",VLOOKUP( tbGems[[#This Row],[Sub-Type]],tbSubtype[],2,FALSE),".",tbGems[[#This Row],[Offset]])</f>
        <v>6.13.25</v>
      </c>
      <c r="G167" s="41" t="str">
        <f>_xlfn.CONCAT( tbGems[[#This Row],[Prefix]]," ",tbGems[[#This Row],[Name]])</f>
        <v>6.13.25 Awakened Added Cold Damage Support</v>
      </c>
      <c r="H167" s="45" t="s">
        <v>815</v>
      </c>
      <c r="CE167" s="2"/>
      <c r="CF167" s="2"/>
    </row>
    <row r="168" spans="2:84" ht="32.1" hidden="1" customHeight="1" x14ac:dyDescent="0.25">
      <c r="B168" s="2" t="s">
        <v>994</v>
      </c>
      <c r="C168" s="3" t="s">
        <v>12</v>
      </c>
      <c r="D168" s="3" t="s">
        <v>169</v>
      </c>
      <c r="E168" s="3">
        <f>ROW(tbGems[#This Row])-ROW(tbGems[#Headers])</f>
        <v>26</v>
      </c>
      <c r="F168" s="4" t="str">
        <f>_xlfn.CONCAT( VLOOKUP( tbGems[[#This Row],[Type]],tbBaseType[],2,FALSE), ".",VLOOKUP( tbGems[[#This Row],[Sub-Type]],tbSubtype[],2,FALSE),".",tbGems[[#This Row],[Offset]])</f>
        <v>6.12.26</v>
      </c>
      <c r="G168" s="41" t="str">
        <f>_xlfn.CONCAT( tbGems[[#This Row],[Prefix]]," ",tbGems[[#This Row],[Name]])</f>
        <v>6.12.26 Awakened Added Fire Damage Support</v>
      </c>
      <c r="H168" s="45" t="s">
        <v>815</v>
      </c>
      <c r="CE168" s="2"/>
      <c r="CF168" s="2"/>
    </row>
    <row r="169" spans="2:84" ht="32.1" hidden="1" customHeight="1" x14ac:dyDescent="0.25">
      <c r="B169" s="2" t="s">
        <v>1037</v>
      </c>
      <c r="C169" s="3" t="s">
        <v>12</v>
      </c>
      <c r="D169" s="3" t="s">
        <v>170</v>
      </c>
      <c r="E169" s="3">
        <f>ROW(tbGems[#This Row])-ROW(tbGems[#Headers])</f>
        <v>27</v>
      </c>
      <c r="F169" s="4" t="str">
        <f>_xlfn.CONCAT( VLOOKUP( tbGems[[#This Row],[Type]],tbBaseType[],2,FALSE), ".",VLOOKUP( tbGems[[#This Row],[Sub-Type]],tbSubtype[],2,FALSE),".",tbGems[[#This Row],[Offset]])</f>
        <v>6.14.27</v>
      </c>
      <c r="G169" s="41" t="str">
        <f>_xlfn.CONCAT( tbGems[[#This Row],[Prefix]]," ",tbGems[[#This Row],[Name]])</f>
        <v>6.14.27 Awakened Added Lightning Damage Support</v>
      </c>
      <c r="H169" s="45" t="s">
        <v>209</v>
      </c>
      <c r="CE169" s="2"/>
      <c r="CF169" s="2"/>
    </row>
    <row r="170" spans="2:84" ht="32.1" hidden="1" customHeight="1" x14ac:dyDescent="0.25">
      <c r="B170" s="2" t="s">
        <v>995</v>
      </c>
      <c r="C170" s="3" t="s">
        <v>12</v>
      </c>
      <c r="D170" s="3" t="s">
        <v>169</v>
      </c>
      <c r="E170" s="3">
        <f>ROW(tbGems[#This Row])-ROW(tbGems[#Headers])</f>
        <v>28</v>
      </c>
      <c r="F170" s="4" t="str">
        <f>_xlfn.CONCAT( VLOOKUP( tbGems[[#This Row],[Type]],tbBaseType[],2,FALSE), ".",VLOOKUP( tbGems[[#This Row],[Sub-Type]],tbSubtype[],2,FALSE),".",tbGems[[#This Row],[Offset]])</f>
        <v>6.12.28</v>
      </c>
      <c r="G170" s="41" t="str">
        <f>_xlfn.CONCAT( tbGems[[#This Row],[Prefix]]," ",tbGems[[#This Row],[Name]])</f>
        <v>6.12.28 Awakened Ancestral Call Support</v>
      </c>
      <c r="H170" s="45" t="s">
        <v>815</v>
      </c>
      <c r="CE170" s="2"/>
      <c r="CF170" s="2"/>
    </row>
    <row r="171" spans="2:84" ht="32.1" hidden="1" customHeight="1" x14ac:dyDescent="0.25">
      <c r="B171" s="2" t="s">
        <v>953</v>
      </c>
      <c r="C171" s="3" t="s">
        <v>12</v>
      </c>
      <c r="D171" s="3" t="s">
        <v>168</v>
      </c>
      <c r="E171" s="3">
        <f>ROW(tbGems[#This Row])-ROW(tbGems[#Headers])</f>
        <v>29</v>
      </c>
      <c r="F171" s="4" t="str">
        <f>_xlfn.CONCAT( VLOOKUP( tbGems[[#This Row],[Type]],tbBaseType[],2,FALSE), ".",VLOOKUP( tbGems[[#This Row],[Sub-Type]],tbSubtype[],2,FALSE),".",tbGems[[#This Row],[Offset]])</f>
        <v>6.13.29</v>
      </c>
      <c r="G171" s="41" t="str">
        <f>_xlfn.CONCAT( tbGems[[#This Row],[Prefix]]," ",tbGems[[#This Row],[Name]])</f>
        <v>6.13.29 Awakened Arrow Nova Support</v>
      </c>
      <c r="H171" s="45" t="s">
        <v>815</v>
      </c>
      <c r="CE171" s="2"/>
      <c r="CF171" s="2"/>
    </row>
    <row r="172" spans="2:84" ht="32.1" hidden="1" customHeight="1" x14ac:dyDescent="0.25">
      <c r="B172" s="2" t="s">
        <v>1038</v>
      </c>
      <c r="C172" s="3" t="s">
        <v>12</v>
      </c>
      <c r="D172" s="3" t="s">
        <v>170</v>
      </c>
      <c r="E172" s="3">
        <f>ROW(tbGems[#This Row])-ROW(tbGems[#Headers])</f>
        <v>30</v>
      </c>
      <c r="F172" s="4" t="str">
        <f>_xlfn.CONCAT( VLOOKUP( tbGems[[#This Row],[Type]],tbBaseType[],2,FALSE), ".",VLOOKUP( tbGems[[#This Row],[Sub-Type]],tbSubtype[],2,FALSE),".",tbGems[[#This Row],[Offset]])</f>
        <v>6.14.30</v>
      </c>
      <c r="G172" s="41" t="str">
        <f>_xlfn.CONCAT( tbGems[[#This Row],[Prefix]]," ",tbGems[[#This Row],[Name]])</f>
        <v>6.14.30 Awakened Blasphemy Support</v>
      </c>
      <c r="H172" s="45" t="s">
        <v>1092</v>
      </c>
      <c r="CE172" s="2"/>
      <c r="CF172" s="2"/>
    </row>
    <row r="173" spans="2:84" ht="32.1" hidden="1" customHeight="1" x14ac:dyDescent="0.25">
      <c r="B173" s="2" t="s">
        <v>996</v>
      </c>
      <c r="C173" s="3" t="s">
        <v>12</v>
      </c>
      <c r="D173" s="3" t="s">
        <v>169</v>
      </c>
      <c r="E173" s="3">
        <f>ROW(tbGems[#This Row])-ROW(tbGems[#Headers])</f>
        <v>31</v>
      </c>
      <c r="F173" s="4" t="str">
        <f>_xlfn.CONCAT( VLOOKUP( tbGems[[#This Row],[Type]],tbBaseType[],2,FALSE), ".",VLOOKUP( tbGems[[#This Row],[Sub-Type]],tbSubtype[],2,FALSE),".",tbGems[[#This Row],[Offset]])</f>
        <v>6.12.31</v>
      </c>
      <c r="G173" s="41" t="str">
        <f>_xlfn.CONCAT( tbGems[[#This Row],[Prefix]]," ",tbGems[[#This Row],[Name]])</f>
        <v>6.12.31 Awakened Brutality Support</v>
      </c>
      <c r="H173" s="45" t="s">
        <v>1105</v>
      </c>
      <c r="CE173" s="2"/>
      <c r="CF173" s="2"/>
    </row>
    <row r="174" spans="2:84" ht="32.1" hidden="1" customHeight="1" x14ac:dyDescent="0.25">
      <c r="B174" s="2" t="s">
        <v>997</v>
      </c>
      <c r="C174" s="3" t="s">
        <v>12</v>
      </c>
      <c r="D174" s="3" t="s">
        <v>169</v>
      </c>
      <c r="E174" s="3">
        <f>ROW(tbGems[#This Row])-ROW(tbGems[#Headers])</f>
        <v>32</v>
      </c>
      <c r="F174" s="4" t="str">
        <f>_xlfn.CONCAT( VLOOKUP( tbGems[[#This Row],[Type]],tbBaseType[],2,FALSE), ".",VLOOKUP( tbGems[[#This Row],[Sub-Type]],tbSubtype[],2,FALSE),".",tbGems[[#This Row],[Offset]])</f>
        <v>6.12.32</v>
      </c>
      <c r="G174" s="41" t="str">
        <f>_xlfn.CONCAT( tbGems[[#This Row],[Prefix]]," ",tbGems[[#This Row],[Name]])</f>
        <v>6.12.32 Awakened Burning Damage Support</v>
      </c>
      <c r="H174" s="45" t="s">
        <v>815</v>
      </c>
      <c r="CE174" s="2"/>
      <c r="CF174" s="2"/>
    </row>
    <row r="175" spans="2:84" ht="32.1" hidden="1" customHeight="1" x14ac:dyDescent="0.25">
      <c r="B175" s="2" t="s">
        <v>954</v>
      </c>
      <c r="C175" s="3" t="s">
        <v>12</v>
      </c>
      <c r="D175" s="3" t="s">
        <v>168</v>
      </c>
      <c r="E175" s="3">
        <f>ROW(tbGems[#This Row])-ROW(tbGems[#Headers])</f>
        <v>33</v>
      </c>
      <c r="F175" s="4" t="str">
        <f>_xlfn.CONCAT( VLOOKUP( tbGems[[#This Row],[Type]],tbBaseType[],2,FALSE), ".",VLOOKUP( tbGems[[#This Row],[Sub-Type]],tbSubtype[],2,FALSE),".",tbGems[[#This Row],[Offset]])</f>
        <v>6.13.33</v>
      </c>
      <c r="G175" s="41" t="str">
        <f>_xlfn.CONCAT( tbGems[[#This Row],[Prefix]]," ",tbGems[[#This Row],[Name]])</f>
        <v>6.13.33 Awakened Cast On Critical Strike Support</v>
      </c>
      <c r="H175" s="45" t="s">
        <v>815</v>
      </c>
      <c r="CE175" s="2"/>
      <c r="CF175" s="2"/>
    </row>
    <row r="176" spans="2:84" ht="32.1" hidden="1" customHeight="1" x14ac:dyDescent="0.25">
      <c r="B176" s="2" t="s">
        <v>1039</v>
      </c>
      <c r="C176" s="3" t="s">
        <v>12</v>
      </c>
      <c r="D176" s="3" t="s">
        <v>170</v>
      </c>
      <c r="E176" s="3">
        <f>ROW(tbGems[#This Row])-ROW(tbGems[#Headers])</f>
        <v>34</v>
      </c>
      <c r="F176" s="4" t="str">
        <f>_xlfn.CONCAT( VLOOKUP( tbGems[[#This Row],[Type]],tbBaseType[],2,FALSE), ".",VLOOKUP( tbGems[[#This Row],[Sub-Type]],tbSubtype[],2,FALSE),".",tbGems[[#This Row],[Offset]])</f>
        <v>6.14.34</v>
      </c>
      <c r="G176" s="41" t="str">
        <f>_xlfn.CONCAT( tbGems[[#This Row],[Prefix]]," ",tbGems[[#This Row],[Name]])</f>
        <v>6.14.34 Awakened Cast While Channelling Support</v>
      </c>
      <c r="H176" s="45" t="s">
        <v>1093</v>
      </c>
      <c r="CE176" s="2"/>
      <c r="CF176" s="2"/>
    </row>
    <row r="177" spans="2:84" ht="32.1" hidden="1" customHeight="1" x14ac:dyDescent="0.25">
      <c r="B177" s="2" t="s">
        <v>955</v>
      </c>
      <c r="C177" s="3" t="s">
        <v>12</v>
      </c>
      <c r="D177" s="3" t="s">
        <v>168</v>
      </c>
      <c r="E177" s="3">
        <f>ROW(tbGems[#This Row])-ROW(tbGems[#Headers])</f>
        <v>35</v>
      </c>
      <c r="F177" s="4" t="str">
        <f>_xlfn.CONCAT( VLOOKUP( tbGems[[#This Row],[Type]],tbBaseType[],2,FALSE), ".",VLOOKUP( tbGems[[#This Row],[Sub-Type]],tbSubtype[],2,FALSE),".",tbGems[[#This Row],[Offset]])</f>
        <v>6.13.35</v>
      </c>
      <c r="G177" s="41" t="str">
        <f>_xlfn.CONCAT( tbGems[[#This Row],[Prefix]]," ",tbGems[[#This Row],[Name]])</f>
        <v>6.13.35 Awakened Chain Support</v>
      </c>
      <c r="H177" s="45" t="s">
        <v>195</v>
      </c>
      <c r="CE177" s="2"/>
      <c r="CF177" s="2"/>
    </row>
    <row r="178" spans="2:84" ht="32.1" hidden="1" customHeight="1" x14ac:dyDescent="0.25">
      <c r="B178" s="2" t="s">
        <v>956</v>
      </c>
      <c r="C178" s="3" t="s">
        <v>12</v>
      </c>
      <c r="D178" s="3" t="s">
        <v>168</v>
      </c>
      <c r="E178" s="3">
        <f>ROW(tbGems[#This Row])-ROW(tbGems[#Headers])</f>
        <v>36</v>
      </c>
      <c r="F178" s="4" t="str">
        <f>_xlfn.CONCAT( VLOOKUP( tbGems[[#This Row],[Type]],tbBaseType[],2,FALSE), ".",VLOOKUP( tbGems[[#This Row],[Sub-Type]],tbSubtype[],2,FALSE),".",tbGems[[#This Row],[Offset]])</f>
        <v>6.13.36</v>
      </c>
      <c r="G178" s="41" t="str">
        <f>_xlfn.CONCAT( tbGems[[#This Row],[Prefix]]," ",tbGems[[#This Row],[Name]])</f>
        <v>6.13.36 Awakened Cold Penetration Support</v>
      </c>
      <c r="H178" s="45" t="s">
        <v>200</v>
      </c>
      <c r="CE178" s="2"/>
      <c r="CF178" s="2"/>
    </row>
    <row r="179" spans="2:84" ht="32.1" hidden="1" customHeight="1" x14ac:dyDescent="0.25">
      <c r="B179" s="2" t="s">
        <v>1040</v>
      </c>
      <c r="C179" s="3" t="s">
        <v>12</v>
      </c>
      <c r="D179" s="3" t="s">
        <v>170</v>
      </c>
      <c r="E179" s="3">
        <f>ROW(tbGems[#This Row])-ROW(tbGems[#Headers])</f>
        <v>37</v>
      </c>
      <c r="F179" s="4" t="str">
        <f>_xlfn.CONCAT( VLOOKUP( tbGems[[#This Row],[Type]],tbBaseType[],2,FALSE), ".",VLOOKUP( tbGems[[#This Row],[Sub-Type]],tbSubtype[],2,FALSE),".",tbGems[[#This Row],[Offset]])</f>
        <v>6.14.37</v>
      </c>
      <c r="G179" s="41" t="str">
        <f>_xlfn.CONCAT( tbGems[[#This Row],[Prefix]]," ",tbGems[[#This Row],[Name]])</f>
        <v>6.14.37 Awakened Controlled Destruction Support</v>
      </c>
      <c r="H179" s="45" t="s">
        <v>1094</v>
      </c>
      <c r="CE179" s="2"/>
      <c r="CF179" s="2"/>
    </row>
    <row r="180" spans="2:84" ht="32.1" hidden="1" customHeight="1" x14ac:dyDescent="0.25">
      <c r="B180" s="2" t="s">
        <v>957</v>
      </c>
      <c r="C180" s="3" t="s">
        <v>12</v>
      </c>
      <c r="D180" s="3" t="s">
        <v>168</v>
      </c>
      <c r="E180" s="3">
        <f>ROW(tbGems[#This Row])-ROW(tbGems[#Headers])</f>
        <v>38</v>
      </c>
      <c r="F180" s="4" t="str">
        <f>_xlfn.CONCAT( VLOOKUP( tbGems[[#This Row],[Type]],tbBaseType[],2,FALSE), ".",VLOOKUP( tbGems[[#This Row],[Sub-Type]],tbSubtype[],2,FALSE),".",tbGems[[#This Row],[Offset]])</f>
        <v>6.13.38</v>
      </c>
      <c r="G180" s="41" t="str">
        <f>_xlfn.CONCAT( tbGems[[#This Row],[Prefix]]," ",tbGems[[#This Row],[Name]])</f>
        <v>6.13.38 Awakened Deadly Ailments Support</v>
      </c>
      <c r="H180" s="45" t="s">
        <v>193</v>
      </c>
      <c r="CE180" s="2"/>
      <c r="CF180" s="2"/>
    </row>
    <row r="181" spans="2:84" ht="32.1" hidden="1" customHeight="1" x14ac:dyDescent="0.25">
      <c r="B181" s="2" t="s">
        <v>998</v>
      </c>
      <c r="C181" s="3" t="s">
        <v>12</v>
      </c>
      <c r="D181" s="3" t="s">
        <v>169</v>
      </c>
      <c r="E181" s="3">
        <f>ROW(tbGems[#This Row])-ROW(tbGems[#Headers])</f>
        <v>39</v>
      </c>
      <c r="F181" s="4" t="str">
        <f>_xlfn.CONCAT( VLOOKUP( tbGems[[#This Row],[Type]],tbBaseType[],2,FALSE), ".",VLOOKUP( tbGems[[#This Row],[Sub-Type]],tbSubtype[],2,FALSE),".",tbGems[[#This Row],[Offset]])</f>
        <v>6.12.39</v>
      </c>
      <c r="G181" s="41" t="str">
        <f>_xlfn.CONCAT( tbGems[[#This Row],[Prefix]]," ",tbGems[[#This Row],[Name]])</f>
        <v>6.12.39 Awakened Elemental Damage With Attacks Support</v>
      </c>
      <c r="H181" s="45" t="s">
        <v>815</v>
      </c>
      <c r="CE181" s="2"/>
      <c r="CF181" s="2"/>
    </row>
    <row r="182" spans="2:84" ht="32.1" hidden="1" customHeight="1" x14ac:dyDescent="0.25">
      <c r="B182" s="2" t="s">
        <v>1041</v>
      </c>
      <c r="C182" s="3" t="s">
        <v>12</v>
      </c>
      <c r="D182" s="3" t="s">
        <v>170</v>
      </c>
      <c r="E182" s="3">
        <f>ROW(tbGems[#This Row])-ROW(tbGems[#Headers])</f>
        <v>40</v>
      </c>
      <c r="F182" s="4" t="str">
        <f>_xlfn.CONCAT( VLOOKUP( tbGems[[#This Row],[Type]],tbBaseType[],2,FALSE), ".",VLOOKUP( tbGems[[#This Row],[Sub-Type]],tbSubtype[],2,FALSE),".",tbGems[[#This Row],[Offset]])</f>
        <v>6.14.40</v>
      </c>
      <c r="G182" s="41" t="str">
        <f>_xlfn.CONCAT( tbGems[[#This Row],[Prefix]]," ",tbGems[[#This Row],[Name]])</f>
        <v>6.14.40 Awakened Elemental Focus Support</v>
      </c>
      <c r="H182" s="45" t="s">
        <v>193</v>
      </c>
      <c r="CE182" s="2"/>
      <c r="CF182" s="2"/>
    </row>
    <row r="183" spans="2:84" ht="32.1" hidden="1" customHeight="1" x14ac:dyDescent="0.25">
      <c r="B183" s="2" t="s">
        <v>999</v>
      </c>
      <c r="C183" s="3" t="s">
        <v>12</v>
      </c>
      <c r="D183" s="3" t="s">
        <v>169</v>
      </c>
      <c r="E183" s="3">
        <f>ROW(tbGems[#This Row])-ROW(tbGems[#Headers])</f>
        <v>41</v>
      </c>
      <c r="F183" s="4" t="str">
        <f>_xlfn.CONCAT( VLOOKUP( tbGems[[#This Row],[Type]],tbBaseType[],2,FALSE), ".",VLOOKUP( tbGems[[#This Row],[Sub-Type]],tbSubtype[],2,FALSE),".",tbGems[[#This Row],[Offset]])</f>
        <v>6.12.41</v>
      </c>
      <c r="G183" s="41" t="str">
        <f>_xlfn.CONCAT( tbGems[[#This Row],[Prefix]]," ",tbGems[[#This Row],[Name]])</f>
        <v>6.12.41 Awakened Fire Penetration Support</v>
      </c>
      <c r="H183" s="45" t="s">
        <v>815</v>
      </c>
      <c r="CE183" s="2"/>
      <c r="CF183" s="2"/>
    </row>
    <row r="184" spans="2:84" ht="32.1" hidden="1" customHeight="1" x14ac:dyDescent="0.25">
      <c r="B184" s="2" t="s">
        <v>958</v>
      </c>
      <c r="C184" s="3" t="s">
        <v>12</v>
      </c>
      <c r="D184" s="3" t="s">
        <v>168</v>
      </c>
      <c r="E184" s="3">
        <f>ROW(tbGems[#This Row])-ROW(tbGems[#Headers])</f>
        <v>42</v>
      </c>
      <c r="F184" s="4" t="str">
        <f>_xlfn.CONCAT( VLOOKUP( tbGems[[#This Row],[Type]],tbBaseType[],2,FALSE), ".",VLOOKUP( tbGems[[#This Row],[Sub-Type]],tbSubtype[],2,FALSE),".",tbGems[[#This Row],[Offset]])</f>
        <v>6.13.42</v>
      </c>
      <c r="G184" s="41" t="str">
        <f>_xlfn.CONCAT( tbGems[[#This Row],[Prefix]]," ",tbGems[[#This Row],[Name]])</f>
        <v>6.13.42 Awakened Fork Support</v>
      </c>
      <c r="H184" s="45" t="s">
        <v>815</v>
      </c>
      <c r="CE184" s="2"/>
      <c r="CF184" s="2"/>
    </row>
    <row r="185" spans="2:84" ht="32.1" hidden="1" customHeight="1" x14ac:dyDescent="0.25">
      <c r="B185" s="2" t="s">
        <v>1000</v>
      </c>
      <c r="C185" s="3" t="s">
        <v>12</v>
      </c>
      <c r="D185" s="3" t="s">
        <v>169</v>
      </c>
      <c r="E185" s="3">
        <f>ROW(tbGems[#This Row])-ROW(tbGems[#Headers])</f>
        <v>43</v>
      </c>
      <c r="F185" s="4" t="str">
        <f>_xlfn.CONCAT( VLOOKUP( tbGems[[#This Row],[Type]],tbBaseType[],2,FALSE), ".",VLOOKUP( tbGems[[#This Row],[Sub-Type]],tbSubtype[],2,FALSE),".",tbGems[[#This Row],[Offset]])</f>
        <v>6.12.43</v>
      </c>
      <c r="G185" s="41" t="str">
        <f>_xlfn.CONCAT( tbGems[[#This Row],[Prefix]]," ",tbGems[[#This Row],[Name]])</f>
        <v>6.12.43 Awakened Generosity Support</v>
      </c>
      <c r="H185" s="45" t="s">
        <v>815</v>
      </c>
      <c r="CE185" s="2"/>
      <c r="CF185" s="2"/>
    </row>
    <row r="186" spans="2:84" ht="32.1" hidden="1" customHeight="1" x14ac:dyDescent="0.25">
      <c r="B186" s="2" t="s">
        <v>959</v>
      </c>
      <c r="C186" s="3" t="s">
        <v>12</v>
      </c>
      <c r="D186" s="3" t="s">
        <v>168</v>
      </c>
      <c r="E186" s="3">
        <f>ROW(tbGems[#This Row])-ROW(tbGems[#Headers])</f>
        <v>44</v>
      </c>
      <c r="F186" s="4" t="str">
        <f>_xlfn.CONCAT( VLOOKUP( tbGems[[#This Row],[Type]],tbBaseType[],2,FALSE), ".",VLOOKUP( tbGems[[#This Row],[Sub-Type]],tbSubtype[],2,FALSE),".",tbGems[[#This Row],[Offset]])</f>
        <v>6.13.44</v>
      </c>
      <c r="G186" s="41" t="str">
        <f>_xlfn.CONCAT( tbGems[[#This Row],[Prefix]]," ",tbGems[[#This Row],[Name]])</f>
        <v>6.13.44 Awakened Greater Multiple Projectiles Support</v>
      </c>
      <c r="H186" s="45" t="s">
        <v>815</v>
      </c>
      <c r="CE186" s="2"/>
      <c r="CF186" s="2"/>
    </row>
    <row r="187" spans="2:84" ht="32.1" hidden="1" customHeight="1" x14ac:dyDescent="0.25">
      <c r="B187" s="2" t="s">
        <v>1042</v>
      </c>
      <c r="C187" s="3" t="s">
        <v>12</v>
      </c>
      <c r="D187" s="3" t="s">
        <v>170</v>
      </c>
      <c r="E187" s="3">
        <f>ROW(tbGems[#This Row])-ROW(tbGems[#Headers])</f>
        <v>45</v>
      </c>
      <c r="F187" s="4" t="str">
        <f>_xlfn.CONCAT( VLOOKUP( tbGems[[#This Row],[Type]],tbBaseType[],2,FALSE), ".",VLOOKUP( tbGems[[#This Row],[Sub-Type]],tbSubtype[],2,FALSE),".",tbGems[[#This Row],[Offset]])</f>
        <v>6.14.45</v>
      </c>
      <c r="G187" s="41" t="str">
        <f>_xlfn.CONCAT( tbGems[[#This Row],[Prefix]]," ",tbGems[[#This Row],[Name]])</f>
        <v>6.14.45 Awakened Hextouch Support</v>
      </c>
      <c r="H187" s="45" t="s">
        <v>1095</v>
      </c>
      <c r="CE187" s="2"/>
      <c r="CF187" s="2"/>
    </row>
    <row r="188" spans="2:84" ht="32.1" hidden="1" customHeight="1" x14ac:dyDescent="0.25">
      <c r="B188" s="2" t="s">
        <v>1043</v>
      </c>
      <c r="C188" s="3" t="s">
        <v>12</v>
      </c>
      <c r="D188" s="3" t="s">
        <v>170</v>
      </c>
      <c r="E188" s="3">
        <f>ROW(tbGems[#This Row])-ROW(tbGems[#Headers])</f>
        <v>46</v>
      </c>
      <c r="F188" s="4" t="str">
        <f>_xlfn.CONCAT( VLOOKUP( tbGems[[#This Row],[Type]],tbBaseType[],2,FALSE), ".",VLOOKUP( tbGems[[#This Row],[Sub-Type]],tbSubtype[],2,FALSE),".",tbGems[[#This Row],[Offset]])</f>
        <v>6.14.46</v>
      </c>
      <c r="G188" s="41" t="str">
        <f>_xlfn.CONCAT( tbGems[[#This Row],[Prefix]]," ",tbGems[[#This Row],[Name]])</f>
        <v>6.14.46 Awakened Increased Area Of Effect Support</v>
      </c>
      <c r="H188" s="45" t="s">
        <v>1734</v>
      </c>
      <c r="CE188" s="2"/>
      <c r="CF188" s="2"/>
    </row>
    <row r="189" spans="2:84" ht="32.1" hidden="1" customHeight="1" x14ac:dyDescent="0.25">
      <c r="B189" s="2" t="s">
        <v>1044</v>
      </c>
      <c r="C189" s="3" t="s">
        <v>12</v>
      </c>
      <c r="D189" s="3" t="s">
        <v>170</v>
      </c>
      <c r="E189" s="3">
        <f>ROW(tbGems[#This Row])-ROW(tbGems[#Headers])</f>
        <v>47</v>
      </c>
      <c r="F189" s="4" t="str">
        <f>_xlfn.CONCAT( VLOOKUP( tbGems[[#This Row],[Type]],tbBaseType[],2,FALSE), ".",VLOOKUP( tbGems[[#This Row],[Sub-Type]],tbSubtype[],2,FALSE),".",tbGems[[#This Row],[Offset]])</f>
        <v>6.14.47</v>
      </c>
      <c r="G189" s="41" t="str">
        <f>_xlfn.CONCAT( tbGems[[#This Row],[Prefix]]," ",tbGems[[#This Row],[Name]])</f>
        <v>6.14.47 Awakened Lightning Penetration Support</v>
      </c>
      <c r="H189" s="45" t="s">
        <v>815</v>
      </c>
      <c r="CE189" s="2"/>
      <c r="CF189" s="2"/>
    </row>
    <row r="190" spans="2:84" ht="32.1" hidden="1" customHeight="1" x14ac:dyDescent="0.25">
      <c r="B190" s="2" t="s">
        <v>1001</v>
      </c>
      <c r="C190" s="3" t="s">
        <v>12</v>
      </c>
      <c r="D190" s="3" t="s">
        <v>169</v>
      </c>
      <c r="E190" s="3">
        <f>ROW(tbGems[#This Row])-ROW(tbGems[#Headers])</f>
        <v>48</v>
      </c>
      <c r="F190" s="4" t="str">
        <f>_xlfn.CONCAT( VLOOKUP( tbGems[[#This Row],[Type]],tbBaseType[],2,FALSE), ".",VLOOKUP( tbGems[[#This Row],[Sub-Type]],tbSubtype[],2,FALSE),".",tbGems[[#This Row],[Offset]])</f>
        <v>6.12.48</v>
      </c>
      <c r="G190" s="41" t="str">
        <f>_xlfn.CONCAT( tbGems[[#This Row],[Prefix]]," ",tbGems[[#This Row],[Name]])</f>
        <v>6.12.48 Awakened Melee Physical Damage Support</v>
      </c>
      <c r="H190" s="45" t="s">
        <v>1104</v>
      </c>
      <c r="CE190" s="2"/>
      <c r="CF190" s="2"/>
    </row>
    <row r="191" spans="2:84" ht="32.1" hidden="1" customHeight="1" x14ac:dyDescent="0.25">
      <c r="B191" s="2" t="s">
        <v>1002</v>
      </c>
      <c r="C191" s="3" t="s">
        <v>12</v>
      </c>
      <c r="D191" s="3" t="s">
        <v>169</v>
      </c>
      <c r="E191" s="3">
        <f>ROW(tbGems[#This Row])-ROW(tbGems[#Headers])</f>
        <v>49</v>
      </c>
      <c r="F191" s="4" t="str">
        <f>_xlfn.CONCAT( VLOOKUP( tbGems[[#This Row],[Type]],tbBaseType[],2,FALSE), ".",VLOOKUP( tbGems[[#This Row],[Sub-Type]],tbSubtype[],2,FALSE),".",tbGems[[#This Row],[Offset]])</f>
        <v>6.12.49</v>
      </c>
      <c r="G191" s="41" t="str">
        <f>_xlfn.CONCAT( tbGems[[#This Row],[Prefix]]," ",tbGems[[#This Row],[Name]])</f>
        <v>6.12.49 Awakened Melee Splash Support</v>
      </c>
      <c r="H191" s="45" t="s">
        <v>815</v>
      </c>
      <c r="CE191" s="2"/>
      <c r="CF191" s="2"/>
    </row>
    <row r="192" spans="2:84" ht="32.1" hidden="1" customHeight="1" x14ac:dyDescent="0.25">
      <c r="B192" s="2" t="s">
        <v>1045</v>
      </c>
      <c r="C192" s="3" t="s">
        <v>12</v>
      </c>
      <c r="D192" s="3" t="s">
        <v>170</v>
      </c>
      <c r="E192" s="3">
        <f>ROW(tbGems[#This Row])-ROW(tbGems[#Headers])</f>
        <v>50</v>
      </c>
      <c r="F192" s="4" t="str">
        <f>_xlfn.CONCAT( VLOOKUP( tbGems[[#This Row],[Type]],tbBaseType[],2,FALSE), ".",VLOOKUP( tbGems[[#This Row],[Sub-Type]],tbSubtype[],2,FALSE),".",tbGems[[#This Row],[Offset]])</f>
        <v>6.14.50</v>
      </c>
      <c r="G192" s="41" t="str">
        <f>_xlfn.CONCAT( tbGems[[#This Row],[Prefix]]," ",tbGems[[#This Row],[Name]])</f>
        <v>6.14.50 Awakened Minion Damage Support</v>
      </c>
      <c r="H192" s="45" t="s">
        <v>815</v>
      </c>
      <c r="CE192" s="2"/>
      <c r="CF192" s="2"/>
    </row>
    <row r="193" spans="2:84" ht="32.1" hidden="1" customHeight="1" x14ac:dyDescent="0.25">
      <c r="B193" s="2" t="s">
        <v>1003</v>
      </c>
      <c r="C193" s="3" t="s">
        <v>12</v>
      </c>
      <c r="D193" s="3" t="s">
        <v>169</v>
      </c>
      <c r="E193" s="3">
        <f>ROW(tbGems[#This Row])-ROW(tbGems[#Headers])</f>
        <v>51</v>
      </c>
      <c r="F193" s="4" t="str">
        <f>_xlfn.CONCAT( VLOOKUP( tbGems[[#This Row],[Type]],tbBaseType[],2,FALSE), ".",VLOOKUP( tbGems[[#This Row],[Sub-Type]],tbSubtype[],2,FALSE),".",tbGems[[#This Row],[Offset]])</f>
        <v>6.12.51</v>
      </c>
      <c r="G193" s="41" t="str">
        <f>_xlfn.CONCAT( tbGems[[#This Row],[Prefix]]," ",tbGems[[#This Row],[Name]])</f>
        <v>6.12.51 Awakened Multistrike Support</v>
      </c>
      <c r="H193" s="45" t="s">
        <v>815</v>
      </c>
      <c r="CE193" s="2"/>
      <c r="CF193" s="2"/>
    </row>
    <row r="194" spans="2:84" ht="32.1" hidden="1" customHeight="1" x14ac:dyDescent="0.25">
      <c r="B194" s="2" t="s">
        <v>1046</v>
      </c>
      <c r="C194" s="3" t="s">
        <v>12</v>
      </c>
      <c r="D194" s="3" t="s">
        <v>170</v>
      </c>
      <c r="E194" s="3">
        <f>ROW(tbGems[#This Row])-ROW(tbGems[#Headers])</f>
        <v>52</v>
      </c>
      <c r="F194" s="4" t="str">
        <f>_xlfn.CONCAT( VLOOKUP( tbGems[[#This Row],[Type]],tbBaseType[],2,FALSE), ".",VLOOKUP( tbGems[[#This Row],[Sub-Type]],tbSubtype[],2,FALSE),".",tbGems[[#This Row],[Offset]])</f>
        <v>6.14.52</v>
      </c>
      <c r="G194" s="41" t="str">
        <f>_xlfn.CONCAT( tbGems[[#This Row],[Prefix]]," ",tbGems[[#This Row],[Name]])</f>
        <v>6.14.52 Awakened Spell Cascade Support</v>
      </c>
      <c r="H194" s="45" t="s">
        <v>815</v>
      </c>
      <c r="CE194" s="2"/>
      <c r="CF194" s="2"/>
    </row>
    <row r="195" spans="2:84" ht="32.1" hidden="1" customHeight="1" x14ac:dyDescent="0.25">
      <c r="B195" s="2" t="s">
        <v>1047</v>
      </c>
      <c r="C195" s="3" t="s">
        <v>12</v>
      </c>
      <c r="D195" s="3" t="s">
        <v>170</v>
      </c>
      <c r="E195" s="3">
        <f>ROW(tbGems[#This Row])-ROW(tbGems[#Headers])</f>
        <v>53</v>
      </c>
      <c r="F195" s="4" t="str">
        <f>_xlfn.CONCAT( VLOOKUP( tbGems[[#This Row],[Type]],tbBaseType[],2,FALSE), ".",VLOOKUP( tbGems[[#This Row],[Sub-Type]],tbSubtype[],2,FALSE),".",tbGems[[#This Row],[Offset]])</f>
        <v>6.14.53</v>
      </c>
      <c r="G195" s="41" t="str">
        <f>_xlfn.CONCAT( tbGems[[#This Row],[Prefix]]," ",tbGems[[#This Row],[Name]])</f>
        <v>6.14.53 Awakened Spell Echo Support</v>
      </c>
      <c r="H195" s="45" t="s">
        <v>815</v>
      </c>
      <c r="CE195" s="2"/>
      <c r="CF195" s="2"/>
    </row>
    <row r="196" spans="2:84" ht="32.1" hidden="1" customHeight="1" x14ac:dyDescent="0.25">
      <c r="B196" s="2" t="s">
        <v>960</v>
      </c>
      <c r="C196" s="3" t="s">
        <v>12</v>
      </c>
      <c r="D196" s="3" t="s">
        <v>168</v>
      </c>
      <c r="E196" s="3">
        <f>ROW(tbGems[#This Row])-ROW(tbGems[#Headers])</f>
        <v>54</v>
      </c>
      <c r="F196" s="4" t="str">
        <f>_xlfn.CONCAT( VLOOKUP( tbGems[[#This Row],[Type]],tbBaseType[],2,FALSE), ".",VLOOKUP( tbGems[[#This Row],[Sub-Type]],tbSubtype[],2,FALSE),".",tbGems[[#This Row],[Offset]])</f>
        <v>6.13.54</v>
      </c>
      <c r="G196" s="41" t="str">
        <f>_xlfn.CONCAT( tbGems[[#This Row],[Prefix]]," ",tbGems[[#This Row],[Name]])</f>
        <v>6.13.54 Awakened Swift Affliction Support</v>
      </c>
      <c r="H196" s="45" t="s">
        <v>204</v>
      </c>
      <c r="CE196" s="2"/>
      <c r="CF196" s="2"/>
    </row>
    <row r="197" spans="2:84" ht="32.1" hidden="1" customHeight="1" x14ac:dyDescent="0.25">
      <c r="B197" s="2" t="s">
        <v>1048</v>
      </c>
      <c r="C197" s="3" t="s">
        <v>12</v>
      </c>
      <c r="D197" s="3" t="s">
        <v>170</v>
      </c>
      <c r="E197" s="3">
        <f>ROW(tbGems[#This Row])-ROW(tbGems[#Headers])</f>
        <v>55</v>
      </c>
      <c r="F197" s="4" t="str">
        <f>_xlfn.CONCAT( VLOOKUP( tbGems[[#This Row],[Type]],tbBaseType[],2,FALSE), ".",VLOOKUP( tbGems[[#This Row],[Sub-Type]],tbSubtype[],2,FALSE),".",tbGems[[#This Row],[Offset]])</f>
        <v>6.14.55</v>
      </c>
      <c r="G197" s="41" t="str">
        <f>_xlfn.CONCAT( tbGems[[#This Row],[Prefix]]," ",tbGems[[#This Row],[Name]])</f>
        <v>6.14.55 Awakened Unbound Ailments Support</v>
      </c>
      <c r="H197" s="45" t="s">
        <v>193</v>
      </c>
      <c r="CE197" s="2"/>
      <c r="CF197" s="2"/>
    </row>
    <row r="198" spans="2:84" ht="32.1" hidden="1" customHeight="1" x14ac:dyDescent="0.25">
      <c r="B198" s="2" t="s">
        <v>1049</v>
      </c>
      <c r="C198" s="3" t="s">
        <v>12</v>
      </c>
      <c r="D198" s="3" t="s">
        <v>170</v>
      </c>
      <c r="E198" s="3">
        <f>ROW(tbGems[#This Row])-ROW(tbGems[#Headers])</f>
        <v>56</v>
      </c>
      <c r="F198" s="4" t="str">
        <f>_xlfn.CONCAT( VLOOKUP( tbGems[[#This Row],[Type]],tbBaseType[],2,FALSE), ".",VLOOKUP( tbGems[[#This Row],[Sub-Type]],tbSubtype[],2,FALSE),".",tbGems[[#This Row],[Offset]])</f>
        <v>6.14.56</v>
      </c>
      <c r="G198" s="41" t="str">
        <f>_xlfn.CONCAT( tbGems[[#This Row],[Prefix]]," ",tbGems[[#This Row],[Name]])</f>
        <v>6.14.56 Awakened Unleash Support</v>
      </c>
      <c r="H198" s="45" t="s">
        <v>815</v>
      </c>
      <c r="CE198" s="2"/>
      <c r="CF198" s="2"/>
    </row>
    <row r="199" spans="2:84" ht="32.1" hidden="1" customHeight="1" x14ac:dyDescent="0.25">
      <c r="B199" s="2" t="s">
        <v>961</v>
      </c>
      <c r="C199" s="3" t="s">
        <v>12</v>
      </c>
      <c r="D199" s="3" t="s">
        <v>168</v>
      </c>
      <c r="E199" s="3">
        <f>ROW(tbGems[#This Row])-ROW(tbGems[#Headers])</f>
        <v>57</v>
      </c>
      <c r="F199" s="4" t="str">
        <f>_xlfn.CONCAT( VLOOKUP( tbGems[[#This Row],[Type]],tbBaseType[],2,FALSE), ".",VLOOKUP( tbGems[[#This Row],[Sub-Type]],tbSubtype[],2,FALSE),".",tbGems[[#This Row],[Offset]])</f>
        <v>6.13.57</v>
      </c>
      <c r="G199" s="41" t="str">
        <f>_xlfn.CONCAT( tbGems[[#This Row],[Prefix]]," ",tbGems[[#This Row],[Name]])</f>
        <v>6.13.57 Awakened Vicious Projectiles Support</v>
      </c>
      <c r="H199" s="45" t="s">
        <v>198</v>
      </c>
      <c r="CE199" s="2"/>
      <c r="CF199" s="2"/>
    </row>
    <row r="200" spans="2:84" ht="32.1" hidden="1" customHeight="1" x14ac:dyDescent="0.25">
      <c r="B200" s="2" t="s">
        <v>962</v>
      </c>
      <c r="C200" s="3" t="s">
        <v>12</v>
      </c>
      <c r="D200" s="3" t="s">
        <v>168</v>
      </c>
      <c r="E200" s="3">
        <f>ROW(tbGems[#This Row])-ROW(tbGems[#Headers])</f>
        <v>58</v>
      </c>
      <c r="F200" s="4" t="str">
        <f>_xlfn.CONCAT( VLOOKUP( tbGems[[#This Row],[Type]],tbBaseType[],2,FALSE), ".",VLOOKUP( tbGems[[#This Row],[Sub-Type]],tbSubtype[],2,FALSE),".",tbGems[[#This Row],[Offset]])</f>
        <v>6.13.58</v>
      </c>
      <c r="G200" s="41" t="str">
        <f>_xlfn.CONCAT( tbGems[[#This Row],[Prefix]]," ",tbGems[[#This Row],[Name]])</f>
        <v>6.13.58 Awakened Void Manipulation Support</v>
      </c>
      <c r="H200" s="45" t="s">
        <v>192</v>
      </c>
      <c r="CE200" s="2"/>
      <c r="CF200" s="2"/>
    </row>
    <row r="201" spans="2:84" ht="32.1" hidden="1" customHeight="1" x14ac:dyDescent="0.25">
      <c r="B201" s="2" t="s">
        <v>872</v>
      </c>
      <c r="C201" s="3" t="s">
        <v>12</v>
      </c>
      <c r="D201" s="3" t="s">
        <v>170</v>
      </c>
      <c r="E201" s="3">
        <f>ROW(tbGems[#This Row])-ROW(tbGems[#Headers])</f>
        <v>59</v>
      </c>
      <c r="F201" s="4" t="str">
        <f>_xlfn.CONCAT( VLOOKUP( tbGems[[#This Row],[Type]],tbBaseType[],2,FALSE), ".",VLOOKUP( tbGems[[#This Row],[Sub-Type]],tbSubtype[],2,FALSE),".",tbGems[[#This Row],[Offset]])</f>
        <v>6.14.59</v>
      </c>
      <c r="G201" s="41" t="str">
        <f>_xlfn.CONCAT( tbGems[[#This Row],[Prefix]]," ",tbGems[[#This Row],[Name]])</f>
        <v>6.14.59 Ball Lightning</v>
      </c>
      <c r="H201" s="45" t="s">
        <v>815</v>
      </c>
      <c r="CE201" s="2"/>
      <c r="CF201" s="2"/>
    </row>
    <row r="202" spans="2:84" ht="32.1" hidden="1" customHeight="1" x14ac:dyDescent="0.25">
      <c r="B202" s="2" t="s">
        <v>1004</v>
      </c>
      <c r="C202" s="3" t="s">
        <v>12</v>
      </c>
      <c r="D202" s="3" t="s">
        <v>169</v>
      </c>
      <c r="E202" s="3">
        <f>ROW(tbGems[#This Row])-ROW(tbGems[#Headers])</f>
        <v>60</v>
      </c>
      <c r="F202" s="4" t="str">
        <f>_xlfn.CONCAT( VLOOKUP( tbGems[[#This Row],[Type]],tbBaseType[],2,FALSE), ".",VLOOKUP( tbGems[[#This Row],[Sub-Type]],tbSubtype[],2,FALSE),".",tbGems[[#This Row],[Offset]])</f>
        <v>6.12.60</v>
      </c>
      <c r="G202" s="41" t="str">
        <f>_xlfn.CONCAT( tbGems[[#This Row],[Prefix]]," ",tbGems[[#This Row],[Name]])</f>
        <v>6.12.60 Ballista Totem Support</v>
      </c>
      <c r="H202" s="45" t="s">
        <v>815</v>
      </c>
      <c r="CE202" s="2"/>
      <c r="CF202" s="2"/>
    </row>
    <row r="203" spans="2:84" ht="32.1" hidden="1" customHeight="1" x14ac:dyDescent="0.25">
      <c r="B203" s="2" t="s">
        <v>873</v>
      </c>
      <c r="C203" s="3" t="s">
        <v>12</v>
      </c>
      <c r="D203" s="3" t="s">
        <v>170</v>
      </c>
      <c r="E203" s="3">
        <f>ROW(tbGems[#This Row])-ROW(tbGems[#Headers])</f>
        <v>61</v>
      </c>
      <c r="F203" s="4" t="str">
        <f>_xlfn.CONCAT( VLOOKUP( tbGems[[#This Row],[Type]],tbBaseType[],2,FALSE), ".",VLOOKUP( tbGems[[#This Row],[Sub-Type]],tbSubtype[],2,FALSE),".",tbGems[[#This Row],[Offset]])</f>
        <v>6.14.61</v>
      </c>
      <c r="G203" s="41" t="str">
        <f>_xlfn.CONCAT( tbGems[[#This Row],[Prefix]]," ",tbGems[[#This Row],[Name]])</f>
        <v>6.14.61 Bane</v>
      </c>
      <c r="H203" s="45" t="s">
        <v>815</v>
      </c>
      <c r="CE203" s="2"/>
      <c r="CF203" s="2"/>
    </row>
    <row r="204" spans="2:84" ht="32.1" hidden="1" customHeight="1" x14ac:dyDescent="0.25">
      <c r="B204" s="2" t="s">
        <v>754</v>
      </c>
      <c r="C204" s="3" t="s">
        <v>12</v>
      </c>
      <c r="D204" s="3" t="s">
        <v>168</v>
      </c>
      <c r="E204" s="3">
        <f>ROW(tbGems[#This Row])-ROW(tbGems[#Headers])</f>
        <v>62</v>
      </c>
      <c r="F204" s="4" t="str">
        <f>_xlfn.CONCAT( VLOOKUP( tbGems[[#This Row],[Type]],tbBaseType[],2,FALSE), ".",VLOOKUP( tbGems[[#This Row],[Sub-Type]],tbSubtype[],2,FALSE),".",tbGems[[#This Row],[Offset]])</f>
        <v>6.13.62</v>
      </c>
      <c r="G204" s="41" t="str">
        <f>_xlfn.CONCAT( tbGems[[#This Row],[Prefix]]," ",tbGems[[#This Row],[Name]])</f>
        <v>6.13.62 Barrage</v>
      </c>
      <c r="H204" s="45" t="s">
        <v>815</v>
      </c>
      <c r="CE204" s="2"/>
      <c r="CF204" s="2"/>
    </row>
    <row r="205" spans="2:84" ht="32.1" hidden="1" customHeight="1" x14ac:dyDescent="0.25">
      <c r="B205" s="2" t="s">
        <v>963</v>
      </c>
      <c r="C205" s="3" t="s">
        <v>12</v>
      </c>
      <c r="D205" s="3" t="s">
        <v>168</v>
      </c>
      <c r="E205" s="3">
        <f>ROW(tbGems[#This Row])-ROW(tbGems[#Headers])</f>
        <v>63</v>
      </c>
      <c r="F205" s="4" t="str">
        <f>_xlfn.CONCAT( VLOOKUP( tbGems[[#This Row],[Type]],tbBaseType[],2,FALSE), ".",VLOOKUP( tbGems[[#This Row],[Sub-Type]],tbSubtype[],2,FALSE),".",tbGems[[#This Row],[Offset]])</f>
        <v>6.13.63</v>
      </c>
      <c r="G205" s="41" t="str">
        <f>_xlfn.CONCAT( tbGems[[#This Row],[Prefix]]," ",tbGems[[#This Row],[Name]])</f>
        <v>6.13.63 Barrage Support</v>
      </c>
      <c r="H205" s="45" t="s">
        <v>815</v>
      </c>
      <c r="CE205" s="2"/>
      <c r="CF205" s="2"/>
    </row>
    <row r="206" spans="2:84" ht="32.1" hidden="1" customHeight="1" x14ac:dyDescent="0.25">
      <c r="B206" s="22" t="s">
        <v>259</v>
      </c>
      <c r="C206" s="3" t="s">
        <v>12</v>
      </c>
      <c r="D206" s="5" t="s">
        <v>168</v>
      </c>
      <c r="E206" s="3">
        <f>ROW(tbGems[#This Row])-ROW(tbGems[#Headers])</f>
        <v>64</v>
      </c>
      <c r="F206" s="3" t="str">
        <f>_xlfn.CONCAT( VLOOKUP( tbGems[[#This Row],[Type]],tbBaseType[],2,FALSE), ".",VLOOKUP( tbGems[[#This Row],[Sub-Type]],tbSubtype[],2,FALSE),".",tbGems[[#This Row],[Offset]])</f>
        <v>6.13.64</v>
      </c>
      <c r="G206" s="33" t="str">
        <f>_xlfn.CONCAT( tbGems[[#This Row],[Prefix]]," ",tbGems[[#This Row],[Name]])</f>
        <v>6.13.64 Bear Trap</v>
      </c>
      <c r="H206" s="45" t="s">
        <v>260</v>
      </c>
      <c r="CE206" s="2"/>
      <c r="CF206" s="2"/>
    </row>
    <row r="207" spans="2:84" ht="32.1" hidden="1" customHeight="1" x14ac:dyDescent="0.25">
      <c r="B207" s="2" t="s">
        <v>819</v>
      </c>
      <c r="C207" s="3" t="s">
        <v>12</v>
      </c>
      <c r="D207" s="3" t="s">
        <v>169</v>
      </c>
      <c r="E207" s="3">
        <f>ROW(tbGems[#This Row])-ROW(tbGems[#Headers])</f>
        <v>65</v>
      </c>
      <c r="F207" s="4" t="str">
        <f>_xlfn.CONCAT( VLOOKUP( tbGems[[#This Row],[Type]],tbBaseType[],2,FALSE), ".",VLOOKUP( tbGems[[#This Row],[Sub-Type]],tbSubtype[],2,FALSE),".",tbGems[[#This Row],[Offset]])</f>
        <v>6.12.65</v>
      </c>
      <c r="G207" s="41" t="str">
        <f>_xlfn.CONCAT( tbGems[[#This Row],[Prefix]]," ",tbGems[[#This Row],[Name]])</f>
        <v>6.12.65 Berserk</v>
      </c>
      <c r="H207" s="45" t="s">
        <v>815</v>
      </c>
      <c r="CE207" s="2"/>
      <c r="CF207" s="2"/>
    </row>
    <row r="208" spans="2:84" ht="32.1" hidden="1" customHeight="1" x14ac:dyDescent="0.25">
      <c r="B208" s="2" t="s">
        <v>755</v>
      </c>
      <c r="C208" s="3" t="s">
        <v>12</v>
      </c>
      <c r="D208" s="3" t="s">
        <v>168</v>
      </c>
      <c r="E208" s="3">
        <f>ROW(tbGems[#This Row])-ROW(tbGems[#Headers])</f>
        <v>66</v>
      </c>
      <c r="F208" s="4" t="str">
        <f>_xlfn.CONCAT( VLOOKUP( tbGems[[#This Row],[Type]],tbBaseType[],2,FALSE), ".",VLOOKUP( tbGems[[#This Row],[Sub-Type]],tbSubtype[],2,FALSE),".",tbGems[[#This Row],[Offset]])</f>
        <v>6.13.66</v>
      </c>
      <c r="G208" s="41" t="str">
        <f>_xlfn.CONCAT( tbGems[[#This Row],[Prefix]]," ",tbGems[[#This Row],[Name]])</f>
        <v>6.13.66 Blade Blast</v>
      </c>
      <c r="H208" s="45" t="s">
        <v>1112</v>
      </c>
      <c r="CE208" s="2"/>
      <c r="CF208" s="2"/>
    </row>
    <row r="209" spans="2:84" ht="32.1" hidden="1" customHeight="1" x14ac:dyDescent="0.25">
      <c r="B209" s="2" t="s">
        <v>756</v>
      </c>
      <c r="C209" s="3" t="s">
        <v>12</v>
      </c>
      <c r="D209" s="3" t="s">
        <v>168</v>
      </c>
      <c r="E209" s="3">
        <f>ROW(tbGems[#This Row])-ROW(tbGems[#Headers])</f>
        <v>67</v>
      </c>
      <c r="F209" s="4" t="str">
        <f>_xlfn.CONCAT( VLOOKUP( tbGems[[#This Row],[Type]],tbBaseType[],2,FALSE), ".",VLOOKUP( tbGems[[#This Row],[Sub-Type]],tbSubtype[],2,FALSE),".",tbGems[[#This Row],[Offset]])</f>
        <v>6.13.67</v>
      </c>
      <c r="G209" s="41" t="str">
        <f>_xlfn.CONCAT( tbGems[[#This Row],[Prefix]]," ",tbGems[[#This Row],[Name]])</f>
        <v>6.13.67 Blade Flurry</v>
      </c>
      <c r="H209" s="45" t="s">
        <v>815</v>
      </c>
      <c r="CE209" s="2"/>
      <c r="CF209" s="2"/>
    </row>
    <row r="210" spans="2:84" ht="32.1" hidden="1" customHeight="1" x14ac:dyDescent="0.25">
      <c r="B210" s="22" t="s">
        <v>172</v>
      </c>
      <c r="C210" s="3" t="s">
        <v>12</v>
      </c>
      <c r="D210" s="5" t="s">
        <v>168</v>
      </c>
      <c r="E210" s="3">
        <f>ROW(tbGems[#This Row])-ROW(tbGems[#Headers])</f>
        <v>68</v>
      </c>
      <c r="F210" s="3" t="str">
        <f>_xlfn.CONCAT( VLOOKUP( tbGems[[#This Row],[Type]],tbBaseType[],2,FALSE), ".",VLOOKUP( tbGems[[#This Row],[Sub-Type]],tbSubtype[],2,FALSE),".",tbGems[[#This Row],[Offset]])</f>
        <v>6.13.68</v>
      </c>
      <c r="G210" s="33" t="str">
        <f>_xlfn.CONCAT( tbGems[[#This Row],[Prefix]]," ",tbGems[[#This Row],[Name]])</f>
        <v>6.13.68 Blade Vortex</v>
      </c>
      <c r="H210" s="45" t="s">
        <v>191</v>
      </c>
      <c r="CE210" s="2"/>
      <c r="CF210" s="2"/>
    </row>
    <row r="211" spans="2:84" ht="32.1" hidden="1" customHeight="1" x14ac:dyDescent="0.25">
      <c r="B211" s="2" t="s">
        <v>184</v>
      </c>
      <c r="C211" s="3" t="s">
        <v>12</v>
      </c>
      <c r="D211" s="3" t="s">
        <v>168</v>
      </c>
      <c r="E211" s="3">
        <f>ROW(tbGems[#This Row])-ROW(tbGems[#Headers])</f>
        <v>69</v>
      </c>
      <c r="F211" s="4" t="str">
        <f>_xlfn.CONCAT( VLOOKUP( tbGems[[#This Row],[Type]],tbBaseType[],2,FALSE), ".",VLOOKUP( tbGems[[#This Row],[Sub-Type]],tbSubtype[],2,FALSE),".",tbGems[[#This Row],[Offset]])</f>
        <v>6.13.69</v>
      </c>
      <c r="G211" s="41" t="str">
        <f>_xlfn.CONCAT( tbGems[[#This Row],[Prefix]]," ",tbGems[[#This Row],[Name]])</f>
        <v>6.13.69 Bladefall</v>
      </c>
      <c r="H211" s="45" t="s">
        <v>199</v>
      </c>
      <c r="CE211" s="2"/>
      <c r="CF211" s="2"/>
    </row>
    <row r="212" spans="2:84" ht="32.1" hidden="1" customHeight="1" x14ac:dyDescent="0.25">
      <c r="B212" s="2" t="s">
        <v>820</v>
      </c>
      <c r="C212" s="3" t="s">
        <v>12</v>
      </c>
      <c r="D212" s="3" t="s">
        <v>169</v>
      </c>
      <c r="E212" s="3">
        <f>ROW(tbGems[#This Row])-ROW(tbGems[#Headers])</f>
        <v>70</v>
      </c>
      <c r="F212" s="4" t="str">
        <f>_xlfn.CONCAT( VLOOKUP( tbGems[[#This Row],[Type]],tbBaseType[],2,FALSE), ".",VLOOKUP( tbGems[[#This Row],[Sub-Type]],tbSubtype[],2,FALSE),".",tbGems[[#This Row],[Offset]])</f>
        <v>6.12.70</v>
      </c>
      <c r="G212" s="41" t="str">
        <f>_xlfn.CONCAT( tbGems[[#This Row],[Prefix]]," ",tbGems[[#This Row],[Name]])</f>
        <v>6.12.70 Bladestorm</v>
      </c>
      <c r="H212" s="45" t="s">
        <v>815</v>
      </c>
      <c r="CE212" s="2"/>
      <c r="CF212" s="2"/>
    </row>
    <row r="213" spans="2:84" ht="32.1" hidden="1" customHeight="1" x14ac:dyDescent="0.25">
      <c r="B213" s="2" t="s">
        <v>1050</v>
      </c>
      <c r="C213" s="3" t="s">
        <v>12</v>
      </c>
      <c r="D213" s="3" t="s">
        <v>170</v>
      </c>
      <c r="E213" s="3">
        <f>ROW(tbGems[#This Row])-ROW(tbGems[#Headers])</f>
        <v>71</v>
      </c>
      <c r="F213" s="4" t="str">
        <f>_xlfn.CONCAT( VLOOKUP( tbGems[[#This Row],[Type]],tbBaseType[],2,FALSE), ".",VLOOKUP( tbGems[[#This Row],[Sub-Type]],tbSubtype[],2,FALSE),".",tbGems[[#This Row],[Offset]])</f>
        <v>6.14.71</v>
      </c>
      <c r="G213" s="41" t="str">
        <f>_xlfn.CONCAT( tbGems[[#This Row],[Prefix]]," ",tbGems[[#This Row],[Name]])</f>
        <v>6.14.71 Blasphemy Support</v>
      </c>
      <c r="H213" s="45" t="s">
        <v>815</v>
      </c>
      <c r="CE213" s="2"/>
      <c r="CF213" s="2"/>
    </row>
    <row r="214" spans="2:84" ht="32.1" hidden="1" customHeight="1" x14ac:dyDescent="0.25">
      <c r="B214" s="2" t="s">
        <v>757</v>
      </c>
      <c r="C214" s="3" t="s">
        <v>12</v>
      </c>
      <c r="D214" s="3" t="s">
        <v>168</v>
      </c>
      <c r="E214" s="3">
        <f>ROW(tbGems[#This Row])-ROW(tbGems[#Headers])</f>
        <v>72</v>
      </c>
      <c r="F214" s="4" t="str">
        <f>_xlfn.CONCAT( VLOOKUP( tbGems[[#This Row],[Type]],tbBaseType[],2,FALSE), ".",VLOOKUP( tbGems[[#This Row],[Sub-Type]],tbSubtype[],2,FALSE),".",tbGems[[#This Row],[Offset]])</f>
        <v>6.13.72</v>
      </c>
      <c r="G214" s="41" t="str">
        <f>_xlfn.CONCAT( tbGems[[#This Row],[Prefix]]," ",tbGems[[#This Row],[Name]])</f>
        <v>6.13.72 Blast Rain</v>
      </c>
      <c r="H214" s="45" t="s">
        <v>815</v>
      </c>
      <c r="CE214" s="2"/>
      <c r="CF214" s="2"/>
    </row>
    <row r="215" spans="2:84" ht="32.1" hidden="1" customHeight="1" x14ac:dyDescent="0.25">
      <c r="B215" s="2" t="s">
        <v>1051</v>
      </c>
      <c r="C215" s="3" t="s">
        <v>12</v>
      </c>
      <c r="D215" s="3" t="s">
        <v>170</v>
      </c>
      <c r="E215" s="3">
        <f>ROW(tbGems[#This Row])-ROW(tbGems[#Headers])</f>
        <v>73</v>
      </c>
      <c r="F215" s="4" t="str">
        <f>_xlfn.CONCAT( VLOOKUP( tbGems[[#This Row],[Type]],tbBaseType[],2,FALSE), ".",VLOOKUP( tbGems[[#This Row],[Sub-Type]],tbSubtype[],2,FALSE),".",tbGems[[#This Row],[Offset]])</f>
        <v>6.14.73</v>
      </c>
      <c r="G215" s="41" t="str">
        <f>_xlfn.CONCAT( tbGems[[#This Row],[Prefix]]," ",tbGems[[#This Row],[Name]])</f>
        <v>6.14.73 Blastchain Mine Support</v>
      </c>
      <c r="H215" s="45" t="s">
        <v>815</v>
      </c>
      <c r="CE215" s="2"/>
      <c r="CF215" s="2"/>
    </row>
    <row r="216" spans="2:84" ht="32.1" hidden="1" customHeight="1" x14ac:dyDescent="0.25">
      <c r="B216" s="2" t="s">
        <v>874</v>
      </c>
      <c r="C216" s="3" t="s">
        <v>12</v>
      </c>
      <c r="D216" s="3" t="s">
        <v>170</v>
      </c>
      <c r="E216" s="3">
        <f>ROW(tbGems[#This Row])-ROW(tbGems[#Headers])</f>
        <v>74</v>
      </c>
      <c r="F216" s="4" t="str">
        <f>_xlfn.CONCAT( VLOOKUP( tbGems[[#This Row],[Type]],tbBaseType[],2,FALSE), ".",VLOOKUP( tbGems[[#This Row],[Sub-Type]],tbSubtype[],2,FALSE),".",tbGems[[#This Row],[Offset]])</f>
        <v>6.14.74</v>
      </c>
      <c r="G216" s="41" t="str">
        <f>_xlfn.CONCAT( tbGems[[#This Row],[Prefix]]," ",tbGems[[#This Row],[Name]])</f>
        <v>6.14.74 Blazing Salvo</v>
      </c>
      <c r="H216" s="45" t="s">
        <v>1710</v>
      </c>
      <c r="CE216" s="2"/>
      <c r="CF216" s="2"/>
    </row>
    <row r="217" spans="2:84" ht="32.1" hidden="1" customHeight="1" x14ac:dyDescent="0.25">
      <c r="B217" s="2" t="s">
        <v>875</v>
      </c>
      <c r="C217" s="3" t="s">
        <v>12</v>
      </c>
      <c r="D217" s="3" t="s">
        <v>170</v>
      </c>
      <c r="E217" s="3">
        <f>ROW(tbGems[#This Row])-ROW(tbGems[#Headers])</f>
        <v>75</v>
      </c>
      <c r="F217" s="4" t="str">
        <f>_xlfn.CONCAT( VLOOKUP( tbGems[[#This Row],[Type]],tbBaseType[],2,FALSE), ".",VLOOKUP( tbGems[[#This Row],[Sub-Type]],tbSubtype[],2,FALSE),".",tbGems[[#This Row],[Offset]])</f>
        <v>6.14.75</v>
      </c>
      <c r="G217" s="41" t="str">
        <f>_xlfn.CONCAT( tbGems[[#This Row],[Prefix]]," ",tbGems[[#This Row],[Name]])</f>
        <v>6.14.75 Blight</v>
      </c>
      <c r="H217" s="45" t="s">
        <v>1701</v>
      </c>
      <c r="CE217" s="2"/>
      <c r="CF217" s="2"/>
    </row>
    <row r="218" spans="2:84" ht="32.1" hidden="1" customHeight="1" x14ac:dyDescent="0.25">
      <c r="B218" s="2" t="s">
        <v>179</v>
      </c>
      <c r="C218" s="3" t="s">
        <v>12</v>
      </c>
      <c r="D218" s="3" t="s">
        <v>168</v>
      </c>
      <c r="E218" s="3">
        <f>ROW(tbGems[#This Row])-ROW(tbGems[#Headers])</f>
        <v>76</v>
      </c>
      <c r="F218" s="4" t="str">
        <f>_xlfn.CONCAT( VLOOKUP( tbGems[[#This Row],[Type]],tbBaseType[],2,FALSE), ".",VLOOKUP( tbGems[[#This Row],[Sub-Type]],tbSubtype[],2,FALSE),".",tbGems[[#This Row],[Offset]])</f>
        <v>6.13.76</v>
      </c>
      <c r="G218" s="41" t="str">
        <f>_xlfn.CONCAT( tbGems[[#This Row],[Prefix]]," ",tbGems[[#This Row],[Name]])</f>
        <v>6.13.76 Blind Support</v>
      </c>
      <c r="H218" s="45" t="s">
        <v>193</v>
      </c>
      <c r="CE218" s="2"/>
      <c r="CF218" s="2"/>
    </row>
    <row r="219" spans="2:84" ht="32.1" hidden="1" customHeight="1" x14ac:dyDescent="0.25">
      <c r="B219" s="2" t="s">
        <v>243</v>
      </c>
      <c r="C219" s="3" t="s">
        <v>12</v>
      </c>
      <c r="D219" s="3" t="s">
        <v>168</v>
      </c>
      <c r="E219" s="3">
        <f>ROW(tbGems[#This Row])-ROW(tbGems[#Headers])</f>
        <v>77</v>
      </c>
      <c r="F219" s="4" t="str">
        <f>_xlfn.CONCAT( VLOOKUP( tbGems[[#This Row],[Type]],tbBaseType[],2,FALSE), ".",VLOOKUP( tbGems[[#This Row],[Sub-Type]],tbSubtype[],2,FALSE),".",tbGems[[#This Row],[Offset]])</f>
        <v>6.13.77</v>
      </c>
      <c r="G219" s="41" t="str">
        <f>_xlfn.CONCAT( tbGems[[#This Row],[Prefix]]," ",tbGems[[#This Row],[Name]])</f>
        <v>6.13.77 Blink Arrow</v>
      </c>
      <c r="H219" s="45" t="s">
        <v>248</v>
      </c>
      <c r="CE219" s="2"/>
      <c r="CF219" s="2"/>
    </row>
    <row r="220" spans="2:84" ht="32.1" hidden="1" customHeight="1" x14ac:dyDescent="0.25">
      <c r="B220" s="2" t="s">
        <v>964</v>
      </c>
      <c r="C220" s="3" t="s">
        <v>12</v>
      </c>
      <c r="D220" s="3" t="s">
        <v>168</v>
      </c>
      <c r="E220" s="3">
        <f>ROW(tbGems[#This Row])-ROW(tbGems[#Headers])</f>
        <v>78</v>
      </c>
      <c r="F220" s="4" t="str">
        <f>_xlfn.CONCAT( VLOOKUP( tbGems[[#This Row],[Type]],tbBaseType[],2,FALSE), ".",VLOOKUP( tbGems[[#This Row],[Sub-Type]],tbSubtype[],2,FALSE),".",tbGems[[#This Row],[Offset]])</f>
        <v>6.13.78</v>
      </c>
      <c r="G220" s="41" t="str">
        <f>_xlfn.CONCAT( tbGems[[#This Row],[Prefix]]," ",tbGems[[#This Row],[Name]])</f>
        <v>6.13.78 Block Chance Reduction Support</v>
      </c>
      <c r="H220" s="45" t="s">
        <v>815</v>
      </c>
      <c r="CE220" s="2"/>
      <c r="CF220" s="2"/>
    </row>
    <row r="221" spans="2:84" ht="32.1" hidden="1" customHeight="1" x14ac:dyDescent="0.25">
      <c r="B221" s="2" t="s">
        <v>821</v>
      </c>
      <c r="C221" s="3" t="s">
        <v>12</v>
      </c>
      <c r="D221" s="3" t="s">
        <v>169</v>
      </c>
      <c r="E221" s="3">
        <f>ROW(tbGems[#This Row])-ROW(tbGems[#Headers])</f>
        <v>79</v>
      </c>
      <c r="F221" s="4" t="str">
        <f>_xlfn.CONCAT( VLOOKUP( tbGems[[#This Row],[Type]],tbBaseType[],2,FALSE), ".",VLOOKUP( tbGems[[#This Row],[Sub-Type]],tbSubtype[],2,FALSE),".",tbGems[[#This Row],[Offset]])</f>
        <v>6.12.79</v>
      </c>
      <c r="G221" s="41" t="str">
        <f>_xlfn.CONCAT( tbGems[[#This Row],[Prefix]]," ",tbGems[[#This Row],[Name]])</f>
        <v>6.12.79 Blood and Sand</v>
      </c>
      <c r="H221" s="45" t="s">
        <v>1683</v>
      </c>
      <c r="CE221" s="2"/>
      <c r="CF221" s="2"/>
    </row>
    <row r="222" spans="2:84" ht="32.1" hidden="1" customHeight="1" x14ac:dyDescent="0.25">
      <c r="B222" s="2" t="s">
        <v>1005</v>
      </c>
      <c r="C222" s="3" t="s">
        <v>12</v>
      </c>
      <c r="D222" s="3" t="s">
        <v>169</v>
      </c>
      <c r="E222" s="3">
        <f>ROW(tbGems[#This Row])-ROW(tbGems[#Headers])</f>
        <v>80</v>
      </c>
      <c r="F222" s="4" t="str">
        <f>_xlfn.CONCAT( VLOOKUP( tbGems[[#This Row],[Type]],tbBaseType[],2,FALSE), ".",VLOOKUP( tbGems[[#This Row],[Sub-Type]],tbSubtype[],2,FALSE),".",tbGems[[#This Row],[Offset]])</f>
        <v>6.12.80</v>
      </c>
      <c r="G222" s="41" t="str">
        <f>_xlfn.CONCAT( tbGems[[#This Row],[Prefix]]," ",tbGems[[#This Row],[Name]])</f>
        <v>6.12.80 Blood Magic Support</v>
      </c>
      <c r="H222" s="45" t="s">
        <v>193</v>
      </c>
      <c r="CE222" s="2"/>
      <c r="CF222" s="2"/>
    </row>
    <row r="223" spans="2:84" ht="32.1" hidden="1" customHeight="1" x14ac:dyDescent="0.25">
      <c r="B223" s="2" t="s">
        <v>758</v>
      </c>
      <c r="C223" s="3" t="s">
        <v>12</v>
      </c>
      <c r="D223" s="3" t="s">
        <v>168</v>
      </c>
      <c r="E223" s="3">
        <f>ROW(tbGems[#This Row])-ROW(tbGems[#Headers])</f>
        <v>81</v>
      </c>
      <c r="F223" s="4" t="str">
        <f>_xlfn.CONCAT( VLOOKUP( tbGems[[#This Row],[Type]],tbBaseType[],2,FALSE), ".",VLOOKUP( tbGems[[#This Row],[Sub-Type]],tbSubtype[],2,FALSE),".",tbGems[[#This Row],[Offset]])</f>
        <v>6.13.81</v>
      </c>
      <c r="G223" s="41" t="str">
        <f>_xlfn.CONCAT( tbGems[[#This Row],[Prefix]]," ",tbGems[[#This Row],[Name]])</f>
        <v>6.13.81 Blood Rage</v>
      </c>
      <c r="H223" s="45" t="s">
        <v>815</v>
      </c>
      <c r="CE223" s="2"/>
      <c r="CF223" s="2"/>
    </row>
    <row r="224" spans="2:84" ht="32.1" hidden="1" customHeight="1" x14ac:dyDescent="0.25">
      <c r="B224" s="2" t="s">
        <v>1006</v>
      </c>
      <c r="C224" s="3" t="s">
        <v>12</v>
      </c>
      <c r="D224" s="3" t="s">
        <v>169</v>
      </c>
      <c r="E224" s="3">
        <f>ROW(tbGems[#This Row])-ROW(tbGems[#Headers])</f>
        <v>82</v>
      </c>
      <c r="F224" s="4" t="str">
        <f>_xlfn.CONCAT( VLOOKUP( tbGems[[#This Row],[Type]],tbBaseType[],2,FALSE), ".",VLOOKUP( tbGems[[#This Row],[Sub-Type]],tbSubtype[],2,FALSE),".",tbGems[[#This Row],[Offset]])</f>
        <v>6.12.82</v>
      </c>
      <c r="G224" s="41" t="str">
        <f>_xlfn.CONCAT( tbGems[[#This Row],[Prefix]]," ",tbGems[[#This Row],[Name]])</f>
        <v>6.12.82 Bloodlust Support</v>
      </c>
      <c r="H224" s="45" t="s">
        <v>1699</v>
      </c>
      <c r="CE224" s="2"/>
      <c r="CF224" s="2"/>
    </row>
    <row r="225" spans="2:84" ht="32.1" hidden="1" customHeight="1" x14ac:dyDescent="0.25">
      <c r="B225" s="2" t="s">
        <v>876</v>
      </c>
      <c r="C225" s="3" t="s">
        <v>12</v>
      </c>
      <c r="D225" s="3" t="s">
        <v>170</v>
      </c>
      <c r="E225" s="3">
        <f>ROW(tbGems[#This Row])-ROW(tbGems[#Headers])</f>
        <v>83</v>
      </c>
      <c r="F225" s="4" t="str">
        <f>_xlfn.CONCAT( VLOOKUP( tbGems[[#This Row],[Type]],tbBaseType[],2,FALSE), ".",VLOOKUP( tbGems[[#This Row],[Sub-Type]],tbSubtype[],2,FALSE),".",tbGems[[#This Row],[Offset]])</f>
        <v>6.14.83</v>
      </c>
      <c r="G225" s="41" t="str">
        <f>_xlfn.CONCAT( tbGems[[#This Row],[Prefix]]," ",tbGems[[#This Row],[Name]])</f>
        <v>6.14.83 Bodyswap</v>
      </c>
      <c r="H225" s="45" t="s">
        <v>815</v>
      </c>
      <c r="CE225" s="2"/>
      <c r="CF225" s="2"/>
    </row>
    <row r="226" spans="2:84" ht="32.1" hidden="1" customHeight="1" x14ac:dyDescent="0.25">
      <c r="B226" s="2" t="s">
        <v>877</v>
      </c>
      <c r="C226" s="3" t="s">
        <v>12</v>
      </c>
      <c r="D226" s="3" t="s">
        <v>170</v>
      </c>
      <c r="E226" s="3">
        <f>ROW(tbGems[#This Row])-ROW(tbGems[#Headers])</f>
        <v>84</v>
      </c>
      <c r="F226" s="4" t="str">
        <f>_xlfn.CONCAT( VLOOKUP( tbGems[[#This Row],[Type]],tbBaseType[],2,FALSE), ".",VLOOKUP( tbGems[[#This Row],[Sub-Type]],tbSubtype[],2,FALSE),".",tbGems[[#This Row],[Offset]])</f>
        <v>6.14.84</v>
      </c>
      <c r="G226" s="41" t="str">
        <f>_xlfn.CONCAT( tbGems[[#This Row],[Prefix]]," ",tbGems[[#This Row],[Name]])</f>
        <v>6.14.84 Bone Offering</v>
      </c>
      <c r="H226" s="45" t="s">
        <v>1736</v>
      </c>
      <c r="CE226" s="2"/>
      <c r="CF226" s="2"/>
    </row>
    <row r="227" spans="2:84" ht="32.1" hidden="1" customHeight="1" x14ac:dyDescent="0.25">
      <c r="B227" s="2" t="s">
        <v>1052</v>
      </c>
      <c r="C227" s="3" t="s">
        <v>12</v>
      </c>
      <c r="D227" s="3" t="s">
        <v>170</v>
      </c>
      <c r="E227" s="3">
        <f>ROW(tbGems[#This Row])-ROW(tbGems[#Headers])</f>
        <v>85</v>
      </c>
      <c r="F227" s="4" t="str">
        <f>_xlfn.CONCAT( VLOOKUP( tbGems[[#This Row],[Type]],tbBaseType[],2,FALSE), ".",VLOOKUP( tbGems[[#This Row],[Sub-Type]],tbSubtype[],2,FALSE),".",tbGems[[#This Row],[Offset]])</f>
        <v>6.14.85</v>
      </c>
      <c r="G227" s="41" t="str">
        <f>_xlfn.CONCAT( tbGems[[#This Row],[Prefix]]," ",tbGems[[#This Row],[Name]])</f>
        <v>6.14.85 Bonechill Support</v>
      </c>
      <c r="H227" s="45" t="s">
        <v>815</v>
      </c>
      <c r="CE227" s="2"/>
      <c r="CF227" s="2"/>
    </row>
    <row r="228" spans="2:84" ht="32.1" hidden="1" customHeight="1" x14ac:dyDescent="0.25">
      <c r="B228" s="2" t="s">
        <v>878</v>
      </c>
      <c r="C228" s="3" t="s">
        <v>12</v>
      </c>
      <c r="D228" s="3" t="s">
        <v>170</v>
      </c>
      <c r="E228" s="3">
        <f>ROW(tbGems[#This Row])-ROW(tbGems[#Headers])</f>
        <v>86</v>
      </c>
      <c r="F228" s="4" t="str">
        <f>_xlfn.CONCAT( VLOOKUP( tbGems[[#This Row],[Type]],tbBaseType[],2,FALSE), ".",VLOOKUP( tbGems[[#This Row],[Sub-Type]],tbSubtype[],2,FALSE),".",tbGems[[#This Row],[Offset]])</f>
        <v>6.14.86</v>
      </c>
      <c r="G228" s="41" t="str">
        <f>_xlfn.CONCAT( tbGems[[#This Row],[Prefix]]," ",tbGems[[#This Row],[Name]])</f>
        <v>6.14.86 Brand Recall</v>
      </c>
      <c r="H228" s="45" t="s">
        <v>815</v>
      </c>
      <c r="CE228" s="2"/>
      <c r="CF228" s="2"/>
    </row>
    <row r="229" spans="2:84" ht="32.1" hidden="1" customHeight="1" x14ac:dyDescent="0.25">
      <c r="B229" s="2" t="s">
        <v>242</v>
      </c>
      <c r="C229" s="3" t="s">
        <v>12</v>
      </c>
      <c r="D229" s="3" t="s">
        <v>169</v>
      </c>
      <c r="E229" s="3">
        <f>ROW(tbGems[#This Row])-ROW(tbGems[#Headers])</f>
        <v>87</v>
      </c>
      <c r="F229" s="4" t="str">
        <f>_xlfn.CONCAT( VLOOKUP( tbGems[[#This Row],[Type]],tbBaseType[],2,FALSE), ".",VLOOKUP( tbGems[[#This Row],[Sub-Type]],tbSubtype[],2,FALSE),".",tbGems[[#This Row],[Offset]])</f>
        <v>6.12.87</v>
      </c>
      <c r="G229" s="41" t="str">
        <f>_xlfn.CONCAT( tbGems[[#This Row],[Prefix]]," ",tbGems[[#This Row],[Name]])</f>
        <v>6.12.87 Brutality Support</v>
      </c>
      <c r="H229" s="45" t="s">
        <v>1105</v>
      </c>
      <c r="CE229" s="2"/>
      <c r="CF229" s="2"/>
    </row>
    <row r="230" spans="2:84" ht="32.1" hidden="1" customHeight="1" x14ac:dyDescent="0.25">
      <c r="B230" s="2" t="s">
        <v>759</v>
      </c>
      <c r="C230" s="3" t="s">
        <v>12</v>
      </c>
      <c r="D230" s="3" t="s">
        <v>168</v>
      </c>
      <c r="E230" s="3">
        <f>ROW(tbGems[#This Row])-ROW(tbGems[#Headers])</f>
        <v>88</v>
      </c>
      <c r="F230" s="4" t="str">
        <f>_xlfn.CONCAT( VLOOKUP( tbGems[[#This Row],[Type]],tbBaseType[],2,FALSE), ".",VLOOKUP( tbGems[[#This Row],[Sub-Type]],tbSubtype[],2,FALSE),".",tbGems[[#This Row],[Offset]])</f>
        <v>6.13.88</v>
      </c>
      <c r="G230" s="41" t="str">
        <f>_xlfn.CONCAT( tbGems[[#This Row],[Prefix]]," ",tbGems[[#This Row],[Name]])</f>
        <v>6.13.88 Burning Arrow</v>
      </c>
      <c r="H230" s="45" t="s">
        <v>815</v>
      </c>
      <c r="CE230" s="2"/>
      <c r="CF230" s="2"/>
    </row>
    <row r="231" spans="2:84" ht="32.1" hidden="1" customHeight="1" x14ac:dyDescent="0.25">
      <c r="B231" s="2" t="s">
        <v>1007</v>
      </c>
      <c r="C231" s="3" t="s">
        <v>12</v>
      </c>
      <c r="D231" s="3" t="s">
        <v>169</v>
      </c>
      <c r="E231" s="3">
        <f>ROW(tbGems[#This Row])-ROW(tbGems[#Headers])</f>
        <v>89</v>
      </c>
      <c r="F231" s="4" t="str">
        <f>_xlfn.CONCAT( VLOOKUP( tbGems[[#This Row],[Type]],tbBaseType[],2,FALSE), ".",VLOOKUP( tbGems[[#This Row],[Sub-Type]],tbSubtype[],2,FALSE),".",tbGems[[#This Row],[Offset]])</f>
        <v>6.12.89</v>
      </c>
      <c r="G231" s="41" t="str">
        <f>_xlfn.CONCAT( tbGems[[#This Row],[Prefix]]," ",tbGems[[#This Row],[Name]])</f>
        <v>6.12.89 Burning Damage Support</v>
      </c>
      <c r="H231" s="45" t="s">
        <v>815</v>
      </c>
      <c r="CE231" s="2"/>
      <c r="CF231" s="2"/>
    </row>
    <row r="232" spans="2:84" ht="32.1" hidden="1" customHeight="1" x14ac:dyDescent="0.25">
      <c r="B232" s="2" t="s">
        <v>965</v>
      </c>
      <c r="C232" s="3" t="s">
        <v>12</v>
      </c>
      <c r="D232" s="3" t="s">
        <v>168</v>
      </c>
      <c r="E232" s="3">
        <f>ROW(tbGems[#This Row])-ROW(tbGems[#Headers])</f>
        <v>90</v>
      </c>
      <c r="F232" s="4" t="str">
        <f>_xlfn.CONCAT( VLOOKUP( tbGems[[#This Row],[Type]],tbBaseType[],2,FALSE), ".",VLOOKUP( tbGems[[#This Row],[Sub-Type]],tbSubtype[],2,FALSE),".",tbGems[[#This Row],[Offset]])</f>
        <v>6.13.90</v>
      </c>
      <c r="G232" s="41" t="str">
        <f>_xlfn.CONCAT( tbGems[[#This Row],[Prefix]]," ",tbGems[[#This Row],[Name]])</f>
        <v>6.13.90 Cast On Critical Strike Support</v>
      </c>
      <c r="H232" s="45" t="s">
        <v>815</v>
      </c>
      <c r="CE232" s="2"/>
      <c r="CF232" s="2"/>
    </row>
    <row r="233" spans="2:84" ht="32.1" hidden="1" customHeight="1" x14ac:dyDescent="0.25">
      <c r="B233" s="2" t="s">
        <v>966</v>
      </c>
      <c r="C233" s="3" t="s">
        <v>12</v>
      </c>
      <c r="D233" s="3" t="s">
        <v>168</v>
      </c>
      <c r="E233" s="3">
        <f>ROW(tbGems[#This Row])-ROW(tbGems[#Headers])</f>
        <v>91</v>
      </c>
      <c r="F233" s="4" t="str">
        <f>_xlfn.CONCAT( VLOOKUP( tbGems[[#This Row],[Type]],tbBaseType[],2,FALSE), ".",VLOOKUP( tbGems[[#This Row],[Sub-Type]],tbSubtype[],2,FALSE),".",tbGems[[#This Row],[Offset]])</f>
        <v>6.13.91</v>
      </c>
      <c r="G233" s="41" t="str">
        <f>_xlfn.CONCAT( tbGems[[#This Row],[Prefix]]," ",tbGems[[#This Row],[Name]])</f>
        <v>6.13.91 Cast on Death Support</v>
      </c>
      <c r="H233" s="45" t="s">
        <v>815</v>
      </c>
      <c r="CE233" s="2"/>
      <c r="CF233" s="2"/>
    </row>
    <row r="234" spans="2:84" ht="32.1" hidden="1" customHeight="1" x14ac:dyDescent="0.25">
      <c r="B234" s="2" t="s">
        <v>277</v>
      </c>
      <c r="C234" s="3" t="s">
        <v>12</v>
      </c>
      <c r="D234" s="3" t="s">
        <v>169</v>
      </c>
      <c r="E234" s="3">
        <f>ROW(tbGems[#This Row])-ROW(tbGems[#Headers])</f>
        <v>92</v>
      </c>
      <c r="F234" s="4" t="str">
        <f>_xlfn.CONCAT( VLOOKUP( tbGems[[#This Row],[Type]],tbBaseType[],2,FALSE), ".",VLOOKUP( tbGems[[#This Row],[Sub-Type]],tbSubtype[],2,FALSE),".",tbGems[[#This Row],[Offset]])</f>
        <v>6.12.92</v>
      </c>
      <c r="G234" s="41" t="str">
        <f>_xlfn.CONCAT( tbGems[[#This Row],[Prefix]]," ",tbGems[[#This Row],[Name]])</f>
        <v>6.12.92 Cast on Melee Kill Support</v>
      </c>
      <c r="H234" s="45" t="s">
        <v>278</v>
      </c>
      <c r="CE234" s="2"/>
      <c r="CF234" s="2"/>
    </row>
    <row r="235" spans="2:84" ht="32.1" hidden="1" customHeight="1" x14ac:dyDescent="0.25">
      <c r="B235" s="2" t="s">
        <v>1008</v>
      </c>
      <c r="C235" s="3" t="s">
        <v>12</v>
      </c>
      <c r="D235" s="3" t="s">
        <v>169</v>
      </c>
      <c r="E235" s="3">
        <f>ROW(tbGems[#This Row])-ROW(tbGems[#Headers])</f>
        <v>93</v>
      </c>
      <c r="F235" s="4" t="str">
        <f>_xlfn.CONCAT( VLOOKUP( tbGems[[#This Row],[Type]],tbBaseType[],2,FALSE), ".",VLOOKUP( tbGems[[#This Row],[Sub-Type]],tbSubtype[],2,FALSE),".",tbGems[[#This Row],[Offset]])</f>
        <v>6.12.93</v>
      </c>
      <c r="G235" s="41" t="str">
        <f>_xlfn.CONCAT( tbGems[[#This Row],[Prefix]]," ",tbGems[[#This Row],[Name]])</f>
        <v>6.12.93 Cast when Damage Taken Support</v>
      </c>
      <c r="H235" s="45" t="s">
        <v>815</v>
      </c>
      <c r="CE235" s="2"/>
      <c r="CF235" s="2"/>
    </row>
    <row r="236" spans="2:84" ht="32.1" hidden="1" customHeight="1" x14ac:dyDescent="0.25">
      <c r="B236" s="2" t="s">
        <v>1697</v>
      </c>
      <c r="C236" s="3" t="s">
        <v>12</v>
      </c>
      <c r="D236" s="3" t="s">
        <v>170</v>
      </c>
      <c r="E236" s="3">
        <f>ROW(tbGems[#This Row])-ROW(tbGems[#Headers])</f>
        <v>94</v>
      </c>
      <c r="F236" s="4" t="str">
        <f>_xlfn.CONCAT( VLOOKUP( tbGems[[#This Row],[Type]],tbBaseType[],2,FALSE), ".",VLOOKUP( tbGems[[#This Row],[Sub-Type]],tbSubtype[],2,FALSE),".",tbGems[[#This Row],[Offset]])</f>
        <v>6.14.94</v>
      </c>
      <c r="G236" s="41" t="str">
        <f>_xlfn.CONCAT( tbGems[[#This Row],[Prefix]]," ",tbGems[[#This Row],[Name]])</f>
        <v>6.14.94 Cast When Stunned Support</v>
      </c>
      <c r="H236" s="45" t="s">
        <v>1698</v>
      </c>
      <c r="CE236" s="2"/>
      <c r="CF236" s="2"/>
    </row>
    <row r="237" spans="2:84" ht="32.1" hidden="1" customHeight="1" x14ac:dyDescent="0.25">
      <c r="B237" s="2" t="s">
        <v>1053</v>
      </c>
      <c r="C237" s="3" t="s">
        <v>12</v>
      </c>
      <c r="D237" s="3" t="s">
        <v>170</v>
      </c>
      <c r="E237" s="3">
        <f>ROW(tbGems[#This Row])-ROW(tbGems[#Headers])</f>
        <v>95</v>
      </c>
      <c r="F237" s="4" t="str">
        <f>_xlfn.CONCAT( VLOOKUP( tbGems[[#This Row],[Type]],tbBaseType[],2,FALSE), ".",VLOOKUP( tbGems[[#This Row],[Sub-Type]],tbSubtype[],2,FALSE),".",tbGems[[#This Row],[Offset]])</f>
        <v>6.14.95</v>
      </c>
      <c r="G237" s="41" t="str">
        <f>_xlfn.CONCAT( tbGems[[#This Row],[Prefix]]," ",tbGems[[#This Row],[Name]])</f>
        <v>6.14.95 Cast while Channelling Support</v>
      </c>
      <c r="H237" s="45" t="s">
        <v>815</v>
      </c>
      <c r="CE237" s="2"/>
      <c r="CF237" s="2"/>
    </row>
    <row r="238" spans="2:84" ht="32.1" hidden="1" customHeight="1" x14ac:dyDescent="0.25">
      <c r="B238" s="2" t="s">
        <v>760</v>
      </c>
      <c r="C238" s="3" t="s">
        <v>12</v>
      </c>
      <c r="D238" s="3" t="s">
        <v>168</v>
      </c>
      <c r="E238" s="3">
        <f>ROW(tbGems[#This Row])-ROW(tbGems[#Headers])</f>
        <v>96</v>
      </c>
      <c r="F238" s="4" t="str">
        <f>_xlfn.CONCAT( VLOOKUP( tbGems[[#This Row],[Type]],tbBaseType[],2,FALSE), ".",VLOOKUP( tbGems[[#This Row],[Sub-Type]],tbSubtype[],2,FALSE),".",tbGems[[#This Row],[Offset]])</f>
        <v>6.13.96</v>
      </c>
      <c r="G238" s="41" t="str">
        <f>_xlfn.CONCAT( tbGems[[#This Row],[Prefix]]," ",tbGems[[#This Row],[Name]])</f>
        <v>6.13.96 Caustic Arrow</v>
      </c>
      <c r="H238" s="45" t="s">
        <v>1743</v>
      </c>
      <c r="CE238" s="2"/>
      <c r="CF238" s="2"/>
    </row>
    <row r="239" spans="2:84" ht="32.1" hidden="1" customHeight="1" x14ac:dyDescent="0.25">
      <c r="B239" s="2" t="s">
        <v>822</v>
      </c>
      <c r="C239" s="3" t="s">
        <v>12</v>
      </c>
      <c r="D239" s="3" t="s">
        <v>169</v>
      </c>
      <c r="E239" s="3">
        <f>ROW(tbGems[#This Row])-ROW(tbGems[#Headers])</f>
        <v>97</v>
      </c>
      <c r="F239" s="4" t="str">
        <f>_xlfn.CONCAT( VLOOKUP( tbGems[[#This Row],[Type]],tbBaseType[],2,FALSE), ".",VLOOKUP( tbGems[[#This Row],[Sub-Type]],tbSubtype[],2,FALSE),".",tbGems[[#This Row],[Offset]])</f>
        <v>6.12.97</v>
      </c>
      <c r="G239" s="41" t="str">
        <f>_xlfn.CONCAT( tbGems[[#This Row],[Prefix]]," ",tbGems[[#This Row],[Name]])</f>
        <v>6.12.97 Chain Hook</v>
      </c>
      <c r="H239" s="45" t="s">
        <v>815</v>
      </c>
      <c r="CE239" s="2"/>
      <c r="CF239" s="2"/>
    </row>
    <row r="240" spans="2:84" ht="32.1" hidden="1" customHeight="1" x14ac:dyDescent="0.25">
      <c r="B240" s="2" t="s">
        <v>183</v>
      </c>
      <c r="C240" s="3" t="s">
        <v>12</v>
      </c>
      <c r="D240" s="3" t="s">
        <v>168</v>
      </c>
      <c r="E240" s="3">
        <f>ROW(tbGems[#This Row])-ROW(tbGems[#Headers])</f>
        <v>98</v>
      </c>
      <c r="F240" s="4" t="str">
        <f>_xlfn.CONCAT( VLOOKUP( tbGems[[#This Row],[Type]],tbBaseType[],2,FALSE), ".",VLOOKUP( tbGems[[#This Row],[Sub-Type]],tbSubtype[],2,FALSE),".",tbGems[[#This Row],[Offset]])</f>
        <v>6.13.98</v>
      </c>
      <c r="G240" s="41" t="str">
        <f>_xlfn.CONCAT( tbGems[[#This Row],[Prefix]]," ",tbGems[[#This Row],[Name]])</f>
        <v>6.13.98 Chain Support</v>
      </c>
      <c r="H240" s="45" t="s">
        <v>195</v>
      </c>
      <c r="CE240" s="2"/>
      <c r="CF240" s="2"/>
    </row>
    <row r="241" spans="2:84" ht="32.1" hidden="1" customHeight="1" x14ac:dyDescent="0.25">
      <c r="B241" s="2" t="s">
        <v>232</v>
      </c>
      <c r="C241" s="3" t="s">
        <v>12</v>
      </c>
      <c r="D241" s="3" t="s">
        <v>169</v>
      </c>
      <c r="E241" s="3">
        <f>ROW(tbGems[#This Row])-ROW(tbGems[#Headers])</f>
        <v>99</v>
      </c>
      <c r="F241" s="4" t="str">
        <f>_xlfn.CONCAT( VLOOKUP( tbGems[[#This Row],[Type]],tbBaseType[],2,FALSE), ".",VLOOKUP( tbGems[[#This Row],[Sub-Type]],tbSubtype[],2,FALSE),".",tbGems[[#This Row],[Offset]])</f>
        <v>6.12.99</v>
      </c>
      <c r="G241" s="41" t="str">
        <f>_xlfn.CONCAT( tbGems[[#This Row],[Prefix]]," ",tbGems[[#This Row],[Name]])</f>
        <v>6.12.99 Chance to Bleed Support</v>
      </c>
      <c r="H241" s="45" t="s">
        <v>1098</v>
      </c>
      <c r="CE241" s="2"/>
      <c r="CF241" s="2"/>
    </row>
    <row r="242" spans="2:84" ht="32.1" hidden="1" customHeight="1" x14ac:dyDescent="0.25">
      <c r="B242" s="2" t="s">
        <v>967</v>
      </c>
      <c r="C242" s="3" t="s">
        <v>12</v>
      </c>
      <c r="D242" s="3" t="s">
        <v>168</v>
      </c>
      <c r="E242" s="3">
        <f>ROW(tbGems[#This Row])-ROW(tbGems[#Headers])</f>
        <v>100</v>
      </c>
      <c r="F242" s="4" t="str">
        <f>_xlfn.CONCAT( VLOOKUP( tbGems[[#This Row],[Type]],tbBaseType[],2,FALSE), ".",VLOOKUP( tbGems[[#This Row],[Sub-Type]],tbSubtype[],2,FALSE),".",tbGems[[#This Row],[Offset]])</f>
        <v>6.13.100</v>
      </c>
      <c r="G242" s="41" t="str">
        <f>_xlfn.CONCAT( tbGems[[#This Row],[Prefix]]," ",tbGems[[#This Row],[Name]])</f>
        <v>6.13.100 Chance to Flee Support</v>
      </c>
      <c r="H242" s="45" t="s">
        <v>815</v>
      </c>
      <c r="CE242" s="2"/>
      <c r="CF242" s="2"/>
    </row>
    <row r="243" spans="2:84" ht="32.1" hidden="1" customHeight="1" x14ac:dyDescent="0.25">
      <c r="B243" s="2" t="s">
        <v>761</v>
      </c>
      <c r="C243" s="3" t="s">
        <v>12</v>
      </c>
      <c r="D243" s="3" t="s">
        <v>168</v>
      </c>
      <c r="E243" s="3">
        <f>ROW(tbGems[#This Row])-ROW(tbGems[#Headers])</f>
        <v>101</v>
      </c>
      <c r="F243" s="4" t="str">
        <f>_xlfn.CONCAT( VLOOKUP( tbGems[[#This Row],[Type]],tbBaseType[],2,FALSE), ".",VLOOKUP( tbGems[[#This Row],[Sub-Type]],tbSubtype[],2,FALSE),".",tbGems[[#This Row],[Offset]])</f>
        <v>6.13.101</v>
      </c>
      <c r="G243" s="41" t="str">
        <f>_xlfn.CONCAT( tbGems[[#This Row],[Prefix]]," ",tbGems[[#This Row],[Name]])</f>
        <v>6.13.101 Charged Dash</v>
      </c>
      <c r="H243" s="45" t="s">
        <v>1106</v>
      </c>
      <c r="CE243" s="2"/>
      <c r="CF243" s="2"/>
    </row>
    <row r="244" spans="2:84" ht="32.1" hidden="1" customHeight="1" x14ac:dyDescent="0.25">
      <c r="B244" s="2" t="s">
        <v>1054</v>
      </c>
      <c r="C244" s="3" t="s">
        <v>12</v>
      </c>
      <c r="D244" s="3" t="s">
        <v>170</v>
      </c>
      <c r="E244" s="3">
        <f>ROW(tbGems[#This Row])-ROW(tbGems[#Headers])</f>
        <v>102</v>
      </c>
      <c r="F244" s="4" t="str">
        <f>_xlfn.CONCAT( VLOOKUP( tbGems[[#This Row],[Type]],tbBaseType[],2,FALSE), ".",VLOOKUP( tbGems[[#This Row],[Sub-Type]],tbSubtype[],2,FALSE),".",tbGems[[#This Row],[Offset]])</f>
        <v>6.14.102</v>
      </c>
      <c r="G244" s="41" t="str">
        <f>_xlfn.CONCAT( tbGems[[#This Row],[Prefix]]," ",tbGems[[#This Row],[Name]])</f>
        <v>6.14.102 Charged Mines Support</v>
      </c>
      <c r="H244" s="45" t="s">
        <v>815</v>
      </c>
      <c r="CE244" s="2"/>
      <c r="CF244" s="2"/>
    </row>
    <row r="245" spans="2:84" ht="32.1" hidden="1" customHeight="1" x14ac:dyDescent="0.25">
      <c r="B245" s="2" t="s">
        <v>968</v>
      </c>
      <c r="C245" s="3" t="s">
        <v>12</v>
      </c>
      <c r="D245" s="3" t="s">
        <v>168</v>
      </c>
      <c r="E245" s="3">
        <f>ROW(tbGems[#This Row])-ROW(tbGems[#Headers])</f>
        <v>103</v>
      </c>
      <c r="F245" s="4" t="str">
        <f>_xlfn.CONCAT( VLOOKUP( tbGems[[#This Row],[Type]],tbBaseType[],2,FALSE), ".",VLOOKUP( tbGems[[#This Row],[Sub-Type]],tbSubtype[],2,FALSE),".",tbGems[[#This Row],[Offset]])</f>
        <v>6.13.103</v>
      </c>
      <c r="G245" s="41" t="str">
        <f>_xlfn.CONCAT( tbGems[[#This Row],[Prefix]]," ",tbGems[[#This Row],[Name]])</f>
        <v>6.13.103 Charged Traps Support</v>
      </c>
      <c r="H245" s="45" t="s">
        <v>1679</v>
      </c>
      <c r="CE245" s="2"/>
      <c r="CF245" s="2"/>
    </row>
    <row r="246" spans="2:84" ht="32.1" hidden="1" customHeight="1" x14ac:dyDescent="0.25">
      <c r="B246" s="2" t="s">
        <v>879</v>
      </c>
      <c r="C246" s="3" t="s">
        <v>12</v>
      </c>
      <c r="D246" s="3" t="s">
        <v>170</v>
      </c>
      <c r="E246" s="3">
        <f>ROW(tbGems[#This Row])-ROW(tbGems[#Headers])</f>
        <v>104</v>
      </c>
      <c r="F246" s="4" t="str">
        <f>_xlfn.CONCAT( VLOOKUP( tbGems[[#This Row],[Type]],tbBaseType[],2,FALSE), ".",VLOOKUP( tbGems[[#This Row],[Sub-Type]],tbSubtype[],2,FALSE),".",tbGems[[#This Row],[Offset]])</f>
        <v>6.14.104</v>
      </c>
      <c r="G246" s="41" t="str">
        <f>_xlfn.CONCAT( tbGems[[#This Row],[Prefix]]," ",tbGems[[#This Row],[Name]])</f>
        <v>6.14.104 Clarity</v>
      </c>
      <c r="H246" s="45" t="s">
        <v>1681</v>
      </c>
      <c r="CE246" s="2"/>
      <c r="CF246" s="2"/>
    </row>
    <row r="247" spans="2:84" ht="32.1" hidden="1" customHeight="1" x14ac:dyDescent="0.25">
      <c r="B247" s="2" t="s">
        <v>823</v>
      </c>
      <c r="C247" s="3" t="s">
        <v>12</v>
      </c>
      <c r="D247" s="3" t="s">
        <v>169</v>
      </c>
      <c r="E247" s="3">
        <f>ROW(tbGems[#This Row])-ROW(tbGems[#Headers])</f>
        <v>105</v>
      </c>
      <c r="F247" s="4" t="str">
        <f>_xlfn.CONCAT( VLOOKUP( tbGems[[#This Row],[Type]],tbBaseType[],2,FALSE), ".",VLOOKUP( tbGems[[#This Row],[Sub-Type]],tbSubtype[],2,FALSE),".",tbGems[[#This Row],[Offset]])</f>
        <v>6.12.105</v>
      </c>
      <c r="G247" s="41" t="str">
        <f>_xlfn.CONCAT( tbGems[[#This Row],[Prefix]]," ",tbGems[[#This Row],[Name]])</f>
        <v>6.12.105 Cleave</v>
      </c>
      <c r="H247" s="45" t="s">
        <v>1103</v>
      </c>
      <c r="CE247" s="2"/>
      <c r="CF247" s="2"/>
    </row>
    <row r="248" spans="2:84" ht="32.1" hidden="1" customHeight="1" x14ac:dyDescent="0.25">
      <c r="B248" s="2" t="s">
        <v>969</v>
      </c>
      <c r="C248" s="3" t="s">
        <v>12</v>
      </c>
      <c r="D248" s="3" t="s">
        <v>168</v>
      </c>
      <c r="E248" s="3">
        <f>ROW(tbGems[#This Row])-ROW(tbGems[#Headers])</f>
        <v>106</v>
      </c>
      <c r="F248" s="4" t="str">
        <f>_xlfn.CONCAT( VLOOKUP( tbGems[[#This Row],[Type]],tbBaseType[],2,FALSE), ".",VLOOKUP( tbGems[[#This Row],[Sub-Type]],tbSubtype[],2,FALSE),".",tbGems[[#This Row],[Offset]])</f>
        <v>6.13.106</v>
      </c>
      <c r="G248" s="41" t="str">
        <f>_xlfn.CONCAT( tbGems[[#This Row],[Prefix]]," ",tbGems[[#This Row],[Name]])</f>
        <v>6.13.106 Close Combat Support</v>
      </c>
      <c r="H248" s="45" t="s">
        <v>815</v>
      </c>
      <c r="CE248" s="2"/>
      <c r="CF248" s="2"/>
    </row>
    <row r="249" spans="2:84" ht="32.1" hidden="1" customHeight="1" x14ac:dyDescent="0.25">
      <c r="B249" s="2" t="s">
        <v>970</v>
      </c>
      <c r="C249" s="3" t="s">
        <v>12</v>
      </c>
      <c r="D249" s="3" t="s">
        <v>168</v>
      </c>
      <c r="E249" s="3">
        <f>ROW(tbGems[#This Row])-ROW(tbGems[#Headers])</f>
        <v>107</v>
      </c>
      <c r="F249" s="4" t="str">
        <f>_xlfn.CONCAT( VLOOKUP( tbGems[[#This Row],[Type]],tbBaseType[],2,FALSE), ".",VLOOKUP( tbGems[[#This Row],[Sub-Type]],tbSubtype[],2,FALSE),".",tbGems[[#This Row],[Offset]])</f>
        <v>6.13.107</v>
      </c>
      <c r="G249" s="41" t="str">
        <f>_xlfn.CONCAT( tbGems[[#This Row],[Prefix]]," ",tbGems[[#This Row],[Name]])</f>
        <v>6.13.107 Cluster Traps Support</v>
      </c>
      <c r="H249" s="45" t="s">
        <v>4919</v>
      </c>
      <c r="CE249" s="2"/>
      <c r="CF249" s="2"/>
    </row>
    <row r="250" spans="2:84" ht="32.1" hidden="1" customHeight="1" x14ac:dyDescent="0.25">
      <c r="B250" s="2" t="s">
        <v>201</v>
      </c>
      <c r="C250" s="3" t="s">
        <v>12</v>
      </c>
      <c r="D250" s="3" t="s">
        <v>168</v>
      </c>
      <c r="E250" s="3">
        <f>ROW(tbGems[#This Row])-ROW(tbGems[#Headers])</f>
        <v>108</v>
      </c>
      <c r="F250" s="4" t="str">
        <f>_xlfn.CONCAT( VLOOKUP( tbGems[[#This Row],[Type]],tbBaseType[],2,FALSE), ".",VLOOKUP( tbGems[[#This Row],[Sub-Type]],tbSubtype[],2,FALSE),".",tbGems[[#This Row],[Offset]])</f>
        <v>6.13.108</v>
      </c>
      <c r="G250" s="41" t="str">
        <f>_xlfn.CONCAT( tbGems[[#This Row],[Prefix]]," ",tbGems[[#This Row],[Name]])</f>
        <v>6.13.108 Cobra Lash</v>
      </c>
      <c r="H250" s="45" t="s">
        <v>202</v>
      </c>
      <c r="CE250" s="2"/>
      <c r="CF250" s="2"/>
    </row>
    <row r="251" spans="2:84" ht="32.1" hidden="1" customHeight="1" x14ac:dyDescent="0.25">
      <c r="B251" s="2" t="s">
        <v>971</v>
      </c>
      <c r="C251" s="3" t="s">
        <v>12</v>
      </c>
      <c r="D251" s="3" t="s">
        <v>168</v>
      </c>
      <c r="E251" s="3">
        <f>ROW(tbGems[#This Row])-ROW(tbGems[#Headers])</f>
        <v>109</v>
      </c>
      <c r="F251" s="4" t="str">
        <f>_xlfn.CONCAT( VLOOKUP( tbGems[[#This Row],[Type]],tbBaseType[],2,FALSE), ".",VLOOKUP( tbGems[[#This Row],[Sub-Type]],tbSubtype[],2,FALSE),".",tbGems[[#This Row],[Offset]])</f>
        <v>6.13.109</v>
      </c>
      <c r="G251" s="41" t="str">
        <f>_xlfn.CONCAT( tbGems[[#This Row],[Prefix]]," ",tbGems[[#This Row],[Name]])</f>
        <v>6.13.109 Cold Penetration Support</v>
      </c>
      <c r="H251" s="45" t="s">
        <v>200</v>
      </c>
      <c r="CE251" s="2"/>
      <c r="CF251" s="2"/>
    </row>
    <row r="252" spans="2:84" ht="32.1" hidden="1" customHeight="1" x14ac:dyDescent="0.25">
      <c r="B252" s="2" t="s">
        <v>880</v>
      </c>
      <c r="C252" s="3" t="s">
        <v>12</v>
      </c>
      <c r="D252" s="3" t="s">
        <v>170</v>
      </c>
      <c r="E252" s="3">
        <f>ROW(tbGems[#This Row])-ROW(tbGems[#Headers])</f>
        <v>110</v>
      </c>
      <c r="F252" s="4" t="str">
        <f>_xlfn.CONCAT( VLOOKUP( tbGems[[#This Row],[Type]],tbBaseType[],2,FALSE), ".",VLOOKUP( tbGems[[#This Row],[Sub-Type]],tbSubtype[],2,FALSE),".",tbGems[[#This Row],[Offset]])</f>
        <v>6.14.110</v>
      </c>
      <c r="G252" s="41" t="str">
        <f>_xlfn.CONCAT( tbGems[[#This Row],[Prefix]]," ",tbGems[[#This Row],[Name]])</f>
        <v>6.14.110 Cold Snap</v>
      </c>
      <c r="H252" s="45" t="s">
        <v>1109</v>
      </c>
      <c r="CE252" s="2"/>
      <c r="CF252" s="2"/>
    </row>
    <row r="253" spans="2:84" ht="32.1" hidden="1" customHeight="1" x14ac:dyDescent="0.25">
      <c r="B253" s="2" t="s">
        <v>1009</v>
      </c>
      <c r="C253" s="3" t="s">
        <v>12</v>
      </c>
      <c r="D253" s="3" t="s">
        <v>169</v>
      </c>
      <c r="E253" s="3">
        <f>ROW(tbGems[#This Row])-ROW(tbGems[#Headers])</f>
        <v>111</v>
      </c>
      <c r="F253" s="4" t="str">
        <f>_xlfn.CONCAT( VLOOKUP( tbGems[[#This Row],[Type]],tbBaseType[],2,FALSE), ".",VLOOKUP( tbGems[[#This Row],[Sub-Type]],tbSubtype[],2,FALSE),".",tbGems[[#This Row],[Offset]])</f>
        <v>6.12.111</v>
      </c>
      <c r="G253" s="41" t="str">
        <f>_xlfn.CONCAT( tbGems[[#This Row],[Prefix]]," ",tbGems[[#This Row],[Name]])</f>
        <v>6.12.111 Cold to Fire Support</v>
      </c>
      <c r="H253" s="45" t="s">
        <v>815</v>
      </c>
      <c r="CE253" s="2"/>
      <c r="CF253" s="2"/>
    </row>
    <row r="254" spans="2:84" ht="32.1" hidden="1" customHeight="1" x14ac:dyDescent="0.25">
      <c r="B254" s="2" t="s">
        <v>1055</v>
      </c>
      <c r="C254" s="3" t="s">
        <v>12</v>
      </c>
      <c r="D254" s="3" t="s">
        <v>170</v>
      </c>
      <c r="E254" s="3">
        <f>ROW(tbGems[#This Row])-ROW(tbGems[#Headers])</f>
        <v>112</v>
      </c>
      <c r="F254" s="4" t="str">
        <f>_xlfn.CONCAT( VLOOKUP( tbGems[[#This Row],[Type]],tbBaseType[],2,FALSE), ".",VLOOKUP( tbGems[[#This Row],[Sub-Type]],tbSubtype[],2,FALSE),".",tbGems[[#This Row],[Offset]])</f>
        <v>6.14.112</v>
      </c>
      <c r="G254" s="41" t="str">
        <f>_xlfn.CONCAT( tbGems[[#This Row],[Prefix]]," ",tbGems[[#This Row],[Name]])</f>
        <v>6.14.112 Combustion Support</v>
      </c>
      <c r="H254" s="45" t="s">
        <v>815</v>
      </c>
      <c r="CE254" s="2"/>
      <c r="CF254" s="2"/>
    </row>
    <row r="255" spans="2:84" ht="32.1" hidden="1" customHeight="1" x14ac:dyDescent="0.25">
      <c r="B255" s="2" t="s">
        <v>1056</v>
      </c>
      <c r="C255" s="3" t="s">
        <v>12</v>
      </c>
      <c r="D255" s="3" t="s">
        <v>170</v>
      </c>
      <c r="E255" s="3">
        <f>ROW(tbGems[#This Row])-ROW(tbGems[#Headers])</f>
        <v>113</v>
      </c>
      <c r="F255" s="4" t="str">
        <f>_xlfn.CONCAT( VLOOKUP( tbGems[[#This Row],[Type]],tbBaseType[],2,FALSE), ".",VLOOKUP( tbGems[[#This Row],[Sub-Type]],tbSubtype[],2,FALSE),".",tbGems[[#This Row],[Offset]])</f>
        <v>6.14.113</v>
      </c>
      <c r="G255" s="41" t="str">
        <f>_xlfn.CONCAT( tbGems[[#This Row],[Prefix]]," ",tbGems[[#This Row],[Name]])</f>
        <v>6.14.113 Concentrated Effect Support</v>
      </c>
      <c r="H255" s="45" t="s">
        <v>815</v>
      </c>
      <c r="CE255" s="2"/>
      <c r="CF255" s="2"/>
    </row>
    <row r="256" spans="2:84" ht="32.1" hidden="1" customHeight="1" x14ac:dyDescent="0.25">
      <c r="B256" s="2" t="s">
        <v>212</v>
      </c>
      <c r="C256" s="3" t="s">
        <v>12</v>
      </c>
      <c r="D256" s="3" t="s">
        <v>170</v>
      </c>
      <c r="E256" s="3">
        <f>ROW(tbGems[#This Row])-ROW(tbGems[#Headers])</f>
        <v>114</v>
      </c>
      <c r="F256" s="4" t="str">
        <f>_xlfn.CONCAT( VLOOKUP( tbGems[[#This Row],[Type]],tbBaseType[],2,FALSE), ".",VLOOKUP( tbGems[[#This Row],[Sub-Type]],tbSubtype[],2,FALSE),".",tbGems[[#This Row],[Offset]])</f>
        <v>6.14.114</v>
      </c>
      <c r="G256" s="41" t="str">
        <f>_xlfn.CONCAT( tbGems[[#This Row],[Prefix]]," ",tbGems[[#This Row],[Name]])</f>
        <v>6.14.114 Conductivity</v>
      </c>
      <c r="H256" s="45" t="s">
        <v>213</v>
      </c>
      <c r="CE256" s="2"/>
      <c r="CF256" s="2"/>
    </row>
    <row r="257" spans="2:84" ht="32.1" hidden="1" customHeight="1" x14ac:dyDescent="0.25">
      <c r="B257" s="2" t="s">
        <v>230</v>
      </c>
      <c r="C257" s="3" t="s">
        <v>12</v>
      </c>
      <c r="D257" s="3" t="s">
        <v>169</v>
      </c>
      <c r="E257" s="3">
        <f>ROW(tbGems[#This Row])-ROW(tbGems[#Headers])</f>
        <v>115</v>
      </c>
      <c r="F257" s="4" t="str">
        <f>_xlfn.CONCAT( VLOOKUP( tbGems[[#This Row],[Type]],tbBaseType[],2,FALSE), ".",VLOOKUP( tbGems[[#This Row],[Sub-Type]],tbSubtype[],2,FALSE),".",tbGems[[#This Row],[Offset]])</f>
        <v>6.12.115</v>
      </c>
      <c r="G257" s="41" t="str">
        <f>_xlfn.CONCAT( tbGems[[#This Row],[Prefix]]," ",tbGems[[#This Row],[Name]])</f>
        <v>6.12.115 Consecrated Path</v>
      </c>
      <c r="H257" s="45" t="s">
        <v>1097</v>
      </c>
      <c r="CE257" s="2"/>
      <c r="CF257" s="2"/>
    </row>
    <row r="258" spans="2:84" ht="32.1" hidden="1" customHeight="1" x14ac:dyDescent="0.25">
      <c r="B258" s="2" t="s">
        <v>881</v>
      </c>
      <c r="C258" s="3" t="s">
        <v>12</v>
      </c>
      <c r="D258" s="3" t="s">
        <v>170</v>
      </c>
      <c r="E258" s="3">
        <f>ROW(tbGems[#This Row])-ROW(tbGems[#Headers])</f>
        <v>116</v>
      </c>
      <c r="F258" s="4" t="str">
        <f>_xlfn.CONCAT( VLOOKUP( tbGems[[#This Row],[Type]],tbBaseType[],2,FALSE), ".",VLOOKUP( tbGems[[#This Row],[Sub-Type]],tbSubtype[],2,FALSE),".",tbGems[[#This Row],[Offset]])</f>
        <v>6.14.116</v>
      </c>
      <c r="G258" s="41" t="str">
        <f>_xlfn.CONCAT( tbGems[[#This Row],[Prefix]]," ",tbGems[[#This Row],[Name]])</f>
        <v>6.14.116 Contagion</v>
      </c>
      <c r="H258" s="45" t="s">
        <v>815</v>
      </c>
      <c r="CE258" s="2"/>
      <c r="CF258" s="2"/>
    </row>
    <row r="259" spans="2:84" ht="32.1" hidden="1" customHeight="1" x14ac:dyDescent="0.25">
      <c r="B259" s="2" t="s">
        <v>1057</v>
      </c>
      <c r="C259" s="3" t="s">
        <v>12</v>
      </c>
      <c r="D259" s="3" t="s">
        <v>170</v>
      </c>
      <c r="E259" s="3">
        <f>ROW(tbGems[#This Row])-ROW(tbGems[#Headers])</f>
        <v>117</v>
      </c>
      <c r="F259" s="4" t="str">
        <f>_xlfn.CONCAT( VLOOKUP( tbGems[[#This Row],[Type]],tbBaseType[],2,FALSE), ".",VLOOKUP( tbGems[[#This Row],[Sub-Type]],tbSubtype[],2,FALSE),".",tbGems[[#This Row],[Offset]])</f>
        <v>6.14.117</v>
      </c>
      <c r="G259" s="41" t="str">
        <f>_xlfn.CONCAT( tbGems[[#This Row],[Prefix]]," ",tbGems[[#This Row],[Name]])</f>
        <v>6.14.117 Controlled Destruction Support</v>
      </c>
      <c r="H259" s="45" t="s">
        <v>815</v>
      </c>
      <c r="CE259" s="2"/>
      <c r="CF259" s="2"/>
    </row>
    <row r="260" spans="2:84" ht="32.1" hidden="1" customHeight="1" x14ac:dyDescent="0.25">
      <c r="B260" s="2" t="s">
        <v>882</v>
      </c>
      <c r="C260" s="3" t="s">
        <v>12</v>
      </c>
      <c r="D260" s="3" t="s">
        <v>170</v>
      </c>
      <c r="E260" s="3">
        <f>ROW(tbGems[#This Row])-ROW(tbGems[#Headers])</f>
        <v>118</v>
      </c>
      <c r="F260" s="4" t="str">
        <f>_xlfn.CONCAT( VLOOKUP( tbGems[[#This Row],[Type]],tbBaseType[],2,FALSE), ".",VLOOKUP( tbGems[[#This Row],[Sub-Type]],tbSubtype[],2,FALSE),".",tbGems[[#This Row],[Offset]])</f>
        <v>6.14.118</v>
      </c>
      <c r="G260" s="41" t="str">
        <f>_xlfn.CONCAT( tbGems[[#This Row],[Prefix]]," ",tbGems[[#This Row],[Name]])</f>
        <v>6.14.118 Conversion Trap</v>
      </c>
      <c r="H260" s="45" t="s">
        <v>1749</v>
      </c>
      <c r="CE260" s="2"/>
      <c r="CF260" s="2"/>
    </row>
    <row r="261" spans="2:84" ht="32.1" hidden="1" customHeight="1" x14ac:dyDescent="0.25">
      <c r="B261" s="2" t="s">
        <v>883</v>
      </c>
      <c r="C261" s="3" t="s">
        <v>12</v>
      </c>
      <c r="D261" s="3" t="s">
        <v>170</v>
      </c>
      <c r="E261" s="3">
        <f>ROW(tbGems[#This Row])-ROW(tbGems[#Headers])</f>
        <v>119</v>
      </c>
      <c r="F261" s="4" t="str">
        <f>_xlfn.CONCAT( VLOOKUP( tbGems[[#This Row],[Type]],tbBaseType[],2,FALSE), ".",VLOOKUP( tbGems[[#This Row],[Sub-Type]],tbSubtype[],2,FALSE),".",tbGems[[#This Row],[Offset]])</f>
        <v>6.14.119</v>
      </c>
      <c r="G261" s="41" t="str">
        <f>_xlfn.CONCAT( tbGems[[#This Row],[Prefix]]," ",tbGems[[#This Row],[Name]])</f>
        <v>6.14.119 Convocation</v>
      </c>
      <c r="H261" s="45" t="s">
        <v>815</v>
      </c>
      <c r="CE261" s="2"/>
      <c r="CF261" s="2"/>
    </row>
    <row r="262" spans="2:84" ht="32.1" hidden="1" customHeight="1" x14ac:dyDescent="0.25">
      <c r="B262" s="2" t="s">
        <v>884</v>
      </c>
      <c r="C262" s="3" t="s">
        <v>12</v>
      </c>
      <c r="D262" s="3" t="s">
        <v>170</v>
      </c>
      <c r="E262" s="3">
        <f>ROW(tbGems[#This Row])-ROW(tbGems[#Headers])</f>
        <v>120</v>
      </c>
      <c r="F262" s="4" t="str">
        <f>_xlfn.CONCAT( VLOOKUP( tbGems[[#This Row],[Type]],tbBaseType[],2,FALSE), ".",VLOOKUP( tbGems[[#This Row],[Sub-Type]],tbSubtype[],2,FALSE),".",tbGems[[#This Row],[Offset]])</f>
        <v>6.14.120</v>
      </c>
      <c r="G262" s="41" t="str">
        <f>_xlfn.CONCAT( tbGems[[#This Row],[Prefix]]," ",tbGems[[#This Row],[Name]])</f>
        <v>6.14.120 Crackling Lance</v>
      </c>
      <c r="H262" s="45" t="s">
        <v>815</v>
      </c>
      <c r="CE262" s="2"/>
      <c r="CF262" s="2"/>
    </row>
    <row r="263" spans="2:84" ht="32.1" hidden="1" customHeight="1" x14ac:dyDescent="0.25">
      <c r="B263" s="2" t="s">
        <v>885</v>
      </c>
      <c r="C263" s="3" t="s">
        <v>12</v>
      </c>
      <c r="D263" s="3" t="s">
        <v>170</v>
      </c>
      <c r="E263" s="3">
        <f>ROW(tbGems[#This Row])-ROW(tbGems[#Headers])</f>
        <v>121</v>
      </c>
      <c r="F263" s="4" t="str">
        <f>_xlfn.CONCAT( VLOOKUP( tbGems[[#This Row],[Type]],tbBaseType[],2,FALSE), ".",VLOOKUP( tbGems[[#This Row],[Sub-Type]],tbSubtype[],2,FALSE),".",tbGems[[#This Row],[Offset]])</f>
        <v>6.14.121</v>
      </c>
      <c r="G263" s="41" t="str">
        <f>_xlfn.CONCAT( tbGems[[#This Row],[Prefix]]," ",tbGems[[#This Row],[Name]])</f>
        <v>6.14.121 Creeping Frost</v>
      </c>
      <c r="H263" s="45" t="s">
        <v>1751</v>
      </c>
      <c r="CE263" s="2"/>
      <c r="CF263" s="2"/>
    </row>
    <row r="264" spans="2:84" ht="32.1" hidden="1" customHeight="1" x14ac:dyDescent="0.25">
      <c r="B264" s="2" t="s">
        <v>762</v>
      </c>
      <c r="C264" s="3" t="s">
        <v>12</v>
      </c>
      <c r="D264" s="3" t="s">
        <v>168</v>
      </c>
      <c r="E264" s="3">
        <f>ROW(tbGems[#This Row])-ROW(tbGems[#Headers])</f>
        <v>122</v>
      </c>
      <c r="F264" s="4" t="str">
        <f>_xlfn.CONCAT( VLOOKUP( tbGems[[#This Row],[Type]],tbBaseType[],2,FALSE), ".",VLOOKUP( tbGems[[#This Row],[Sub-Type]],tbSubtype[],2,FALSE),".",tbGems[[#This Row],[Offset]])</f>
        <v>6.13.122</v>
      </c>
      <c r="G264" s="41" t="str">
        <f>_xlfn.CONCAT( tbGems[[#This Row],[Prefix]]," ",tbGems[[#This Row],[Name]])</f>
        <v>6.13.122 Cremation</v>
      </c>
      <c r="H264" s="45" t="s">
        <v>1685</v>
      </c>
      <c r="CE264" s="2"/>
      <c r="CF264" s="2"/>
    </row>
    <row r="265" spans="2:84" ht="32.1" hidden="1" customHeight="1" x14ac:dyDescent="0.25">
      <c r="B265" s="2" t="s">
        <v>254</v>
      </c>
      <c r="C265" s="3" t="s">
        <v>12</v>
      </c>
      <c r="D265" s="3" t="s">
        <v>168</v>
      </c>
      <c r="E265" s="3">
        <f>ROW(tbGems[#This Row])-ROW(tbGems[#Headers])</f>
        <v>123</v>
      </c>
      <c r="F265" s="4" t="str">
        <f>_xlfn.CONCAT( VLOOKUP( tbGems[[#This Row],[Type]],tbBaseType[],2,FALSE), ".",VLOOKUP( tbGems[[#This Row],[Sub-Type]],tbSubtype[],2,FALSE),".",tbGems[[#This Row],[Offset]])</f>
        <v>6.13.123</v>
      </c>
      <c r="G265" s="41" t="str">
        <f>_xlfn.CONCAT( tbGems[[#This Row],[Prefix]]," ",tbGems[[#This Row],[Name]])</f>
        <v>6.13.123 Culling Strike Support</v>
      </c>
      <c r="H265" s="45" t="s">
        <v>193</v>
      </c>
      <c r="CE265" s="2"/>
      <c r="CF265" s="2"/>
    </row>
    <row r="266" spans="2:84" ht="32.1" hidden="1" customHeight="1" x14ac:dyDescent="0.25">
      <c r="B266" s="2" t="s">
        <v>763</v>
      </c>
      <c r="C266" s="3" t="s">
        <v>12</v>
      </c>
      <c r="D266" s="3" t="s">
        <v>168</v>
      </c>
      <c r="E266" s="3">
        <f>ROW(tbGems[#This Row])-ROW(tbGems[#Headers])</f>
        <v>124</v>
      </c>
      <c r="F266" s="4" t="str">
        <f>_xlfn.CONCAT( VLOOKUP( tbGems[[#This Row],[Type]],tbBaseType[],2,FALSE), ".",VLOOKUP( tbGems[[#This Row],[Sub-Type]],tbSubtype[],2,FALSE),".",tbGems[[#This Row],[Offset]])</f>
        <v>6.13.124</v>
      </c>
      <c r="G266" s="41" t="str">
        <f>_xlfn.CONCAT( tbGems[[#This Row],[Prefix]]," ",tbGems[[#This Row],[Name]])</f>
        <v>6.13.124 Cyclone</v>
      </c>
      <c r="H266" s="45" t="s">
        <v>1113</v>
      </c>
      <c r="CE266" s="2"/>
      <c r="CF266" s="2"/>
    </row>
    <row r="267" spans="2:84" ht="32.1" hidden="1" customHeight="1" x14ac:dyDescent="0.25">
      <c r="B267" s="2" t="s">
        <v>1010</v>
      </c>
      <c r="C267" s="3" t="s">
        <v>12</v>
      </c>
      <c r="D267" s="3" t="s">
        <v>169</v>
      </c>
      <c r="E267" s="3">
        <f>ROW(tbGems[#This Row])-ROW(tbGems[#Headers])</f>
        <v>125</v>
      </c>
      <c r="F267" s="4" t="str">
        <f>_xlfn.CONCAT( VLOOKUP( tbGems[[#This Row],[Type]],tbBaseType[],2,FALSE), ".",VLOOKUP( tbGems[[#This Row],[Sub-Type]],tbSubtype[],2,FALSE),".",tbGems[[#This Row],[Offset]])</f>
        <v>6.12.125</v>
      </c>
      <c r="G267" s="41" t="str">
        <f>_xlfn.CONCAT( tbGems[[#This Row],[Prefix]]," ",tbGems[[#This Row],[Name]])</f>
        <v>6.12.125 Damage on Full Life Support</v>
      </c>
      <c r="H267" s="45" t="s">
        <v>815</v>
      </c>
      <c r="CE267" s="2"/>
      <c r="CF267" s="2"/>
    </row>
    <row r="268" spans="2:84" ht="32.1" hidden="1" customHeight="1" x14ac:dyDescent="0.25">
      <c r="B268" s="2" t="s">
        <v>886</v>
      </c>
      <c r="C268" s="3" t="s">
        <v>12</v>
      </c>
      <c r="D268" s="3" t="s">
        <v>170</v>
      </c>
      <c r="E268" s="3">
        <f>ROW(tbGems[#This Row])-ROW(tbGems[#Headers])</f>
        <v>126</v>
      </c>
      <c r="F268" s="4" t="str">
        <f>_xlfn.CONCAT( VLOOKUP( tbGems[[#This Row],[Type]],tbBaseType[],2,FALSE), ".",VLOOKUP( tbGems[[#This Row],[Sub-Type]],tbSubtype[],2,FALSE),".",tbGems[[#This Row],[Offset]])</f>
        <v>6.14.126</v>
      </c>
      <c r="G268" s="41" t="str">
        <f>_xlfn.CONCAT( tbGems[[#This Row],[Prefix]]," ",tbGems[[#This Row],[Name]])</f>
        <v>6.14.126 Dark Pact</v>
      </c>
      <c r="H268" s="45" t="s">
        <v>815</v>
      </c>
      <c r="CE268" s="2"/>
      <c r="CF268" s="2"/>
    </row>
    <row r="269" spans="2:84" ht="32.1" hidden="1" customHeight="1" x14ac:dyDescent="0.25">
      <c r="B269" s="2" t="s">
        <v>257</v>
      </c>
      <c r="C269" s="3" t="s">
        <v>12</v>
      </c>
      <c r="D269" s="3" t="s">
        <v>168</v>
      </c>
      <c r="E269" s="3">
        <f>ROW(tbGems[#This Row])-ROW(tbGems[#Headers])</f>
        <v>127</v>
      </c>
      <c r="F269" s="4" t="str">
        <f>_xlfn.CONCAT( VLOOKUP( tbGems[[#This Row],[Type]],tbBaseType[],2,FALSE), ".",VLOOKUP( tbGems[[#This Row],[Sub-Type]],tbSubtype[],2,FALSE),".",tbGems[[#This Row],[Offset]])</f>
        <v>6.13.127</v>
      </c>
      <c r="G269" s="41" t="str">
        <f>_xlfn.CONCAT( tbGems[[#This Row],[Prefix]]," ",tbGems[[#This Row],[Name]])</f>
        <v>6.13.127 Dash</v>
      </c>
      <c r="H269" s="45" t="s">
        <v>258</v>
      </c>
      <c r="CE269" s="2"/>
      <c r="CF269" s="2"/>
    </row>
    <row r="270" spans="2:84" ht="32.1" hidden="1" customHeight="1" x14ac:dyDescent="0.25">
      <c r="B270" s="2" t="s">
        <v>188</v>
      </c>
      <c r="C270" s="3" t="s">
        <v>12</v>
      </c>
      <c r="D270" s="3" t="s">
        <v>168</v>
      </c>
      <c r="E270" s="3">
        <f>ROW(tbGems[#This Row])-ROW(tbGems[#Headers])</f>
        <v>128</v>
      </c>
      <c r="F270" s="4" t="str">
        <f>_xlfn.CONCAT( VLOOKUP( tbGems[[#This Row],[Type]],tbBaseType[],2,FALSE), ".",VLOOKUP( tbGems[[#This Row],[Sub-Type]],tbSubtype[],2,FALSE),".",tbGems[[#This Row],[Offset]])</f>
        <v>6.13.128</v>
      </c>
      <c r="G270" s="41" t="str">
        <f>_xlfn.CONCAT( tbGems[[#This Row],[Prefix]]," ",tbGems[[#This Row],[Name]])</f>
        <v>6.13.128 Deadly Ailments Support</v>
      </c>
      <c r="H270" s="45" t="s">
        <v>193</v>
      </c>
      <c r="CE270" s="2"/>
      <c r="CF270" s="2"/>
    </row>
    <row r="271" spans="2:84" ht="32.1" hidden="1" customHeight="1" x14ac:dyDescent="0.25">
      <c r="B271" s="2" t="s">
        <v>276</v>
      </c>
      <c r="C271" s="3" t="s">
        <v>12</v>
      </c>
      <c r="D271" s="3" t="s">
        <v>170</v>
      </c>
      <c r="E271" s="3">
        <f>ROW(tbGems[#This Row])-ROW(tbGems[#Headers])</f>
        <v>129</v>
      </c>
      <c r="F271" s="4" t="str">
        <f>_xlfn.CONCAT( VLOOKUP( tbGems[[#This Row],[Type]],tbBaseType[],2,FALSE), ".",VLOOKUP( tbGems[[#This Row],[Sub-Type]],tbSubtype[],2,FALSE),".",tbGems[[#This Row],[Offset]])</f>
        <v>6.14.129</v>
      </c>
      <c r="G271" s="41" t="str">
        <f>_xlfn.CONCAT( tbGems[[#This Row],[Prefix]]," ",tbGems[[#This Row],[Name]])</f>
        <v>6.14.129 Decay Support</v>
      </c>
      <c r="H271" s="45" t="s">
        <v>192</v>
      </c>
      <c r="CE271" s="2"/>
      <c r="CF271" s="2"/>
    </row>
    <row r="272" spans="2:84" ht="32.1" hidden="1" customHeight="1" x14ac:dyDescent="0.25">
      <c r="B272" s="2" t="s">
        <v>824</v>
      </c>
      <c r="C272" s="3" t="s">
        <v>12</v>
      </c>
      <c r="D272" s="3" t="s">
        <v>169</v>
      </c>
      <c r="E272" s="3">
        <f>ROW(tbGems[#This Row])-ROW(tbGems[#Headers])</f>
        <v>130</v>
      </c>
      <c r="F272" s="4" t="str">
        <f>_xlfn.CONCAT( VLOOKUP( tbGems[[#This Row],[Type]],tbBaseType[],2,FALSE), ".",VLOOKUP( tbGems[[#This Row],[Sub-Type]],tbSubtype[],2,FALSE),".",tbGems[[#This Row],[Offset]])</f>
        <v>6.12.130</v>
      </c>
      <c r="G272" s="41" t="str">
        <f>_xlfn.CONCAT( tbGems[[#This Row],[Prefix]]," ",tbGems[[#This Row],[Name]])</f>
        <v>6.12.130 Decoy Totem</v>
      </c>
      <c r="H272" s="45" t="s">
        <v>815</v>
      </c>
      <c r="CE272" s="2"/>
      <c r="CF272" s="2"/>
    </row>
    <row r="273" spans="2:84" ht="32.1" hidden="1" customHeight="1" x14ac:dyDescent="0.25">
      <c r="B273" s="2" t="s">
        <v>764</v>
      </c>
      <c r="C273" s="3" t="s">
        <v>12</v>
      </c>
      <c r="D273" s="3" t="s">
        <v>168</v>
      </c>
      <c r="E273" s="3">
        <f>ROW(tbGems[#This Row])-ROW(tbGems[#Headers])</f>
        <v>131</v>
      </c>
      <c r="F273" s="4" t="str">
        <f>_xlfn.CONCAT( VLOOKUP( tbGems[[#This Row],[Type]],tbBaseType[],2,FALSE), ".",VLOOKUP( tbGems[[#This Row],[Sub-Type]],tbSubtype[],2,FALSE),".",tbGems[[#This Row],[Offset]])</f>
        <v>6.13.131</v>
      </c>
      <c r="G273" s="41" t="str">
        <f>_xlfn.CONCAT( tbGems[[#This Row],[Prefix]]," ",tbGems[[#This Row],[Name]])</f>
        <v>6.13.131 Desecrate</v>
      </c>
      <c r="H273" s="45" t="s">
        <v>815</v>
      </c>
      <c r="CE273" s="2"/>
      <c r="CF273" s="2"/>
    </row>
    <row r="274" spans="2:84" ht="32.1" hidden="1" customHeight="1" x14ac:dyDescent="0.25">
      <c r="B274" s="2" t="s">
        <v>887</v>
      </c>
      <c r="C274" s="3" t="s">
        <v>12</v>
      </c>
      <c r="D274" s="3" t="s">
        <v>170</v>
      </c>
      <c r="E274" s="3">
        <f>ROW(tbGems[#This Row])-ROW(tbGems[#Headers])</f>
        <v>132</v>
      </c>
      <c r="F274" s="4" t="str">
        <f>_xlfn.CONCAT( VLOOKUP( tbGems[[#This Row],[Type]],tbBaseType[],2,FALSE), ".",VLOOKUP( tbGems[[#This Row],[Sub-Type]],tbSubtype[],2,FALSE),".",tbGems[[#This Row],[Offset]])</f>
        <v>6.14.132</v>
      </c>
      <c r="G274" s="41" t="str">
        <f>_xlfn.CONCAT( tbGems[[#This Row],[Prefix]]," ",tbGems[[#This Row],[Name]])</f>
        <v>6.14.132 Despair</v>
      </c>
      <c r="H274" s="45" t="s">
        <v>815</v>
      </c>
      <c r="CE274" s="2"/>
      <c r="CF274" s="2"/>
    </row>
    <row r="275" spans="2:84" ht="32.1" hidden="1" customHeight="1" x14ac:dyDescent="0.25">
      <c r="B275" s="2" t="s">
        <v>825</v>
      </c>
      <c r="C275" s="3" t="s">
        <v>12</v>
      </c>
      <c r="D275" s="3" t="s">
        <v>169</v>
      </c>
      <c r="E275" s="3">
        <f>ROW(tbGems[#This Row])-ROW(tbGems[#Headers])</f>
        <v>133</v>
      </c>
      <c r="F275" s="4" t="str">
        <f>_xlfn.CONCAT( VLOOKUP( tbGems[[#This Row],[Type]],tbBaseType[],2,FALSE), ".",VLOOKUP( tbGems[[#This Row],[Sub-Type]],tbSubtype[],2,FALSE),".",tbGems[[#This Row],[Offset]])</f>
        <v>6.12.133</v>
      </c>
      <c r="G275" s="41" t="str">
        <f>_xlfn.CONCAT( tbGems[[#This Row],[Prefix]]," ",tbGems[[#This Row],[Name]])</f>
        <v>6.12.133 Determination</v>
      </c>
      <c r="H275" s="45" t="s">
        <v>815</v>
      </c>
      <c r="CE275" s="2"/>
      <c r="CF275" s="2"/>
    </row>
    <row r="276" spans="2:84" ht="32.1" hidden="1" customHeight="1" x14ac:dyDescent="0.25">
      <c r="B276" s="2" t="s">
        <v>765</v>
      </c>
      <c r="C276" s="3" t="s">
        <v>12</v>
      </c>
      <c r="D276" s="3" t="s">
        <v>168</v>
      </c>
      <c r="E276" s="3">
        <f>ROW(tbGems[#This Row])-ROW(tbGems[#Headers])</f>
        <v>134</v>
      </c>
      <c r="F276" s="4" t="str">
        <f>_xlfn.CONCAT( VLOOKUP( tbGems[[#This Row],[Type]],tbBaseType[],2,FALSE), ".",VLOOKUP( tbGems[[#This Row],[Sub-Type]],tbSubtype[],2,FALSE),".",tbGems[[#This Row],[Offset]])</f>
        <v>6.13.134</v>
      </c>
      <c r="G276" s="41" t="str">
        <f>_xlfn.CONCAT( tbGems[[#This Row],[Prefix]]," ",tbGems[[#This Row],[Name]])</f>
        <v>6.13.134 Detonate Dead</v>
      </c>
      <c r="H276" s="45" t="s">
        <v>1646</v>
      </c>
      <c r="CE276" s="2"/>
      <c r="CF276" s="2"/>
    </row>
    <row r="277" spans="2:84" ht="32.1" hidden="1" customHeight="1" x14ac:dyDescent="0.25">
      <c r="B277" s="2" t="s">
        <v>826</v>
      </c>
      <c r="C277" s="3" t="s">
        <v>12</v>
      </c>
      <c r="D277" s="3" t="s">
        <v>169</v>
      </c>
      <c r="E277" s="3">
        <f>ROW(tbGems[#This Row])-ROW(tbGems[#Headers])</f>
        <v>135</v>
      </c>
      <c r="F277" s="4" t="str">
        <f>_xlfn.CONCAT( VLOOKUP( tbGems[[#This Row],[Type]],tbBaseType[],2,FALSE), ".",VLOOKUP( tbGems[[#This Row],[Sub-Type]],tbSubtype[],2,FALSE),".",tbGems[[#This Row],[Offset]])</f>
        <v>6.12.135</v>
      </c>
      <c r="G277" s="41" t="str">
        <f>_xlfn.CONCAT( tbGems[[#This Row],[Prefix]]," ",tbGems[[#This Row],[Name]])</f>
        <v>6.12.135 Devouring Totem</v>
      </c>
      <c r="H277" s="45" t="s">
        <v>815</v>
      </c>
      <c r="CE277" s="2"/>
      <c r="CF277" s="2"/>
    </row>
    <row r="278" spans="2:84" ht="32.1" hidden="1" customHeight="1" x14ac:dyDescent="0.25">
      <c r="B278" s="2" t="s">
        <v>888</v>
      </c>
      <c r="C278" s="3" t="s">
        <v>12</v>
      </c>
      <c r="D278" s="3" t="s">
        <v>170</v>
      </c>
      <c r="E278" s="3">
        <f>ROW(tbGems[#This Row])-ROW(tbGems[#Headers])</f>
        <v>136</v>
      </c>
      <c r="F278" s="4" t="str">
        <f>_xlfn.CONCAT( VLOOKUP( tbGems[[#This Row],[Type]],tbBaseType[],2,FALSE), ".",VLOOKUP( tbGems[[#This Row],[Sub-Type]],tbSubtype[],2,FALSE),".",tbGems[[#This Row],[Offset]])</f>
        <v>6.14.136</v>
      </c>
      <c r="G278" s="41" t="str">
        <f>_xlfn.CONCAT( tbGems[[#This Row],[Prefix]]," ",tbGems[[#This Row],[Name]])</f>
        <v>6.14.136 Discharge</v>
      </c>
      <c r="H278" s="45" t="s">
        <v>815</v>
      </c>
      <c r="CE278" s="2"/>
      <c r="CF278" s="2"/>
    </row>
    <row r="279" spans="2:84" ht="32.1" hidden="1" customHeight="1" x14ac:dyDescent="0.25">
      <c r="B279" s="2" t="s">
        <v>889</v>
      </c>
      <c r="C279" s="3" t="s">
        <v>12</v>
      </c>
      <c r="D279" s="3" t="s">
        <v>170</v>
      </c>
      <c r="E279" s="3">
        <f>ROW(tbGems[#This Row])-ROW(tbGems[#Headers])</f>
        <v>137</v>
      </c>
      <c r="F279" s="4" t="str">
        <f>_xlfn.CONCAT( VLOOKUP( tbGems[[#This Row],[Type]],tbBaseType[],2,FALSE), ".",VLOOKUP( tbGems[[#This Row],[Sub-Type]],tbSubtype[],2,FALSE),".",tbGems[[#This Row],[Offset]])</f>
        <v>6.14.137</v>
      </c>
      <c r="G279" s="41" t="str">
        <f>_xlfn.CONCAT( tbGems[[#This Row],[Prefix]]," ",tbGems[[#This Row],[Name]])</f>
        <v>6.14.137 Discipline</v>
      </c>
      <c r="H279" s="45" t="s">
        <v>815</v>
      </c>
      <c r="CE279" s="2"/>
      <c r="CF279" s="2"/>
    </row>
    <row r="280" spans="2:84" ht="32.1" hidden="1" customHeight="1" x14ac:dyDescent="0.25">
      <c r="B280" s="2" t="s">
        <v>317</v>
      </c>
      <c r="C280" s="3" t="s">
        <v>12</v>
      </c>
      <c r="D280" s="3" t="s">
        <v>170</v>
      </c>
      <c r="E280" s="3">
        <f>ROW(tbGems[#This Row])-ROW(tbGems[#Headers])</f>
        <v>138</v>
      </c>
      <c r="F280" s="4" t="str">
        <f>_xlfn.CONCAT( VLOOKUP( tbGems[[#This Row],[Type]],tbBaseType[],2,FALSE), ".",VLOOKUP( tbGems[[#This Row],[Sub-Type]],tbSubtype[],2,FALSE),".",tbGems[[#This Row],[Offset]])</f>
        <v>6.14.138</v>
      </c>
      <c r="G280" s="41" t="str">
        <f>_xlfn.CONCAT( tbGems[[#This Row],[Prefix]]," ",tbGems[[#This Row],[Name]])</f>
        <v>6.14.138 Divine Ire</v>
      </c>
      <c r="H280" s="45" t="s">
        <v>319</v>
      </c>
      <c r="CE280" s="2"/>
      <c r="CF280" s="2"/>
    </row>
    <row r="281" spans="2:84" ht="32.1" hidden="1" customHeight="1" x14ac:dyDescent="0.25">
      <c r="B281" s="2" t="s">
        <v>827</v>
      </c>
      <c r="C281" s="3" t="s">
        <v>12</v>
      </c>
      <c r="D281" s="3" t="s">
        <v>169</v>
      </c>
      <c r="E281" s="3">
        <f>ROW(tbGems[#This Row])-ROW(tbGems[#Headers])</f>
        <v>139</v>
      </c>
      <c r="F281" s="4" t="str">
        <f>_xlfn.CONCAT( VLOOKUP( tbGems[[#This Row],[Type]],tbBaseType[],2,FALSE), ".",VLOOKUP( tbGems[[#This Row],[Sub-Type]],tbSubtype[],2,FALSE),".",tbGems[[#This Row],[Offset]])</f>
        <v>6.12.139</v>
      </c>
      <c r="G281" s="41" t="str">
        <f>_xlfn.CONCAT( tbGems[[#This Row],[Prefix]]," ",tbGems[[#This Row],[Name]])</f>
        <v>6.12.139 Dominating Blow</v>
      </c>
      <c r="H281" s="45" t="s">
        <v>1686</v>
      </c>
      <c r="CE281" s="2"/>
      <c r="CF281" s="2"/>
    </row>
    <row r="282" spans="2:84" ht="32.1" hidden="1" customHeight="1" x14ac:dyDescent="0.25">
      <c r="B282" s="2" t="s">
        <v>766</v>
      </c>
      <c r="C282" s="3" t="s">
        <v>12</v>
      </c>
      <c r="D282" s="3" t="s">
        <v>168</v>
      </c>
      <c r="E282" s="3">
        <f>ROW(tbGems[#This Row])-ROW(tbGems[#Headers])</f>
        <v>140</v>
      </c>
      <c r="F282" s="4" t="str">
        <f>_xlfn.CONCAT( VLOOKUP( tbGems[[#This Row],[Type]],tbBaseType[],2,FALSE), ".",VLOOKUP( tbGems[[#This Row],[Sub-Type]],tbSubtype[],2,FALSE),".",tbGems[[#This Row],[Offset]])</f>
        <v>6.13.140</v>
      </c>
      <c r="G282" s="41" t="str">
        <f>_xlfn.CONCAT( tbGems[[#This Row],[Prefix]]," ",tbGems[[#This Row],[Name]])</f>
        <v>6.13.140 Double Strike</v>
      </c>
      <c r="H282" s="45" t="s">
        <v>815</v>
      </c>
      <c r="CE282" s="2"/>
      <c r="CF282" s="2"/>
    </row>
    <row r="283" spans="2:84" ht="32.1" hidden="1" customHeight="1" x14ac:dyDescent="0.25">
      <c r="B283" s="2" t="s">
        <v>828</v>
      </c>
      <c r="C283" s="3" t="s">
        <v>12</v>
      </c>
      <c r="D283" s="3" t="s">
        <v>169</v>
      </c>
      <c r="E283" s="3">
        <f>ROW(tbGems[#This Row])-ROW(tbGems[#Headers])</f>
        <v>141</v>
      </c>
      <c r="F283" s="4" t="str">
        <f>_xlfn.CONCAT( VLOOKUP( tbGems[[#This Row],[Type]],tbBaseType[],2,FALSE), ".",VLOOKUP( tbGems[[#This Row],[Sub-Type]],tbSubtype[],2,FALSE),".",tbGems[[#This Row],[Offset]])</f>
        <v>6.12.141</v>
      </c>
      <c r="G283" s="41" t="str">
        <f>_xlfn.CONCAT( tbGems[[#This Row],[Prefix]]," ",tbGems[[#This Row],[Name]])</f>
        <v>6.12.141 Dread Banner</v>
      </c>
      <c r="H283" s="45" t="s">
        <v>815</v>
      </c>
      <c r="CE283" s="2"/>
      <c r="CF283" s="2"/>
    </row>
    <row r="284" spans="2:84" ht="32.1" hidden="1" customHeight="1" x14ac:dyDescent="0.25">
      <c r="B284" s="2" t="s">
        <v>767</v>
      </c>
      <c r="C284" s="3" t="s">
        <v>12</v>
      </c>
      <c r="D284" s="3" t="s">
        <v>168</v>
      </c>
      <c r="E284" s="3">
        <f>ROW(tbGems[#This Row])-ROW(tbGems[#Headers])</f>
        <v>142</v>
      </c>
      <c r="F284" s="4" t="str">
        <f>_xlfn.CONCAT( VLOOKUP( tbGems[[#This Row],[Type]],tbBaseType[],2,FALSE), ".",VLOOKUP( tbGems[[#This Row],[Sub-Type]],tbSubtype[],2,FALSE),".",tbGems[[#This Row],[Offset]])</f>
        <v>6.13.142</v>
      </c>
      <c r="G284" s="41" t="str">
        <f>_xlfn.CONCAT( tbGems[[#This Row],[Prefix]]," ",tbGems[[#This Row],[Name]])</f>
        <v>6.13.142 Dual Strike</v>
      </c>
      <c r="H284" s="45" t="s">
        <v>815</v>
      </c>
      <c r="CE284" s="2"/>
      <c r="CF284" s="2"/>
    </row>
    <row r="285" spans="2:84" ht="32.1" hidden="1" customHeight="1" x14ac:dyDescent="0.25">
      <c r="B285" s="2" t="s">
        <v>829</v>
      </c>
      <c r="C285" s="3" t="s">
        <v>12</v>
      </c>
      <c r="D285" s="3" t="s">
        <v>169</v>
      </c>
      <c r="E285" s="3">
        <f>ROW(tbGems[#This Row])-ROW(tbGems[#Headers])</f>
        <v>143</v>
      </c>
      <c r="F285" s="4" t="str">
        <f>_xlfn.CONCAT( VLOOKUP( tbGems[[#This Row],[Type]],tbBaseType[],2,FALSE), ".",VLOOKUP( tbGems[[#This Row],[Sub-Type]],tbSubtype[],2,FALSE),".",tbGems[[#This Row],[Offset]])</f>
        <v>6.12.143</v>
      </c>
      <c r="G285" s="41" t="str">
        <f>_xlfn.CONCAT( tbGems[[#This Row],[Prefix]]," ",tbGems[[#This Row],[Name]])</f>
        <v>6.12.143 Earthquake</v>
      </c>
      <c r="H285" s="45" t="s">
        <v>1739</v>
      </c>
      <c r="CE285" s="2"/>
      <c r="CF285" s="2"/>
    </row>
    <row r="286" spans="2:84" ht="32.1" hidden="1" customHeight="1" x14ac:dyDescent="0.25">
      <c r="B286" s="2" t="s">
        <v>830</v>
      </c>
      <c r="C286" s="3" t="s">
        <v>12</v>
      </c>
      <c r="D286" s="3" t="s">
        <v>169</v>
      </c>
      <c r="E286" s="3">
        <f>ROW(tbGems[#This Row])-ROW(tbGems[#Headers])</f>
        <v>144</v>
      </c>
      <c r="F286" s="4" t="str">
        <f>_xlfn.CONCAT( VLOOKUP( tbGems[[#This Row],[Type]],tbBaseType[],2,FALSE), ".",VLOOKUP( tbGems[[#This Row],[Sub-Type]],tbSubtype[],2,FALSE),".",tbGems[[#This Row],[Offset]])</f>
        <v>6.12.144</v>
      </c>
      <c r="G286" s="41" t="str">
        <f>_xlfn.CONCAT( tbGems[[#This Row],[Prefix]]," ",tbGems[[#This Row],[Name]])</f>
        <v>6.12.144 Earthshatter</v>
      </c>
      <c r="H286" s="45" t="s">
        <v>815</v>
      </c>
      <c r="CE286" s="2"/>
      <c r="CF286" s="2"/>
    </row>
    <row r="287" spans="2:84" ht="32.1" hidden="1" customHeight="1" x14ac:dyDescent="0.25">
      <c r="B287" s="2" t="s">
        <v>210</v>
      </c>
      <c r="C287" s="3" t="s">
        <v>12</v>
      </c>
      <c r="D287" s="3" t="s">
        <v>170</v>
      </c>
      <c r="E287" s="3">
        <f>ROW(tbGems[#This Row])-ROW(tbGems[#Headers])</f>
        <v>145</v>
      </c>
      <c r="F287" s="4" t="str">
        <f>_xlfn.CONCAT( VLOOKUP( tbGems[[#This Row],[Type]],tbBaseType[],2,FALSE), ".",VLOOKUP( tbGems[[#This Row],[Sub-Type]],tbSubtype[],2,FALSE),".",tbGems[[#This Row],[Offset]])</f>
        <v>6.14.145</v>
      </c>
      <c r="G287" s="41" t="str">
        <f>_xlfn.CONCAT( tbGems[[#This Row],[Prefix]]," ",tbGems[[#This Row],[Name]])</f>
        <v>6.14.145 Efficacy Support</v>
      </c>
      <c r="H287" s="45" t="s">
        <v>204</v>
      </c>
      <c r="CE287" s="2"/>
      <c r="CF287" s="2"/>
    </row>
    <row r="288" spans="2:84" ht="32.1" hidden="1" customHeight="1" x14ac:dyDescent="0.25">
      <c r="B288" s="2" t="s">
        <v>1058</v>
      </c>
      <c r="C288" s="3" t="s">
        <v>12</v>
      </c>
      <c r="D288" s="3" t="s">
        <v>170</v>
      </c>
      <c r="E288" s="3">
        <f>ROW(tbGems[#This Row])-ROW(tbGems[#Headers])</f>
        <v>146</v>
      </c>
      <c r="F288" s="4" t="str">
        <f>_xlfn.CONCAT( VLOOKUP( tbGems[[#This Row],[Type]],tbBaseType[],2,FALSE), ".",VLOOKUP( tbGems[[#This Row],[Sub-Type]],tbSubtype[],2,FALSE),".",tbGems[[#This Row],[Offset]])</f>
        <v>6.14.146</v>
      </c>
      <c r="G288" s="41" t="str">
        <f>_xlfn.CONCAT( tbGems[[#This Row],[Prefix]]," ",tbGems[[#This Row],[Name]])</f>
        <v>6.14.146 Elemental Army Support</v>
      </c>
      <c r="H288" s="45" t="s">
        <v>815</v>
      </c>
      <c r="CE288" s="2"/>
      <c r="CF288" s="2"/>
    </row>
    <row r="289" spans="2:84" ht="32.1" hidden="1" customHeight="1" x14ac:dyDescent="0.25">
      <c r="B289" s="2" t="s">
        <v>1011</v>
      </c>
      <c r="C289" s="3" t="s">
        <v>12</v>
      </c>
      <c r="D289" s="3" t="s">
        <v>169</v>
      </c>
      <c r="E289" s="3">
        <f>ROW(tbGems[#This Row])-ROW(tbGems[#Headers])</f>
        <v>147</v>
      </c>
      <c r="F289" s="4" t="str">
        <f>_xlfn.CONCAT( VLOOKUP( tbGems[[#This Row],[Type]],tbBaseType[],2,FALSE), ".",VLOOKUP( tbGems[[#This Row],[Sub-Type]],tbSubtype[],2,FALSE),".",tbGems[[#This Row],[Offset]])</f>
        <v>6.12.147</v>
      </c>
      <c r="G289" s="41" t="str">
        <f>_xlfn.CONCAT( tbGems[[#This Row],[Prefix]]," ",tbGems[[#This Row],[Name]])</f>
        <v>6.12.147 Elemental Damage with Attacks Support</v>
      </c>
      <c r="H289" s="45" t="s">
        <v>815</v>
      </c>
      <c r="CE289" s="2"/>
      <c r="CF289" s="2"/>
    </row>
    <row r="290" spans="2:84" ht="32.1" hidden="1" customHeight="1" x14ac:dyDescent="0.25">
      <c r="B290" s="35" t="s">
        <v>273</v>
      </c>
      <c r="C290" s="3" t="s">
        <v>12</v>
      </c>
      <c r="D290" s="3" t="s">
        <v>170</v>
      </c>
      <c r="E290" s="3">
        <f>ROW(tbGems[#This Row])-ROW(tbGems[#Headers])</f>
        <v>148</v>
      </c>
      <c r="F290" s="4" t="str">
        <f>_xlfn.CONCAT( VLOOKUP( tbGems[[#This Row],[Type]],tbBaseType[],2,FALSE), ".",VLOOKUP( tbGems[[#This Row],[Sub-Type]],tbSubtype[],2,FALSE),".",tbGems[[#This Row],[Offset]])</f>
        <v>6.14.148</v>
      </c>
      <c r="G290" s="41" t="str">
        <f>_xlfn.CONCAT( tbGems[[#This Row],[Prefix]]," ",tbGems[[#This Row],[Name]])</f>
        <v>6.14.148 Elemental Focus Support</v>
      </c>
      <c r="H290" s="45" t="s">
        <v>193</v>
      </c>
      <c r="CE290" s="2"/>
      <c r="CF290" s="2"/>
    </row>
    <row r="291" spans="2:84" ht="32.1" hidden="1" customHeight="1" x14ac:dyDescent="0.25">
      <c r="B291" s="2" t="s">
        <v>768</v>
      </c>
      <c r="C291" s="3" t="s">
        <v>12</v>
      </c>
      <c r="D291" s="3" t="s">
        <v>168</v>
      </c>
      <c r="E291" s="3">
        <f>ROW(tbGems[#This Row])-ROW(tbGems[#Headers])</f>
        <v>149</v>
      </c>
      <c r="F291" s="4" t="str">
        <f>_xlfn.CONCAT( VLOOKUP( tbGems[[#This Row],[Type]],tbBaseType[],2,FALSE), ".",VLOOKUP( tbGems[[#This Row],[Sub-Type]],tbSubtype[],2,FALSE),".",tbGems[[#This Row],[Offset]])</f>
        <v>6.13.149</v>
      </c>
      <c r="G291" s="41" t="str">
        <f>_xlfn.CONCAT( tbGems[[#This Row],[Prefix]]," ",tbGems[[#This Row],[Name]])</f>
        <v>6.13.149 Elemental Hit</v>
      </c>
      <c r="H291" s="45" t="s">
        <v>815</v>
      </c>
      <c r="CE291" s="2"/>
      <c r="CF291" s="2"/>
    </row>
    <row r="292" spans="2:84" ht="32.1" hidden="1" customHeight="1" x14ac:dyDescent="0.25">
      <c r="B292" s="2" t="s">
        <v>1059</v>
      </c>
      <c r="C292" s="3" t="s">
        <v>12</v>
      </c>
      <c r="D292" s="3" t="s">
        <v>170</v>
      </c>
      <c r="E292" s="3">
        <f>ROW(tbGems[#This Row])-ROW(tbGems[#Headers])</f>
        <v>150</v>
      </c>
      <c r="F292" s="4" t="str">
        <f>_xlfn.CONCAT( VLOOKUP( tbGems[[#This Row],[Type]],tbBaseType[],2,FALSE), ".",VLOOKUP( tbGems[[#This Row],[Sub-Type]],tbSubtype[],2,FALSE),".",tbGems[[#This Row],[Offset]])</f>
        <v>6.14.150</v>
      </c>
      <c r="G292" s="41" t="str">
        <f>_xlfn.CONCAT( tbGems[[#This Row],[Prefix]]," ",tbGems[[#This Row],[Name]])</f>
        <v>6.14.150 Elemental Penetration Support</v>
      </c>
      <c r="H292" s="45" t="s">
        <v>815</v>
      </c>
      <c r="CE292" s="2"/>
      <c r="CF292" s="2"/>
    </row>
    <row r="293" spans="2:84" ht="32.1" hidden="1" customHeight="1" x14ac:dyDescent="0.25">
      <c r="B293" s="2" t="s">
        <v>1060</v>
      </c>
      <c r="C293" s="3" t="s">
        <v>12</v>
      </c>
      <c r="D293" s="3" t="s">
        <v>170</v>
      </c>
      <c r="E293" s="3">
        <f>ROW(tbGems[#This Row])-ROW(tbGems[#Headers])</f>
        <v>151</v>
      </c>
      <c r="F293" s="4" t="str">
        <f>_xlfn.CONCAT( VLOOKUP( tbGems[[#This Row],[Type]],tbBaseType[],2,FALSE), ".",VLOOKUP( tbGems[[#This Row],[Sub-Type]],tbSubtype[],2,FALSE),".",tbGems[[#This Row],[Offset]])</f>
        <v>6.14.151</v>
      </c>
      <c r="G293" s="41" t="str">
        <f>_xlfn.CONCAT( tbGems[[#This Row],[Prefix]]," ",tbGems[[#This Row],[Name]])</f>
        <v>6.14.151 Elemental Proliferation Support</v>
      </c>
      <c r="H293" s="45" t="s">
        <v>815</v>
      </c>
      <c r="CE293" s="2"/>
      <c r="CF293" s="2"/>
    </row>
    <row r="294" spans="2:84" ht="32.1" hidden="1" customHeight="1" x14ac:dyDescent="0.25">
      <c r="B294" s="2" t="s">
        <v>890</v>
      </c>
      <c r="C294" s="3" t="s">
        <v>12</v>
      </c>
      <c r="D294" s="3" t="s">
        <v>170</v>
      </c>
      <c r="E294" s="3">
        <f>ROW(tbGems[#This Row])-ROW(tbGems[#Headers])</f>
        <v>152</v>
      </c>
      <c r="F294" s="4" t="str">
        <f>_xlfn.CONCAT( VLOOKUP( tbGems[[#This Row],[Type]],tbBaseType[],2,FALSE), ".",VLOOKUP( tbGems[[#This Row],[Sub-Type]],tbSubtype[],2,FALSE),".",tbGems[[#This Row],[Offset]])</f>
        <v>6.14.152</v>
      </c>
      <c r="G294" s="41" t="str">
        <f>_xlfn.CONCAT( tbGems[[#This Row],[Prefix]]," ",tbGems[[#This Row],[Name]])</f>
        <v>6.14.152 Elemental Weakness</v>
      </c>
      <c r="H294" s="45" t="s">
        <v>815</v>
      </c>
      <c r="CE294" s="2"/>
      <c r="CF294" s="2"/>
    </row>
    <row r="295" spans="2:84" ht="32.1" hidden="1" customHeight="1" x14ac:dyDescent="0.25">
      <c r="B295" s="2" t="s">
        <v>1012</v>
      </c>
      <c r="C295" s="3" t="s">
        <v>12</v>
      </c>
      <c r="D295" s="3" t="s">
        <v>169</v>
      </c>
      <c r="E295" s="3">
        <f>ROW(tbGems[#This Row])-ROW(tbGems[#Headers])</f>
        <v>153</v>
      </c>
      <c r="F295" s="4" t="str">
        <f>_xlfn.CONCAT( VLOOKUP( tbGems[[#This Row],[Type]],tbBaseType[],2,FALSE), ".",VLOOKUP( tbGems[[#This Row],[Sub-Type]],tbSubtype[],2,FALSE),".",tbGems[[#This Row],[Offset]])</f>
        <v>6.12.153</v>
      </c>
      <c r="G295" s="41" t="str">
        <f>_xlfn.CONCAT( tbGems[[#This Row],[Prefix]]," ",tbGems[[#This Row],[Name]])</f>
        <v>6.12.153 Empower Support</v>
      </c>
      <c r="H295" s="45" t="s">
        <v>815</v>
      </c>
      <c r="CE295" s="2"/>
      <c r="CF295" s="2"/>
    </row>
    <row r="296" spans="2:84" ht="32.1" hidden="1" customHeight="1" x14ac:dyDescent="0.25">
      <c r="B296" s="2" t="s">
        <v>1013</v>
      </c>
      <c r="C296" s="3" t="s">
        <v>12</v>
      </c>
      <c r="D296" s="3" t="s">
        <v>169</v>
      </c>
      <c r="E296" s="3">
        <f>ROW(tbGems[#This Row])-ROW(tbGems[#Headers])</f>
        <v>154</v>
      </c>
      <c r="F296" s="4" t="str">
        <f>_xlfn.CONCAT( VLOOKUP( tbGems[[#This Row],[Type]],tbBaseType[],2,FALSE), ".",VLOOKUP( tbGems[[#This Row],[Sub-Type]],tbSubtype[],2,FALSE),".",tbGems[[#This Row],[Offset]])</f>
        <v>6.12.154</v>
      </c>
      <c r="G296" s="41" t="str">
        <f>_xlfn.CONCAT( tbGems[[#This Row],[Prefix]]," ",tbGems[[#This Row],[Name]])</f>
        <v>6.12.154 Endurance Charge on Melee Stun Support</v>
      </c>
      <c r="H296" s="45" t="s">
        <v>815</v>
      </c>
      <c r="CE296" s="2"/>
      <c r="CF296" s="2"/>
    </row>
    <row r="297" spans="2:84" ht="32.1" hidden="1" customHeight="1" x14ac:dyDescent="0.25">
      <c r="B297" s="2" t="s">
        <v>267</v>
      </c>
      <c r="C297" s="3" t="s">
        <v>12</v>
      </c>
      <c r="D297" s="3" t="s">
        <v>169</v>
      </c>
      <c r="E297" s="3">
        <f>ROW(tbGems[#This Row])-ROW(tbGems[#Headers])</f>
        <v>155</v>
      </c>
      <c r="F297" s="4" t="str">
        <f>_xlfn.CONCAT( VLOOKUP( tbGems[[#This Row],[Type]],tbBaseType[],2,FALSE), ".",VLOOKUP( tbGems[[#This Row],[Sub-Type]],tbSubtype[],2,FALSE),".",tbGems[[#This Row],[Offset]])</f>
        <v>6.12.155</v>
      </c>
      <c r="G297" s="41" t="str">
        <f>_xlfn.CONCAT( tbGems[[#This Row],[Prefix]]," ",tbGems[[#This Row],[Name]])</f>
        <v>6.12.155 Enduring Cry</v>
      </c>
      <c r="H297" s="45" t="s">
        <v>268</v>
      </c>
      <c r="CE297" s="2"/>
      <c r="CF297" s="2"/>
    </row>
    <row r="298" spans="2:84" ht="32.1" hidden="1" customHeight="1" x14ac:dyDescent="0.25">
      <c r="B298" s="2" t="s">
        <v>220</v>
      </c>
      <c r="C298" s="3" t="s">
        <v>12</v>
      </c>
      <c r="D298" s="3" t="s">
        <v>170</v>
      </c>
      <c r="E298" s="3">
        <f>ROW(tbGems[#This Row])-ROW(tbGems[#Headers])</f>
        <v>156</v>
      </c>
      <c r="F298" s="4" t="str">
        <f>_xlfn.CONCAT( VLOOKUP( tbGems[[#This Row],[Type]],tbBaseType[],2,FALSE), ".",VLOOKUP( tbGems[[#This Row],[Sub-Type]],tbSubtype[],2,FALSE),".",tbGems[[#This Row],[Offset]])</f>
        <v>6.14.156</v>
      </c>
      <c r="G298" s="41" t="str">
        <f>_xlfn.CONCAT( tbGems[[#This Row],[Prefix]]," ",tbGems[[#This Row],[Name]])</f>
        <v>6.14.156 Energy Leech Support</v>
      </c>
      <c r="H298" s="45" t="s">
        <v>193</v>
      </c>
      <c r="CE298" s="2"/>
      <c r="CF298" s="2"/>
    </row>
    <row r="299" spans="2:84" ht="32.1" hidden="1" customHeight="1" x14ac:dyDescent="0.25">
      <c r="B299" s="2" t="s">
        <v>891</v>
      </c>
      <c r="C299" s="3" t="s">
        <v>12</v>
      </c>
      <c r="D299" s="3" t="s">
        <v>170</v>
      </c>
      <c r="E299" s="3">
        <f>ROW(tbGems[#This Row])-ROW(tbGems[#Headers])</f>
        <v>157</v>
      </c>
      <c r="F299" s="4" t="str">
        <f>_xlfn.CONCAT( VLOOKUP( tbGems[[#This Row],[Type]],tbBaseType[],2,FALSE), ".",VLOOKUP( tbGems[[#This Row],[Sub-Type]],tbSubtype[],2,FALSE),".",tbGems[[#This Row],[Offset]])</f>
        <v>6.14.157</v>
      </c>
      <c r="G299" s="41" t="str">
        <f>_xlfn.CONCAT( tbGems[[#This Row],[Prefix]]," ",tbGems[[#This Row],[Name]])</f>
        <v>6.14.157 Enfeeble</v>
      </c>
      <c r="H299" s="45" t="s">
        <v>1647</v>
      </c>
      <c r="CE299" s="2"/>
      <c r="CF299" s="2"/>
    </row>
    <row r="300" spans="2:84" ht="32.1" hidden="1" customHeight="1" x14ac:dyDescent="0.25">
      <c r="B300" s="2" t="s">
        <v>972</v>
      </c>
      <c r="C300" s="3" t="s">
        <v>12</v>
      </c>
      <c r="D300" s="3" t="s">
        <v>168</v>
      </c>
      <c r="E300" s="3">
        <f>ROW(tbGems[#This Row])-ROW(tbGems[#Headers])</f>
        <v>158</v>
      </c>
      <c r="F300" s="4" t="str">
        <f>_xlfn.CONCAT( VLOOKUP( tbGems[[#This Row],[Type]],tbBaseType[],2,FALSE), ".",VLOOKUP( tbGems[[#This Row],[Sub-Type]],tbSubtype[],2,FALSE),".",tbGems[[#This Row],[Offset]])</f>
        <v>6.13.158</v>
      </c>
      <c r="G300" s="41" t="str">
        <f>_xlfn.CONCAT( tbGems[[#This Row],[Prefix]]," ",tbGems[[#This Row],[Name]])</f>
        <v>6.13.158 Enhance Support</v>
      </c>
      <c r="H300" s="45" t="s">
        <v>815</v>
      </c>
      <c r="CE300" s="2"/>
      <c r="CF300" s="2"/>
    </row>
    <row r="301" spans="2:84" ht="32.1" hidden="1" customHeight="1" x14ac:dyDescent="0.25">
      <c r="B301" s="2" t="s">
        <v>1061</v>
      </c>
      <c r="C301" s="3" t="s">
        <v>12</v>
      </c>
      <c r="D301" s="3" t="s">
        <v>170</v>
      </c>
      <c r="E301" s="3">
        <f>ROW(tbGems[#This Row])-ROW(tbGems[#Headers])</f>
        <v>159</v>
      </c>
      <c r="F301" s="4" t="str">
        <f>_xlfn.CONCAT( VLOOKUP( tbGems[[#This Row],[Type]],tbBaseType[],2,FALSE), ".",VLOOKUP( tbGems[[#This Row],[Sub-Type]],tbSubtype[],2,FALSE),".",tbGems[[#This Row],[Offset]])</f>
        <v>6.14.159</v>
      </c>
      <c r="G301" s="41" t="str">
        <f>_xlfn.CONCAT( tbGems[[#This Row],[Prefix]]," ",tbGems[[#This Row],[Name]])</f>
        <v>6.14.159 Enlighten Support</v>
      </c>
      <c r="H301" s="45" t="s">
        <v>815</v>
      </c>
      <c r="CE301" s="2"/>
      <c r="CF301" s="2"/>
    </row>
    <row r="302" spans="2:84" ht="32.1" hidden="1" customHeight="1" x14ac:dyDescent="0.25">
      <c r="B302" s="2" t="s">
        <v>769</v>
      </c>
      <c r="C302" s="3" t="s">
        <v>12</v>
      </c>
      <c r="D302" s="3" t="s">
        <v>168</v>
      </c>
      <c r="E302" s="3">
        <f>ROW(tbGems[#This Row])-ROW(tbGems[#Headers])</f>
        <v>160</v>
      </c>
      <c r="F302" s="4" t="str">
        <f>_xlfn.CONCAT( VLOOKUP( tbGems[[#This Row],[Type]],tbBaseType[],2,FALSE), ".",VLOOKUP( tbGems[[#This Row],[Sub-Type]],tbSubtype[],2,FALSE),".",tbGems[[#This Row],[Offset]])</f>
        <v>6.13.160</v>
      </c>
      <c r="G302" s="41" t="str">
        <f>_xlfn.CONCAT( tbGems[[#This Row],[Prefix]]," ",tbGems[[#This Row],[Name]])</f>
        <v>6.13.160 Ensnaring Arrow</v>
      </c>
      <c r="H302" s="45" t="s">
        <v>815</v>
      </c>
      <c r="CE302" s="2"/>
      <c r="CF302" s="2"/>
    </row>
    <row r="303" spans="2:84" ht="32.1" hidden="1" customHeight="1" x14ac:dyDescent="0.25">
      <c r="B303" s="2" t="s">
        <v>892</v>
      </c>
      <c r="C303" s="3" t="s">
        <v>12</v>
      </c>
      <c r="D303" s="3" t="s">
        <v>170</v>
      </c>
      <c r="E303" s="3">
        <f>ROW(tbGems[#This Row])-ROW(tbGems[#Headers])</f>
        <v>161</v>
      </c>
      <c r="F303" s="4" t="str">
        <f>_xlfn.CONCAT( VLOOKUP( tbGems[[#This Row],[Type]],tbBaseType[],2,FALSE), ".",VLOOKUP( tbGems[[#This Row],[Sub-Type]],tbSubtype[],2,FALSE),".",tbGems[[#This Row],[Offset]])</f>
        <v>6.14.161</v>
      </c>
      <c r="G303" s="41" t="str">
        <f>_xlfn.CONCAT( tbGems[[#This Row],[Prefix]]," ",tbGems[[#This Row],[Name]])</f>
        <v>6.14.161 Essence Drain</v>
      </c>
      <c r="H303" s="45" t="s">
        <v>815</v>
      </c>
      <c r="CE303" s="2"/>
      <c r="CF303" s="2"/>
    </row>
    <row r="304" spans="2:84" ht="32.1" hidden="1" customHeight="1" x14ac:dyDescent="0.25">
      <c r="B304" s="2" t="s">
        <v>770</v>
      </c>
      <c r="C304" s="3" t="s">
        <v>12</v>
      </c>
      <c r="D304" s="3" t="s">
        <v>168</v>
      </c>
      <c r="E304" s="3">
        <f>ROW(tbGems[#This Row])-ROW(tbGems[#Headers])</f>
        <v>162</v>
      </c>
      <c r="F304" s="4" t="str">
        <f>_xlfn.CONCAT( VLOOKUP( tbGems[[#This Row],[Type]],tbBaseType[],2,FALSE), ".",VLOOKUP( tbGems[[#This Row],[Sub-Type]],tbSubtype[],2,FALSE),".",tbGems[[#This Row],[Offset]])</f>
        <v>6.13.162</v>
      </c>
      <c r="G304" s="41" t="str">
        <f>_xlfn.CONCAT( tbGems[[#This Row],[Prefix]]," ",tbGems[[#This Row],[Name]])</f>
        <v>6.13.162 Ethereal Knives</v>
      </c>
      <c r="H304" s="45" t="s">
        <v>1733</v>
      </c>
      <c r="CE304" s="2"/>
      <c r="CF304" s="2"/>
    </row>
    <row r="305" spans="2:84" ht="32.1" hidden="1" customHeight="1" x14ac:dyDescent="0.25">
      <c r="B305" s="2" t="s">
        <v>771</v>
      </c>
      <c r="C305" s="3" t="s">
        <v>12</v>
      </c>
      <c r="D305" s="3" t="s">
        <v>168</v>
      </c>
      <c r="E305" s="3">
        <f>ROW(tbGems[#This Row])-ROW(tbGems[#Headers])</f>
        <v>163</v>
      </c>
      <c r="F305" s="4" t="str">
        <f>_xlfn.CONCAT( VLOOKUP( tbGems[[#This Row],[Type]],tbBaseType[],2,FALSE), ".",VLOOKUP( tbGems[[#This Row],[Sub-Type]],tbSubtype[],2,FALSE),".",tbGems[[#This Row],[Offset]])</f>
        <v>6.13.163</v>
      </c>
      <c r="G305" s="41" t="str">
        <f>_xlfn.CONCAT( tbGems[[#This Row],[Prefix]]," ",tbGems[[#This Row],[Name]])</f>
        <v>6.13.163 Explosive Arrow</v>
      </c>
      <c r="H305" s="45" t="s">
        <v>815</v>
      </c>
      <c r="CE305" s="2"/>
      <c r="CF305" s="2"/>
    </row>
    <row r="306" spans="2:84" ht="32.1" hidden="1" customHeight="1" x14ac:dyDescent="0.25">
      <c r="B306" s="2" t="s">
        <v>772</v>
      </c>
      <c r="C306" s="3" t="s">
        <v>12</v>
      </c>
      <c r="D306" s="3" t="s">
        <v>168</v>
      </c>
      <c r="E306" s="3">
        <f>ROW(tbGems[#This Row])-ROW(tbGems[#Headers])</f>
        <v>164</v>
      </c>
      <c r="F306" s="4" t="str">
        <f>_xlfn.CONCAT( VLOOKUP( tbGems[[#This Row],[Type]],tbBaseType[],2,FALSE), ".",VLOOKUP( tbGems[[#This Row],[Sub-Type]],tbSubtype[],2,FALSE),".",tbGems[[#This Row],[Offset]])</f>
        <v>6.13.164</v>
      </c>
      <c r="G306" s="41" t="str">
        <f>_xlfn.CONCAT( tbGems[[#This Row],[Prefix]]," ",tbGems[[#This Row],[Name]])</f>
        <v>6.13.164 Explosive Trap</v>
      </c>
      <c r="H306" s="45" t="s">
        <v>815</v>
      </c>
      <c r="CE306" s="2"/>
      <c r="CF306" s="2"/>
    </row>
    <row r="307" spans="2:84" ht="32.1" hidden="1" customHeight="1" x14ac:dyDescent="0.25">
      <c r="B307" s="2" t="s">
        <v>264</v>
      </c>
      <c r="C307" s="3" t="s">
        <v>12</v>
      </c>
      <c r="D307" s="3" t="s">
        <v>168</v>
      </c>
      <c r="E307" s="3">
        <f>ROW(tbGems[#This Row])-ROW(tbGems[#Headers])</f>
        <v>165</v>
      </c>
      <c r="F307" s="4" t="str">
        <f>_xlfn.CONCAT( VLOOKUP( tbGems[[#This Row],[Type]],tbBaseType[],2,FALSE), ".",VLOOKUP( tbGems[[#This Row],[Sub-Type]],tbSubtype[],2,FALSE),".",tbGems[[#This Row],[Offset]])</f>
        <v>6.13.165</v>
      </c>
      <c r="G307" s="41" t="str">
        <f>_xlfn.CONCAT( tbGems[[#This Row],[Prefix]]," ",tbGems[[#This Row],[Name]])</f>
        <v>6.13.165 Faster Attacks Support</v>
      </c>
      <c r="H307" s="45" t="s">
        <v>237</v>
      </c>
      <c r="CE307" s="2"/>
      <c r="CF307" s="2"/>
    </row>
    <row r="308" spans="2:84" ht="32.1" hidden="1" customHeight="1" x14ac:dyDescent="0.25">
      <c r="B308" s="2" t="s">
        <v>1062</v>
      </c>
      <c r="C308" s="3" t="s">
        <v>12</v>
      </c>
      <c r="D308" s="3" t="s">
        <v>170</v>
      </c>
      <c r="E308" s="3">
        <f>ROW(tbGems[#This Row])-ROW(tbGems[#Headers])</f>
        <v>166</v>
      </c>
      <c r="F308" s="4" t="str">
        <f>_xlfn.CONCAT( VLOOKUP( tbGems[[#This Row],[Type]],tbBaseType[],2,FALSE), ".",VLOOKUP( tbGems[[#This Row],[Sub-Type]],tbSubtype[],2,FALSE),".",tbGems[[#This Row],[Offset]])</f>
        <v>6.14.166</v>
      </c>
      <c r="G308" s="41" t="str">
        <f>_xlfn.CONCAT( tbGems[[#This Row],[Prefix]]," ",tbGems[[#This Row],[Name]])</f>
        <v>6.14.166 Faster Casting Support</v>
      </c>
      <c r="H308" s="45" t="s">
        <v>815</v>
      </c>
      <c r="CE308" s="2"/>
      <c r="CF308" s="2"/>
    </row>
    <row r="309" spans="2:84" ht="32.1" hidden="1" customHeight="1" x14ac:dyDescent="0.25">
      <c r="B309" s="2" t="s">
        <v>973</v>
      </c>
      <c r="C309" s="3" t="s">
        <v>12</v>
      </c>
      <c r="D309" s="3" t="s">
        <v>168</v>
      </c>
      <c r="E309" s="3">
        <f>ROW(tbGems[#This Row])-ROW(tbGems[#Headers])</f>
        <v>167</v>
      </c>
      <c r="F309" s="4" t="str">
        <f>_xlfn.CONCAT( VLOOKUP( tbGems[[#This Row],[Type]],tbBaseType[],2,FALSE), ".",VLOOKUP( tbGems[[#This Row],[Sub-Type]],tbSubtype[],2,FALSE),".",tbGems[[#This Row],[Offset]])</f>
        <v>6.13.167</v>
      </c>
      <c r="G309" s="41" t="str">
        <f>_xlfn.CONCAT( tbGems[[#This Row],[Prefix]]," ",tbGems[[#This Row],[Name]])</f>
        <v>6.13.167 Faster Projectiles Support</v>
      </c>
      <c r="H309" s="45" t="s">
        <v>815</v>
      </c>
      <c r="CE309" s="2"/>
      <c r="CF309" s="2"/>
    </row>
    <row r="310" spans="2:84" ht="32.1" hidden="1" customHeight="1" x14ac:dyDescent="0.25">
      <c r="B310" s="2" t="s">
        <v>1063</v>
      </c>
      <c r="C310" s="3" t="s">
        <v>12</v>
      </c>
      <c r="D310" s="3" t="s">
        <v>170</v>
      </c>
      <c r="E310" s="3">
        <f>ROW(tbGems[#This Row])-ROW(tbGems[#Headers])</f>
        <v>168</v>
      </c>
      <c r="F310" s="4" t="str">
        <f>_xlfn.CONCAT( VLOOKUP( tbGems[[#This Row],[Type]],tbBaseType[],2,FALSE), ".",VLOOKUP( tbGems[[#This Row],[Sub-Type]],tbSubtype[],2,FALSE),".",tbGems[[#This Row],[Offset]])</f>
        <v>6.14.168</v>
      </c>
      <c r="G310" s="41" t="str">
        <f>_xlfn.CONCAT( tbGems[[#This Row],[Prefix]]," ",tbGems[[#This Row],[Name]])</f>
        <v>6.14.168 Feeding Frenzy Support</v>
      </c>
      <c r="H310" s="45" t="s">
        <v>815</v>
      </c>
      <c r="CE310" s="2"/>
      <c r="CF310" s="2"/>
    </row>
    <row r="311" spans="2:84" ht="32.1" hidden="1" customHeight="1" x14ac:dyDescent="0.25">
      <c r="B311" s="2" t="s">
        <v>1014</v>
      </c>
      <c r="C311" s="3" t="s">
        <v>12</v>
      </c>
      <c r="D311" s="3" t="s">
        <v>169</v>
      </c>
      <c r="E311" s="3">
        <f>ROW(tbGems[#This Row])-ROW(tbGems[#Headers])</f>
        <v>169</v>
      </c>
      <c r="F311" s="4" t="str">
        <f>_xlfn.CONCAT( VLOOKUP( tbGems[[#This Row],[Type]],tbBaseType[],2,FALSE), ".",VLOOKUP( tbGems[[#This Row],[Sub-Type]],tbSubtype[],2,FALSE),".",tbGems[[#This Row],[Offset]])</f>
        <v>6.12.169</v>
      </c>
      <c r="G311" s="41" t="str">
        <f>_xlfn.CONCAT( tbGems[[#This Row],[Prefix]]," ",tbGems[[#This Row],[Name]])</f>
        <v>6.12.169 Fire Penetration Support</v>
      </c>
      <c r="H311" s="45" t="s">
        <v>815</v>
      </c>
      <c r="CE311" s="2"/>
      <c r="CF311" s="2"/>
    </row>
    <row r="312" spans="2:84" ht="32.1" hidden="1" customHeight="1" x14ac:dyDescent="0.25">
      <c r="B312" s="2" t="s">
        <v>773</v>
      </c>
      <c r="C312" s="3" t="s">
        <v>12</v>
      </c>
      <c r="D312" s="3" t="s">
        <v>168</v>
      </c>
      <c r="E312" s="3">
        <f>ROW(tbGems[#This Row])-ROW(tbGems[#Headers])</f>
        <v>170</v>
      </c>
      <c r="F312" s="4" t="str">
        <f>_xlfn.CONCAT( VLOOKUP( tbGems[[#This Row],[Type]],tbBaseType[],2,FALSE), ".",VLOOKUP( tbGems[[#This Row],[Sub-Type]],tbSubtype[],2,FALSE),".",tbGems[[#This Row],[Offset]])</f>
        <v>6.13.170</v>
      </c>
      <c r="G312" s="41" t="str">
        <f>_xlfn.CONCAT( tbGems[[#This Row],[Prefix]]," ",tbGems[[#This Row],[Name]])</f>
        <v>6.13.170 Fire Trap</v>
      </c>
      <c r="H312" s="45" t="s">
        <v>815</v>
      </c>
      <c r="CE312" s="2"/>
      <c r="CF312" s="2"/>
    </row>
    <row r="313" spans="2:84" ht="32.1" hidden="1" customHeight="1" x14ac:dyDescent="0.25">
      <c r="B313" s="2" t="s">
        <v>893</v>
      </c>
      <c r="C313" s="3" t="s">
        <v>12</v>
      </c>
      <c r="D313" s="3" t="s">
        <v>170</v>
      </c>
      <c r="E313" s="3">
        <f>ROW(tbGems[#This Row])-ROW(tbGems[#Headers])</f>
        <v>171</v>
      </c>
      <c r="F313" s="4" t="str">
        <f>_xlfn.CONCAT( VLOOKUP( tbGems[[#This Row],[Type]],tbBaseType[],2,FALSE), ".",VLOOKUP( tbGems[[#This Row],[Sub-Type]],tbSubtype[],2,FALSE),".",tbGems[[#This Row],[Offset]])</f>
        <v>6.14.171</v>
      </c>
      <c r="G313" s="41" t="str">
        <f>_xlfn.CONCAT( tbGems[[#This Row],[Prefix]]," ",tbGems[[#This Row],[Name]])</f>
        <v>6.14.171 Fireball</v>
      </c>
      <c r="H313" s="45" t="s">
        <v>1744</v>
      </c>
      <c r="CE313" s="2"/>
      <c r="CF313" s="2"/>
    </row>
    <row r="314" spans="2:84" ht="32.1" hidden="1" customHeight="1" x14ac:dyDescent="0.25">
      <c r="B314" s="2" t="s">
        <v>894</v>
      </c>
      <c r="C314" s="3" t="s">
        <v>12</v>
      </c>
      <c r="D314" s="3" t="s">
        <v>170</v>
      </c>
      <c r="E314" s="3">
        <f>ROW(tbGems[#This Row])-ROW(tbGems[#Headers])</f>
        <v>172</v>
      </c>
      <c r="F314" s="4" t="str">
        <f>_xlfn.CONCAT( VLOOKUP( tbGems[[#This Row],[Type]],tbBaseType[],2,FALSE), ".",VLOOKUP( tbGems[[#This Row],[Sub-Type]],tbSubtype[],2,FALSE),".",tbGems[[#This Row],[Offset]])</f>
        <v>6.14.172</v>
      </c>
      <c r="G314" s="41" t="str">
        <f>_xlfn.CONCAT( tbGems[[#This Row],[Prefix]]," ",tbGems[[#This Row],[Name]])</f>
        <v>6.14.172 Firestorm</v>
      </c>
      <c r="H314" s="45" t="s">
        <v>1748</v>
      </c>
      <c r="CE314" s="2"/>
      <c r="CF314" s="2"/>
    </row>
    <row r="315" spans="2:84" ht="32.1" hidden="1" customHeight="1" x14ac:dyDescent="0.25">
      <c r="B315" s="2" t="s">
        <v>1015</v>
      </c>
      <c r="C315" s="3" t="s">
        <v>12</v>
      </c>
      <c r="D315" s="3" t="s">
        <v>169</v>
      </c>
      <c r="E315" s="3">
        <f>ROW(tbGems[#This Row])-ROW(tbGems[#Headers])</f>
        <v>173</v>
      </c>
      <c r="F315" s="4" t="str">
        <f>_xlfn.CONCAT( VLOOKUP( tbGems[[#This Row],[Type]],tbBaseType[],2,FALSE), ".",VLOOKUP( tbGems[[#This Row],[Sub-Type]],tbSubtype[],2,FALSE),".",tbGems[[#This Row],[Offset]])</f>
        <v>6.12.173</v>
      </c>
      <c r="G315" s="41" t="str">
        <f>_xlfn.CONCAT( tbGems[[#This Row],[Prefix]]," ",tbGems[[#This Row],[Name]])</f>
        <v>6.12.173 Fist of War Support</v>
      </c>
      <c r="H315" s="45" t="s">
        <v>815</v>
      </c>
      <c r="CE315" s="2"/>
      <c r="CF315" s="2"/>
    </row>
    <row r="316" spans="2:84" ht="32.1" hidden="1" customHeight="1" x14ac:dyDescent="0.25">
      <c r="B316" s="2" t="s">
        <v>895</v>
      </c>
      <c r="C316" s="3" t="s">
        <v>12</v>
      </c>
      <c r="D316" s="3" t="s">
        <v>170</v>
      </c>
      <c r="E316" s="3">
        <f>ROW(tbGems[#This Row])-ROW(tbGems[#Headers])</f>
        <v>174</v>
      </c>
      <c r="F316" s="4" t="str">
        <f>_xlfn.CONCAT( VLOOKUP( tbGems[[#This Row],[Type]],tbBaseType[],2,FALSE), ".",VLOOKUP( tbGems[[#This Row],[Sub-Type]],tbSubtype[],2,FALSE),".",tbGems[[#This Row],[Offset]])</f>
        <v>6.14.174</v>
      </c>
      <c r="G316" s="41" t="str">
        <f>_xlfn.CONCAT( tbGems[[#This Row],[Prefix]]," ",tbGems[[#This Row],[Name]])</f>
        <v>6.14.174 Flame Dash</v>
      </c>
      <c r="H316" s="45" t="s">
        <v>1107</v>
      </c>
      <c r="CE316" s="2"/>
      <c r="CF316" s="2"/>
    </row>
    <row r="317" spans="2:84" ht="32.1" hidden="1" customHeight="1" x14ac:dyDescent="0.25">
      <c r="B317" s="2" t="s">
        <v>896</v>
      </c>
      <c r="C317" s="3" t="s">
        <v>12</v>
      </c>
      <c r="D317" s="3" t="s">
        <v>170</v>
      </c>
      <c r="E317" s="3">
        <f>ROW(tbGems[#This Row])-ROW(tbGems[#Headers])</f>
        <v>175</v>
      </c>
      <c r="F317" s="4" t="str">
        <f>_xlfn.CONCAT( VLOOKUP( tbGems[[#This Row],[Type]],tbBaseType[],2,FALSE), ".",VLOOKUP( tbGems[[#This Row],[Sub-Type]],tbSubtype[],2,FALSE),".",tbGems[[#This Row],[Offset]])</f>
        <v>6.14.175</v>
      </c>
      <c r="G317" s="41" t="str">
        <f>_xlfn.CONCAT( tbGems[[#This Row],[Prefix]]," ",tbGems[[#This Row],[Name]])</f>
        <v>6.14.175 Flame Surge</v>
      </c>
      <c r="H317" s="45" t="s">
        <v>815</v>
      </c>
      <c r="CE317" s="2"/>
      <c r="CF317" s="2"/>
    </row>
    <row r="318" spans="2:84" ht="32.1" hidden="1" customHeight="1" x14ac:dyDescent="0.25">
      <c r="B318" s="2" t="s">
        <v>897</v>
      </c>
      <c r="C318" s="3" t="s">
        <v>12</v>
      </c>
      <c r="D318" s="3" t="s">
        <v>170</v>
      </c>
      <c r="E318" s="3">
        <f>ROW(tbGems[#This Row])-ROW(tbGems[#Headers])</f>
        <v>176</v>
      </c>
      <c r="F318" s="4" t="str">
        <f>_xlfn.CONCAT( VLOOKUP( tbGems[[#This Row],[Type]],tbBaseType[],2,FALSE), ".",VLOOKUP( tbGems[[#This Row],[Sub-Type]],tbSubtype[],2,FALSE),".",tbGems[[#This Row],[Offset]])</f>
        <v>6.14.176</v>
      </c>
      <c r="G318" s="41" t="str">
        <f>_xlfn.CONCAT( tbGems[[#This Row],[Prefix]]," ",tbGems[[#This Row],[Name]])</f>
        <v>6.14.176 Flame Wall</v>
      </c>
      <c r="H318" s="45" t="s">
        <v>815</v>
      </c>
      <c r="CE318" s="2"/>
      <c r="CF318" s="2"/>
    </row>
    <row r="319" spans="2:84" ht="32.1" hidden="1" customHeight="1" x14ac:dyDescent="0.25">
      <c r="B319" s="2" t="s">
        <v>898</v>
      </c>
      <c r="C319" s="3" t="s">
        <v>12</v>
      </c>
      <c r="D319" s="3" t="s">
        <v>170</v>
      </c>
      <c r="E319" s="3">
        <f>ROW(tbGems[#This Row])-ROW(tbGems[#Headers])</f>
        <v>177</v>
      </c>
      <c r="F319" s="4" t="str">
        <f>_xlfn.CONCAT( VLOOKUP( tbGems[[#This Row],[Type]],tbBaseType[],2,FALSE), ".",VLOOKUP( tbGems[[#This Row],[Sub-Type]],tbSubtype[],2,FALSE),".",tbGems[[#This Row],[Offset]])</f>
        <v>6.14.177</v>
      </c>
      <c r="G319" s="41" t="str">
        <f>_xlfn.CONCAT( tbGems[[#This Row],[Prefix]]," ",tbGems[[#This Row],[Name]])</f>
        <v>6.14.177 Flameblast</v>
      </c>
      <c r="H319" s="45" t="s">
        <v>815</v>
      </c>
      <c r="CE319" s="2"/>
      <c r="CF319" s="2"/>
    </row>
    <row r="320" spans="2:84" ht="32.1" hidden="1" customHeight="1" x14ac:dyDescent="0.25">
      <c r="B320" s="2" t="s">
        <v>774</v>
      </c>
      <c r="C320" s="3" t="s">
        <v>12</v>
      </c>
      <c r="D320" s="3" t="s">
        <v>168</v>
      </c>
      <c r="E320" s="3">
        <f>ROW(tbGems[#This Row])-ROW(tbGems[#Headers])</f>
        <v>178</v>
      </c>
      <c r="F320" s="4" t="str">
        <f>_xlfn.CONCAT( VLOOKUP( tbGems[[#This Row],[Type]],tbBaseType[],2,FALSE), ".",VLOOKUP( tbGems[[#This Row],[Sub-Type]],tbSubtype[],2,FALSE),".",tbGems[[#This Row],[Offset]])</f>
        <v>6.13.178</v>
      </c>
      <c r="G320" s="41" t="str">
        <f>_xlfn.CONCAT( tbGems[[#This Row],[Prefix]]," ",tbGems[[#This Row],[Name]])</f>
        <v>6.13.178 Flamethrower Trap</v>
      </c>
      <c r="H320" s="45" t="s">
        <v>1740</v>
      </c>
      <c r="CE320" s="2"/>
      <c r="CF320" s="2"/>
    </row>
    <row r="321" spans="2:84" ht="32.1" hidden="1" customHeight="1" x14ac:dyDescent="0.25">
      <c r="B321" s="2" t="s">
        <v>899</v>
      </c>
      <c r="C321" s="3" t="s">
        <v>12</v>
      </c>
      <c r="D321" s="3" t="s">
        <v>170</v>
      </c>
      <c r="E321" s="3">
        <f>ROW(tbGems[#This Row])-ROW(tbGems[#Headers])</f>
        <v>179</v>
      </c>
      <c r="F321" s="4" t="str">
        <f>_xlfn.CONCAT( VLOOKUP( tbGems[[#This Row],[Type]],tbBaseType[],2,FALSE), ".",VLOOKUP( tbGems[[#This Row],[Sub-Type]],tbSubtype[],2,FALSE),".",tbGems[[#This Row],[Offset]])</f>
        <v>6.14.179</v>
      </c>
      <c r="G321" s="41" t="str">
        <f>_xlfn.CONCAT( tbGems[[#This Row],[Prefix]]," ",tbGems[[#This Row],[Name]])</f>
        <v>6.14.179 Flammability</v>
      </c>
      <c r="H321" s="45" t="s">
        <v>815</v>
      </c>
      <c r="CE321" s="2"/>
      <c r="CF321" s="2"/>
    </row>
    <row r="322" spans="2:84" ht="32.1" hidden="1" customHeight="1" x14ac:dyDescent="0.25">
      <c r="B322" s="2" t="s">
        <v>831</v>
      </c>
      <c r="C322" s="3" t="s">
        <v>12</v>
      </c>
      <c r="D322" s="3" t="s">
        <v>169</v>
      </c>
      <c r="E322" s="3">
        <f>ROW(tbGems[#This Row])-ROW(tbGems[#Headers])</f>
        <v>180</v>
      </c>
      <c r="F322" s="4" t="str">
        <f>_xlfn.CONCAT( VLOOKUP( tbGems[[#This Row],[Type]],tbBaseType[],2,FALSE), ".",VLOOKUP( tbGems[[#This Row],[Sub-Type]],tbSubtype[],2,FALSE),".",tbGems[[#This Row],[Offset]])</f>
        <v>6.12.180</v>
      </c>
      <c r="G322" s="41" t="str">
        <f>_xlfn.CONCAT( tbGems[[#This Row],[Prefix]]," ",tbGems[[#This Row],[Name]])</f>
        <v>6.12.180 Flesh and Stone</v>
      </c>
      <c r="H322" s="45" t="s">
        <v>815</v>
      </c>
      <c r="CE322" s="2"/>
      <c r="CF322" s="2"/>
    </row>
    <row r="323" spans="2:84" ht="32.1" hidden="1" customHeight="1" x14ac:dyDescent="0.25">
      <c r="B323" s="2" t="s">
        <v>900</v>
      </c>
      <c r="C323" s="3" t="s">
        <v>12</v>
      </c>
      <c r="D323" s="3" t="s">
        <v>170</v>
      </c>
      <c r="E323" s="3">
        <f>ROW(tbGems[#This Row])-ROW(tbGems[#Headers])</f>
        <v>181</v>
      </c>
      <c r="F323" s="4" t="str">
        <f>_xlfn.CONCAT( VLOOKUP( tbGems[[#This Row],[Type]],tbBaseType[],2,FALSE), ".",VLOOKUP( tbGems[[#This Row],[Sub-Type]],tbSubtype[],2,FALSE),".",tbGems[[#This Row],[Offset]])</f>
        <v>6.14.181</v>
      </c>
      <c r="G323" s="41" t="str">
        <f>_xlfn.CONCAT( tbGems[[#This Row],[Prefix]]," ",tbGems[[#This Row],[Name]])</f>
        <v>6.14.181 Flesh Offering</v>
      </c>
      <c r="H323" s="45" t="s">
        <v>815</v>
      </c>
      <c r="CE323" s="2"/>
      <c r="CF323" s="2"/>
    </row>
    <row r="324" spans="2:84" ht="32.1" hidden="1" customHeight="1" x14ac:dyDescent="0.25">
      <c r="B324" s="2" t="s">
        <v>775</v>
      </c>
      <c r="C324" s="3" t="s">
        <v>12</v>
      </c>
      <c r="D324" s="3" t="s">
        <v>168</v>
      </c>
      <c r="E324" s="3">
        <f>ROW(tbGems[#This Row])-ROW(tbGems[#Headers])</f>
        <v>182</v>
      </c>
      <c r="F324" s="4" t="str">
        <f>_xlfn.CONCAT( VLOOKUP( tbGems[[#This Row],[Type]],tbBaseType[],2,FALSE), ".",VLOOKUP( tbGems[[#This Row],[Sub-Type]],tbSubtype[],2,FALSE),".",tbGems[[#This Row],[Offset]])</f>
        <v>6.13.182</v>
      </c>
      <c r="G324" s="41" t="str">
        <f>_xlfn.CONCAT( tbGems[[#This Row],[Prefix]]," ",tbGems[[#This Row],[Name]])</f>
        <v>6.13.182 Flicker Strike</v>
      </c>
      <c r="H324" s="45" t="s">
        <v>815</v>
      </c>
      <c r="CE324" s="2"/>
      <c r="CF324" s="2"/>
    </row>
    <row r="325" spans="2:84" ht="32.1" hidden="1" customHeight="1" x14ac:dyDescent="0.25">
      <c r="B325" s="2" t="s">
        <v>974</v>
      </c>
      <c r="C325" s="3" t="s">
        <v>12</v>
      </c>
      <c r="D325" s="3" t="s">
        <v>168</v>
      </c>
      <c r="E325" s="3">
        <f>ROW(tbGems[#This Row])-ROW(tbGems[#Headers])</f>
        <v>183</v>
      </c>
      <c r="F325" s="4" t="str">
        <f>_xlfn.CONCAT( VLOOKUP( tbGems[[#This Row],[Type]],tbBaseType[],2,FALSE), ".",VLOOKUP( tbGems[[#This Row],[Sub-Type]],tbSubtype[],2,FALSE),".",tbGems[[#This Row],[Offset]])</f>
        <v>6.13.183</v>
      </c>
      <c r="G325" s="41" t="str">
        <f>_xlfn.CONCAT( tbGems[[#This Row],[Prefix]]," ",tbGems[[#This Row],[Name]])</f>
        <v>6.13.183 Fork Support</v>
      </c>
      <c r="H325" s="45" t="s">
        <v>815</v>
      </c>
      <c r="CE325" s="2"/>
      <c r="CF325" s="2"/>
    </row>
    <row r="326" spans="2:84" ht="32.1" hidden="1" customHeight="1" x14ac:dyDescent="0.25">
      <c r="B326" s="2" t="s">
        <v>1016</v>
      </c>
      <c r="C326" s="3" t="s">
        <v>12</v>
      </c>
      <c r="D326" s="3" t="s">
        <v>169</v>
      </c>
      <c r="E326" s="3">
        <f>ROW(tbGems[#This Row])-ROW(tbGems[#Headers])</f>
        <v>184</v>
      </c>
      <c r="F326" s="4" t="str">
        <f>_xlfn.CONCAT( VLOOKUP( tbGems[[#This Row],[Type]],tbBaseType[],2,FALSE), ".",VLOOKUP( tbGems[[#This Row],[Sub-Type]],tbSubtype[],2,FALSE),".",tbGems[[#This Row],[Offset]])</f>
        <v>6.12.184</v>
      </c>
      <c r="G326" s="41" t="str">
        <f>_xlfn.CONCAT( tbGems[[#This Row],[Prefix]]," ",tbGems[[#This Row],[Name]])</f>
        <v>6.12.184 Fortify Support</v>
      </c>
      <c r="H326" s="45" t="s">
        <v>815</v>
      </c>
      <c r="CE326" s="2"/>
      <c r="CF326" s="2"/>
    </row>
    <row r="327" spans="2:84" ht="32.1" hidden="1" customHeight="1" x14ac:dyDescent="0.25">
      <c r="B327" s="2" t="s">
        <v>901</v>
      </c>
      <c r="C327" s="3" t="s">
        <v>12</v>
      </c>
      <c r="D327" s="3" t="s">
        <v>170</v>
      </c>
      <c r="E327" s="3">
        <f>ROW(tbGems[#This Row])-ROW(tbGems[#Headers])</f>
        <v>185</v>
      </c>
      <c r="F327" s="4" t="str">
        <f>_xlfn.CONCAT( VLOOKUP( tbGems[[#This Row],[Type]],tbBaseType[],2,FALSE), ".",VLOOKUP( tbGems[[#This Row],[Sub-Type]],tbSubtype[],2,FALSE),".",tbGems[[#This Row],[Offset]])</f>
        <v>6.14.185</v>
      </c>
      <c r="G327" s="41" t="str">
        <f>_xlfn.CONCAT( tbGems[[#This Row],[Prefix]]," ",tbGems[[#This Row],[Name]])</f>
        <v>6.14.185 Freezing Pulse</v>
      </c>
      <c r="H327" s="45" t="s">
        <v>815</v>
      </c>
      <c r="CE327" s="2"/>
      <c r="CF327" s="2"/>
    </row>
    <row r="328" spans="2:84" ht="32.1" hidden="1" customHeight="1" x14ac:dyDescent="0.25">
      <c r="B328" s="2" t="s">
        <v>776</v>
      </c>
      <c r="C328" s="3" t="s">
        <v>12</v>
      </c>
      <c r="D328" s="3" t="s">
        <v>168</v>
      </c>
      <c r="E328" s="3">
        <f>ROW(tbGems[#This Row])-ROW(tbGems[#Headers])</f>
        <v>186</v>
      </c>
      <c r="F328" s="4" t="str">
        <f>_xlfn.CONCAT( VLOOKUP( tbGems[[#This Row],[Type]],tbBaseType[],2,FALSE), ".",VLOOKUP( tbGems[[#This Row],[Sub-Type]],tbSubtype[],2,FALSE),".",tbGems[[#This Row],[Offset]])</f>
        <v>6.13.186</v>
      </c>
      <c r="G328" s="41" t="str">
        <f>_xlfn.CONCAT( tbGems[[#This Row],[Prefix]]," ",tbGems[[#This Row],[Name]])</f>
        <v>6.13.186 Frenzy</v>
      </c>
      <c r="H328" s="45" t="s">
        <v>815</v>
      </c>
      <c r="CE328" s="2"/>
      <c r="CF328" s="2"/>
    </row>
    <row r="329" spans="2:84" ht="32.1" hidden="1" customHeight="1" x14ac:dyDescent="0.25">
      <c r="B329" s="2" t="s">
        <v>777</v>
      </c>
      <c r="C329" s="3" t="s">
        <v>12</v>
      </c>
      <c r="D329" s="3" t="s">
        <v>168</v>
      </c>
      <c r="E329" s="3">
        <f>ROW(tbGems[#This Row])-ROW(tbGems[#Headers])</f>
        <v>187</v>
      </c>
      <c r="F329" s="4" t="str">
        <f>_xlfn.CONCAT( VLOOKUP( tbGems[[#This Row],[Type]],tbBaseType[],2,FALSE), ".",VLOOKUP( tbGems[[#This Row],[Sub-Type]],tbSubtype[],2,FALSE),".",tbGems[[#This Row],[Offset]])</f>
        <v>6.13.187</v>
      </c>
      <c r="G329" s="41" t="str">
        <f>_xlfn.CONCAT( tbGems[[#This Row],[Prefix]]," ",tbGems[[#This Row],[Name]])</f>
        <v>6.13.187 Frost Blades</v>
      </c>
      <c r="H329" s="45" t="s">
        <v>815</v>
      </c>
      <c r="CE329" s="2"/>
      <c r="CF329" s="2"/>
    </row>
    <row r="330" spans="2:84" ht="32.1" hidden="1" customHeight="1" x14ac:dyDescent="0.25">
      <c r="B330" s="2" t="s">
        <v>902</v>
      </c>
      <c r="C330" s="3" t="s">
        <v>12</v>
      </c>
      <c r="D330" s="3" t="s">
        <v>170</v>
      </c>
      <c r="E330" s="3">
        <f>ROW(tbGems[#This Row])-ROW(tbGems[#Headers])</f>
        <v>188</v>
      </c>
      <c r="F330" s="4" t="str">
        <f>_xlfn.CONCAT( VLOOKUP( tbGems[[#This Row],[Type]],tbBaseType[],2,FALSE), ".",VLOOKUP( tbGems[[#This Row],[Sub-Type]],tbSubtype[],2,FALSE),".",tbGems[[#This Row],[Offset]])</f>
        <v>6.14.188</v>
      </c>
      <c r="G330" s="41" t="str">
        <f>_xlfn.CONCAT( tbGems[[#This Row],[Prefix]]," ",tbGems[[#This Row],[Name]])</f>
        <v>6.14.188 Frost Bomb</v>
      </c>
      <c r="H330" s="45" t="s">
        <v>815</v>
      </c>
      <c r="CE330" s="2"/>
      <c r="CF330" s="2"/>
    </row>
    <row r="331" spans="2:84" ht="32.1" hidden="1" customHeight="1" x14ac:dyDescent="0.25">
      <c r="B331" s="2" t="s">
        <v>903</v>
      </c>
      <c r="C331" s="3" t="s">
        <v>12</v>
      </c>
      <c r="D331" s="3" t="s">
        <v>170</v>
      </c>
      <c r="E331" s="3">
        <f>ROW(tbGems[#This Row])-ROW(tbGems[#Headers])</f>
        <v>189</v>
      </c>
      <c r="F331" s="4" t="str">
        <f>_xlfn.CONCAT( VLOOKUP( tbGems[[#This Row],[Type]],tbBaseType[],2,FALSE), ".",VLOOKUP( tbGems[[#This Row],[Sub-Type]],tbSubtype[],2,FALSE),".",tbGems[[#This Row],[Offset]])</f>
        <v>6.14.189</v>
      </c>
      <c r="G331" s="41" t="str">
        <f>_xlfn.CONCAT( tbGems[[#This Row],[Prefix]]," ",tbGems[[#This Row],[Name]])</f>
        <v>6.14.189 Frost Shield</v>
      </c>
      <c r="H331" s="45" t="s">
        <v>815</v>
      </c>
      <c r="CE331" s="2"/>
      <c r="CF331" s="2"/>
    </row>
    <row r="332" spans="2:84" ht="32.1" hidden="1" customHeight="1" x14ac:dyDescent="0.25">
      <c r="B332" s="2" t="s">
        <v>904</v>
      </c>
      <c r="C332" s="3" t="s">
        <v>12</v>
      </c>
      <c r="D332" s="3" t="s">
        <v>170</v>
      </c>
      <c r="E332" s="3">
        <f>ROW(tbGems[#This Row])-ROW(tbGems[#Headers])</f>
        <v>190</v>
      </c>
      <c r="F332" s="4" t="str">
        <f>_xlfn.CONCAT( VLOOKUP( tbGems[[#This Row],[Type]],tbBaseType[],2,FALSE), ".",VLOOKUP( tbGems[[#This Row],[Sub-Type]],tbSubtype[],2,FALSE),".",tbGems[[#This Row],[Offset]])</f>
        <v>6.14.190</v>
      </c>
      <c r="G332" s="41" t="str">
        <f>_xlfn.CONCAT( tbGems[[#This Row],[Prefix]]," ",tbGems[[#This Row],[Name]])</f>
        <v>6.14.190 Frost Wall</v>
      </c>
      <c r="H332" s="45" t="s">
        <v>1735</v>
      </c>
      <c r="CE332" s="2"/>
      <c r="CF332" s="2"/>
    </row>
    <row r="333" spans="2:84" ht="32.1" hidden="1" customHeight="1" x14ac:dyDescent="0.25">
      <c r="B333" s="2" t="s">
        <v>905</v>
      </c>
      <c r="C333" s="3" t="s">
        <v>12</v>
      </c>
      <c r="D333" s="3" t="s">
        <v>170</v>
      </c>
      <c r="E333" s="3">
        <f>ROW(tbGems[#This Row])-ROW(tbGems[#Headers])</f>
        <v>191</v>
      </c>
      <c r="F333" s="4" t="str">
        <f>_xlfn.CONCAT( VLOOKUP( tbGems[[#This Row],[Type]],tbBaseType[],2,FALSE), ".",VLOOKUP( tbGems[[#This Row],[Sub-Type]],tbSubtype[],2,FALSE),".",tbGems[[#This Row],[Offset]])</f>
        <v>6.14.191</v>
      </c>
      <c r="G333" s="41" t="str">
        <f>_xlfn.CONCAT( tbGems[[#This Row],[Prefix]]," ",tbGems[[#This Row],[Name]])</f>
        <v>6.14.191 Frostbite</v>
      </c>
      <c r="H333" s="45" t="s">
        <v>1687</v>
      </c>
      <c r="CE333" s="2"/>
      <c r="CF333" s="2"/>
    </row>
    <row r="334" spans="2:84" ht="32.1" hidden="1" customHeight="1" x14ac:dyDescent="0.25">
      <c r="B334" s="2" t="s">
        <v>906</v>
      </c>
      <c r="C334" s="3" t="s">
        <v>12</v>
      </c>
      <c r="D334" s="3" t="s">
        <v>170</v>
      </c>
      <c r="E334" s="3">
        <f>ROW(tbGems[#This Row])-ROW(tbGems[#Headers])</f>
        <v>192</v>
      </c>
      <c r="F334" s="4" t="str">
        <f>_xlfn.CONCAT( VLOOKUP( tbGems[[#This Row],[Type]],tbBaseType[],2,FALSE), ".",VLOOKUP( tbGems[[#This Row],[Sub-Type]],tbSubtype[],2,FALSE),".",tbGems[[#This Row],[Offset]])</f>
        <v>6.14.192</v>
      </c>
      <c r="G334" s="41" t="str">
        <f>_xlfn.CONCAT( tbGems[[#This Row],[Prefix]]," ",tbGems[[#This Row],[Name]])</f>
        <v>6.14.192 Frostblink</v>
      </c>
      <c r="H334" s="45" t="s">
        <v>815</v>
      </c>
      <c r="CE334" s="2"/>
      <c r="CF334" s="2"/>
    </row>
    <row r="335" spans="2:84" ht="32.1" hidden="1" customHeight="1" x14ac:dyDescent="0.25">
      <c r="B335" s="2" t="s">
        <v>907</v>
      </c>
      <c r="C335" s="3" t="s">
        <v>12</v>
      </c>
      <c r="D335" s="3" t="s">
        <v>170</v>
      </c>
      <c r="E335" s="3">
        <f>ROW(tbGems[#This Row])-ROW(tbGems[#Headers])</f>
        <v>193</v>
      </c>
      <c r="F335" s="4" t="str">
        <f>_xlfn.CONCAT( VLOOKUP( tbGems[[#This Row],[Type]],tbBaseType[],2,FALSE), ".",VLOOKUP( tbGems[[#This Row],[Sub-Type]],tbSubtype[],2,FALSE),".",tbGems[[#This Row],[Offset]])</f>
        <v>6.14.193</v>
      </c>
      <c r="G335" s="41" t="str">
        <f>_xlfn.CONCAT( tbGems[[#This Row],[Prefix]]," ",tbGems[[#This Row],[Name]])</f>
        <v>6.14.193 Frostbolt</v>
      </c>
      <c r="H335" s="45" t="s">
        <v>815</v>
      </c>
      <c r="CE335" s="2"/>
      <c r="CF335" s="2"/>
    </row>
    <row r="336" spans="2:84" ht="32.1" hidden="1" customHeight="1" x14ac:dyDescent="0.25">
      <c r="B336" s="2" t="s">
        <v>778</v>
      </c>
      <c r="C336" s="3" t="s">
        <v>12</v>
      </c>
      <c r="D336" s="3" t="s">
        <v>168</v>
      </c>
      <c r="E336" s="3">
        <f>ROW(tbGems[#This Row])-ROW(tbGems[#Headers])</f>
        <v>194</v>
      </c>
      <c r="F336" s="4" t="str">
        <f>_xlfn.CONCAT( VLOOKUP( tbGems[[#This Row],[Type]],tbBaseType[],2,FALSE), ".",VLOOKUP( tbGems[[#This Row],[Sub-Type]],tbSubtype[],2,FALSE),".",tbGems[[#This Row],[Offset]])</f>
        <v>6.13.194</v>
      </c>
      <c r="G336" s="41" t="str">
        <f>_xlfn.CONCAT( tbGems[[#This Row],[Prefix]]," ",tbGems[[#This Row],[Name]])</f>
        <v>6.13.194 Galvanic Arrow</v>
      </c>
      <c r="H336" s="45" t="s">
        <v>815</v>
      </c>
      <c r="CE336" s="2"/>
      <c r="CF336" s="2"/>
    </row>
    <row r="337" spans="2:84" ht="32.1" hidden="1" customHeight="1" x14ac:dyDescent="0.25">
      <c r="B337" s="2" t="s">
        <v>832</v>
      </c>
      <c r="C337" s="3" t="s">
        <v>12</v>
      </c>
      <c r="D337" s="3" t="s">
        <v>169</v>
      </c>
      <c r="E337" s="3">
        <f>ROW(tbGems[#This Row])-ROW(tbGems[#Headers])</f>
        <v>195</v>
      </c>
      <c r="F337" s="4" t="str">
        <f>_xlfn.CONCAT( VLOOKUP( tbGems[[#This Row],[Type]],tbBaseType[],2,FALSE), ".",VLOOKUP( tbGems[[#This Row],[Sub-Type]],tbSubtype[],2,FALSE),".",tbGems[[#This Row],[Offset]])</f>
        <v>6.12.195</v>
      </c>
      <c r="G337" s="41" t="str">
        <f>_xlfn.CONCAT( tbGems[[#This Row],[Prefix]]," ",tbGems[[#This Row],[Name]])</f>
        <v>6.12.195 General's Cry</v>
      </c>
      <c r="H337" s="45" t="s">
        <v>815</v>
      </c>
      <c r="CE337" s="2"/>
      <c r="CF337" s="2"/>
    </row>
    <row r="338" spans="2:84" ht="32.1" hidden="1" customHeight="1" x14ac:dyDescent="0.25">
      <c r="B338" s="2" t="s">
        <v>1017</v>
      </c>
      <c r="C338" s="3" t="s">
        <v>12</v>
      </c>
      <c r="D338" s="3" t="s">
        <v>169</v>
      </c>
      <c r="E338" s="3">
        <f>ROW(tbGems[#This Row])-ROW(tbGems[#Headers])</f>
        <v>196</v>
      </c>
      <c r="F338" s="4" t="str">
        <f>_xlfn.CONCAT( VLOOKUP( tbGems[[#This Row],[Type]],tbBaseType[],2,FALSE), ".",VLOOKUP( tbGems[[#This Row],[Sub-Type]],tbSubtype[],2,FALSE),".",tbGems[[#This Row],[Offset]])</f>
        <v>6.12.196</v>
      </c>
      <c r="G338" s="41" t="str">
        <f>_xlfn.CONCAT( tbGems[[#This Row],[Prefix]]," ",tbGems[[#This Row],[Name]])</f>
        <v>6.12.196 Generosity Support</v>
      </c>
      <c r="H338" s="45" t="s">
        <v>815</v>
      </c>
      <c r="CE338" s="2"/>
      <c r="CF338" s="2"/>
    </row>
    <row r="339" spans="2:84" ht="32.1" hidden="1" customHeight="1" x14ac:dyDescent="0.25">
      <c r="B339" s="2" t="s">
        <v>908</v>
      </c>
      <c r="C339" s="3" t="s">
        <v>12</v>
      </c>
      <c r="D339" s="3" t="s">
        <v>170</v>
      </c>
      <c r="E339" s="3">
        <f>ROW(tbGems[#This Row])-ROW(tbGems[#Headers])</f>
        <v>197</v>
      </c>
      <c r="F339" s="4" t="str">
        <f>_xlfn.CONCAT( VLOOKUP( tbGems[[#This Row],[Type]],tbBaseType[],2,FALSE), ".",VLOOKUP( tbGems[[#This Row],[Sub-Type]],tbSubtype[],2,FALSE),".",tbGems[[#This Row],[Offset]])</f>
        <v>6.14.197</v>
      </c>
      <c r="G339" s="41" t="str">
        <f>_xlfn.CONCAT( tbGems[[#This Row],[Prefix]]," ",tbGems[[#This Row],[Name]])</f>
        <v>6.14.197 Glacial Cascade</v>
      </c>
      <c r="H339" s="45" t="s">
        <v>1745</v>
      </c>
      <c r="CE339" s="2"/>
      <c r="CF339" s="2"/>
    </row>
    <row r="340" spans="2:84" ht="32.1" hidden="1" customHeight="1" x14ac:dyDescent="0.25">
      <c r="B340" s="2" t="s">
        <v>833</v>
      </c>
      <c r="C340" s="3" t="s">
        <v>12</v>
      </c>
      <c r="D340" s="3" t="s">
        <v>169</v>
      </c>
      <c r="E340" s="3">
        <f>ROW(tbGems[#This Row])-ROW(tbGems[#Headers])</f>
        <v>198</v>
      </c>
      <c r="F340" s="4" t="str">
        <f>_xlfn.CONCAT( VLOOKUP( tbGems[[#This Row],[Type]],tbBaseType[],2,FALSE), ".",VLOOKUP( tbGems[[#This Row],[Sub-Type]],tbSubtype[],2,FALSE),".",tbGems[[#This Row],[Offset]])</f>
        <v>6.12.198</v>
      </c>
      <c r="G340" s="41" t="str">
        <f>_xlfn.CONCAT( tbGems[[#This Row],[Prefix]]," ",tbGems[[#This Row],[Name]])</f>
        <v>6.12.198 Glacial Hammer</v>
      </c>
      <c r="H340" s="45" t="s">
        <v>815</v>
      </c>
      <c r="CE340" s="2"/>
      <c r="CF340" s="2"/>
    </row>
    <row r="341" spans="2:84" ht="32.1" hidden="1" customHeight="1" x14ac:dyDescent="0.25">
      <c r="B341" s="2" t="s">
        <v>779</v>
      </c>
      <c r="C341" s="3" t="s">
        <v>12</v>
      </c>
      <c r="D341" s="3" t="s">
        <v>168</v>
      </c>
      <c r="E341" s="3">
        <f>ROW(tbGems[#This Row])-ROW(tbGems[#Headers])</f>
        <v>199</v>
      </c>
      <c r="F341" s="4" t="str">
        <f>_xlfn.CONCAT( VLOOKUP( tbGems[[#This Row],[Type]],tbBaseType[],2,FALSE), ".",VLOOKUP( tbGems[[#This Row],[Sub-Type]],tbSubtype[],2,FALSE),".",tbGems[[#This Row],[Offset]])</f>
        <v>6.13.199</v>
      </c>
      <c r="G341" s="41" t="str">
        <f>_xlfn.CONCAT( tbGems[[#This Row],[Prefix]]," ",tbGems[[#This Row],[Name]])</f>
        <v>6.13.199 Grace</v>
      </c>
      <c r="H341" s="45" t="s">
        <v>1681</v>
      </c>
      <c r="CE341" s="2"/>
      <c r="CF341" s="2"/>
    </row>
    <row r="342" spans="2:84" ht="32.1" hidden="1" customHeight="1" x14ac:dyDescent="0.25">
      <c r="B342" s="2" t="s">
        <v>975</v>
      </c>
      <c r="C342" s="3" t="s">
        <v>12</v>
      </c>
      <c r="D342" s="3" t="s">
        <v>168</v>
      </c>
      <c r="E342" s="3">
        <f>ROW(tbGems[#This Row])-ROW(tbGems[#Headers])</f>
        <v>200</v>
      </c>
      <c r="F342" s="4" t="str">
        <f>_xlfn.CONCAT( VLOOKUP( tbGems[[#This Row],[Type]],tbBaseType[],2,FALSE), ".",VLOOKUP( tbGems[[#This Row],[Sub-Type]],tbSubtype[],2,FALSE),".",tbGems[[#This Row],[Offset]])</f>
        <v>6.13.200</v>
      </c>
      <c r="G342" s="41" t="str">
        <f>_xlfn.CONCAT( tbGems[[#This Row],[Prefix]]," ",tbGems[[#This Row],[Name]])</f>
        <v>6.13.200 Greater Multiple Projectiles Support</v>
      </c>
      <c r="H342" s="45" t="s">
        <v>815</v>
      </c>
      <c r="CE342" s="2"/>
      <c r="CF342" s="2"/>
    </row>
    <row r="343" spans="2:84" ht="32.1" hidden="1" customHeight="1" x14ac:dyDescent="0.25">
      <c r="B343" s="2" t="s">
        <v>976</v>
      </c>
      <c r="C343" s="3" t="s">
        <v>12</v>
      </c>
      <c r="D343" s="3" t="s">
        <v>168</v>
      </c>
      <c r="E343" s="3">
        <f>ROW(tbGems[#This Row])-ROW(tbGems[#Headers])</f>
        <v>201</v>
      </c>
      <c r="F343" s="4" t="str">
        <f>_xlfn.CONCAT( VLOOKUP( tbGems[[#This Row],[Type]],tbBaseType[],2,FALSE), ".",VLOOKUP( tbGems[[#This Row],[Sub-Type]],tbSubtype[],2,FALSE),".",tbGems[[#This Row],[Offset]])</f>
        <v>6.13.201</v>
      </c>
      <c r="G343" s="41" t="str">
        <f>_xlfn.CONCAT( tbGems[[#This Row],[Prefix]]," ",tbGems[[#This Row],[Name]])</f>
        <v>6.13.201 Greater Volley Support</v>
      </c>
      <c r="H343" s="45" t="s">
        <v>815</v>
      </c>
      <c r="CE343" s="2"/>
      <c r="CF343" s="2"/>
    </row>
    <row r="344" spans="2:84" ht="32.1" hidden="1" customHeight="1" x14ac:dyDescent="0.25">
      <c r="B344" s="2" t="s">
        <v>834</v>
      </c>
      <c r="C344" s="3" t="s">
        <v>12</v>
      </c>
      <c r="D344" s="3" t="s">
        <v>169</v>
      </c>
      <c r="E344" s="3">
        <f>ROW(tbGems[#This Row])-ROW(tbGems[#Headers])</f>
        <v>202</v>
      </c>
      <c r="F344" s="4" t="str">
        <f>_xlfn.CONCAT( VLOOKUP( tbGems[[#This Row],[Type]],tbBaseType[],2,FALSE), ".",VLOOKUP( tbGems[[#This Row],[Sub-Type]],tbSubtype[],2,FALSE),".",tbGems[[#This Row],[Offset]])</f>
        <v>6.12.202</v>
      </c>
      <c r="G344" s="41" t="str">
        <f>_xlfn.CONCAT( tbGems[[#This Row],[Prefix]]," ",tbGems[[#This Row],[Name]])</f>
        <v>6.12.202 Ground Slam</v>
      </c>
      <c r="H344" s="45" t="s">
        <v>815</v>
      </c>
      <c r="CE344" s="2"/>
      <c r="CF344" s="2"/>
    </row>
    <row r="345" spans="2:84" ht="32.1" hidden="1" customHeight="1" x14ac:dyDescent="0.25">
      <c r="B345" s="2" t="s">
        <v>780</v>
      </c>
      <c r="C345" s="3" t="s">
        <v>12</v>
      </c>
      <c r="D345" s="3" t="s">
        <v>168</v>
      </c>
      <c r="E345" s="3">
        <f>ROW(tbGems[#This Row])-ROW(tbGems[#Headers])</f>
        <v>203</v>
      </c>
      <c r="F345" s="4" t="str">
        <f>_xlfn.CONCAT( VLOOKUP( tbGems[[#This Row],[Type]],tbBaseType[],2,FALSE), ".",VLOOKUP( tbGems[[#This Row],[Sub-Type]],tbSubtype[],2,FALSE),".",tbGems[[#This Row],[Offset]])</f>
        <v>6.13.203</v>
      </c>
      <c r="G345" s="41" t="str">
        <f>_xlfn.CONCAT( tbGems[[#This Row],[Prefix]]," ",tbGems[[#This Row],[Name]])</f>
        <v>6.13.203 Haste</v>
      </c>
      <c r="H345" s="45" t="s">
        <v>815</v>
      </c>
      <c r="CE345" s="2"/>
      <c r="CF345" s="2"/>
    </row>
    <row r="346" spans="2:84" ht="32.1" hidden="1" customHeight="1" x14ac:dyDescent="0.25">
      <c r="B346" s="2" t="s">
        <v>341</v>
      </c>
      <c r="C346" s="3" t="s">
        <v>12</v>
      </c>
      <c r="D346" s="3" t="s">
        <v>168</v>
      </c>
      <c r="E346" s="3">
        <f>ROW(tbGems[#This Row])-ROW(tbGems[#Headers])</f>
        <v>204</v>
      </c>
      <c r="F346" s="4" t="str">
        <f>_xlfn.CONCAT( VLOOKUP( tbGems[[#This Row],[Type]],tbBaseType[],2,FALSE), ".",VLOOKUP( tbGems[[#This Row],[Sub-Type]],tbSubtype[],2,FALSE),".",tbGems[[#This Row],[Offset]])</f>
        <v>6.13.204</v>
      </c>
      <c r="G346" s="41" t="str">
        <f>_xlfn.CONCAT( tbGems[[#This Row],[Prefix]]," ",tbGems[[#This Row],[Name]])</f>
        <v>6.13.204 Hatred</v>
      </c>
      <c r="H346" s="45" t="s">
        <v>815</v>
      </c>
      <c r="CE346" s="2"/>
      <c r="CF346" s="2"/>
    </row>
    <row r="347" spans="2:84" ht="32.1" hidden="1" customHeight="1" x14ac:dyDescent="0.25">
      <c r="B347" s="2" t="s">
        <v>265</v>
      </c>
      <c r="C347" s="3" t="s">
        <v>12</v>
      </c>
      <c r="D347" s="3" t="s">
        <v>169</v>
      </c>
      <c r="E347" s="3">
        <f>ROW(tbGems[#This Row])-ROW(tbGems[#Headers])</f>
        <v>205</v>
      </c>
      <c r="F347" s="4" t="str">
        <f>_xlfn.CONCAT( VLOOKUP( tbGems[[#This Row],[Type]],tbBaseType[],2,FALSE), ".",VLOOKUP( tbGems[[#This Row],[Sub-Type]],tbSubtype[],2,FALSE),".",tbGems[[#This Row],[Offset]])</f>
        <v>6.12.205</v>
      </c>
      <c r="G347" s="41" t="str">
        <f>_xlfn.CONCAT( tbGems[[#This Row],[Prefix]]," ",tbGems[[#This Row],[Name]])</f>
        <v>6.12.205 Heavy Strike</v>
      </c>
      <c r="H347" s="45" t="s">
        <v>266</v>
      </c>
      <c r="CE347" s="2"/>
      <c r="CF347" s="2"/>
    </row>
    <row r="348" spans="2:84" ht="32.1" hidden="1" customHeight="1" x14ac:dyDescent="0.25">
      <c r="B348" s="2" t="s">
        <v>187</v>
      </c>
      <c r="C348" s="3" t="s">
        <v>12</v>
      </c>
      <c r="D348" s="3" t="s">
        <v>168</v>
      </c>
      <c r="E348" s="3">
        <f>ROW(tbGems[#This Row])-ROW(tbGems[#Headers])</f>
        <v>206</v>
      </c>
      <c r="F348" s="4" t="str">
        <f>_xlfn.CONCAT( VLOOKUP( tbGems[[#This Row],[Type]],tbBaseType[],2,FALSE), ".",VLOOKUP( tbGems[[#This Row],[Sub-Type]],tbSubtype[],2,FALSE),".",tbGems[[#This Row],[Offset]])</f>
        <v>6.13.206</v>
      </c>
      <c r="G348" s="41" t="str">
        <f>_xlfn.CONCAT( tbGems[[#This Row],[Prefix]]," ",tbGems[[#This Row],[Name]])</f>
        <v>6.13.206 Herald of Agony</v>
      </c>
      <c r="H348" s="45" t="s">
        <v>197</v>
      </c>
      <c r="CE348" s="2"/>
      <c r="CF348" s="2"/>
    </row>
    <row r="349" spans="2:84" ht="32.1" hidden="1" customHeight="1" x14ac:dyDescent="0.25">
      <c r="B349" s="2" t="s">
        <v>835</v>
      </c>
      <c r="C349" s="3" t="s">
        <v>12</v>
      </c>
      <c r="D349" s="3" t="s">
        <v>169</v>
      </c>
      <c r="E349" s="3">
        <f>ROW(tbGems[#This Row])-ROW(tbGems[#Headers])</f>
        <v>207</v>
      </c>
      <c r="F349" s="4" t="str">
        <f>_xlfn.CONCAT( VLOOKUP( tbGems[[#This Row],[Type]],tbBaseType[],2,FALSE), ".",VLOOKUP( tbGems[[#This Row],[Sub-Type]],tbSubtype[],2,FALSE),".",tbGems[[#This Row],[Offset]])</f>
        <v>6.12.207</v>
      </c>
      <c r="G349" s="41" t="str">
        <f>_xlfn.CONCAT( tbGems[[#This Row],[Prefix]]," ",tbGems[[#This Row],[Name]])</f>
        <v>6.12.207 Herald of Ash</v>
      </c>
      <c r="H349" s="45" t="s">
        <v>815</v>
      </c>
      <c r="CE349" s="2"/>
      <c r="CF349" s="2"/>
    </row>
    <row r="350" spans="2:84" ht="32.1" hidden="1" customHeight="1" x14ac:dyDescent="0.25">
      <c r="B350" s="2" t="s">
        <v>245</v>
      </c>
      <c r="C350" s="3" t="s">
        <v>12</v>
      </c>
      <c r="D350" s="3" t="s">
        <v>168</v>
      </c>
      <c r="E350" s="3">
        <f>ROW(tbGems[#This Row])-ROW(tbGems[#Headers])</f>
        <v>208</v>
      </c>
      <c r="F350" s="4" t="str">
        <f>_xlfn.CONCAT( VLOOKUP( tbGems[[#This Row],[Type]],tbBaseType[],2,FALSE), ".",VLOOKUP( tbGems[[#This Row],[Sub-Type]],tbSubtype[],2,FALSE),".",tbGems[[#This Row],[Offset]])</f>
        <v>6.13.208</v>
      </c>
      <c r="G350" s="41" t="str">
        <f>_xlfn.CONCAT( tbGems[[#This Row],[Prefix]]," ",tbGems[[#This Row],[Name]])</f>
        <v>6.13.208 Herald of Ice</v>
      </c>
      <c r="H350" s="45" t="s">
        <v>253</v>
      </c>
      <c r="CE350" s="2"/>
      <c r="CF350" s="2"/>
    </row>
    <row r="351" spans="2:84" ht="32.1" hidden="1" customHeight="1" x14ac:dyDescent="0.25">
      <c r="B351" s="2" t="s">
        <v>836</v>
      </c>
      <c r="C351" s="3" t="s">
        <v>12</v>
      </c>
      <c r="D351" s="3" t="s">
        <v>169</v>
      </c>
      <c r="E351" s="3">
        <f>ROW(tbGems[#This Row])-ROW(tbGems[#Headers])</f>
        <v>209</v>
      </c>
      <c r="F351" s="4" t="str">
        <f>_xlfn.CONCAT( VLOOKUP( tbGems[[#This Row],[Type]],tbBaseType[],2,FALSE), ".",VLOOKUP( tbGems[[#This Row],[Sub-Type]],tbSubtype[],2,FALSE),".",tbGems[[#This Row],[Offset]])</f>
        <v>6.12.209</v>
      </c>
      <c r="G351" s="41" t="str">
        <f>_xlfn.CONCAT( tbGems[[#This Row],[Prefix]]," ",tbGems[[#This Row],[Name]])</f>
        <v>6.12.209 Herald of Purity</v>
      </c>
      <c r="H351" s="45" t="s">
        <v>1696</v>
      </c>
      <c r="CE351" s="2"/>
      <c r="CF351" s="2"/>
    </row>
    <row r="352" spans="2:84" ht="32.1" hidden="1" customHeight="1" x14ac:dyDescent="0.25">
      <c r="B352" s="2" t="s">
        <v>224</v>
      </c>
      <c r="C352" s="3" t="s">
        <v>12</v>
      </c>
      <c r="D352" s="3" t="s">
        <v>170</v>
      </c>
      <c r="E352" s="3">
        <f>ROW(tbGems[#This Row])-ROW(tbGems[#Headers])</f>
        <v>210</v>
      </c>
      <c r="F352" s="4" t="str">
        <f>_xlfn.CONCAT( VLOOKUP( tbGems[[#This Row],[Type]],tbBaseType[],2,FALSE), ".",VLOOKUP( tbGems[[#This Row],[Sub-Type]],tbSubtype[],2,FALSE),".",tbGems[[#This Row],[Offset]])</f>
        <v>6.14.210</v>
      </c>
      <c r="G352" s="41" t="str">
        <f>_xlfn.CONCAT( tbGems[[#This Row],[Prefix]]," ",tbGems[[#This Row],[Name]])</f>
        <v>6.14.210 Herald of Thunder</v>
      </c>
      <c r="H352" s="45" t="s">
        <v>225</v>
      </c>
      <c r="CE352" s="2"/>
      <c r="CF352" s="2"/>
    </row>
    <row r="353" spans="2:84" ht="32.1" hidden="1" customHeight="1" x14ac:dyDescent="0.25">
      <c r="B353" s="2" t="s">
        <v>909</v>
      </c>
      <c r="C353" s="3" t="s">
        <v>12</v>
      </c>
      <c r="D353" s="3" t="s">
        <v>170</v>
      </c>
      <c r="E353" s="3">
        <f>ROW(tbGems[#This Row])-ROW(tbGems[#Headers])</f>
        <v>211</v>
      </c>
      <c r="F353" s="4" t="str">
        <f>_xlfn.CONCAT( VLOOKUP( tbGems[[#This Row],[Type]],tbBaseType[],2,FALSE), ".",VLOOKUP( tbGems[[#This Row],[Sub-Type]],tbSubtype[],2,FALSE),".",tbGems[[#This Row],[Offset]])</f>
        <v>6.14.211</v>
      </c>
      <c r="G353" s="41" t="str">
        <f>_xlfn.CONCAT( tbGems[[#This Row],[Prefix]]," ",tbGems[[#This Row],[Name]])</f>
        <v>6.14.211 Hexblast</v>
      </c>
      <c r="H353" s="45" t="s">
        <v>815</v>
      </c>
      <c r="CE353" s="2"/>
      <c r="CF353" s="2"/>
    </row>
    <row r="354" spans="2:84" ht="32.1" hidden="1" customHeight="1" x14ac:dyDescent="0.25">
      <c r="B354" s="2" t="s">
        <v>1064</v>
      </c>
      <c r="C354" s="3" t="s">
        <v>12</v>
      </c>
      <c r="D354" s="3" t="s">
        <v>170</v>
      </c>
      <c r="E354" s="3">
        <f>ROW(tbGems[#This Row])-ROW(tbGems[#Headers])</f>
        <v>212</v>
      </c>
      <c r="F354" s="4" t="str">
        <f>_xlfn.CONCAT( VLOOKUP( tbGems[[#This Row],[Type]],tbBaseType[],2,FALSE), ".",VLOOKUP( tbGems[[#This Row],[Sub-Type]],tbSubtype[],2,FALSE),".",tbGems[[#This Row],[Offset]])</f>
        <v>6.14.212</v>
      </c>
      <c r="G354" s="41" t="str">
        <f>_xlfn.CONCAT( tbGems[[#This Row],[Prefix]]," ",tbGems[[#This Row],[Name]])</f>
        <v>6.14.212 Hextouch Support</v>
      </c>
      <c r="H354" s="45" t="s">
        <v>815</v>
      </c>
      <c r="CE354" s="2"/>
      <c r="CF354" s="2"/>
    </row>
    <row r="355" spans="2:84" ht="32.1" hidden="1" customHeight="1" x14ac:dyDescent="0.25">
      <c r="B355" s="2" t="s">
        <v>1065</v>
      </c>
      <c r="C355" s="3" t="s">
        <v>12</v>
      </c>
      <c r="D355" s="3" t="s">
        <v>170</v>
      </c>
      <c r="E355" s="3">
        <f>ROW(tbGems[#This Row])-ROW(tbGems[#Headers])</f>
        <v>213</v>
      </c>
      <c r="F355" s="4" t="str">
        <f>_xlfn.CONCAT( VLOOKUP( tbGems[[#This Row],[Type]],tbBaseType[],2,FALSE), ".",VLOOKUP( tbGems[[#This Row],[Sub-Type]],tbSubtype[],2,FALSE),".",tbGems[[#This Row],[Offset]])</f>
        <v>6.14.213</v>
      </c>
      <c r="G355" s="41" t="str">
        <f>_xlfn.CONCAT( tbGems[[#This Row],[Prefix]]," ",tbGems[[#This Row],[Name]])</f>
        <v>6.14.213 High-Impact Mine Support</v>
      </c>
      <c r="H355" s="45" t="s">
        <v>815</v>
      </c>
      <c r="CE355" s="2"/>
      <c r="CF355" s="2"/>
    </row>
    <row r="356" spans="2:84" ht="32.1" hidden="1" customHeight="1" x14ac:dyDescent="0.25">
      <c r="B356" s="2" t="s">
        <v>837</v>
      </c>
      <c r="C356" s="3" t="s">
        <v>12</v>
      </c>
      <c r="D356" s="3" t="s">
        <v>169</v>
      </c>
      <c r="E356" s="3">
        <f>ROW(tbGems[#This Row])-ROW(tbGems[#Headers])</f>
        <v>214</v>
      </c>
      <c r="F356" s="4" t="str">
        <f>_xlfn.CONCAT( VLOOKUP( tbGems[[#This Row],[Type]],tbBaseType[],2,FALSE), ".",VLOOKUP( tbGems[[#This Row],[Sub-Type]],tbSubtype[],2,FALSE),".",tbGems[[#This Row],[Offset]])</f>
        <v>6.12.214</v>
      </c>
      <c r="G356" s="41" t="str">
        <f>_xlfn.CONCAT( tbGems[[#This Row],[Prefix]]," ",tbGems[[#This Row],[Name]])</f>
        <v>6.12.214 Holy Flame Totem</v>
      </c>
      <c r="H356" s="45" t="s">
        <v>815</v>
      </c>
      <c r="CE356" s="2"/>
      <c r="CF356" s="2"/>
    </row>
    <row r="357" spans="2:84" ht="32.1" hidden="1" customHeight="1" x14ac:dyDescent="0.25">
      <c r="B357" s="2" t="s">
        <v>256</v>
      </c>
      <c r="C357" s="3" t="s">
        <v>12</v>
      </c>
      <c r="D357" s="3" t="s">
        <v>168</v>
      </c>
      <c r="E357" s="3">
        <f>ROW(tbGems[#This Row])-ROW(tbGems[#Headers])</f>
        <v>215</v>
      </c>
      <c r="F357" s="4" t="str">
        <f>_xlfn.CONCAT( VLOOKUP( tbGems[[#This Row],[Type]],tbBaseType[],2,FALSE), ".",VLOOKUP( tbGems[[#This Row],[Sub-Type]],tbSubtype[],2,FALSE),".",tbGems[[#This Row],[Offset]])</f>
        <v>6.13.215</v>
      </c>
      <c r="G357" s="41" t="str">
        <f>_xlfn.CONCAT( tbGems[[#This Row],[Prefix]]," ",tbGems[[#This Row],[Name]])</f>
        <v>6.13.215 Hypothermia Support</v>
      </c>
      <c r="H357" s="45" t="s">
        <v>200</v>
      </c>
      <c r="CE357" s="2"/>
      <c r="CF357" s="2"/>
    </row>
    <row r="358" spans="2:84" ht="32.1" hidden="1" customHeight="1" x14ac:dyDescent="0.25">
      <c r="B358" s="2" t="s">
        <v>185</v>
      </c>
      <c r="C358" s="3" t="s">
        <v>12</v>
      </c>
      <c r="D358" s="3" t="s">
        <v>168</v>
      </c>
      <c r="E358" s="3">
        <f>ROW(tbGems[#This Row])-ROW(tbGems[#Headers])</f>
        <v>216</v>
      </c>
      <c r="F358" s="4" t="str">
        <f>_xlfn.CONCAT( VLOOKUP( tbGems[[#This Row],[Type]],tbBaseType[],2,FALSE), ".",VLOOKUP( tbGems[[#This Row],[Sub-Type]],tbSubtype[],2,FALSE),".",tbGems[[#This Row],[Offset]])</f>
        <v>6.13.216</v>
      </c>
      <c r="G358" s="41" t="str">
        <f>_xlfn.CONCAT( tbGems[[#This Row],[Prefix]]," ",tbGems[[#This Row],[Name]])</f>
        <v>6.13.216 Ice Bite Support</v>
      </c>
      <c r="H358" s="45" t="s">
        <v>200</v>
      </c>
      <c r="CE358" s="2"/>
      <c r="CF358" s="2"/>
    </row>
    <row r="359" spans="2:84" ht="32.1" hidden="1" customHeight="1" x14ac:dyDescent="0.25">
      <c r="B359" s="2" t="s">
        <v>838</v>
      </c>
      <c r="C359" s="3" t="s">
        <v>12</v>
      </c>
      <c r="D359" s="3" t="s">
        <v>169</v>
      </c>
      <c r="E359" s="3">
        <f>ROW(tbGems[#This Row])-ROW(tbGems[#Headers])</f>
        <v>217</v>
      </c>
      <c r="F359" s="4" t="str">
        <f>_xlfn.CONCAT( VLOOKUP( tbGems[[#This Row],[Type]],tbBaseType[],2,FALSE), ".",VLOOKUP( tbGems[[#This Row],[Sub-Type]],tbSubtype[],2,FALSE),".",tbGems[[#This Row],[Offset]])</f>
        <v>6.12.217</v>
      </c>
      <c r="G359" s="41" t="str">
        <f>_xlfn.CONCAT( tbGems[[#This Row],[Prefix]]," ",tbGems[[#This Row],[Name]])</f>
        <v>6.12.217 Ice Crash</v>
      </c>
      <c r="H359" s="45" t="s">
        <v>815</v>
      </c>
      <c r="CE359" s="2"/>
      <c r="CF359" s="2"/>
    </row>
    <row r="360" spans="2:84" ht="32.1" hidden="1" customHeight="1" x14ac:dyDescent="0.25">
      <c r="B360" s="2" t="s">
        <v>910</v>
      </c>
      <c r="C360" s="3" t="s">
        <v>12</v>
      </c>
      <c r="D360" s="3" t="s">
        <v>170</v>
      </c>
      <c r="E360" s="3">
        <f>ROW(tbGems[#This Row])-ROW(tbGems[#Headers])</f>
        <v>218</v>
      </c>
      <c r="F360" s="4" t="str">
        <f>_xlfn.CONCAT( VLOOKUP( tbGems[[#This Row],[Type]],tbBaseType[],2,FALSE), ".",VLOOKUP( tbGems[[#This Row],[Sub-Type]],tbSubtype[],2,FALSE),".",tbGems[[#This Row],[Offset]])</f>
        <v>6.14.218</v>
      </c>
      <c r="G360" s="41" t="str">
        <f>_xlfn.CONCAT( tbGems[[#This Row],[Prefix]]," ",tbGems[[#This Row],[Name]])</f>
        <v>6.14.218 Ice Nova</v>
      </c>
      <c r="H360" s="45" t="s">
        <v>815</v>
      </c>
      <c r="CE360" s="2"/>
      <c r="CF360" s="2"/>
    </row>
    <row r="361" spans="2:84" ht="32.1" hidden="1" customHeight="1" x14ac:dyDescent="0.25">
      <c r="B361" s="2" t="s">
        <v>246</v>
      </c>
      <c r="C361" s="3" t="s">
        <v>12</v>
      </c>
      <c r="D361" s="3" t="s">
        <v>168</v>
      </c>
      <c r="E361" s="3">
        <f>ROW(tbGems[#This Row])-ROW(tbGems[#Headers])</f>
        <v>219</v>
      </c>
      <c r="F361" s="4" t="str">
        <f>_xlfn.CONCAT( VLOOKUP( tbGems[[#This Row],[Type]],tbBaseType[],2,FALSE), ".",VLOOKUP( tbGems[[#This Row],[Sub-Type]],tbSubtype[],2,FALSE),".",tbGems[[#This Row],[Offset]])</f>
        <v>6.13.219</v>
      </c>
      <c r="G361" s="41" t="str">
        <f>_xlfn.CONCAT( tbGems[[#This Row],[Prefix]]," ",tbGems[[#This Row],[Name]])</f>
        <v>6.13.219 Ice Shot</v>
      </c>
      <c r="H361" s="45" t="s">
        <v>255</v>
      </c>
      <c r="CE361" s="2"/>
      <c r="CF361" s="2"/>
    </row>
    <row r="362" spans="2:84" ht="32.1" hidden="1" customHeight="1" x14ac:dyDescent="0.25">
      <c r="B362" s="2" t="s">
        <v>911</v>
      </c>
      <c r="C362" s="3" t="s">
        <v>12</v>
      </c>
      <c r="D362" s="3" t="s">
        <v>170</v>
      </c>
      <c r="E362" s="3">
        <f>ROW(tbGems[#This Row])-ROW(tbGems[#Headers])</f>
        <v>220</v>
      </c>
      <c r="F362" s="4" t="str">
        <f>_xlfn.CONCAT( VLOOKUP( tbGems[[#This Row],[Type]],tbBaseType[],2,FALSE), ".",VLOOKUP( tbGems[[#This Row],[Sub-Type]],tbSubtype[],2,FALSE),".",tbGems[[#This Row],[Offset]])</f>
        <v>6.14.220</v>
      </c>
      <c r="G362" s="41" t="str">
        <f>_xlfn.CONCAT( tbGems[[#This Row],[Prefix]]," ",tbGems[[#This Row],[Name]])</f>
        <v>6.14.220 Ice Spear</v>
      </c>
      <c r="H362" s="45" t="s">
        <v>815</v>
      </c>
      <c r="CE362" s="2"/>
      <c r="CF362" s="2"/>
    </row>
    <row r="363" spans="2:84" ht="32.1" hidden="1" customHeight="1" x14ac:dyDescent="0.25">
      <c r="B363" s="2" t="s">
        <v>781</v>
      </c>
      <c r="C363" s="3" t="s">
        <v>12</v>
      </c>
      <c r="D363" s="3" t="s">
        <v>168</v>
      </c>
      <c r="E363" s="3">
        <f>ROW(tbGems[#This Row])-ROW(tbGems[#Headers])</f>
        <v>221</v>
      </c>
      <c r="F363" s="4" t="str">
        <f>_xlfn.CONCAT( VLOOKUP( tbGems[[#This Row],[Type]],tbBaseType[],2,FALSE), ".",VLOOKUP( tbGems[[#This Row],[Sub-Type]],tbSubtype[],2,FALSE),".",tbGems[[#This Row],[Offset]])</f>
        <v>6.13.221</v>
      </c>
      <c r="G363" s="41" t="str">
        <f>_xlfn.CONCAT( tbGems[[#This Row],[Prefix]]," ",tbGems[[#This Row],[Name]])</f>
        <v>6.13.221 Ice Trap</v>
      </c>
      <c r="H363" s="45" t="s">
        <v>1742</v>
      </c>
      <c r="CE363" s="2"/>
      <c r="CF363" s="2"/>
    </row>
    <row r="364" spans="2:84" ht="32.1" hidden="1" customHeight="1" x14ac:dyDescent="0.25">
      <c r="B364" s="2" t="s">
        <v>912</v>
      </c>
      <c r="C364" s="3" t="s">
        <v>12</v>
      </c>
      <c r="D364" s="3" t="s">
        <v>170</v>
      </c>
      <c r="E364" s="3">
        <f>ROW(tbGems[#This Row])-ROW(tbGems[#Headers])</f>
        <v>222</v>
      </c>
      <c r="F364" s="4" t="str">
        <f>_xlfn.CONCAT( VLOOKUP( tbGems[[#This Row],[Type]],tbBaseType[],2,FALSE), ".",VLOOKUP( tbGems[[#This Row],[Sub-Type]],tbSubtype[],2,FALSE),".",tbGems[[#This Row],[Offset]])</f>
        <v>6.14.222</v>
      </c>
      <c r="G364" s="41" t="str">
        <f>_xlfn.CONCAT( tbGems[[#This Row],[Prefix]]," ",tbGems[[#This Row],[Name]])</f>
        <v>6.14.222 Icicle Mine</v>
      </c>
      <c r="H364" s="45" t="s">
        <v>815</v>
      </c>
      <c r="CE364" s="2"/>
      <c r="CF364" s="2"/>
    </row>
    <row r="365" spans="2:84" ht="32.1" hidden="1" customHeight="1" x14ac:dyDescent="0.25">
      <c r="B365" s="2" t="s">
        <v>1066</v>
      </c>
      <c r="C365" s="3" t="s">
        <v>12</v>
      </c>
      <c r="D365" s="3" t="s">
        <v>170</v>
      </c>
      <c r="E365" s="3">
        <f>ROW(tbGems[#This Row])-ROW(tbGems[#Headers])</f>
        <v>223</v>
      </c>
      <c r="F365" s="4" t="str">
        <f>_xlfn.CONCAT( VLOOKUP( tbGems[[#This Row],[Type]],tbBaseType[],2,FALSE), ".",VLOOKUP( tbGems[[#This Row],[Sub-Type]],tbSubtype[],2,FALSE),".",tbGems[[#This Row],[Offset]])</f>
        <v>6.14.223</v>
      </c>
      <c r="G365" s="41" t="str">
        <f>_xlfn.CONCAT( tbGems[[#This Row],[Prefix]]," ",tbGems[[#This Row],[Name]])</f>
        <v>6.14.223 Ignite Proliferation Support</v>
      </c>
      <c r="H365" s="45" t="s">
        <v>815</v>
      </c>
      <c r="CE365" s="2"/>
      <c r="CF365" s="2"/>
    </row>
    <row r="366" spans="2:84" ht="32.1" hidden="1" customHeight="1" x14ac:dyDescent="0.25">
      <c r="B366" s="2" t="s">
        <v>1067</v>
      </c>
      <c r="C366" s="3" t="s">
        <v>12</v>
      </c>
      <c r="D366" s="3" t="s">
        <v>170</v>
      </c>
      <c r="E366" s="3">
        <f>ROW(tbGems[#This Row])-ROW(tbGems[#Headers])</f>
        <v>224</v>
      </c>
      <c r="F366" s="4" t="str">
        <f>_xlfn.CONCAT( VLOOKUP( tbGems[[#This Row],[Type]],tbBaseType[],2,FALSE), ".",VLOOKUP( tbGems[[#This Row],[Sub-Type]],tbSubtype[],2,FALSE),".",tbGems[[#This Row],[Offset]])</f>
        <v>6.14.224</v>
      </c>
      <c r="G366" s="41" t="str">
        <f>_xlfn.CONCAT( tbGems[[#This Row],[Prefix]]," ",tbGems[[#This Row],[Name]])</f>
        <v>6.14.224 Immolate Support</v>
      </c>
      <c r="H366" s="45" t="s">
        <v>1682</v>
      </c>
      <c r="CE366" s="2"/>
      <c r="CF366" s="2"/>
    </row>
    <row r="367" spans="2:84" ht="32.1" hidden="1" customHeight="1" x14ac:dyDescent="0.25">
      <c r="B367" s="2" t="s">
        <v>839</v>
      </c>
      <c r="C367" s="3" t="s">
        <v>12</v>
      </c>
      <c r="D367" s="3" t="s">
        <v>169</v>
      </c>
      <c r="E367" s="3">
        <f>ROW(tbGems[#This Row])-ROW(tbGems[#Headers])</f>
        <v>225</v>
      </c>
      <c r="F367" s="4" t="str">
        <f>_xlfn.CONCAT( VLOOKUP( tbGems[[#This Row],[Type]],tbBaseType[],2,FALSE), ".",VLOOKUP( tbGems[[#This Row],[Sub-Type]],tbSubtype[],2,FALSE),".",tbGems[[#This Row],[Offset]])</f>
        <v>6.12.225</v>
      </c>
      <c r="G367" s="41" t="str">
        <f>_xlfn.CONCAT( tbGems[[#This Row],[Prefix]]," ",tbGems[[#This Row],[Name]])</f>
        <v>6.12.225 Immortal Call</v>
      </c>
      <c r="H367" s="45" t="s">
        <v>815</v>
      </c>
      <c r="CE367" s="2"/>
      <c r="CF367" s="2"/>
    </row>
    <row r="368" spans="2:84" ht="32.1" hidden="1" customHeight="1" x14ac:dyDescent="0.25">
      <c r="B368" s="2" t="s">
        <v>977</v>
      </c>
      <c r="C368" s="3" t="s">
        <v>12</v>
      </c>
      <c r="D368" s="3" t="s">
        <v>168</v>
      </c>
      <c r="E368" s="3">
        <f>ROW(tbGems[#This Row])-ROW(tbGems[#Headers])</f>
        <v>226</v>
      </c>
      <c r="F368" s="4" t="str">
        <f>_xlfn.CONCAT( VLOOKUP( tbGems[[#This Row],[Type]],tbBaseType[],2,FALSE), ".",VLOOKUP( tbGems[[#This Row],[Sub-Type]],tbSubtype[],2,FALSE),".",tbGems[[#This Row],[Offset]])</f>
        <v>6.13.226</v>
      </c>
      <c r="G368" s="41" t="str">
        <f>_xlfn.CONCAT( tbGems[[#This Row],[Prefix]]," ",tbGems[[#This Row],[Name]])</f>
        <v>6.13.226 Impale Support</v>
      </c>
      <c r="H368" s="45" t="s">
        <v>815</v>
      </c>
      <c r="CE368" s="2"/>
      <c r="CF368" s="2"/>
    </row>
    <row r="369" spans="2:84" ht="32.1" hidden="1" customHeight="1" x14ac:dyDescent="0.25">
      <c r="B369" s="2" t="s">
        <v>1068</v>
      </c>
      <c r="C369" s="3" t="s">
        <v>12</v>
      </c>
      <c r="D369" s="3" t="s">
        <v>170</v>
      </c>
      <c r="E369" s="3">
        <f>ROW(tbGems[#This Row])-ROW(tbGems[#Headers])</f>
        <v>227</v>
      </c>
      <c r="F369" s="4" t="str">
        <f>_xlfn.CONCAT( VLOOKUP( tbGems[[#This Row],[Type]],tbBaseType[],2,FALSE), ".",VLOOKUP( tbGems[[#This Row],[Sub-Type]],tbSubtype[],2,FALSE),".",tbGems[[#This Row],[Offset]])</f>
        <v>6.14.227</v>
      </c>
      <c r="G369" s="41" t="str">
        <f>_xlfn.CONCAT( tbGems[[#This Row],[Prefix]]," ",tbGems[[#This Row],[Name]])</f>
        <v>6.14.227 Impending Doom Support</v>
      </c>
      <c r="H369" s="45" t="s">
        <v>815</v>
      </c>
      <c r="CE369" s="2"/>
      <c r="CF369" s="2"/>
    </row>
    <row r="370" spans="2:84" ht="32.1" hidden="1" customHeight="1" x14ac:dyDescent="0.25">
      <c r="B370" s="2" t="s">
        <v>913</v>
      </c>
      <c r="C370" s="3" t="s">
        <v>12</v>
      </c>
      <c r="D370" s="3" t="s">
        <v>170</v>
      </c>
      <c r="E370" s="3">
        <f>ROW(tbGems[#This Row])-ROW(tbGems[#Headers])</f>
        <v>228</v>
      </c>
      <c r="F370" s="4" t="str">
        <f>_xlfn.CONCAT( VLOOKUP( tbGems[[#This Row],[Type]],tbBaseType[],2,FALSE), ".",VLOOKUP( tbGems[[#This Row],[Sub-Type]],tbSubtype[],2,FALSE),".",tbGems[[#This Row],[Offset]])</f>
        <v>6.14.228</v>
      </c>
      <c r="G370" s="41" t="str">
        <f>_xlfn.CONCAT( tbGems[[#This Row],[Prefix]]," ",tbGems[[#This Row],[Name]])</f>
        <v>6.14.228 Incinerate</v>
      </c>
      <c r="H370" s="45" t="s">
        <v>815</v>
      </c>
      <c r="CE370" s="2"/>
      <c r="CF370" s="2"/>
    </row>
    <row r="371" spans="2:84" ht="32.1" hidden="1" customHeight="1" x14ac:dyDescent="0.25">
      <c r="B371" s="2" t="s">
        <v>1069</v>
      </c>
      <c r="C371" s="3" t="s">
        <v>12</v>
      </c>
      <c r="D371" s="3" t="s">
        <v>170</v>
      </c>
      <c r="E371" s="3">
        <f>ROW(tbGems[#This Row])-ROW(tbGems[#Headers])</f>
        <v>229</v>
      </c>
      <c r="F371" s="4" t="str">
        <f>_xlfn.CONCAT( VLOOKUP( tbGems[[#This Row],[Type]],tbBaseType[],2,FALSE), ".",VLOOKUP( tbGems[[#This Row],[Sub-Type]],tbSubtype[],2,FALSE),".",tbGems[[#This Row],[Offset]])</f>
        <v>6.14.229</v>
      </c>
      <c r="G371" s="41" t="str">
        <f>_xlfn.CONCAT( tbGems[[#This Row],[Prefix]]," ",tbGems[[#This Row],[Name]])</f>
        <v>6.14.229 Increased Area of Effect Support</v>
      </c>
      <c r="H371" s="45" t="s">
        <v>1734</v>
      </c>
      <c r="CE371" s="2"/>
      <c r="CF371" s="2"/>
    </row>
    <row r="372" spans="2:84" ht="32.1" hidden="1" customHeight="1" x14ac:dyDescent="0.25">
      <c r="B372" s="2" t="s">
        <v>223</v>
      </c>
      <c r="C372" s="3" t="s">
        <v>12</v>
      </c>
      <c r="D372" s="3" t="s">
        <v>170</v>
      </c>
      <c r="E372" s="3">
        <f>ROW(tbGems[#This Row])-ROW(tbGems[#Headers])</f>
        <v>230</v>
      </c>
      <c r="F372" s="4" t="str">
        <f>_xlfn.CONCAT( VLOOKUP( tbGems[[#This Row],[Type]],tbBaseType[],2,FALSE), ".",VLOOKUP( tbGems[[#This Row],[Sub-Type]],tbSubtype[],2,FALSE),".",tbGems[[#This Row],[Offset]])</f>
        <v>6.14.230</v>
      </c>
      <c r="G372" s="41" t="str">
        <f>_xlfn.CONCAT( tbGems[[#This Row],[Prefix]]," ",tbGems[[#This Row],[Name]])</f>
        <v>6.14.230 Increased Critical Damage Support</v>
      </c>
      <c r="H372" s="45" t="s">
        <v>193</v>
      </c>
      <c r="CE372" s="2"/>
      <c r="CF372" s="2"/>
    </row>
    <row r="373" spans="2:84" ht="32.1" hidden="1" customHeight="1" x14ac:dyDescent="0.25">
      <c r="B373" s="2" t="s">
        <v>211</v>
      </c>
      <c r="C373" s="3" t="s">
        <v>12</v>
      </c>
      <c r="D373" s="3" t="s">
        <v>170</v>
      </c>
      <c r="E373" s="3">
        <f>ROW(tbGems[#This Row])-ROW(tbGems[#Headers])</f>
        <v>231</v>
      </c>
      <c r="F373" s="4" t="str">
        <f>_xlfn.CONCAT( VLOOKUP( tbGems[[#This Row],[Type]],tbBaseType[],2,FALSE), ".",VLOOKUP( tbGems[[#This Row],[Sub-Type]],tbSubtype[],2,FALSE),".",tbGems[[#This Row],[Offset]])</f>
        <v>6.14.231</v>
      </c>
      <c r="G373" s="41" t="str">
        <f>_xlfn.CONCAT( tbGems[[#This Row],[Prefix]]," ",tbGems[[#This Row],[Name]])</f>
        <v>6.14.231 Increased Critical Strikes Support</v>
      </c>
      <c r="H373" s="45" t="s">
        <v>193</v>
      </c>
      <c r="CE373" s="2"/>
      <c r="CF373" s="2"/>
    </row>
    <row r="374" spans="2:84" ht="32.1" hidden="1" customHeight="1" x14ac:dyDescent="0.25">
      <c r="B374" s="2" t="s">
        <v>234</v>
      </c>
      <c r="C374" s="3" t="s">
        <v>12</v>
      </c>
      <c r="D374" s="3" t="s">
        <v>169</v>
      </c>
      <c r="E374" s="3">
        <f>ROW(tbGems[#This Row])-ROW(tbGems[#Headers])</f>
        <v>232</v>
      </c>
      <c r="F374" s="4" t="str">
        <f>_xlfn.CONCAT( VLOOKUP( tbGems[[#This Row],[Type]],tbBaseType[],2,FALSE), ".",VLOOKUP( tbGems[[#This Row],[Sub-Type]],tbSubtype[],2,FALSE),".",tbGems[[#This Row],[Offset]])</f>
        <v>6.12.232</v>
      </c>
      <c r="G374" s="41" t="str">
        <f>_xlfn.CONCAT( tbGems[[#This Row],[Prefix]]," ",tbGems[[#This Row],[Name]])</f>
        <v>6.12.232 Increased Duration Support</v>
      </c>
      <c r="H374" s="45" t="s">
        <v>204</v>
      </c>
      <c r="CE374" s="2"/>
      <c r="CF374" s="2"/>
    </row>
    <row r="375" spans="2:84" ht="32.1" hidden="1" customHeight="1" x14ac:dyDescent="0.25">
      <c r="B375" s="2" t="s">
        <v>840</v>
      </c>
      <c r="C375" s="3" t="s">
        <v>12</v>
      </c>
      <c r="D375" s="3" t="s">
        <v>169</v>
      </c>
      <c r="E375" s="3">
        <f>ROW(tbGems[#This Row])-ROW(tbGems[#Headers])</f>
        <v>233</v>
      </c>
      <c r="F375" s="4" t="str">
        <f>_xlfn.CONCAT( VLOOKUP( tbGems[[#This Row],[Type]],tbBaseType[],2,FALSE), ".",VLOOKUP( tbGems[[#This Row],[Sub-Type]],tbSubtype[],2,FALSE),".",tbGems[[#This Row],[Offset]])</f>
        <v>6.12.233</v>
      </c>
      <c r="G375" s="41" t="str">
        <f>_xlfn.CONCAT( tbGems[[#This Row],[Prefix]]," ",tbGems[[#This Row],[Name]])</f>
        <v>6.12.233 Infernal Blow</v>
      </c>
      <c r="H375" s="45" t="s">
        <v>815</v>
      </c>
      <c r="CE375" s="2"/>
      <c r="CF375" s="2"/>
    </row>
    <row r="376" spans="2:84" ht="32.1" hidden="1" customHeight="1" x14ac:dyDescent="0.25">
      <c r="B376" s="2" t="s">
        <v>841</v>
      </c>
      <c r="C376" s="3" t="s">
        <v>12</v>
      </c>
      <c r="D376" s="3" t="s">
        <v>169</v>
      </c>
      <c r="E376" s="3">
        <f>ROW(tbGems[#This Row])-ROW(tbGems[#Headers])</f>
        <v>234</v>
      </c>
      <c r="F376" s="4" t="str">
        <f>_xlfn.CONCAT( VLOOKUP( tbGems[[#This Row],[Type]],tbBaseType[],2,FALSE), ".",VLOOKUP( tbGems[[#This Row],[Sub-Type]],tbSubtype[],2,FALSE),".",tbGems[[#This Row],[Offset]])</f>
        <v>6.12.234</v>
      </c>
      <c r="G376" s="41" t="str">
        <f>_xlfn.CONCAT( tbGems[[#This Row],[Prefix]]," ",tbGems[[#This Row],[Name]])</f>
        <v>6.12.234 Infernal Cry</v>
      </c>
      <c r="H376" s="45" t="s">
        <v>815</v>
      </c>
      <c r="CE376" s="2"/>
      <c r="CF376" s="2"/>
    </row>
    <row r="377" spans="2:84" ht="32.1" hidden="1" customHeight="1" x14ac:dyDescent="0.25">
      <c r="B377" s="2" t="s">
        <v>1070</v>
      </c>
      <c r="C377" s="3" t="s">
        <v>12</v>
      </c>
      <c r="D377" s="3" t="s">
        <v>170</v>
      </c>
      <c r="E377" s="3">
        <f>ROW(tbGems[#This Row])-ROW(tbGems[#Headers])</f>
        <v>235</v>
      </c>
      <c r="F377" s="4" t="str">
        <f>_xlfn.CONCAT( VLOOKUP( tbGems[[#This Row],[Type]],tbBaseType[],2,FALSE), ".",VLOOKUP( tbGems[[#This Row],[Sub-Type]],tbSubtype[],2,FALSE),".",tbGems[[#This Row],[Offset]])</f>
        <v>6.14.235</v>
      </c>
      <c r="G377" s="41" t="str">
        <f>_xlfn.CONCAT( tbGems[[#This Row],[Prefix]]," ",tbGems[[#This Row],[Name]])</f>
        <v>6.14.235 Infernal Legion Support</v>
      </c>
      <c r="H377" s="45" t="s">
        <v>815</v>
      </c>
      <c r="CE377" s="2"/>
      <c r="CF377" s="2"/>
    </row>
    <row r="378" spans="2:84" ht="32.1" hidden="1" customHeight="1" x14ac:dyDescent="0.25">
      <c r="B378" s="2" t="s">
        <v>1071</v>
      </c>
      <c r="C378" s="3" t="s">
        <v>12</v>
      </c>
      <c r="D378" s="3" t="s">
        <v>170</v>
      </c>
      <c r="E378" s="3">
        <f>ROW(tbGems[#This Row])-ROW(tbGems[#Headers])</f>
        <v>236</v>
      </c>
      <c r="F378" s="4" t="str">
        <f>_xlfn.CONCAT( VLOOKUP( tbGems[[#This Row],[Type]],tbBaseType[],2,FALSE), ".",VLOOKUP( tbGems[[#This Row],[Sub-Type]],tbSubtype[],2,FALSE),".",tbGems[[#This Row],[Offset]])</f>
        <v>6.14.236</v>
      </c>
      <c r="G378" s="41" t="str">
        <f>_xlfn.CONCAT( tbGems[[#This Row],[Prefix]]," ",tbGems[[#This Row],[Name]])</f>
        <v>6.14.236 Infused Channelling Support</v>
      </c>
      <c r="H378" s="45" t="s">
        <v>1705</v>
      </c>
      <c r="CE378" s="2"/>
      <c r="CF378" s="2"/>
    </row>
    <row r="379" spans="2:84" ht="32.1" hidden="1" customHeight="1" x14ac:dyDescent="0.25">
      <c r="B379" s="2" t="s">
        <v>1072</v>
      </c>
      <c r="C379" s="3" t="s">
        <v>12</v>
      </c>
      <c r="D379" s="3" t="s">
        <v>170</v>
      </c>
      <c r="E379" s="3">
        <f>ROW(tbGems[#This Row])-ROW(tbGems[#Headers])</f>
        <v>237</v>
      </c>
      <c r="F379" s="4" t="str">
        <f>_xlfn.CONCAT( VLOOKUP( tbGems[[#This Row],[Type]],tbBaseType[],2,FALSE), ".",VLOOKUP( tbGems[[#This Row],[Sub-Type]],tbSubtype[],2,FALSE),".",tbGems[[#This Row],[Offset]])</f>
        <v>6.14.237</v>
      </c>
      <c r="G379" s="41" t="str">
        <f>_xlfn.CONCAT( tbGems[[#This Row],[Prefix]]," ",tbGems[[#This Row],[Name]])</f>
        <v>6.14.237 Innervate Support</v>
      </c>
      <c r="H379" s="45" t="s">
        <v>815</v>
      </c>
      <c r="CE379" s="2"/>
      <c r="CF379" s="2"/>
    </row>
    <row r="380" spans="2:84" ht="32.1" hidden="1" customHeight="1" x14ac:dyDescent="0.25">
      <c r="B380" s="2" t="s">
        <v>1018</v>
      </c>
      <c r="C380" s="3" t="s">
        <v>12</v>
      </c>
      <c r="D380" s="3" t="s">
        <v>169</v>
      </c>
      <c r="E380" s="3">
        <f>ROW(tbGems[#This Row])-ROW(tbGems[#Headers])</f>
        <v>238</v>
      </c>
      <c r="F380" s="4" t="str">
        <f>_xlfn.CONCAT( VLOOKUP( tbGems[[#This Row],[Type]],tbBaseType[],2,FALSE), ".",VLOOKUP( tbGems[[#This Row],[Sub-Type]],tbSubtype[],2,FALSE),".",tbGems[[#This Row],[Offset]])</f>
        <v>6.12.238</v>
      </c>
      <c r="G380" s="41" t="str">
        <f>_xlfn.CONCAT( tbGems[[#This Row],[Prefix]]," ",tbGems[[#This Row],[Name]])</f>
        <v>6.12.238 Inspiration Support</v>
      </c>
      <c r="H380" s="45" t="s">
        <v>815</v>
      </c>
      <c r="CE380" s="2"/>
      <c r="CF380" s="2"/>
    </row>
    <row r="381" spans="2:84" ht="32.1" hidden="1" customHeight="1" x14ac:dyDescent="0.25">
      <c r="B381" s="2" t="s">
        <v>1073</v>
      </c>
      <c r="C381" s="3" t="s">
        <v>12</v>
      </c>
      <c r="D381" s="3" t="s">
        <v>170</v>
      </c>
      <c r="E381" s="3">
        <f>ROW(tbGems[#This Row])-ROW(tbGems[#Headers])</f>
        <v>239</v>
      </c>
      <c r="F381" s="4" t="str">
        <f>_xlfn.CONCAT( VLOOKUP( tbGems[[#This Row],[Type]],tbBaseType[],2,FALSE), ".",VLOOKUP( tbGems[[#This Row],[Sub-Type]],tbSubtype[],2,FALSE),".",tbGems[[#This Row],[Offset]])</f>
        <v>6.14.239</v>
      </c>
      <c r="G381" s="41" t="str">
        <f>_xlfn.CONCAT( tbGems[[#This Row],[Prefix]]," ",tbGems[[#This Row],[Name]])</f>
        <v>6.14.239 Intensify Support</v>
      </c>
      <c r="H381" s="45" t="s">
        <v>815</v>
      </c>
      <c r="CE381" s="2"/>
      <c r="CF381" s="2"/>
    </row>
    <row r="382" spans="2:84" ht="32.1" hidden="1" customHeight="1" x14ac:dyDescent="0.25">
      <c r="B382" s="2" t="s">
        <v>842</v>
      </c>
      <c r="C382" s="3" t="s">
        <v>12</v>
      </c>
      <c r="D382" s="3" t="s">
        <v>169</v>
      </c>
      <c r="E382" s="3">
        <f>ROW(tbGems[#This Row])-ROW(tbGems[#Headers])</f>
        <v>240</v>
      </c>
      <c r="F382" s="4" t="str">
        <f>_xlfn.CONCAT( VLOOKUP( tbGems[[#This Row],[Type]],tbBaseType[],2,FALSE), ".",VLOOKUP( tbGems[[#This Row],[Sub-Type]],tbSubtype[],2,FALSE),".",tbGems[[#This Row],[Offset]])</f>
        <v>6.12.240</v>
      </c>
      <c r="G382" s="41" t="str">
        <f>_xlfn.CONCAT( tbGems[[#This Row],[Prefix]]," ",tbGems[[#This Row],[Name]])</f>
        <v>6.12.240 Intimidating Cry</v>
      </c>
      <c r="H382" s="45" t="s">
        <v>815</v>
      </c>
      <c r="CE382" s="2"/>
      <c r="CF382" s="2"/>
    </row>
    <row r="383" spans="2:84" ht="32.1" hidden="1" customHeight="1" x14ac:dyDescent="0.25">
      <c r="B383" s="2" t="s">
        <v>1019</v>
      </c>
      <c r="C383" s="3" t="s">
        <v>12</v>
      </c>
      <c r="D383" s="3" t="s">
        <v>169</v>
      </c>
      <c r="E383" s="3">
        <f>ROW(tbGems[#This Row])-ROW(tbGems[#Headers])</f>
        <v>241</v>
      </c>
      <c r="F383" s="4" t="str">
        <f>_xlfn.CONCAT( VLOOKUP( tbGems[[#This Row],[Type]],tbBaseType[],2,FALSE), ".",VLOOKUP( tbGems[[#This Row],[Sub-Type]],tbSubtype[],2,FALSE),".",tbGems[[#This Row],[Offset]])</f>
        <v>6.12.241</v>
      </c>
      <c r="G383" s="41" t="str">
        <f>_xlfn.CONCAT( tbGems[[#This Row],[Prefix]]," ",tbGems[[#This Row],[Name]])</f>
        <v>6.12.241 Iron Grip Support</v>
      </c>
      <c r="H383" s="45" t="s">
        <v>815</v>
      </c>
      <c r="CE383" s="2"/>
      <c r="CF383" s="2"/>
    </row>
    <row r="384" spans="2:84" ht="32.1" hidden="1" customHeight="1" x14ac:dyDescent="0.25">
      <c r="B384" s="2" t="s">
        <v>1020</v>
      </c>
      <c r="C384" s="3" t="s">
        <v>12</v>
      </c>
      <c r="D384" s="3" t="s">
        <v>169</v>
      </c>
      <c r="E384" s="3">
        <f>ROW(tbGems[#This Row])-ROW(tbGems[#Headers])</f>
        <v>242</v>
      </c>
      <c r="F384" s="4" t="str">
        <f>_xlfn.CONCAT( VLOOKUP( tbGems[[#This Row],[Type]],tbBaseType[],2,FALSE), ".",VLOOKUP( tbGems[[#This Row],[Sub-Type]],tbSubtype[],2,FALSE),".",tbGems[[#This Row],[Offset]])</f>
        <v>6.12.242</v>
      </c>
      <c r="G384" s="41" t="str">
        <f>_xlfn.CONCAT( tbGems[[#This Row],[Prefix]]," ",tbGems[[#This Row],[Name]])</f>
        <v>6.12.242 Iron Will Support</v>
      </c>
      <c r="H384" s="45" t="s">
        <v>815</v>
      </c>
      <c r="CE384" s="2"/>
      <c r="CF384" s="2"/>
    </row>
    <row r="385" spans="2:84" ht="32.1" hidden="1" customHeight="1" x14ac:dyDescent="0.25">
      <c r="B385" s="2" t="s">
        <v>1074</v>
      </c>
      <c r="C385" s="3" t="s">
        <v>12</v>
      </c>
      <c r="D385" s="3" t="s">
        <v>170</v>
      </c>
      <c r="E385" s="3">
        <f>ROW(tbGems[#This Row])-ROW(tbGems[#Headers])</f>
        <v>243</v>
      </c>
      <c r="F385" s="4" t="str">
        <f>_xlfn.CONCAT( VLOOKUP( tbGems[[#This Row],[Type]],tbBaseType[],2,FALSE), ".",VLOOKUP( tbGems[[#This Row],[Sub-Type]],tbSubtype[],2,FALSE),".",tbGems[[#This Row],[Offset]])</f>
        <v>6.14.243</v>
      </c>
      <c r="G385" s="41" t="str">
        <f>_xlfn.CONCAT( tbGems[[#This Row],[Prefix]]," ",tbGems[[#This Row],[Name]])</f>
        <v>6.14.243 Item Rarity Support</v>
      </c>
      <c r="H385" s="45" t="s">
        <v>815</v>
      </c>
      <c r="CE385" s="2"/>
      <c r="CF385" s="2"/>
    </row>
    <row r="386" spans="2:84" ht="32.1" hidden="1" customHeight="1" x14ac:dyDescent="0.25">
      <c r="B386" s="2" t="s">
        <v>417</v>
      </c>
      <c r="C386" s="3" t="s">
        <v>12</v>
      </c>
      <c r="D386" s="3" t="s">
        <v>170</v>
      </c>
      <c r="E386" s="3">
        <f>ROW(tbGems[#This Row])-ROW(tbGems[#Headers])</f>
        <v>244</v>
      </c>
      <c r="F386" s="4" t="str">
        <f>_xlfn.CONCAT( VLOOKUP( tbGems[[#This Row],[Type]],tbBaseType[],2,FALSE), ".",VLOOKUP( tbGems[[#This Row],[Sub-Type]],tbSubtype[],2,FALSE),".",tbGems[[#This Row],[Offset]])</f>
        <v>6.14.244</v>
      </c>
      <c r="G386" s="41" t="str">
        <f>_xlfn.CONCAT( tbGems[[#This Row],[Prefix]]," ",tbGems[[#This Row],[Name]])</f>
        <v>6.14.244 Kinetic Blast</v>
      </c>
      <c r="H386" s="45" t="s">
        <v>418</v>
      </c>
      <c r="CE386" s="2"/>
      <c r="CF386" s="2"/>
    </row>
    <row r="387" spans="2:84" ht="32.1" hidden="1" customHeight="1" x14ac:dyDescent="0.25">
      <c r="B387" s="2" t="s">
        <v>914</v>
      </c>
      <c r="C387" s="3" t="s">
        <v>12</v>
      </c>
      <c r="D387" s="3" t="s">
        <v>170</v>
      </c>
      <c r="E387" s="3">
        <f>ROW(tbGems[#This Row])-ROW(tbGems[#Headers])</f>
        <v>245</v>
      </c>
      <c r="F387" s="4" t="str">
        <f>_xlfn.CONCAT( VLOOKUP( tbGems[[#This Row],[Type]],tbBaseType[],2,FALSE), ".",VLOOKUP( tbGems[[#This Row],[Sub-Type]],tbSubtype[],2,FALSE),".",tbGems[[#This Row],[Offset]])</f>
        <v>6.14.245</v>
      </c>
      <c r="G387" s="41" t="str">
        <f>_xlfn.CONCAT( tbGems[[#This Row],[Prefix]]," ",tbGems[[#This Row],[Name]])</f>
        <v>6.14.245 Kinetic Bolt</v>
      </c>
      <c r="H387" s="45" t="s">
        <v>815</v>
      </c>
      <c r="CE387" s="2"/>
      <c r="CF387" s="2"/>
    </row>
    <row r="388" spans="2:84" ht="32.1" hidden="1" customHeight="1" x14ac:dyDescent="0.25">
      <c r="B388" s="2" t="s">
        <v>1021</v>
      </c>
      <c r="C388" s="3" t="s">
        <v>12</v>
      </c>
      <c r="D388" s="3" t="s">
        <v>169</v>
      </c>
      <c r="E388" s="3">
        <f>ROW(tbGems[#This Row])-ROW(tbGems[#Headers])</f>
        <v>246</v>
      </c>
      <c r="F388" s="4" t="str">
        <f>_xlfn.CONCAT( VLOOKUP( tbGems[[#This Row],[Type]],tbBaseType[],2,FALSE), ".",VLOOKUP( tbGems[[#This Row],[Sub-Type]],tbSubtype[],2,FALSE),".",tbGems[[#This Row],[Offset]])</f>
        <v>6.12.246</v>
      </c>
      <c r="G388" s="41" t="str">
        <f>_xlfn.CONCAT( tbGems[[#This Row],[Prefix]]," ",tbGems[[#This Row],[Name]])</f>
        <v>6.12.246 Knockback Support</v>
      </c>
      <c r="H388" s="45" t="s">
        <v>815</v>
      </c>
      <c r="CE388" s="2"/>
      <c r="CF388" s="2"/>
    </row>
    <row r="389" spans="2:84" ht="32.1" hidden="1" customHeight="1" x14ac:dyDescent="0.25">
      <c r="B389" s="2" t="s">
        <v>782</v>
      </c>
      <c r="C389" s="3" t="s">
        <v>12</v>
      </c>
      <c r="D389" s="3" t="s">
        <v>168</v>
      </c>
      <c r="E389" s="3">
        <f>ROW(tbGems[#This Row])-ROW(tbGems[#Headers])</f>
        <v>247</v>
      </c>
      <c r="F389" s="4" t="str">
        <f>_xlfn.CONCAT( VLOOKUP( tbGems[[#This Row],[Type]],tbBaseType[],2,FALSE), ".",VLOOKUP( tbGems[[#This Row],[Sub-Type]],tbSubtype[],2,FALSE),".",tbGems[[#This Row],[Offset]])</f>
        <v>6.13.247</v>
      </c>
      <c r="G389" s="41" t="str">
        <f>_xlfn.CONCAT( tbGems[[#This Row],[Prefix]]," ",tbGems[[#This Row],[Name]])</f>
        <v>6.13.247 Lacerate</v>
      </c>
      <c r="H389" s="45" t="s">
        <v>815</v>
      </c>
      <c r="CE389" s="2"/>
      <c r="CF389" s="2"/>
    </row>
    <row r="390" spans="2:84" ht="32.1" hidden="1" customHeight="1" x14ac:dyDescent="0.25">
      <c r="B390" s="2" t="s">
        <v>783</v>
      </c>
      <c r="C390" s="3" t="s">
        <v>12</v>
      </c>
      <c r="D390" s="3" t="s">
        <v>168</v>
      </c>
      <c r="E390" s="3">
        <f>ROW(tbGems[#This Row])-ROW(tbGems[#Headers])</f>
        <v>248</v>
      </c>
      <c r="F390" s="4" t="str">
        <f>_xlfn.CONCAT( VLOOKUP( tbGems[[#This Row],[Type]],tbBaseType[],2,FALSE), ".",VLOOKUP( tbGems[[#This Row],[Sub-Type]],tbSubtype[],2,FALSE),".",tbGems[[#This Row],[Offset]])</f>
        <v>6.13.248</v>
      </c>
      <c r="G390" s="41" t="str">
        <f>_xlfn.CONCAT( tbGems[[#This Row],[Prefix]]," ",tbGems[[#This Row],[Name]])</f>
        <v>6.13.248 Lancing Steel</v>
      </c>
      <c r="H390" s="45" t="s">
        <v>815</v>
      </c>
      <c r="CE390" s="2"/>
      <c r="CF390" s="2"/>
    </row>
    <row r="391" spans="2:84" ht="32.1" hidden="1" customHeight="1" x14ac:dyDescent="0.25">
      <c r="B391" s="2" t="s">
        <v>843</v>
      </c>
      <c r="C391" s="3" t="s">
        <v>12</v>
      </c>
      <c r="D391" s="3" t="s">
        <v>169</v>
      </c>
      <c r="E391" s="3">
        <f>ROW(tbGems[#This Row])-ROW(tbGems[#Headers])</f>
        <v>249</v>
      </c>
      <c r="F391" s="4" t="str">
        <f>_xlfn.CONCAT( VLOOKUP( tbGems[[#This Row],[Type]],tbBaseType[],2,FALSE), ".",VLOOKUP( tbGems[[#This Row],[Sub-Type]],tbSubtype[],2,FALSE),".",tbGems[[#This Row],[Offset]])</f>
        <v>6.12.249</v>
      </c>
      <c r="G391" s="41" t="str">
        <f>_xlfn.CONCAT( tbGems[[#This Row],[Prefix]]," ",tbGems[[#This Row],[Name]])</f>
        <v>6.12.249 Leap Slam</v>
      </c>
      <c r="H391" s="45" t="s">
        <v>1692</v>
      </c>
      <c r="CE391" s="2"/>
      <c r="CF391" s="2"/>
    </row>
    <row r="392" spans="2:84" ht="32.1" hidden="1" customHeight="1" x14ac:dyDescent="0.25">
      <c r="B392" s="2" t="s">
        <v>1022</v>
      </c>
      <c r="C392" s="3" t="s">
        <v>12</v>
      </c>
      <c r="D392" s="3" t="s">
        <v>169</v>
      </c>
      <c r="E392" s="3">
        <f>ROW(tbGems[#This Row])-ROW(tbGems[#Headers])</f>
        <v>250</v>
      </c>
      <c r="F392" s="4" t="str">
        <f>_xlfn.CONCAT( VLOOKUP( tbGems[[#This Row],[Type]],tbBaseType[],2,FALSE), ".",VLOOKUP( tbGems[[#This Row],[Sub-Type]],tbSubtype[],2,FALSE),".",tbGems[[#This Row],[Offset]])</f>
        <v>6.12.250</v>
      </c>
      <c r="G392" s="41" t="str">
        <f>_xlfn.CONCAT( tbGems[[#This Row],[Prefix]]," ",tbGems[[#This Row],[Name]])</f>
        <v>6.12.250 Less Duration Support</v>
      </c>
      <c r="H392" s="45" t="s">
        <v>815</v>
      </c>
      <c r="CE392" s="2"/>
      <c r="CF392" s="2"/>
    </row>
    <row r="393" spans="2:84" ht="32.1" hidden="1" customHeight="1" x14ac:dyDescent="0.25">
      <c r="B393" s="2" t="s">
        <v>978</v>
      </c>
      <c r="C393" s="3" t="s">
        <v>12</v>
      </c>
      <c r="D393" s="3" t="s">
        <v>168</v>
      </c>
      <c r="E393" s="3">
        <f>ROW(tbGems[#This Row])-ROW(tbGems[#Headers])</f>
        <v>251</v>
      </c>
      <c r="F393" s="4" t="str">
        <f>_xlfn.CONCAT( VLOOKUP( tbGems[[#This Row],[Type]],tbBaseType[],2,FALSE), ".",VLOOKUP( tbGems[[#This Row],[Sub-Type]],tbSubtype[],2,FALSE),".",tbGems[[#This Row],[Offset]])</f>
        <v>6.13.251</v>
      </c>
      <c r="G393" s="41" t="str">
        <f>_xlfn.CONCAT( tbGems[[#This Row],[Prefix]]," ",tbGems[[#This Row],[Name]])</f>
        <v>6.13.251 Lesser Multiple Projectiles Support</v>
      </c>
      <c r="H393" s="45" t="s">
        <v>251</v>
      </c>
      <c r="CE393" s="2"/>
      <c r="CF393" s="2"/>
    </row>
    <row r="394" spans="2:84" ht="32.1" hidden="1" customHeight="1" x14ac:dyDescent="0.25">
      <c r="B394" s="2" t="s">
        <v>178</v>
      </c>
      <c r="C394" s="3" t="s">
        <v>12</v>
      </c>
      <c r="D394" s="3" t="s">
        <v>168</v>
      </c>
      <c r="E394" s="3">
        <f>ROW(tbGems[#This Row])-ROW(tbGems[#Headers])</f>
        <v>252</v>
      </c>
      <c r="F394" s="4" t="str">
        <f>_xlfn.CONCAT( VLOOKUP( tbGems[[#This Row],[Type]],tbBaseType[],2,FALSE), ".",VLOOKUP( tbGems[[#This Row],[Sub-Type]],tbSubtype[],2,FALSE),".",tbGems[[#This Row],[Offset]])</f>
        <v>6.13.252</v>
      </c>
      <c r="G394" s="41" t="str">
        <f>_xlfn.CONCAT( tbGems[[#This Row],[Prefix]]," ",tbGems[[#This Row],[Name]])</f>
        <v>6.13.252 Lesser Poison Support</v>
      </c>
      <c r="H394" s="45" t="s">
        <v>192</v>
      </c>
      <c r="CE394" s="2"/>
      <c r="CF394" s="2"/>
    </row>
    <row r="395" spans="2:84" ht="32.1" hidden="1" customHeight="1" x14ac:dyDescent="0.25">
      <c r="B395" s="2" t="s">
        <v>236</v>
      </c>
      <c r="C395" s="3" t="s">
        <v>12</v>
      </c>
      <c r="D395" s="3" t="s">
        <v>169</v>
      </c>
      <c r="E395" s="3">
        <f>ROW(tbGems[#This Row])-ROW(tbGems[#Headers])</f>
        <v>253</v>
      </c>
      <c r="F395" s="4" t="str">
        <f>_xlfn.CONCAT( VLOOKUP( tbGems[[#This Row],[Type]],tbBaseType[],2,FALSE), ".",VLOOKUP( tbGems[[#This Row],[Sub-Type]],tbSubtype[],2,FALSE),".",tbGems[[#This Row],[Offset]])</f>
        <v>6.12.253</v>
      </c>
      <c r="G395" s="41" t="str">
        <f>_xlfn.CONCAT( tbGems[[#This Row],[Prefix]]," ",tbGems[[#This Row],[Name]])</f>
        <v>6.12.253 Life Gain on Hit Support</v>
      </c>
      <c r="H395" s="45" t="s">
        <v>237</v>
      </c>
      <c r="CE395" s="2"/>
      <c r="CF395" s="2"/>
    </row>
    <row r="396" spans="2:84" ht="32.1" hidden="1" customHeight="1" x14ac:dyDescent="0.25">
      <c r="B396" s="2" t="s">
        <v>1023</v>
      </c>
      <c r="C396" s="3" t="s">
        <v>12</v>
      </c>
      <c r="D396" s="3" t="s">
        <v>169</v>
      </c>
      <c r="E396" s="3">
        <f>ROW(tbGems[#This Row])-ROW(tbGems[#Headers])</f>
        <v>254</v>
      </c>
      <c r="F396" s="4" t="str">
        <f>_xlfn.CONCAT( VLOOKUP( tbGems[[#This Row],[Type]],tbBaseType[],2,FALSE), ".",VLOOKUP( tbGems[[#This Row],[Sub-Type]],tbSubtype[],2,FALSE),".",tbGems[[#This Row],[Offset]])</f>
        <v>6.12.254</v>
      </c>
      <c r="G396" s="41" t="str">
        <f>_xlfn.CONCAT( tbGems[[#This Row],[Prefix]]," ",tbGems[[#This Row],[Name]])</f>
        <v>6.12.254 Life Leech Support</v>
      </c>
      <c r="H396" s="45" t="s">
        <v>815</v>
      </c>
      <c r="CE396" s="2"/>
      <c r="CF396" s="2"/>
    </row>
    <row r="397" spans="2:84" ht="32.1" hidden="1" customHeight="1" x14ac:dyDescent="0.25">
      <c r="B397" s="2" t="s">
        <v>784</v>
      </c>
      <c r="C397" s="3" t="s">
        <v>12</v>
      </c>
      <c r="D397" s="3" t="s">
        <v>168</v>
      </c>
      <c r="E397" s="3">
        <f>ROW(tbGems[#This Row])-ROW(tbGems[#Headers])</f>
        <v>255</v>
      </c>
      <c r="F397" s="4" t="str">
        <f>_xlfn.CONCAT( VLOOKUP( tbGems[[#This Row],[Type]],tbBaseType[],2,FALSE), ".",VLOOKUP( tbGems[[#This Row],[Sub-Type]],tbSubtype[],2,FALSE),".",tbGems[[#This Row],[Offset]])</f>
        <v>6.13.255</v>
      </c>
      <c r="G397" s="41" t="str">
        <f>_xlfn.CONCAT( tbGems[[#This Row],[Prefix]]," ",tbGems[[#This Row],[Name]])</f>
        <v>6.13.255 Lightning Arrow</v>
      </c>
      <c r="H397" s="45" t="s">
        <v>815</v>
      </c>
      <c r="CE397" s="2"/>
      <c r="CF397" s="2"/>
    </row>
    <row r="398" spans="2:84" ht="32.1" hidden="1" customHeight="1" x14ac:dyDescent="0.25">
      <c r="B398" s="2" t="s">
        <v>1075</v>
      </c>
      <c r="C398" s="3" t="s">
        <v>12</v>
      </c>
      <c r="D398" s="3" t="s">
        <v>170</v>
      </c>
      <c r="E398" s="3">
        <f>ROW(tbGems[#This Row])-ROW(tbGems[#Headers])</f>
        <v>256</v>
      </c>
      <c r="F398" s="4" t="str">
        <f>_xlfn.CONCAT( VLOOKUP( tbGems[[#This Row],[Type]],tbBaseType[],2,FALSE), ".",VLOOKUP( tbGems[[#This Row],[Sub-Type]],tbSubtype[],2,FALSE),".",tbGems[[#This Row],[Offset]])</f>
        <v>6.14.256</v>
      </c>
      <c r="G398" s="41" t="str">
        <f>_xlfn.CONCAT( tbGems[[#This Row],[Prefix]]," ",tbGems[[#This Row],[Name]])</f>
        <v>6.14.256 Lightning Penetration Support</v>
      </c>
      <c r="H398" s="45" t="s">
        <v>815</v>
      </c>
      <c r="CE398" s="2"/>
      <c r="CF398" s="2"/>
    </row>
    <row r="399" spans="2:84" ht="32.1" hidden="1" customHeight="1" x14ac:dyDescent="0.25">
      <c r="B399" s="2" t="s">
        <v>915</v>
      </c>
      <c r="C399" s="3" t="s">
        <v>12</v>
      </c>
      <c r="D399" s="3" t="s">
        <v>170</v>
      </c>
      <c r="E399" s="3">
        <f>ROW(tbGems[#This Row])-ROW(tbGems[#Headers])</f>
        <v>257</v>
      </c>
      <c r="F399" s="4" t="str">
        <f>_xlfn.CONCAT( VLOOKUP( tbGems[[#This Row],[Type]],tbBaseType[],2,FALSE), ".",VLOOKUP( tbGems[[#This Row],[Sub-Type]],tbSubtype[],2,FALSE),".",tbGems[[#This Row],[Offset]])</f>
        <v>6.14.257</v>
      </c>
      <c r="G399" s="41" t="str">
        <f>_xlfn.CONCAT( tbGems[[#This Row],[Prefix]]," ",tbGems[[#This Row],[Name]])</f>
        <v>6.14.257 Lightning Spire Trap</v>
      </c>
      <c r="H399" s="45" t="s">
        <v>815</v>
      </c>
      <c r="CE399" s="2"/>
      <c r="CF399" s="2"/>
    </row>
    <row r="400" spans="2:84" ht="32.1" hidden="1" customHeight="1" x14ac:dyDescent="0.25">
      <c r="B400" s="2" t="s">
        <v>785</v>
      </c>
      <c r="C400" s="3" t="s">
        <v>12</v>
      </c>
      <c r="D400" s="3" t="s">
        <v>168</v>
      </c>
      <c r="E400" s="3">
        <f>ROW(tbGems[#This Row])-ROW(tbGems[#Headers])</f>
        <v>258</v>
      </c>
      <c r="F400" s="4" t="str">
        <f>_xlfn.CONCAT( VLOOKUP( tbGems[[#This Row],[Type]],tbBaseType[],2,FALSE), ".",VLOOKUP( tbGems[[#This Row],[Sub-Type]],tbSubtype[],2,FALSE),".",tbGems[[#This Row],[Offset]])</f>
        <v>6.13.258</v>
      </c>
      <c r="G400" s="41" t="str">
        <f>_xlfn.CONCAT( tbGems[[#This Row],[Prefix]]," ",tbGems[[#This Row],[Name]])</f>
        <v>6.13.258 Lightning Strike</v>
      </c>
      <c r="H400" s="45" t="s">
        <v>815</v>
      </c>
      <c r="CE400" s="2"/>
      <c r="CF400" s="2"/>
    </row>
    <row r="401" spans="2:84" ht="32.1" hidden="1" customHeight="1" x14ac:dyDescent="0.25">
      <c r="B401" s="2" t="s">
        <v>221</v>
      </c>
      <c r="C401" s="3" t="s">
        <v>12</v>
      </c>
      <c r="D401" s="3" t="s">
        <v>170</v>
      </c>
      <c r="E401" s="3">
        <f>ROW(tbGems[#This Row])-ROW(tbGems[#Headers])</f>
        <v>259</v>
      </c>
      <c r="F401" s="4" t="str">
        <f>_xlfn.CONCAT( VLOOKUP( tbGems[[#This Row],[Type]],tbBaseType[],2,FALSE), ".",VLOOKUP( tbGems[[#This Row],[Sub-Type]],tbSubtype[],2,FALSE),".",tbGems[[#This Row],[Offset]])</f>
        <v>6.14.259</v>
      </c>
      <c r="G401" s="41" t="str">
        <f>_xlfn.CONCAT( tbGems[[#This Row],[Prefix]]," ",tbGems[[#This Row],[Name]])</f>
        <v>6.14.259 Lightning Tendrils</v>
      </c>
      <c r="H401" s="45" t="s">
        <v>222</v>
      </c>
      <c r="CE401" s="2"/>
      <c r="CF401" s="2"/>
    </row>
    <row r="402" spans="2:84" ht="32.1" hidden="1" customHeight="1" x14ac:dyDescent="0.25">
      <c r="B402" s="2" t="s">
        <v>916</v>
      </c>
      <c r="C402" s="3" t="s">
        <v>12</v>
      </c>
      <c r="D402" s="3" t="s">
        <v>170</v>
      </c>
      <c r="E402" s="3">
        <f>ROW(tbGems[#This Row])-ROW(tbGems[#Headers])</f>
        <v>260</v>
      </c>
      <c r="F402" s="4" t="str">
        <f>_xlfn.CONCAT( VLOOKUP( tbGems[[#This Row],[Type]],tbBaseType[],2,FALSE), ".",VLOOKUP( tbGems[[#This Row],[Sub-Type]],tbSubtype[],2,FALSE),".",tbGems[[#This Row],[Offset]])</f>
        <v>6.14.260</v>
      </c>
      <c r="G402" s="41" t="str">
        <f>_xlfn.CONCAT( tbGems[[#This Row],[Prefix]]," ",tbGems[[#This Row],[Name]])</f>
        <v>6.14.260 Lightning Trap</v>
      </c>
      <c r="H402" s="45" t="s">
        <v>1110</v>
      </c>
      <c r="CE402" s="2"/>
      <c r="CF402" s="2"/>
    </row>
    <row r="403" spans="2:84" ht="32.1" hidden="1" customHeight="1" x14ac:dyDescent="0.25">
      <c r="B403" s="2" t="s">
        <v>214</v>
      </c>
      <c r="C403" s="3" t="s">
        <v>12</v>
      </c>
      <c r="D403" s="3" t="s">
        <v>170</v>
      </c>
      <c r="E403" s="3">
        <f>ROW(tbGems[#This Row])-ROW(tbGems[#Headers])</f>
        <v>261</v>
      </c>
      <c r="F403" s="4" t="str">
        <f>_xlfn.CONCAT( VLOOKUP( tbGems[[#This Row],[Type]],tbBaseType[],2,FALSE), ".",VLOOKUP( tbGems[[#This Row],[Sub-Type]],tbSubtype[],2,FALSE),".",tbGems[[#This Row],[Offset]])</f>
        <v>6.14.261</v>
      </c>
      <c r="G403" s="41" t="str">
        <f>_xlfn.CONCAT( tbGems[[#This Row],[Prefix]]," ",tbGems[[#This Row],[Name]])</f>
        <v>6.14.261 Lightning Warp</v>
      </c>
      <c r="H403" s="45" t="s">
        <v>215</v>
      </c>
      <c r="CE403" s="2"/>
      <c r="CF403" s="2"/>
    </row>
    <row r="404" spans="2:84" ht="32.1" hidden="1" customHeight="1" x14ac:dyDescent="0.25">
      <c r="B404" s="2" t="s">
        <v>917</v>
      </c>
      <c r="C404" s="3" t="s">
        <v>12</v>
      </c>
      <c r="D404" s="3" t="s">
        <v>170</v>
      </c>
      <c r="E404" s="3">
        <f>ROW(tbGems[#This Row])-ROW(tbGems[#Headers])</f>
        <v>262</v>
      </c>
      <c r="F404" s="4" t="str">
        <f>_xlfn.CONCAT( VLOOKUP( tbGems[[#This Row],[Type]],tbBaseType[],2,FALSE), ".",VLOOKUP( tbGems[[#This Row],[Sub-Type]],tbSubtype[],2,FALSE),".",tbGems[[#This Row],[Offset]])</f>
        <v>6.14.262</v>
      </c>
      <c r="G404" s="41" t="str">
        <f>_xlfn.CONCAT( tbGems[[#This Row],[Prefix]]," ",tbGems[[#This Row],[Name]])</f>
        <v>6.14.262 Magma Orb</v>
      </c>
      <c r="H404" s="45" t="s">
        <v>815</v>
      </c>
      <c r="CE404" s="2"/>
      <c r="CF404" s="2"/>
    </row>
    <row r="405" spans="2:84" ht="32.1" hidden="1" customHeight="1" x14ac:dyDescent="0.25">
      <c r="B405" s="2" t="s">
        <v>231</v>
      </c>
      <c r="C405" s="3" t="s">
        <v>12</v>
      </c>
      <c r="D405" s="3" t="s">
        <v>169</v>
      </c>
      <c r="E405" s="3">
        <f>ROW(tbGems[#This Row])-ROW(tbGems[#Headers])</f>
        <v>263</v>
      </c>
      <c r="F405" s="4" t="str">
        <f>_xlfn.CONCAT( VLOOKUP( tbGems[[#This Row],[Type]],tbBaseType[],2,FALSE), ".",VLOOKUP( tbGems[[#This Row],[Sub-Type]],tbSubtype[],2,FALSE),".",tbGems[[#This Row],[Offset]])</f>
        <v>6.12.263</v>
      </c>
      <c r="G405" s="41" t="str">
        <f>_xlfn.CONCAT( tbGems[[#This Row],[Prefix]]," ",tbGems[[#This Row],[Name]])</f>
        <v>6.12.263 Maim Support</v>
      </c>
      <c r="H405" s="45" t="s">
        <v>1098</v>
      </c>
      <c r="CE405" s="2"/>
      <c r="CF405" s="2"/>
    </row>
    <row r="406" spans="2:84" ht="32.1" hidden="1" customHeight="1" x14ac:dyDescent="0.25">
      <c r="B406" s="2" t="s">
        <v>918</v>
      </c>
      <c r="C406" s="3" t="s">
        <v>12</v>
      </c>
      <c r="D406" s="3" t="s">
        <v>170</v>
      </c>
      <c r="E406" s="3">
        <f>ROW(tbGems[#This Row])-ROW(tbGems[#Headers])</f>
        <v>264</v>
      </c>
      <c r="F406" s="4" t="str">
        <f>_xlfn.CONCAT( VLOOKUP( tbGems[[#This Row],[Type]],tbBaseType[],2,FALSE), ".",VLOOKUP( tbGems[[#This Row],[Sub-Type]],tbSubtype[],2,FALSE),".",tbGems[[#This Row],[Offset]])</f>
        <v>6.14.264</v>
      </c>
      <c r="G406" s="41" t="str">
        <f>_xlfn.CONCAT( tbGems[[#This Row],[Prefix]]," ",tbGems[[#This Row],[Name]])</f>
        <v>6.14.264 Malevolence</v>
      </c>
      <c r="H406" s="45" t="s">
        <v>1681</v>
      </c>
      <c r="CE406" s="2"/>
      <c r="CF406" s="2"/>
    </row>
    <row r="407" spans="2:84" ht="32.1" hidden="1" customHeight="1" x14ac:dyDescent="0.25">
      <c r="B407" s="2" t="s">
        <v>979</v>
      </c>
      <c r="C407" s="3" t="s">
        <v>12</v>
      </c>
      <c r="D407" s="3" t="s">
        <v>168</v>
      </c>
      <c r="E407" s="3">
        <f>ROW(tbGems[#This Row])-ROW(tbGems[#Headers])</f>
        <v>265</v>
      </c>
      <c r="F407" s="4" t="str">
        <f>_xlfn.CONCAT( VLOOKUP( tbGems[[#This Row],[Type]],tbBaseType[],2,FALSE), ".",VLOOKUP( tbGems[[#This Row],[Sub-Type]],tbSubtype[],2,FALSE),".",tbGems[[#This Row],[Offset]])</f>
        <v>6.13.265</v>
      </c>
      <c r="G407" s="41" t="str">
        <f>_xlfn.CONCAT( tbGems[[#This Row],[Prefix]]," ",tbGems[[#This Row],[Name]])</f>
        <v>6.13.265 Mana Leech Support</v>
      </c>
      <c r="H407" s="45" t="s">
        <v>815</v>
      </c>
      <c r="CE407" s="2"/>
      <c r="CF407" s="2"/>
    </row>
    <row r="408" spans="2:84" ht="32.1" hidden="1" customHeight="1" x14ac:dyDescent="0.25">
      <c r="B408" s="2" t="s">
        <v>1076</v>
      </c>
      <c r="C408" s="3" t="s">
        <v>12</v>
      </c>
      <c r="D408" s="3" t="s">
        <v>170</v>
      </c>
      <c r="E408" s="3">
        <f>ROW(tbGems[#This Row])-ROW(tbGems[#Headers])</f>
        <v>266</v>
      </c>
      <c r="F408" s="4" t="str">
        <f>_xlfn.CONCAT( VLOOKUP( tbGems[[#This Row],[Type]],tbBaseType[],2,FALSE), ".",VLOOKUP( tbGems[[#This Row],[Sub-Type]],tbSubtype[],2,FALSE),".",tbGems[[#This Row],[Offset]])</f>
        <v>6.14.266</v>
      </c>
      <c r="G408" s="41" t="str">
        <f>_xlfn.CONCAT( tbGems[[#This Row],[Prefix]]," ",tbGems[[#This Row],[Name]])</f>
        <v>6.14.266 Meat Shield Support</v>
      </c>
      <c r="H408" s="45" t="s">
        <v>815</v>
      </c>
      <c r="CE408" s="2"/>
      <c r="CF408" s="2"/>
    </row>
    <row r="409" spans="2:84" ht="32.1" hidden="1" customHeight="1" x14ac:dyDescent="0.25">
      <c r="B409" s="2" t="s">
        <v>241</v>
      </c>
      <c r="C409" s="3" t="s">
        <v>12</v>
      </c>
      <c r="D409" s="3" t="s">
        <v>169</v>
      </c>
      <c r="E409" s="3">
        <f>ROW(tbGems[#This Row])-ROW(tbGems[#Headers])</f>
        <v>267</v>
      </c>
      <c r="F409" s="4" t="str">
        <f>_xlfn.CONCAT( VLOOKUP( tbGems[[#This Row],[Type]],tbBaseType[],2,FALSE), ".",VLOOKUP( tbGems[[#This Row],[Sub-Type]],tbSubtype[],2,FALSE),".",tbGems[[#This Row],[Offset]])</f>
        <v>6.12.267</v>
      </c>
      <c r="G409" s="41" t="str">
        <f>_xlfn.CONCAT( tbGems[[#This Row],[Prefix]]," ",tbGems[[#This Row],[Name]])</f>
        <v>6.12.267 Melee Physical Damage Support</v>
      </c>
      <c r="H409" s="45" t="s">
        <v>1104</v>
      </c>
      <c r="CE409" s="2"/>
      <c r="CF409" s="2"/>
    </row>
    <row r="410" spans="2:84" ht="32.1" hidden="1" customHeight="1" x14ac:dyDescent="0.25">
      <c r="B410" s="2" t="s">
        <v>1024</v>
      </c>
      <c r="C410" s="3" t="s">
        <v>12</v>
      </c>
      <c r="D410" s="3" t="s">
        <v>169</v>
      </c>
      <c r="E410" s="3">
        <f>ROW(tbGems[#This Row])-ROW(tbGems[#Headers])</f>
        <v>268</v>
      </c>
      <c r="F410" s="4" t="str">
        <f>_xlfn.CONCAT( VLOOKUP( tbGems[[#This Row],[Type]],tbBaseType[],2,FALSE), ".",VLOOKUP( tbGems[[#This Row],[Sub-Type]],tbSubtype[],2,FALSE),".",tbGems[[#This Row],[Offset]])</f>
        <v>6.12.268</v>
      </c>
      <c r="G410" s="41" t="str">
        <f>_xlfn.CONCAT( tbGems[[#This Row],[Prefix]]," ",tbGems[[#This Row],[Name]])</f>
        <v>6.12.268 Melee Splash Support</v>
      </c>
      <c r="H410" s="45" t="s">
        <v>815</v>
      </c>
      <c r="CE410" s="2"/>
      <c r="CF410" s="2"/>
    </row>
    <row r="411" spans="2:84" ht="32.1" hidden="1" customHeight="1" x14ac:dyDescent="0.25">
      <c r="B411" s="2" t="s">
        <v>1077</v>
      </c>
      <c r="C411" s="3" t="s">
        <v>12</v>
      </c>
      <c r="D411" s="3" t="s">
        <v>170</v>
      </c>
      <c r="E411" s="3">
        <f>ROW(tbGems[#This Row])-ROW(tbGems[#Headers])</f>
        <v>269</v>
      </c>
      <c r="F411" s="4" t="str">
        <f>_xlfn.CONCAT( VLOOKUP( tbGems[[#This Row],[Type]],tbBaseType[],2,FALSE), ".",VLOOKUP( tbGems[[#This Row],[Sub-Type]],tbSubtype[],2,FALSE),".",tbGems[[#This Row],[Offset]])</f>
        <v>6.14.269</v>
      </c>
      <c r="G411" s="41" t="str">
        <f>_xlfn.CONCAT( tbGems[[#This Row],[Prefix]]," ",tbGems[[#This Row],[Name]])</f>
        <v>6.14.269 Minefield Support</v>
      </c>
      <c r="H411" s="45" t="s">
        <v>815</v>
      </c>
      <c r="CE411" s="2"/>
      <c r="CF411" s="2"/>
    </row>
    <row r="412" spans="2:84" ht="32.1" hidden="1" customHeight="1" x14ac:dyDescent="0.25">
      <c r="B412" s="2" t="s">
        <v>1078</v>
      </c>
      <c r="C412" s="3" t="s">
        <v>12</v>
      </c>
      <c r="D412" s="3" t="s">
        <v>170</v>
      </c>
      <c r="E412" s="3">
        <f>ROW(tbGems[#This Row])-ROW(tbGems[#Headers])</f>
        <v>270</v>
      </c>
      <c r="F412" s="4" t="str">
        <f>_xlfn.CONCAT( VLOOKUP( tbGems[[#This Row],[Type]],tbBaseType[],2,FALSE), ".",VLOOKUP( tbGems[[#This Row],[Sub-Type]],tbSubtype[],2,FALSE),".",tbGems[[#This Row],[Offset]])</f>
        <v>6.14.270</v>
      </c>
      <c r="G412" s="41" t="str">
        <f>_xlfn.CONCAT( tbGems[[#This Row],[Prefix]]," ",tbGems[[#This Row],[Name]])</f>
        <v>6.14.270 Minion Damage Support</v>
      </c>
      <c r="H412" s="45" t="s">
        <v>815</v>
      </c>
      <c r="CE412" s="2"/>
      <c r="CF412" s="2"/>
    </row>
    <row r="413" spans="2:84" ht="32.1" hidden="1" customHeight="1" x14ac:dyDescent="0.25">
      <c r="B413" s="2" t="s">
        <v>227</v>
      </c>
      <c r="C413" s="3" t="s">
        <v>12</v>
      </c>
      <c r="D413" s="3" t="s">
        <v>170</v>
      </c>
      <c r="E413" s="3">
        <f>ROW(tbGems[#This Row])-ROW(tbGems[#Headers])</f>
        <v>271</v>
      </c>
      <c r="F413" s="4" t="str">
        <f>_xlfn.CONCAT( VLOOKUP( tbGems[[#This Row],[Type]],tbBaseType[],2,FALSE), ".",VLOOKUP( tbGems[[#This Row],[Sub-Type]],tbSubtype[],2,FALSE),".",tbGems[[#This Row],[Offset]])</f>
        <v>6.14.271</v>
      </c>
      <c r="G413" s="41" t="str">
        <f>_xlfn.CONCAT( tbGems[[#This Row],[Prefix]]," ",tbGems[[#This Row],[Name]])</f>
        <v>6.14.271 Minion Life Support</v>
      </c>
      <c r="H413" s="45" t="s">
        <v>219</v>
      </c>
      <c r="CE413" s="2"/>
      <c r="CF413" s="2"/>
    </row>
    <row r="414" spans="2:84" ht="32.1" hidden="1" customHeight="1" x14ac:dyDescent="0.25">
      <c r="B414" s="2" t="s">
        <v>228</v>
      </c>
      <c r="C414" s="3" t="s">
        <v>12</v>
      </c>
      <c r="D414" s="3" t="s">
        <v>170</v>
      </c>
      <c r="E414" s="3">
        <f>ROW(tbGems[#This Row])-ROW(tbGems[#Headers])</f>
        <v>272</v>
      </c>
      <c r="F414" s="4" t="str">
        <f>_xlfn.CONCAT( VLOOKUP( tbGems[[#This Row],[Type]],tbBaseType[],2,FALSE), ".",VLOOKUP( tbGems[[#This Row],[Sub-Type]],tbSubtype[],2,FALSE),".",tbGems[[#This Row],[Offset]])</f>
        <v>6.14.272</v>
      </c>
      <c r="G414" s="41" t="str">
        <f>_xlfn.CONCAT( tbGems[[#This Row],[Prefix]]," ",tbGems[[#This Row],[Name]])</f>
        <v>6.14.272 Minion Speed Support</v>
      </c>
      <c r="H414" s="45" t="s">
        <v>229</v>
      </c>
      <c r="CE414" s="2"/>
      <c r="CF414" s="2"/>
    </row>
    <row r="415" spans="2:84" ht="32.1" hidden="1" customHeight="1" x14ac:dyDescent="0.25">
      <c r="B415" s="2" t="s">
        <v>980</v>
      </c>
      <c r="C415" s="3" t="s">
        <v>12</v>
      </c>
      <c r="D415" s="3" t="s">
        <v>168</v>
      </c>
      <c r="E415" s="3">
        <f>ROW(tbGems[#This Row])-ROW(tbGems[#Headers])</f>
        <v>273</v>
      </c>
      <c r="F415" s="4" t="str">
        <f>_xlfn.CONCAT( VLOOKUP( tbGems[[#This Row],[Type]],tbBaseType[],2,FALSE), ".",VLOOKUP( tbGems[[#This Row],[Sub-Type]],tbSubtype[],2,FALSE),".",tbGems[[#This Row],[Offset]])</f>
        <v>6.13.273</v>
      </c>
      <c r="G415" s="41" t="str">
        <f>_xlfn.CONCAT( tbGems[[#This Row],[Prefix]]," ",tbGems[[#This Row],[Name]])</f>
        <v>6.13.273 Mirage Archer Support</v>
      </c>
      <c r="H415" s="45" t="s">
        <v>815</v>
      </c>
      <c r="CE415" s="2"/>
      <c r="CF415" s="2"/>
    </row>
    <row r="416" spans="2:84" ht="32.1" hidden="1" customHeight="1" x14ac:dyDescent="0.25">
      <c r="B416" s="2" t="s">
        <v>786</v>
      </c>
      <c r="C416" s="3" t="s">
        <v>12</v>
      </c>
      <c r="D416" s="3" t="s">
        <v>168</v>
      </c>
      <c r="E416" s="3">
        <f>ROW(tbGems[#This Row])-ROW(tbGems[#Headers])</f>
        <v>274</v>
      </c>
      <c r="F416" s="4" t="str">
        <f>_xlfn.CONCAT( VLOOKUP( tbGems[[#This Row],[Type]],tbBaseType[],2,FALSE), ".",VLOOKUP( tbGems[[#This Row],[Sub-Type]],tbSubtype[],2,FALSE),".",tbGems[[#This Row],[Offset]])</f>
        <v>6.13.274</v>
      </c>
      <c r="G416" s="41" t="str">
        <f>_xlfn.CONCAT( tbGems[[#This Row],[Prefix]]," ",tbGems[[#This Row],[Name]])</f>
        <v>6.13.274 Mirror Arrow</v>
      </c>
      <c r="H416" s="45" t="s">
        <v>815</v>
      </c>
      <c r="CE416" s="2"/>
      <c r="CF416" s="2"/>
    </row>
    <row r="417" spans="2:84" ht="32.1" hidden="1" customHeight="1" x14ac:dyDescent="0.25">
      <c r="B417" s="2" t="s">
        <v>293</v>
      </c>
      <c r="C417" s="3" t="s">
        <v>12</v>
      </c>
      <c r="D417" s="3" t="s">
        <v>169</v>
      </c>
      <c r="E417" s="3">
        <f>ROW(tbGems[#This Row])-ROW(tbGems[#Headers])</f>
        <v>275</v>
      </c>
      <c r="F417" s="4" t="str">
        <f>_xlfn.CONCAT( VLOOKUP( tbGems[[#This Row],[Type]],tbBaseType[],2,FALSE), ".",VLOOKUP( tbGems[[#This Row],[Sub-Type]],tbSubtype[],2,FALSE),".",tbGems[[#This Row],[Offset]])</f>
        <v>6.12.275</v>
      </c>
      <c r="G417" s="41" t="str">
        <f>_xlfn.CONCAT( tbGems[[#This Row],[Prefix]]," ",tbGems[[#This Row],[Name]])</f>
        <v>6.12.275 Molten Shell</v>
      </c>
      <c r="H417" s="45" t="s">
        <v>294</v>
      </c>
      <c r="CE417" s="2"/>
      <c r="CF417" s="2"/>
    </row>
    <row r="418" spans="2:84" ht="32.1" hidden="1" customHeight="1" x14ac:dyDescent="0.25">
      <c r="B418" s="2" t="s">
        <v>844</v>
      </c>
      <c r="C418" s="3" t="s">
        <v>12</v>
      </c>
      <c r="D418" s="3" t="s">
        <v>169</v>
      </c>
      <c r="E418" s="3">
        <f>ROW(tbGems[#This Row])-ROW(tbGems[#Headers])</f>
        <v>276</v>
      </c>
      <c r="F418" s="4" t="str">
        <f>_xlfn.CONCAT( VLOOKUP( tbGems[[#This Row],[Type]],tbBaseType[],2,FALSE), ".",VLOOKUP( tbGems[[#This Row],[Sub-Type]],tbSubtype[],2,FALSE),".",tbGems[[#This Row],[Offset]])</f>
        <v>6.12.276</v>
      </c>
      <c r="G418" s="41" t="str">
        <f>_xlfn.CONCAT( tbGems[[#This Row],[Prefix]]," ",tbGems[[#This Row],[Name]])</f>
        <v>6.12.276 Molten Strike</v>
      </c>
      <c r="H418" s="45" t="s">
        <v>1707</v>
      </c>
      <c r="CE418" s="2"/>
      <c r="CF418" s="2"/>
    </row>
    <row r="419" spans="2:84" ht="32.1" hidden="1" customHeight="1" x14ac:dyDescent="0.25">
      <c r="B419" s="2" t="s">
        <v>1025</v>
      </c>
      <c r="C419" s="3" t="s">
        <v>12</v>
      </c>
      <c r="D419" s="3" t="s">
        <v>169</v>
      </c>
      <c r="E419" s="3">
        <f>ROW(tbGems[#This Row])-ROW(tbGems[#Headers])</f>
        <v>277</v>
      </c>
      <c r="F419" s="4" t="str">
        <f>_xlfn.CONCAT( VLOOKUP( tbGems[[#This Row],[Type]],tbBaseType[],2,FALSE), ".",VLOOKUP( tbGems[[#This Row],[Sub-Type]],tbSubtype[],2,FALSE),".",tbGems[[#This Row],[Offset]])</f>
        <v>6.12.277</v>
      </c>
      <c r="G419" s="41" t="str">
        <f>_xlfn.CONCAT( tbGems[[#This Row],[Prefix]]," ",tbGems[[#This Row],[Name]])</f>
        <v>6.12.277 Multiple Totems Support</v>
      </c>
      <c r="H419" s="45" t="s">
        <v>815</v>
      </c>
      <c r="CE419" s="2"/>
      <c r="CF419" s="2"/>
    </row>
    <row r="420" spans="2:84" ht="32.1" hidden="1" customHeight="1" x14ac:dyDescent="0.25">
      <c r="B420" s="2" t="s">
        <v>981</v>
      </c>
      <c r="C420" s="3" t="s">
        <v>12</v>
      </c>
      <c r="D420" s="3" t="s">
        <v>168</v>
      </c>
      <c r="E420" s="3">
        <f>ROW(tbGems[#This Row])-ROW(tbGems[#Headers])</f>
        <v>278</v>
      </c>
      <c r="F420" s="4" t="str">
        <f>_xlfn.CONCAT( VLOOKUP( tbGems[[#This Row],[Type]],tbBaseType[],2,FALSE), ".",VLOOKUP( tbGems[[#This Row],[Sub-Type]],tbSubtype[],2,FALSE),".",tbGems[[#This Row],[Offset]])</f>
        <v>6.13.278</v>
      </c>
      <c r="G420" s="41" t="str">
        <f>_xlfn.CONCAT( tbGems[[#This Row],[Prefix]]," ",tbGems[[#This Row],[Name]])</f>
        <v>6.13.278 Multiple Traps Support</v>
      </c>
      <c r="H420" s="45" t="s">
        <v>815</v>
      </c>
      <c r="CE420" s="2"/>
      <c r="CF420" s="2"/>
    </row>
    <row r="421" spans="2:84" ht="32.1" hidden="1" customHeight="1" x14ac:dyDescent="0.25">
      <c r="B421" s="2" t="s">
        <v>1026</v>
      </c>
      <c r="C421" s="3" t="s">
        <v>12</v>
      </c>
      <c r="D421" s="3" t="s">
        <v>169</v>
      </c>
      <c r="E421" s="3">
        <f>ROW(tbGems[#This Row])-ROW(tbGems[#Headers])</f>
        <v>279</v>
      </c>
      <c r="F421" s="4" t="str">
        <f>_xlfn.CONCAT( VLOOKUP( tbGems[[#This Row],[Type]],tbBaseType[],2,FALSE), ".",VLOOKUP( tbGems[[#This Row],[Sub-Type]],tbSubtype[],2,FALSE),".",tbGems[[#This Row],[Offset]])</f>
        <v>6.12.279</v>
      </c>
      <c r="G421" s="41" t="str">
        <f>_xlfn.CONCAT( tbGems[[#This Row],[Prefix]]," ",tbGems[[#This Row],[Name]])</f>
        <v>6.12.279 Multistrike Support</v>
      </c>
      <c r="H421" s="45" t="s">
        <v>815</v>
      </c>
      <c r="CE421" s="2"/>
      <c r="CF421" s="2"/>
    </row>
    <row r="422" spans="2:84" ht="32.1" hidden="1" customHeight="1" x14ac:dyDescent="0.25">
      <c r="B422" s="2" t="s">
        <v>261</v>
      </c>
      <c r="C422" s="3" t="s">
        <v>12</v>
      </c>
      <c r="D422" s="3" t="s">
        <v>168</v>
      </c>
      <c r="E422" s="3">
        <f>ROW(tbGems[#This Row])-ROW(tbGems[#Headers])</f>
        <v>280</v>
      </c>
      <c r="F422" s="4" t="str">
        <f>_xlfn.CONCAT( VLOOKUP( tbGems[[#This Row],[Type]],tbBaseType[],2,FALSE), ".",VLOOKUP( tbGems[[#This Row],[Sub-Type]],tbSubtype[],2,FALSE),".",tbGems[[#This Row],[Offset]])</f>
        <v>6.13.280</v>
      </c>
      <c r="G422" s="41" t="str">
        <f>_xlfn.CONCAT( tbGems[[#This Row],[Prefix]]," ",tbGems[[#This Row],[Name]])</f>
        <v>6.13.280 Nightblade Support</v>
      </c>
      <c r="H422" s="45" t="s">
        <v>237</v>
      </c>
      <c r="CE422" s="2"/>
      <c r="CF422" s="2"/>
    </row>
    <row r="423" spans="2:84" ht="32.1" hidden="1" customHeight="1" x14ac:dyDescent="0.25">
      <c r="B423" s="2" t="s">
        <v>982</v>
      </c>
      <c r="C423" s="3" t="s">
        <v>12</v>
      </c>
      <c r="D423" s="3" t="s">
        <v>168</v>
      </c>
      <c r="E423" s="3">
        <f>ROW(tbGems[#This Row])-ROW(tbGems[#Headers])</f>
        <v>281</v>
      </c>
      <c r="F423" s="4" t="str">
        <f>_xlfn.CONCAT( VLOOKUP( tbGems[[#This Row],[Type]],tbBaseType[],2,FALSE), ".",VLOOKUP( tbGems[[#This Row],[Sub-Type]],tbSubtype[],2,FALSE),".",tbGems[[#This Row],[Offset]])</f>
        <v>6.13.281</v>
      </c>
      <c r="G423" s="41" t="str">
        <f>_xlfn.CONCAT( tbGems[[#This Row],[Prefix]]," ",tbGems[[#This Row],[Name]])</f>
        <v>6.13.281 Onslaught Support</v>
      </c>
      <c r="H423" s="45" t="s">
        <v>193</v>
      </c>
      <c r="CE423" s="2"/>
      <c r="CF423" s="2"/>
    </row>
    <row r="424" spans="2:84" ht="32.1" hidden="1" customHeight="1" x14ac:dyDescent="0.25">
      <c r="B424" s="2" t="s">
        <v>216</v>
      </c>
      <c r="C424" s="3" t="s">
        <v>12</v>
      </c>
      <c r="D424" s="3" t="s">
        <v>170</v>
      </c>
      <c r="E424" s="3">
        <f>ROW(tbGems[#This Row])-ROW(tbGems[#Headers])</f>
        <v>282</v>
      </c>
      <c r="F424" s="4" t="str">
        <f>_xlfn.CONCAT( VLOOKUP( tbGems[[#This Row],[Type]],tbBaseType[],2,FALSE), ".",VLOOKUP( tbGems[[#This Row],[Sub-Type]],tbSubtype[],2,FALSE),".",tbGems[[#This Row],[Offset]])</f>
        <v>6.14.282</v>
      </c>
      <c r="G424" s="41" t="str">
        <f>_xlfn.CONCAT( tbGems[[#This Row],[Prefix]]," ",tbGems[[#This Row],[Name]])</f>
        <v>6.14.282 Orb of Storms</v>
      </c>
      <c r="H424" s="45" t="s">
        <v>217</v>
      </c>
      <c r="CE424" s="2"/>
      <c r="CF424" s="2"/>
    </row>
    <row r="425" spans="2:84" ht="32.1" hidden="1" customHeight="1" x14ac:dyDescent="0.25">
      <c r="B425" s="2" t="s">
        <v>919</v>
      </c>
      <c r="C425" s="3" t="s">
        <v>12</v>
      </c>
      <c r="D425" s="3" t="s">
        <v>170</v>
      </c>
      <c r="E425" s="3">
        <f>ROW(tbGems[#This Row])-ROW(tbGems[#Headers])</f>
        <v>283</v>
      </c>
      <c r="F425" s="4" t="str">
        <f>_xlfn.CONCAT( VLOOKUP( tbGems[[#This Row],[Type]],tbBaseType[],2,FALSE), ".",VLOOKUP( tbGems[[#This Row],[Sub-Type]],tbSubtype[],2,FALSE),".",tbGems[[#This Row],[Offset]])</f>
        <v>6.14.283</v>
      </c>
      <c r="G425" s="41" t="str">
        <f>_xlfn.CONCAT( tbGems[[#This Row],[Prefix]]," ",tbGems[[#This Row],[Name]])</f>
        <v>6.14.283 Penance Brand</v>
      </c>
      <c r="H425" s="45" t="s">
        <v>815</v>
      </c>
      <c r="CE425" s="2"/>
      <c r="CF425" s="2"/>
    </row>
    <row r="426" spans="2:84" ht="32.1" hidden="1" customHeight="1" x14ac:dyDescent="0.25">
      <c r="B426" s="2" t="s">
        <v>845</v>
      </c>
      <c r="C426" s="3" t="s">
        <v>12</v>
      </c>
      <c r="D426" s="3" t="s">
        <v>169</v>
      </c>
      <c r="E426" s="3">
        <f>ROW(tbGems[#This Row])-ROW(tbGems[#Headers])</f>
        <v>284</v>
      </c>
      <c r="F426" s="4" t="str">
        <f>_xlfn.CONCAT( VLOOKUP( tbGems[[#This Row],[Type]],tbBaseType[],2,FALSE), ".",VLOOKUP( tbGems[[#This Row],[Sub-Type]],tbSubtype[],2,FALSE),".",tbGems[[#This Row],[Offset]])</f>
        <v>6.12.284</v>
      </c>
      <c r="G426" s="41" t="str">
        <f>_xlfn.CONCAT( tbGems[[#This Row],[Prefix]]," ",tbGems[[#This Row],[Name]])</f>
        <v>6.12.284 Perforate</v>
      </c>
      <c r="H426" s="45" t="s">
        <v>815</v>
      </c>
      <c r="CE426" s="2"/>
      <c r="CF426" s="2"/>
    </row>
    <row r="427" spans="2:84" ht="32.1" hidden="1" customHeight="1" x14ac:dyDescent="0.25">
      <c r="B427" s="2" t="s">
        <v>787</v>
      </c>
      <c r="C427" s="3" t="s">
        <v>12</v>
      </c>
      <c r="D427" s="3" t="s">
        <v>168</v>
      </c>
      <c r="E427" s="3">
        <f>ROW(tbGems[#This Row])-ROW(tbGems[#Headers])</f>
        <v>285</v>
      </c>
      <c r="F427" s="4" t="str">
        <f>_xlfn.CONCAT( VLOOKUP( tbGems[[#This Row],[Type]],tbBaseType[],2,FALSE), ".",VLOOKUP( tbGems[[#This Row],[Sub-Type]],tbSubtype[],2,FALSE),".",tbGems[[#This Row],[Offset]])</f>
        <v>6.13.285</v>
      </c>
      <c r="G427" s="41" t="str">
        <f>_xlfn.CONCAT( tbGems[[#This Row],[Prefix]]," ",tbGems[[#This Row],[Name]])</f>
        <v>6.13.285 Pestilent Strike</v>
      </c>
      <c r="H427" s="45" t="s">
        <v>815</v>
      </c>
      <c r="CE427" s="2"/>
      <c r="CF427" s="2"/>
    </row>
    <row r="428" spans="2:84" ht="32.1" hidden="1" customHeight="1" x14ac:dyDescent="0.25">
      <c r="B428" s="2" t="s">
        <v>788</v>
      </c>
      <c r="C428" s="3" t="s">
        <v>12</v>
      </c>
      <c r="D428" s="3" t="s">
        <v>168</v>
      </c>
      <c r="E428" s="3">
        <f>ROW(tbGems[#This Row])-ROW(tbGems[#Headers])</f>
        <v>286</v>
      </c>
      <c r="F428" s="4" t="str">
        <f>_xlfn.CONCAT( VLOOKUP( tbGems[[#This Row],[Type]],tbBaseType[],2,FALSE), ".",VLOOKUP( tbGems[[#This Row],[Sub-Type]],tbSubtype[],2,FALSE),".",tbGems[[#This Row],[Offset]])</f>
        <v>6.13.286</v>
      </c>
      <c r="G428" s="41" t="str">
        <f>_xlfn.CONCAT( tbGems[[#This Row],[Prefix]]," ",tbGems[[#This Row],[Name]])</f>
        <v>6.13.286 Phase Run</v>
      </c>
      <c r="H428" s="45" t="s">
        <v>1680</v>
      </c>
      <c r="CE428" s="2"/>
      <c r="CF428" s="2"/>
    </row>
    <row r="429" spans="2:84" ht="32.1" hidden="1" customHeight="1" x14ac:dyDescent="0.25">
      <c r="B429" s="2" t="s">
        <v>1079</v>
      </c>
      <c r="C429" s="3" t="s">
        <v>12</v>
      </c>
      <c r="D429" s="3" t="s">
        <v>170</v>
      </c>
      <c r="E429" s="3">
        <f>ROW(tbGems[#This Row])-ROW(tbGems[#Headers])</f>
        <v>287</v>
      </c>
      <c r="F429" s="4" t="str">
        <f>_xlfn.CONCAT( VLOOKUP( tbGems[[#This Row],[Type]],tbBaseType[],2,FALSE), ".",VLOOKUP( tbGems[[#This Row],[Sub-Type]],tbSubtype[],2,FALSE),".",tbGems[[#This Row],[Offset]])</f>
        <v>6.14.287</v>
      </c>
      <c r="G429" s="41" t="str">
        <f>_xlfn.CONCAT( tbGems[[#This Row],[Prefix]]," ",tbGems[[#This Row],[Name]])</f>
        <v>6.14.287 Physical to Lightning Support</v>
      </c>
      <c r="H429" s="45" t="s">
        <v>1684</v>
      </c>
      <c r="CE429" s="2"/>
      <c r="CF429" s="2"/>
    </row>
    <row r="430" spans="2:84" ht="32.1" hidden="1" customHeight="1" x14ac:dyDescent="0.25">
      <c r="B430" s="2" t="s">
        <v>249</v>
      </c>
      <c r="C430" s="3" t="s">
        <v>12</v>
      </c>
      <c r="D430" s="3" t="s">
        <v>168</v>
      </c>
      <c r="E430" s="3">
        <f>ROW(tbGems[#This Row])-ROW(tbGems[#Headers])</f>
        <v>288</v>
      </c>
      <c r="F430" s="4" t="str">
        <f>_xlfn.CONCAT( VLOOKUP( tbGems[[#This Row],[Type]],tbBaseType[],2,FALSE), ".",VLOOKUP( tbGems[[#This Row],[Sub-Type]],tbSubtype[],2,FALSE),".",tbGems[[#This Row],[Offset]])</f>
        <v>6.13.288</v>
      </c>
      <c r="G430" s="41" t="str">
        <f>_xlfn.CONCAT( tbGems[[#This Row],[Prefix]]," ",tbGems[[#This Row],[Name]])</f>
        <v>6.13.288 Pierce Support</v>
      </c>
      <c r="H430" s="45" t="s">
        <v>251</v>
      </c>
      <c r="CE430" s="2"/>
      <c r="CF430" s="2"/>
    </row>
    <row r="431" spans="2:84" ht="32.1" hidden="1" customHeight="1" x14ac:dyDescent="0.25">
      <c r="B431" s="2" t="s">
        <v>1080</v>
      </c>
      <c r="C431" s="3" t="s">
        <v>12</v>
      </c>
      <c r="D431" s="3" t="s">
        <v>170</v>
      </c>
      <c r="E431" s="3">
        <f>ROW(tbGems[#This Row])-ROW(tbGems[#Headers])</f>
        <v>289</v>
      </c>
      <c r="F431" s="4" t="str">
        <f>_xlfn.CONCAT( VLOOKUP( tbGems[[#This Row],[Type]],tbBaseType[],2,FALSE), ".",VLOOKUP( tbGems[[#This Row],[Sub-Type]],tbSubtype[],2,FALSE),".",tbGems[[#This Row],[Offset]])</f>
        <v>6.14.289</v>
      </c>
      <c r="G431" s="41" t="str">
        <f>_xlfn.CONCAT( tbGems[[#This Row],[Prefix]]," ",tbGems[[#This Row],[Name]])</f>
        <v>6.14.289 Pinpoint Support</v>
      </c>
      <c r="H431" s="45" t="s">
        <v>815</v>
      </c>
      <c r="CE431" s="2"/>
      <c r="CF431" s="2"/>
    </row>
    <row r="432" spans="2:84" ht="32.1" hidden="1" customHeight="1" x14ac:dyDescent="0.25">
      <c r="B432" s="2" t="s">
        <v>789</v>
      </c>
      <c r="C432" s="3" t="s">
        <v>12</v>
      </c>
      <c r="D432" s="3" t="s">
        <v>168</v>
      </c>
      <c r="E432" s="3">
        <f>ROW(tbGems[#This Row])-ROW(tbGems[#Headers])</f>
        <v>290</v>
      </c>
      <c r="F432" s="4" t="str">
        <f>_xlfn.CONCAT( VLOOKUP( tbGems[[#This Row],[Type]],tbBaseType[],2,FALSE), ".",VLOOKUP( tbGems[[#This Row],[Sub-Type]],tbSubtype[],2,FALSE),".",tbGems[[#This Row],[Offset]])</f>
        <v>6.13.290</v>
      </c>
      <c r="G432" s="41" t="str">
        <f>_xlfn.CONCAT( tbGems[[#This Row],[Prefix]]," ",tbGems[[#This Row],[Name]])</f>
        <v>6.13.290 Plague Bearer</v>
      </c>
      <c r="H432" s="45" t="s">
        <v>815</v>
      </c>
      <c r="CE432" s="2"/>
      <c r="CF432" s="2"/>
    </row>
    <row r="433" spans="2:84" ht="32.1" hidden="1" customHeight="1" x14ac:dyDescent="0.25">
      <c r="B433" s="2" t="s">
        <v>790</v>
      </c>
      <c r="C433" s="3" t="s">
        <v>12</v>
      </c>
      <c r="D433" s="3" t="s">
        <v>168</v>
      </c>
      <c r="E433" s="3">
        <f>ROW(tbGems[#This Row])-ROW(tbGems[#Headers])</f>
        <v>291</v>
      </c>
      <c r="F433" s="4" t="str">
        <f>_xlfn.CONCAT( VLOOKUP( tbGems[[#This Row],[Type]],tbBaseType[],2,FALSE), ".",VLOOKUP( tbGems[[#This Row],[Sub-Type]],tbSubtype[],2,FALSE),".",tbGems[[#This Row],[Offset]])</f>
        <v>6.13.291</v>
      </c>
      <c r="G433" s="41" t="str">
        <f>_xlfn.CONCAT( tbGems[[#This Row],[Prefix]]," ",tbGems[[#This Row],[Name]])</f>
        <v>6.13.291 Poacher's Mark</v>
      </c>
      <c r="H433" s="45" t="s">
        <v>1091</v>
      </c>
      <c r="CE433" s="2"/>
      <c r="CF433" s="2"/>
    </row>
    <row r="434" spans="2:84" ht="32.1" hidden="1" customHeight="1" x14ac:dyDescent="0.25">
      <c r="B434" s="2" t="s">
        <v>983</v>
      </c>
      <c r="C434" s="3" t="s">
        <v>12</v>
      </c>
      <c r="D434" s="3" t="s">
        <v>168</v>
      </c>
      <c r="E434" s="3">
        <f>ROW(tbGems[#This Row])-ROW(tbGems[#Headers])</f>
        <v>292</v>
      </c>
      <c r="F434" s="4" t="str">
        <f>_xlfn.CONCAT( VLOOKUP( tbGems[[#This Row],[Type]],tbBaseType[],2,FALSE), ".",VLOOKUP( tbGems[[#This Row],[Sub-Type]],tbSubtype[],2,FALSE),".",tbGems[[#This Row],[Offset]])</f>
        <v>6.13.292</v>
      </c>
      <c r="G434" s="41" t="str">
        <f>_xlfn.CONCAT( tbGems[[#This Row],[Prefix]]," ",tbGems[[#This Row],[Name]])</f>
        <v>6.13.292 Point Blank Support</v>
      </c>
      <c r="H434" s="45" t="s">
        <v>815</v>
      </c>
      <c r="CE434" s="2"/>
      <c r="CF434" s="2"/>
    </row>
    <row r="435" spans="2:84" ht="32.1" hidden="1" customHeight="1" x14ac:dyDescent="0.25">
      <c r="B435" s="2" t="s">
        <v>205</v>
      </c>
      <c r="C435" s="3" t="s">
        <v>12</v>
      </c>
      <c r="D435" s="3" t="s">
        <v>168</v>
      </c>
      <c r="E435" s="3">
        <f>ROW(tbGems[#This Row])-ROW(tbGems[#Headers])</f>
        <v>293</v>
      </c>
      <c r="F435" s="4" t="str">
        <f>_xlfn.CONCAT( VLOOKUP( tbGems[[#This Row],[Type]],tbBaseType[],2,FALSE), ".",VLOOKUP( tbGems[[#This Row],[Sub-Type]],tbSubtype[],2,FALSE),".",tbGems[[#This Row],[Offset]])</f>
        <v>6.13.293</v>
      </c>
      <c r="G435" s="41" t="str">
        <f>_xlfn.CONCAT( tbGems[[#This Row],[Prefix]]," ",tbGems[[#This Row],[Name]])</f>
        <v>6.13.293 Poison Support</v>
      </c>
      <c r="H435" s="45" t="s">
        <v>192</v>
      </c>
      <c r="CE435" s="2"/>
      <c r="CF435" s="2"/>
    </row>
    <row r="436" spans="2:84" ht="32.1" hidden="1" customHeight="1" x14ac:dyDescent="0.25">
      <c r="B436" s="2" t="s">
        <v>1081</v>
      </c>
      <c r="C436" s="3" t="s">
        <v>12</v>
      </c>
      <c r="D436" s="3" t="s">
        <v>170</v>
      </c>
      <c r="E436" s="3">
        <f>ROW(tbGems[#This Row])-ROW(tbGems[#Headers])</f>
        <v>294</v>
      </c>
      <c r="F436" s="4" t="str">
        <f>_xlfn.CONCAT( VLOOKUP( tbGems[[#This Row],[Type]],tbBaseType[],2,FALSE), ".",VLOOKUP( tbGems[[#This Row],[Sub-Type]],tbSubtype[],2,FALSE),".",tbGems[[#This Row],[Offset]])</f>
        <v>6.14.294</v>
      </c>
      <c r="G436" s="41" t="str">
        <f>_xlfn.CONCAT( tbGems[[#This Row],[Prefix]]," ",tbGems[[#This Row],[Name]])</f>
        <v>6.14.294 Power Charge On Critical Support</v>
      </c>
      <c r="H436" s="45" t="s">
        <v>815</v>
      </c>
      <c r="CE436" s="2"/>
      <c r="CF436" s="2"/>
    </row>
    <row r="437" spans="2:84" ht="32.1" hidden="1" customHeight="1" x14ac:dyDescent="0.25">
      <c r="B437" s="2" t="s">
        <v>920</v>
      </c>
      <c r="C437" s="3" t="s">
        <v>12</v>
      </c>
      <c r="D437" s="3" t="s">
        <v>170</v>
      </c>
      <c r="E437" s="3">
        <f>ROW(tbGems[#This Row])-ROW(tbGems[#Headers])</f>
        <v>295</v>
      </c>
      <c r="F437" s="4" t="str">
        <f>_xlfn.CONCAT( VLOOKUP( tbGems[[#This Row],[Type]],tbBaseType[],2,FALSE), ".",VLOOKUP( tbGems[[#This Row],[Sub-Type]],tbSubtype[],2,FALSE),".",tbGems[[#This Row],[Offset]])</f>
        <v>6.14.295</v>
      </c>
      <c r="G437" s="41" t="str">
        <f>_xlfn.CONCAT( tbGems[[#This Row],[Prefix]]," ",tbGems[[#This Row],[Name]])</f>
        <v>6.14.295 Power Siphon</v>
      </c>
      <c r="H437" s="45" t="s">
        <v>815</v>
      </c>
      <c r="CE437" s="2"/>
      <c r="CF437" s="2"/>
    </row>
    <row r="438" spans="2:84" ht="32.1" hidden="1" customHeight="1" x14ac:dyDescent="0.25">
      <c r="B438" s="2" t="s">
        <v>791</v>
      </c>
      <c r="C438" s="3" t="s">
        <v>12</v>
      </c>
      <c r="D438" s="3" t="s">
        <v>168</v>
      </c>
      <c r="E438" s="3">
        <f>ROW(tbGems[#This Row])-ROW(tbGems[#Headers])</f>
        <v>296</v>
      </c>
      <c r="F438" s="4" t="str">
        <f>_xlfn.CONCAT( VLOOKUP( tbGems[[#This Row],[Type]],tbBaseType[],2,FALSE), ".",VLOOKUP( tbGems[[#This Row],[Sub-Type]],tbSubtype[],2,FALSE),".",tbGems[[#This Row],[Offset]])</f>
        <v>6.13.296</v>
      </c>
      <c r="G438" s="41" t="str">
        <f>_xlfn.CONCAT( tbGems[[#This Row],[Prefix]]," ",tbGems[[#This Row],[Name]])</f>
        <v>6.13.296 Precision</v>
      </c>
      <c r="H438" s="45" t="s">
        <v>1681</v>
      </c>
      <c r="CE438" s="2"/>
      <c r="CF438" s="2"/>
    </row>
    <row r="439" spans="2:84" ht="32.1" hidden="1" customHeight="1" x14ac:dyDescent="0.25">
      <c r="B439" s="2" t="s">
        <v>1082</v>
      </c>
      <c r="C439" s="3" t="s">
        <v>12</v>
      </c>
      <c r="D439" s="3" t="s">
        <v>170</v>
      </c>
      <c r="E439" s="3">
        <f>ROW(tbGems[#This Row])-ROW(tbGems[#Headers])</f>
        <v>297</v>
      </c>
      <c r="F439" s="4" t="str">
        <f>_xlfn.CONCAT( VLOOKUP( tbGems[[#This Row],[Type]],tbBaseType[],2,FALSE), ".",VLOOKUP( tbGems[[#This Row],[Sub-Type]],tbSubtype[],2,FALSE),".",tbGems[[#This Row],[Offset]])</f>
        <v>6.14.297</v>
      </c>
      <c r="G439" s="41" t="str">
        <f>_xlfn.CONCAT( tbGems[[#This Row],[Prefix]]," ",tbGems[[#This Row],[Name]])</f>
        <v>6.14.297 Predator Support</v>
      </c>
      <c r="H439" s="45" t="s">
        <v>815</v>
      </c>
      <c r="CE439" s="2"/>
      <c r="CF439" s="2"/>
    </row>
    <row r="440" spans="2:84" ht="32.1" hidden="1" customHeight="1" x14ac:dyDescent="0.25">
      <c r="B440" s="2" t="s">
        <v>846</v>
      </c>
      <c r="C440" s="3" t="s">
        <v>12</v>
      </c>
      <c r="D440" s="3" t="s">
        <v>169</v>
      </c>
      <c r="E440" s="3">
        <f>ROW(tbGems[#This Row])-ROW(tbGems[#Headers])</f>
        <v>298</v>
      </c>
      <c r="F440" s="4" t="str">
        <f>_xlfn.CONCAT( VLOOKUP( tbGems[[#This Row],[Type]],tbBaseType[],2,FALSE), ".",VLOOKUP( tbGems[[#This Row],[Sub-Type]],tbSubtype[],2,FALSE),".",tbGems[[#This Row],[Offset]])</f>
        <v>6.12.298</v>
      </c>
      <c r="G440" s="41" t="str">
        <f>_xlfn.CONCAT( tbGems[[#This Row],[Prefix]]," ",tbGems[[#This Row],[Name]])</f>
        <v>6.12.298 Pride</v>
      </c>
      <c r="H440" s="45" t="s">
        <v>815</v>
      </c>
      <c r="CE440" s="2"/>
      <c r="CF440" s="2"/>
    </row>
    <row r="441" spans="2:84" ht="32.1" hidden="1" customHeight="1" x14ac:dyDescent="0.25">
      <c r="B441" s="2" t="s">
        <v>1027</v>
      </c>
      <c r="C441" s="3" t="s">
        <v>12</v>
      </c>
      <c r="D441" s="3" t="s">
        <v>169</v>
      </c>
      <c r="E441" s="3">
        <f>ROW(tbGems[#This Row])-ROW(tbGems[#Headers])</f>
        <v>299</v>
      </c>
      <c r="F441" s="4" t="str">
        <f>_xlfn.CONCAT( VLOOKUP( tbGems[[#This Row],[Type]],tbBaseType[],2,FALSE), ".",VLOOKUP( tbGems[[#This Row],[Sub-Type]],tbSubtype[],2,FALSE),".",tbGems[[#This Row],[Offset]])</f>
        <v>6.12.299</v>
      </c>
      <c r="G441" s="41" t="str">
        <f>_xlfn.CONCAT( tbGems[[#This Row],[Prefix]]," ",tbGems[[#This Row],[Name]])</f>
        <v>6.12.299 Pulverise Support</v>
      </c>
      <c r="H441" s="45" t="s">
        <v>815</v>
      </c>
      <c r="CE441" s="2"/>
      <c r="CF441" s="2"/>
    </row>
    <row r="442" spans="2:84" ht="32.1" hidden="1" customHeight="1" x14ac:dyDescent="0.25">
      <c r="B442" s="2" t="s">
        <v>792</v>
      </c>
      <c r="C442" s="3" t="s">
        <v>12</v>
      </c>
      <c r="D442" s="3" t="s">
        <v>168</v>
      </c>
      <c r="E442" s="3">
        <f>ROW(tbGems[#This Row])-ROW(tbGems[#Headers])</f>
        <v>300</v>
      </c>
      <c r="F442" s="4" t="str">
        <f>_xlfn.CONCAT( VLOOKUP( tbGems[[#This Row],[Type]],tbBaseType[],2,FALSE), ".",VLOOKUP( tbGems[[#This Row],[Sub-Type]],tbSubtype[],2,FALSE),".",tbGems[[#This Row],[Offset]])</f>
        <v>6.13.300</v>
      </c>
      <c r="G442" s="41" t="str">
        <f>_xlfn.CONCAT( tbGems[[#This Row],[Prefix]]," ",tbGems[[#This Row],[Name]])</f>
        <v>6.13.300 Puncture</v>
      </c>
      <c r="H442" s="45" t="s">
        <v>815</v>
      </c>
      <c r="CE442" s="2"/>
      <c r="CF442" s="2"/>
    </row>
    <row r="443" spans="2:84" ht="32.1" hidden="1" customHeight="1" x14ac:dyDescent="0.25">
      <c r="B443" s="2" t="s">
        <v>847</v>
      </c>
      <c r="C443" s="3" t="s">
        <v>12</v>
      </c>
      <c r="D443" s="3" t="s">
        <v>169</v>
      </c>
      <c r="E443" s="3">
        <f>ROW(tbGems[#This Row])-ROW(tbGems[#Headers])</f>
        <v>301</v>
      </c>
      <c r="F443" s="4" t="str">
        <f>_xlfn.CONCAT( VLOOKUP( tbGems[[#This Row],[Type]],tbBaseType[],2,FALSE), ".",VLOOKUP( tbGems[[#This Row],[Sub-Type]],tbSubtype[],2,FALSE),".",tbGems[[#This Row],[Offset]])</f>
        <v>6.12.301</v>
      </c>
      <c r="G443" s="41" t="str">
        <f>_xlfn.CONCAT( tbGems[[#This Row],[Prefix]]," ",tbGems[[#This Row],[Name]])</f>
        <v>6.12.301 Punishment</v>
      </c>
      <c r="H443" s="45" t="s">
        <v>815</v>
      </c>
      <c r="CE443" s="2"/>
      <c r="CF443" s="2"/>
    </row>
    <row r="444" spans="2:84" ht="32.1" hidden="1" customHeight="1" x14ac:dyDescent="0.25">
      <c r="B444" s="2" t="s">
        <v>921</v>
      </c>
      <c r="C444" s="3" t="s">
        <v>12</v>
      </c>
      <c r="D444" s="3" t="s">
        <v>170</v>
      </c>
      <c r="E444" s="3">
        <f>ROW(tbGems[#This Row])-ROW(tbGems[#Headers])</f>
        <v>302</v>
      </c>
      <c r="F444" s="4" t="str">
        <f>_xlfn.CONCAT( VLOOKUP( tbGems[[#This Row],[Type]],tbBaseType[],2,FALSE), ".",VLOOKUP( tbGems[[#This Row],[Sub-Type]],tbSubtype[],2,FALSE),".",tbGems[[#This Row],[Offset]])</f>
        <v>6.14.302</v>
      </c>
      <c r="G444" s="41" t="str">
        <f>_xlfn.CONCAT( tbGems[[#This Row],[Prefix]]," ",tbGems[[#This Row],[Name]])</f>
        <v>6.14.302 Purifying Flame</v>
      </c>
      <c r="H444" s="45" t="s">
        <v>815</v>
      </c>
      <c r="CE444" s="2"/>
      <c r="CF444" s="2"/>
    </row>
    <row r="445" spans="2:84" ht="32.1" hidden="1" customHeight="1" x14ac:dyDescent="0.25">
      <c r="B445" s="2" t="s">
        <v>922</v>
      </c>
      <c r="C445" s="3" t="s">
        <v>12</v>
      </c>
      <c r="D445" s="3" t="s">
        <v>170</v>
      </c>
      <c r="E445" s="3">
        <f>ROW(tbGems[#This Row])-ROW(tbGems[#Headers])</f>
        <v>303</v>
      </c>
      <c r="F445" s="4" t="str">
        <f>_xlfn.CONCAT( VLOOKUP( tbGems[[#This Row],[Type]],tbBaseType[],2,FALSE), ".",VLOOKUP( tbGems[[#This Row],[Sub-Type]],tbSubtype[],2,FALSE),".",tbGems[[#This Row],[Offset]])</f>
        <v>6.14.303</v>
      </c>
      <c r="G445" s="41" t="str">
        <f>_xlfn.CONCAT( tbGems[[#This Row],[Prefix]]," ",tbGems[[#This Row],[Name]])</f>
        <v>6.14.303 Purity of Elements</v>
      </c>
      <c r="H445" s="45" t="s">
        <v>815</v>
      </c>
      <c r="CE445" s="2"/>
      <c r="CF445" s="2"/>
    </row>
    <row r="446" spans="2:84" ht="32.1" hidden="1" customHeight="1" x14ac:dyDescent="0.25">
      <c r="B446" s="2" t="s">
        <v>848</v>
      </c>
      <c r="C446" s="3" t="s">
        <v>12</v>
      </c>
      <c r="D446" s="3" t="s">
        <v>169</v>
      </c>
      <c r="E446" s="3">
        <f>ROW(tbGems[#This Row])-ROW(tbGems[#Headers])</f>
        <v>304</v>
      </c>
      <c r="F446" s="4" t="str">
        <f>_xlfn.CONCAT( VLOOKUP( tbGems[[#This Row],[Type]],tbBaseType[],2,FALSE), ".",VLOOKUP( tbGems[[#This Row],[Sub-Type]],tbSubtype[],2,FALSE),".",tbGems[[#This Row],[Offset]])</f>
        <v>6.12.304</v>
      </c>
      <c r="G446" s="41" t="str">
        <f>_xlfn.CONCAT( tbGems[[#This Row],[Prefix]]," ",tbGems[[#This Row],[Name]])</f>
        <v>6.12.304 Purity of Fire</v>
      </c>
      <c r="H446" s="45" t="s">
        <v>1108</v>
      </c>
      <c r="CE446" s="2"/>
      <c r="CF446" s="2"/>
    </row>
    <row r="447" spans="2:84" ht="32.1" hidden="1" customHeight="1" x14ac:dyDescent="0.25">
      <c r="B447" s="2" t="s">
        <v>793</v>
      </c>
      <c r="C447" s="3" t="s">
        <v>12</v>
      </c>
      <c r="D447" s="3" t="s">
        <v>168</v>
      </c>
      <c r="E447" s="3">
        <f>ROW(tbGems[#This Row])-ROW(tbGems[#Headers])</f>
        <v>305</v>
      </c>
      <c r="F447" s="4" t="str">
        <f>_xlfn.CONCAT( VLOOKUP( tbGems[[#This Row],[Type]],tbBaseType[],2,FALSE), ".",VLOOKUP( tbGems[[#This Row],[Sub-Type]],tbSubtype[],2,FALSE),".",tbGems[[#This Row],[Offset]])</f>
        <v>6.13.305</v>
      </c>
      <c r="G447" s="41" t="str">
        <f>_xlfn.CONCAT( tbGems[[#This Row],[Prefix]]," ",tbGems[[#This Row],[Name]])</f>
        <v>6.13.305 Purity of Ice</v>
      </c>
      <c r="H447" s="45" t="s">
        <v>815</v>
      </c>
      <c r="CE447" s="2"/>
      <c r="CF447" s="2"/>
    </row>
    <row r="448" spans="2:84" ht="32.1" hidden="1" customHeight="1" x14ac:dyDescent="0.25">
      <c r="B448" s="2" t="s">
        <v>419</v>
      </c>
      <c r="C448" s="3" t="s">
        <v>12</v>
      </c>
      <c r="D448" s="3" t="s">
        <v>170</v>
      </c>
      <c r="E448" s="3">
        <f>ROW(tbGems[#This Row])-ROW(tbGems[#Headers])</f>
        <v>306</v>
      </c>
      <c r="F448" s="4" t="str">
        <f>_xlfn.CONCAT( VLOOKUP( tbGems[[#This Row],[Type]],tbBaseType[],2,FALSE), ".",VLOOKUP( tbGems[[#This Row],[Sub-Type]],tbSubtype[],2,FALSE),".",tbGems[[#This Row],[Offset]])</f>
        <v>6.14.306</v>
      </c>
      <c r="G448" s="41" t="str">
        <f>_xlfn.CONCAT( tbGems[[#This Row],[Prefix]]," ",tbGems[[#This Row],[Name]])</f>
        <v>6.14.306 Purity of Lightning</v>
      </c>
      <c r="H448" s="45" t="s">
        <v>420</v>
      </c>
      <c r="CE448" s="2"/>
      <c r="CF448" s="2"/>
    </row>
    <row r="449" spans="2:84" ht="32.1" hidden="1" customHeight="1" x14ac:dyDescent="0.25">
      <c r="B449" s="2" t="s">
        <v>923</v>
      </c>
      <c r="C449" s="3" t="s">
        <v>12</v>
      </c>
      <c r="D449" s="3" t="s">
        <v>170</v>
      </c>
      <c r="E449" s="3">
        <f>ROW(tbGems[#This Row])-ROW(tbGems[#Headers])</f>
        <v>307</v>
      </c>
      <c r="F449" s="4" t="str">
        <f>_xlfn.CONCAT( VLOOKUP( tbGems[[#This Row],[Type]],tbBaseType[],2,FALSE), ".",VLOOKUP( tbGems[[#This Row],[Sub-Type]],tbSubtype[],2,FALSE),".",tbGems[[#This Row],[Offset]])</f>
        <v>6.14.307</v>
      </c>
      <c r="G449" s="41" t="str">
        <f>_xlfn.CONCAT( tbGems[[#This Row],[Prefix]]," ",tbGems[[#This Row],[Name]])</f>
        <v>6.14.307 Pyroclast Mine</v>
      </c>
      <c r="H449" s="45" t="s">
        <v>815</v>
      </c>
      <c r="CE449" s="2"/>
      <c r="CF449" s="2"/>
    </row>
    <row r="450" spans="2:84" ht="32.1" hidden="1" customHeight="1" x14ac:dyDescent="0.25">
      <c r="B450" s="2" t="s">
        <v>1028</v>
      </c>
      <c r="C450" s="3" t="s">
        <v>12</v>
      </c>
      <c r="D450" s="3" t="s">
        <v>169</v>
      </c>
      <c r="E450" s="3">
        <f>ROW(tbGems[#This Row])-ROW(tbGems[#Headers])</f>
        <v>308</v>
      </c>
      <c r="F450" s="4" t="str">
        <f>_xlfn.CONCAT( VLOOKUP( tbGems[[#This Row],[Type]],tbBaseType[],2,FALSE), ".",VLOOKUP( tbGems[[#This Row],[Sub-Type]],tbSubtype[],2,FALSE),".",tbGems[[#This Row],[Offset]])</f>
        <v>6.12.308</v>
      </c>
      <c r="G450" s="41" t="str">
        <f>_xlfn.CONCAT( tbGems[[#This Row],[Prefix]]," ",tbGems[[#This Row],[Name]])</f>
        <v>6.12.308 Rage Support</v>
      </c>
      <c r="H450" s="45" t="s">
        <v>815</v>
      </c>
      <c r="CE450" s="2"/>
      <c r="CF450" s="2"/>
    </row>
    <row r="451" spans="2:84" ht="32.1" hidden="1" customHeight="1" x14ac:dyDescent="0.25">
      <c r="B451" s="2" t="s">
        <v>794</v>
      </c>
      <c r="C451" s="3" t="s">
        <v>12</v>
      </c>
      <c r="D451" s="3" t="s">
        <v>168</v>
      </c>
      <c r="E451" s="3">
        <f>ROW(tbGems[#This Row])-ROW(tbGems[#Headers])</f>
        <v>309</v>
      </c>
      <c r="F451" s="4" t="str">
        <f>_xlfn.CONCAT( VLOOKUP( tbGems[[#This Row],[Type]],tbBaseType[],2,FALSE), ".",VLOOKUP( tbGems[[#This Row],[Sub-Type]],tbSubtype[],2,FALSE),".",tbGems[[#This Row],[Offset]])</f>
        <v>6.13.309</v>
      </c>
      <c r="G451" s="41" t="str">
        <f>_xlfn.CONCAT( tbGems[[#This Row],[Prefix]]," ",tbGems[[#This Row],[Name]])</f>
        <v>6.13.309 Rain of Arrows</v>
      </c>
      <c r="H451" s="45" t="s">
        <v>815</v>
      </c>
      <c r="CE451" s="2"/>
      <c r="CF451" s="2"/>
    </row>
    <row r="452" spans="2:84" ht="32.1" hidden="1" customHeight="1" x14ac:dyDescent="0.25">
      <c r="B452" s="2" t="s">
        <v>316</v>
      </c>
      <c r="C452" s="3" t="s">
        <v>12</v>
      </c>
      <c r="D452" s="3" t="s">
        <v>170</v>
      </c>
      <c r="E452" s="3">
        <f>ROW(tbGems[#This Row])-ROW(tbGems[#Headers])</f>
        <v>310</v>
      </c>
      <c r="F452" s="4" t="str">
        <f>_xlfn.CONCAT( VLOOKUP( tbGems[[#This Row],[Type]],tbBaseType[],2,FALSE), ".",VLOOKUP( tbGems[[#This Row],[Sub-Type]],tbSubtype[],2,FALSE),".",tbGems[[#This Row],[Offset]])</f>
        <v>6.14.310</v>
      </c>
      <c r="G452" s="41" t="str">
        <f>_xlfn.CONCAT( tbGems[[#This Row],[Prefix]]," ",tbGems[[#This Row],[Name]])</f>
        <v>6.14.310 Raise Spectre</v>
      </c>
      <c r="H452" s="45" t="s">
        <v>318</v>
      </c>
      <c r="CE452" s="2"/>
      <c r="CF452" s="2"/>
    </row>
    <row r="453" spans="2:84" ht="32.1" hidden="1" customHeight="1" x14ac:dyDescent="0.25">
      <c r="B453" s="2" t="s">
        <v>924</v>
      </c>
      <c r="C453" s="3" t="s">
        <v>12</v>
      </c>
      <c r="D453" s="3" t="s">
        <v>170</v>
      </c>
      <c r="E453" s="3">
        <f>ROW(tbGems[#This Row])-ROW(tbGems[#Headers])</f>
        <v>311</v>
      </c>
      <c r="F453" s="4" t="str">
        <f>_xlfn.CONCAT( VLOOKUP( tbGems[[#This Row],[Type]],tbBaseType[],2,FALSE), ".",VLOOKUP( tbGems[[#This Row],[Sub-Type]],tbSubtype[],2,FALSE),".",tbGems[[#This Row],[Offset]])</f>
        <v>6.14.311</v>
      </c>
      <c r="G453" s="41" t="str">
        <f>_xlfn.CONCAT( tbGems[[#This Row],[Prefix]]," ",tbGems[[#This Row],[Name]])</f>
        <v>6.14.311 Raise Zombie</v>
      </c>
      <c r="H453" s="45" t="s">
        <v>815</v>
      </c>
      <c r="CE453" s="2"/>
      <c r="CF453" s="2"/>
    </row>
    <row r="454" spans="2:84" ht="32.1" hidden="1" customHeight="1" x14ac:dyDescent="0.25">
      <c r="B454" s="2" t="s">
        <v>849</v>
      </c>
      <c r="C454" s="3" t="s">
        <v>12</v>
      </c>
      <c r="D454" s="3" t="s">
        <v>169</v>
      </c>
      <c r="E454" s="3">
        <f>ROW(tbGems[#This Row])-ROW(tbGems[#Headers])</f>
        <v>312</v>
      </c>
      <c r="F454" s="4" t="str">
        <f>_xlfn.CONCAT( VLOOKUP( tbGems[[#This Row],[Type]],tbBaseType[],2,FALSE), ".",VLOOKUP( tbGems[[#This Row],[Sub-Type]],tbSubtype[],2,FALSE),".",tbGems[[#This Row],[Offset]])</f>
        <v>6.12.312</v>
      </c>
      <c r="G454" s="41" t="str">
        <f>_xlfn.CONCAT( tbGems[[#This Row],[Prefix]]," ",tbGems[[#This Row],[Name]])</f>
        <v>6.12.312 Rallying Cry</v>
      </c>
      <c r="H454" s="45" t="s">
        <v>815</v>
      </c>
      <c r="CE454" s="2"/>
      <c r="CF454" s="2"/>
    </row>
    <row r="455" spans="2:84" ht="32.1" hidden="1" customHeight="1" x14ac:dyDescent="0.25">
      <c r="B455" s="2" t="s">
        <v>795</v>
      </c>
      <c r="C455" s="3" t="s">
        <v>12</v>
      </c>
      <c r="D455" s="3" t="s">
        <v>168</v>
      </c>
      <c r="E455" s="3">
        <f>ROW(tbGems[#This Row])-ROW(tbGems[#Headers])</f>
        <v>313</v>
      </c>
      <c r="F455" s="4" t="str">
        <f>_xlfn.CONCAT( VLOOKUP( tbGems[[#This Row],[Type]],tbBaseType[],2,FALSE), ".",VLOOKUP( tbGems[[#This Row],[Sub-Type]],tbSubtype[],2,FALSE),".",tbGems[[#This Row],[Offset]])</f>
        <v>6.13.313</v>
      </c>
      <c r="G455" s="41" t="str">
        <f>_xlfn.CONCAT( tbGems[[#This Row],[Prefix]]," ",tbGems[[#This Row],[Name]])</f>
        <v>6.13.313 Reave</v>
      </c>
      <c r="H455" s="45" t="s">
        <v>815</v>
      </c>
      <c r="CE455" s="2"/>
      <c r="CF455" s="2"/>
    </row>
    <row r="456" spans="2:84" ht="32.1" hidden="1" customHeight="1" x14ac:dyDescent="0.25">
      <c r="B456" s="2" t="s">
        <v>850</v>
      </c>
      <c r="C456" s="3" t="s">
        <v>12</v>
      </c>
      <c r="D456" s="3" t="s">
        <v>169</v>
      </c>
      <c r="E456" s="3">
        <f>ROW(tbGems[#This Row])-ROW(tbGems[#Headers])</f>
        <v>314</v>
      </c>
      <c r="F456" s="4" t="str">
        <f>_xlfn.CONCAT( VLOOKUP( tbGems[[#This Row],[Type]],tbBaseType[],2,FALSE), ".",VLOOKUP( tbGems[[#This Row],[Sub-Type]],tbSubtype[],2,FALSE),".",tbGems[[#This Row],[Offset]])</f>
        <v>6.12.314</v>
      </c>
      <c r="G456" s="41" t="str">
        <f>_xlfn.CONCAT( tbGems[[#This Row],[Prefix]]," ",tbGems[[#This Row],[Name]])</f>
        <v>6.12.314 Reckoning</v>
      </c>
      <c r="H456" s="45" t="s">
        <v>815</v>
      </c>
      <c r="CE456" s="2"/>
      <c r="CF456" s="2"/>
    </row>
    <row r="457" spans="2:84" ht="32.1" hidden="1" customHeight="1" x14ac:dyDescent="0.25">
      <c r="B457" s="2" t="s">
        <v>851</v>
      </c>
      <c r="C457" s="3" t="s">
        <v>12</v>
      </c>
      <c r="D457" s="3" t="s">
        <v>169</v>
      </c>
      <c r="E457" s="3">
        <f>ROW(tbGems[#This Row])-ROW(tbGems[#Headers])</f>
        <v>315</v>
      </c>
      <c r="F457" s="4" t="str">
        <f>_xlfn.CONCAT( VLOOKUP( tbGems[[#This Row],[Type]],tbBaseType[],2,FALSE), ".",VLOOKUP( tbGems[[#This Row],[Sub-Type]],tbSubtype[],2,FALSE),".",tbGems[[#This Row],[Offset]])</f>
        <v>6.12.315</v>
      </c>
      <c r="G457" s="41" t="str">
        <f>_xlfn.CONCAT( tbGems[[#This Row],[Prefix]]," ",tbGems[[#This Row],[Name]])</f>
        <v>6.12.315 Rejuvenation Totem</v>
      </c>
      <c r="H457" s="45" t="s">
        <v>815</v>
      </c>
      <c r="CE457" s="2"/>
      <c r="CF457" s="2"/>
    </row>
    <row r="458" spans="2:84" ht="32.1" hidden="1" customHeight="1" x14ac:dyDescent="0.25">
      <c r="B458" s="2" t="s">
        <v>925</v>
      </c>
      <c r="C458" s="3" t="s">
        <v>12</v>
      </c>
      <c r="D458" s="3" t="s">
        <v>170</v>
      </c>
      <c r="E458" s="3">
        <f>ROW(tbGems[#This Row])-ROW(tbGems[#Headers])</f>
        <v>316</v>
      </c>
      <c r="F458" s="4" t="str">
        <f>_xlfn.CONCAT( VLOOKUP( tbGems[[#This Row],[Type]],tbBaseType[],2,FALSE), ".",VLOOKUP( tbGems[[#This Row],[Sub-Type]],tbSubtype[],2,FALSE),".",tbGems[[#This Row],[Offset]])</f>
        <v>6.14.316</v>
      </c>
      <c r="G458" s="41" t="str">
        <f>_xlfn.CONCAT( tbGems[[#This Row],[Prefix]]," ",tbGems[[#This Row],[Name]])</f>
        <v>6.14.316 Righteous Fire</v>
      </c>
      <c r="H458" s="45" t="s">
        <v>1646</v>
      </c>
      <c r="CE458" s="2"/>
      <c r="CF458" s="2"/>
    </row>
    <row r="459" spans="2:84" ht="32.1" hidden="1" customHeight="1" x14ac:dyDescent="0.25">
      <c r="B459" s="2" t="s">
        <v>796</v>
      </c>
      <c r="C459" s="3" t="s">
        <v>12</v>
      </c>
      <c r="D459" s="3" t="s">
        <v>168</v>
      </c>
      <c r="E459" s="3">
        <f>ROW(tbGems[#This Row])-ROW(tbGems[#Headers])</f>
        <v>317</v>
      </c>
      <c r="F459" s="4" t="str">
        <f>_xlfn.CONCAT( VLOOKUP( tbGems[[#This Row],[Type]],tbBaseType[],2,FALSE), ".",VLOOKUP( tbGems[[#This Row],[Sub-Type]],tbSubtype[],2,FALSE),".",tbGems[[#This Row],[Offset]])</f>
        <v>6.13.317</v>
      </c>
      <c r="G459" s="41" t="str">
        <f>_xlfn.CONCAT( tbGems[[#This Row],[Prefix]]," ",tbGems[[#This Row],[Name]])</f>
        <v>6.13.317 Riposte</v>
      </c>
      <c r="H459" s="45" t="s">
        <v>815</v>
      </c>
      <c r="CE459" s="2"/>
      <c r="CF459" s="2"/>
    </row>
    <row r="460" spans="2:84" ht="32.1" hidden="1" customHeight="1" x14ac:dyDescent="0.25">
      <c r="B460" s="2" t="s">
        <v>239</v>
      </c>
      <c r="C460" s="3" t="s">
        <v>12</v>
      </c>
      <c r="D460" s="3" t="s">
        <v>169</v>
      </c>
      <c r="E460" s="3">
        <f>ROW(tbGems[#This Row])-ROW(tbGems[#Headers])</f>
        <v>318</v>
      </c>
      <c r="F460" s="4" t="str">
        <f>_xlfn.CONCAT( VLOOKUP( tbGems[[#This Row],[Type]],tbBaseType[],2,FALSE), ".",VLOOKUP( tbGems[[#This Row],[Sub-Type]],tbSubtype[],2,FALSE),".",tbGems[[#This Row],[Offset]])</f>
        <v>6.12.318</v>
      </c>
      <c r="G460" s="41" t="str">
        <f>_xlfn.CONCAT( tbGems[[#This Row],[Prefix]]," ",tbGems[[#This Row],[Name]])</f>
        <v>6.12.318 Ruthless Support</v>
      </c>
      <c r="H460" s="45" t="s">
        <v>1102</v>
      </c>
      <c r="CE460" s="2"/>
      <c r="CF460" s="2"/>
    </row>
    <row r="461" spans="2:84" ht="32.1" hidden="1" customHeight="1" x14ac:dyDescent="0.25">
      <c r="B461" s="2" t="s">
        <v>926</v>
      </c>
      <c r="C461" s="3" t="s">
        <v>12</v>
      </c>
      <c r="D461" s="3" t="s">
        <v>170</v>
      </c>
      <c r="E461" s="3">
        <f>ROW(tbGems[#This Row])-ROW(tbGems[#Headers])</f>
        <v>319</v>
      </c>
      <c r="F461" s="4" t="str">
        <f>_xlfn.CONCAT( VLOOKUP( tbGems[[#This Row],[Type]],tbBaseType[],2,FALSE), ".",VLOOKUP( tbGems[[#This Row],[Sub-Type]],tbSubtype[],2,FALSE),".",tbGems[[#This Row],[Offset]])</f>
        <v>6.14.319</v>
      </c>
      <c r="G461" s="41" t="str">
        <f>_xlfn.CONCAT( tbGems[[#This Row],[Prefix]]," ",tbGems[[#This Row],[Name]])</f>
        <v>6.14.319 Scorching Ray</v>
      </c>
      <c r="H461" s="45" t="s">
        <v>1648</v>
      </c>
      <c r="CE461" s="2"/>
      <c r="CF461" s="2"/>
    </row>
    <row r="462" spans="2:84" ht="32.1" hidden="1" customHeight="1" x14ac:dyDescent="0.25">
      <c r="B462" s="2" t="s">
        <v>797</v>
      </c>
      <c r="C462" s="3" t="s">
        <v>12</v>
      </c>
      <c r="D462" s="3" t="s">
        <v>168</v>
      </c>
      <c r="E462" s="3">
        <f>ROW(tbGems[#This Row])-ROW(tbGems[#Headers])</f>
        <v>320</v>
      </c>
      <c r="F462" s="4" t="str">
        <f>_xlfn.CONCAT( VLOOKUP( tbGems[[#This Row],[Type]],tbBaseType[],2,FALSE), ".",VLOOKUP( tbGems[[#This Row],[Sub-Type]],tbSubtype[],2,FALSE),".",tbGems[[#This Row],[Offset]])</f>
        <v>6.13.320</v>
      </c>
      <c r="G462" s="41" t="str">
        <f>_xlfn.CONCAT( tbGems[[#This Row],[Prefix]]," ",tbGems[[#This Row],[Name]])</f>
        <v>6.13.320 Scourge Arrow</v>
      </c>
      <c r="H462" s="45" t="s">
        <v>815</v>
      </c>
      <c r="CE462" s="2"/>
      <c r="CF462" s="2"/>
    </row>
    <row r="463" spans="2:84" ht="32.1" hidden="1" customHeight="1" x14ac:dyDescent="0.25">
      <c r="B463" s="2" t="s">
        <v>852</v>
      </c>
      <c r="C463" s="3" t="s">
        <v>12</v>
      </c>
      <c r="D463" s="3" t="s">
        <v>169</v>
      </c>
      <c r="E463" s="3">
        <f>ROW(tbGems[#This Row])-ROW(tbGems[#Headers])</f>
        <v>321</v>
      </c>
      <c r="F463" s="4" t="str">
        <f>_xlfn.CONCAT( VLOOKUP( tbGems[[#This Row],[Type]],tbBaseType[],2,FALSE), ".",VLOOKUP( tbGems[[#This Row],[Sub-Type]],tbSubtype[],2,FALSE),".",tbGems[[#This Row],[Offset]])</f>
        <v>6.12.321</v>
      </c>
      <c r="G463" s="41" t="str">
        <f>_xlfn.CONCAT( tbGems[[#This Row],[Prefix]]," ",tbGems[[#This Row],[Name]])</f>
        <v>6.12.321 Searing Bond</v>
      </c>
      <c r="H463" s="45" t="s">
        <v>815</v>
      </c>
      <c r="CE463" s="2"/>
      <c r="CF463" s="2"/>
    </row>
    <row r="464" spans="2:84" ht="32.1" hidden="1" customHeight="1" x14ac:dyDescent="0.25">
      <c r="B464" s="2" t="s">
        <v>984</v>
      </c>
      <c r="C464" s="3" t="s">
        <v>12</v>
      </c>
      <c r="D464" s="3" t="s">
        <v>168</v>
      </c>
      <c r="E464" s="3">
        <f>ROW(tbGems[#This Row])-ROW(tbGems[#Headers])</f>
        <v>322</v>
      </c>
      <c r="F464" s="4" t="str">
        <f>_xlfn.CONCAT( VLOOKUP( tbGems[[#This Row],[Type]],tbBaseType[],2,FALSE), ".",VLOOKUP( tbGems[[#This Row],[Sub-Type]],tbSubtype[],2,FALSE),".",tbGems[[#This Row],[Offset]])</f>
        <v>6.13.322</v>
      </c>
      <c r="G464" s="41" t="str">
        <f>_xlfn.CONCAT( tbGems[[#This Row],[Prefix]]," ",tbGems[[#This Row],[Name]])</f>
        <v>6.13.322 Second Wind Support</v>
      </c>
      <c r="H464" s="45" t="s">
        <v>193</v>
      </c>
      <c r="CE464" s="2"/>
      <c r="CF464" s="2"/>
    </row>
    <row r="465" spans="2:84" ht="32.1" hidden="1" customHeight="1" x14ac:dyDescent="0.25">
      <c r="B465" s="2" t="s">
        <v>853</v>
      </c>
      <c r="C465" s="3" t="s">
        <v>12</v>
      </c>
      <c r="D465" s="3" t="s">
        <v>169</v>
      </c>
      <c r="E465" s="3">
        <f>ROW(tbGems[#This Row])-ROW(tbGems[#Headers])</f>
        <v>323</v>
      </c>
      <c r="F465" s="4" t="str">
        <f>_xlfn.CONCAT( VLOOKUP( tbGems[[#This Row],[Type]],tbBaseType[],2,FALSE), ".",VLOOKUP( tbGems[[#This Row],[Sub-Type]],tbSubtype[],2,FALSE),".",tbGems[[#This Row],[Offset]])</f>
        <v>6.12.323</v>
      </c>
      <c r="G465" s="41" t="str">
        <f>_xlfn.CONCAT( tbGems[[#This Row],[Prefix]]," ",tbGems[[#This Row],[Name]])</f>
        <v>6.12.323 Seismic Cry</v>
      </c>
      <c r="H465" s="45" t="s">
        <v>268</v>
      </c>
      <c r="CE465" s="2"/>
      <c r="CF465" s="2"/>
    </row>
    <row r="466" spans="2:84" ht="32.1" hidden="1" customHeight="1" x14ac:dyDescent="0.25">
      <c r="B466" s="2" t="s">
        <v>798</v>
      </c>
      <c r="C466" s="3" t="s">
        <v>12</v>
      </c>
      <c r="D466" s="3" t="s">
        <v>168</v>
      </c>
      <c r="E466" s="3">
        <f>ROW(tbGems[#This Row])-ROW(tbGems[#Headers])</f>
        <v>324</v>
      </c>
      <c r="F466" s="4" t="str">
        <f>_xlfn.CONCAT( VLOOKUP( tbGems[[#This Row],[Type]],tbBaseType[],2,FALSE), ".",VLOOKUP( tbGems[[#This Row],[Sub-Type]],tbSubtype[],2,FALSE),".",tbGems[[#This Row],[Offset]])</f>
        <v>6.13.324</v>
      </c>
      <c r="G466" s="41" t="str">
        <f>_xlfn.CONCAT( tbGems[[#This Row],[Prefix]]," ",tbGems[[#This Row],[Name]])</f>
        <v>6.13.324 Seismic Trap</v>
      </c>
      <c r="H466" s="45" t="s">
        <v>1737</v>
      </c>
      <c r="CE466" s="2"/>
      <c r="CF466" s="2"/>
    </row>
    <row r="467" spans="2:84" ht="32.1" hidden="1" customHeight="1" x14ac:dyDescent="0.25">
      <c r="B467" s="2" t="s">
        <v>799</v>
      </c>
      <c r="C467" s="3" t="s">
        <v>12</v>
      </c>
      <c r="D467" s="3" t="s">
        <v>168</v>
      </c>
      <c r="E467" s="3">
        <f>ROW(tbGems[#This Row])-ROW(tbGems[#Headers])</f>
        <v>325</v>
      </c>
      <c r="F467" s="4" t="str">
        <f>_xlfn.CONCAT( VLOOKUP( tbGems[[#This Row],[Type]],tbBaseType[],2,FALSE), ".",VLOOKUP( tbGems[[#This Row],[Sub-Type]],tbSubtype[],2,FALSE),".",tbGems[[#This Row],[Offset]])</f>
        <v>6.13.325</v>
      </c>
      <c r="G467" s="41" t="str">
        <f>_xlfn.CONCAT( tbGems[[#This Row],[Prefix]]," ",tbGems[[#This Row],[Name]])</f>
        <v>6.13.325 Shattering Steel</v>
      </c>
      <c r="H467" s="45" t="s">
        <v>815</v>
      </c>
      <c r="CE467" s="2"/>
      <c r="CF467" s="2"/>
    </row>
    <row r="468" spans="2:84" ht="32.1" hidden="1" customHeight="1" x14ac:dyDescent="0.25">
      <c r="B468" s="2" t="s">
        <v>854</v>
      </c>
      <c r="C468" s="3" t="s">
        <v>12</v>
      </c>
      <c r="D468" s="3" t="s">
        <v>169</v>
      </c>
      <c r="E468" s="3">
        <f>ROW(tbGems[#This Row])-ROW(tbGems[#Headers])</f>
        <v>326</v>
      </c>
      <c r="F468" s="4" t="str">
        <f>_xlfn.CONCAT( VLOOKUP( tbGems[[#This Row],[Type]],tbBaseType[],2,FALSE), ".",VLOOKUP( tbGems[[#This Row],[Sub-Type]],tbSubtype[],2,FALSE),".",tbGems[[#This Row],[Offset]])</f>
        <v>6.12.326</v>
      </c>
      <c r="G468" s="41" t="str">
        <f>_xlfn.CONCAT( tbGems[[#This Row],[Prefix]]," ",tbGems[[#This Row],[Name]])</f>
        <v>6.12.326 Shield Charge</v>
      </c>
      <c r="H468" s="45" t="s">
        <v>1738</v>
      </c>
      <c r="CE468" s="2"/>
      <c r="CF468" s="2"/>
    </row>
    <row r="469" spans="2:84" ht="32.1" hidden="1" customHeight="1" x14ac:dyDescent="0.25">
      <c r="B469" s="2" t="s">
        <v>927</v>
      </c>
      <c r="C469" s="3" t="s">
        <v>12</v>
      </c>
      <c r="D469" s="3" t="s">
        <v>170</v>
      </c>
      <c r="E469" s="3">
        <f>ROW(tbGems[#This Row])-ROW(tbGems[#Headers])</f>
        <v>327</v>
      </c>
      <c r="F469" s="4" t="str">
        <f>_xlfn.CONCAT( VLOOKUP( tbGems[[#This Row],[Type]],tbBaseType[],2,FALSE), ".",VLOOKUP( tbGems[[#This Row],[Sub-Type]],tbSubtype[],2,FALSE),".",tbGems[[#This Row],[Offset]])</f>
        <v>6.14.327</v>
      </c>
      <c r="G469" s="41" t="str">
        <f>_xlfn.CONCAT( tbGems[[#This Row],[Prefix]]," ",tbGems[[#This Row],[Name]])</f>
        <v>6.14.327 Shock Nova</v>
      </c>
      <c r="H469" s="45" t="s">
        <v>815</v>
      </c>
      <c r="CE469" s="2"/>
      <c r="CF469" s="2"/>
    </row>
    <row r="470" spans="2:84" ht="32.1" hidden="1" customHeight="1" x14ac:dyDescent="0.25">
      <c r="B470" s="2" t="s">
        <v>1029</v>
      </c>
      <c r="C470" s="3" t="s">
        <v>12</v>
      </c>
      <c r="D470" s="3" t="s">
        <v>169</v>
      </c>
      <c r="E470" s="3">
        <f>ROW(tbGems[#This Row])-ROW(tbGems[#Headers])</f>
        <v>328</v>
      </c>
      <c r="F470" s="4" t="str">
        <f>_xlfn.CONCAT( VLOOKUP( tbGems[[#This Row],[Type]],tbBaseType[],2,FALSE), ".",VLOOKUP( tbGems[[#This Row],[Sub-Type]],tbSubtype[],2,FALSE),".",tbGems[[#This Row],[Offset]])</f>
        <v>6.12.328</v>
      </c>
      <c r="G470" s="41" t="str">
        <f>_xlfn.CONCAT( tbGems[[#This Row],[Prefix]]," ",tbGems[[#This Row],[Name]])</f>
        <v>6.12.328 Shockwave Support</v>
      </c>
      <c r="H470" s="45" t="s">
        <v>815</v>
      </c>
      <c r="CE470" s="2"/>
      <c r="CF470" s="2"/>
    </row>
    <row r="471" spans="2:84" ht="32.1" hidden="1" customHeight="1" x14ac:dyDescent="0.25">
      <c r="B471" s="2" t="s">
        <v>855</v>
      </c>
      <c r="C471" s="3" t="s">
        <v>12</v>
      </c>
      <c r="D471" s="3" t="s">
        <v>169</v>
      </c>
      <c r="E471" s="3">
        <f>ROW(tbGems[#This Row])-ROW(tbGems[#Headers])</f>
        <v>329</v>
      </c>
      <c r="F471" s="4" t="str">
        <f>_xlfn.CONCAT( VLOOKUP( tbGems[[#This Row],[Type]],tbBaseType[],2,FALSE), ".",VLOOKUP( tbGems[[#This Row],[Sub-Type]],tbSubtype[],2,FALSE),".",tbGems[[#This Row],[Offset]])</f>
        <v>6.12.329</v>
      </c>
      <c r="G471" s="41" t="str">
        <f>_xlfn.CONCAT( tbGems[[#This Row],[Prefix]]," ",tbGems[[#This Row],[Name]])</f>
        <v>6.12.329 Shockwave Totem</v>
      </c>
      <c r="H471" s="45" t="s">
        <v>815</v>
      </c>
      <c r="CE471" s="2"/>
      <c r="CF471" s="2"/>
    </row>
    <row r="472" spans="2:84" ht="32.1" hidden="1" customHeight="1" x14ac:dyDescent="0.25">
      <c r="B472" s="2" t="s">
        <v>800</v>
      </c>
      <c r="C472" s="3" t="s">
        <v>12</v>
      </c>
      <c r="D472" s="3" t="s">
        <v>168</v>
      </c>
      <c r="E472" s="3">
        <f>ROW(tbGems[#This Row])-ROW(tbGems[#Headers])</f>
        <v>330</v>
      </c>
      <c r="F472" s="4" t="str">
        <f>_xlfn.CONCAT( VLOOKUP( tbGems[[#This Row],[Type]],tbBaseType[],2,FALSE), ".",VLOOKUP( tbGems[[#This Row],[Sub-Type]],tbSubtype[],2,FALSE),".",tbGems[[#This Row],[Offset]])</f>
        <v>6.13.330</v>
      </c>
      <c r="G472" s="41" t="str">
        <f>_xlfn.CONCAT( tbGems[[#This Row],[Prefix]]," ",tbGems[[#This Row],[Name]])</f>
        <v>6.13.330 Shrapnel Ballista</v>
      </c>
      <c r="H472" s="45" t="s">
        <v>1704</v>
      </c>
      <c r="CE472" s="2"/>
      <c r="CF472" s="2"/>
    </row>
    <row r="473" spans="2:84" ht="32.1" hidden="1" customHeight="1" x14ac:dyDescent="0.25">
      <c r="B473" s="2" t="s">
        <v>244</v>
      </c>
      <c r="C473" s="3" t="s">
        <v>12</v>
      </c>
      <c r="D473" s="3" t="s">
        <v>168</v>
      </c>
      <c r="E473" s="3">
        <f>ROW(tbGems[#This Row])-ROW(tbGems[#Headers])</f>
        <v>331</v>
      </c>
      <c r="F473" s="4" t="str">
        <f>_xlfn.CONCAT( VLOOKUP( tbGems[[#This Row],[Type]],tbBaseType[],2,FALSE), ".",VLOOKUP( tbGems[[#This Row],[Sub-Type]],tbSubtype[],2,FALSE),".",tbGems[[#This Row],[Offset]])</f>
        <v>6.13.331</v>
      </c>
      <c r="G473" s="41" t="str">
        <f>_xlfn.CONCAT( tbGems[[#This Row],[Prefix]]," ",tbGems[[#This Row],[Name]])</f>
        <v>6.13.331 Siege Ballista</v>
      </c>
      <c r="H473" s="45" t="s">
        <v>250</v>
      </c>
      <c r="CE473" s="2"/>
      <c r="CF473" s="2"/>
    </row>
    <row r="474" spans="2:84" ht="32.1" hidden="1" customHeight="1" x14ac:dyDescent="0.25">
      <c r="B474" s="2" t="s">
        <v>928</v>
      </c>
      <c r="C474" s="3" t="s">
        <v>12</v>
      </c>
      <c r="D474" s="3" t="s">
        <v>170</v>
      </c>
      <c r="E474" s="3">
        <f>ROW(tbGems[#This Row])-ROW(tbGems[#Headers])</f>
        <v>332</v>
      </c>
      <c r="F474" s="4" t="str">
        <f>_xlfn.CONCAT( VLOOKUP( tbGems[[#This Row],[Type]],tbBaseType[],2,FALSE), ".",VLOOKUP( tbGems[[#This Row],[Sub-Type]],tbSubtype[],2,FALSE),".",tbGems[[#This Row],[Offset]])</f>
        <v>6.14.332</v>
      </c>
      <c r="G474" s="41" t="str">
        <f>_xlfn.CONCAT( tbGems[[#This Row],[Prefix]]," ",tbGems[[#This Row],[Name]])</f>
        <v>6.14.332 Sigil of Power</v>
      </c>
      <c r="H474" s="45" t="s">
        <v>1694</v>
      </c>
      <c r="CE474" s="2"/>
      <c r="CF474" s="2"/>
    </row>
    <row r="475" spans="2:84" ht="32.1" hidden="1" customHeight="1" x14ac:dyDescent="0.25">
      <c r="B475" s="2" t="s">
        <v>929</v>
      </c>
      <c r="C475" s="3" t="s">
        <v>12</v>
      </c>
      <c r="D475" s="3" t="s">
        <v>170</v>
      </c>
      <c r="E475" s="3">
        <f>ROW(tbGems[#This Row])-ROW(tbGems[#Headers])</f>
        <v>333</v>
      </c>
      <c r="F475" s="4" t="str">
        <f>_xlfn.CONCAT( VLOOKUP( tbGems[[#This Row],[Type]],tbBaseType[],2,FALSE), ".",VLOOKUP( tbGems[[#This Row],[Sub-Type]],tbSubtype[],2,FALSE),".",tbGems[[#This Row],[Offset]])</f>
        <v>6.14.333</v>
      </c>
      <c r="G475" s="41" t="str">
        <f>_xlfn.CONCAT( tbGems[[#This Row],[Prefix]]," ",tbGems[[#This Row],[Name]])</f>
        <v>6.14.333 Siphoning Trap</v>
      </c>
      <c r="H475" s="45" t="s">
        <v>815</v>
      </c>
      <c r="CE475" s="2"/>
      <c r="CF475" s="2"/>
    </row>
    <row r="476" spans="2:84" ht="32.1" hidden="1" customHeight="1" x14ac:dyDescent="0.25">
      <c r="B476" s="2" t="s">
        <v>985</v>
      </c>
      <c r="C476" s="3" t="s">
        <v>12</v>
      </c>
      <c r="D476" s="3" t="s">
        <v>168</v>
      </c>
      <c r="E476" s="3">
        <f>ROW(tbGems[#This Row])-ROW(tbGems[#Headers])</f>
        <v>334</v>
      </c>
      <c r="F476" s="4" t="str">
        <f>_xlfn.CONCAT( VLOOKUP( tbGems[[#This Row],[Type]],tbBaseType[],2,FALSE), ".",VLOOKUP( tbGems[[#This Row],[Sub-Type]],tbSubtype[],2,FALSE),".",tbGems[[#This Row],[Offset]])</f>
        <v>6.13.334</v>
      </c>
      <c r="G476" s="41" t="str">
        <f>_xlfn.CONCAT( tbGems[[#This Row],[Prefix]]," ",tbGems[[#This Row],[Name]])</f>
        <v>6.13.334 Slower Projectiles Support</v>
      </c>
      <c r="H476" s="45" t="s">
        <v>815</v>
      </c>
      <c r="CE476" s="2"/>
      <c r="CF476" s="2"/>
    </row>
    <row r="477" spans="2:84" ht="32.1" hidden="1" customHeight="1" x14ac:dyDescent="0.25">
      <c r="B477" s="2" t="s">
        <v>856</v>
      </c>
      <c r="C477" s="3" t="s">
        <v>12</v>
      </c>
      <c r="D477" s="3" t="s">
        <v>169</v>
      </c>
      <c r="E477" s="3">
        <f>ROW(tbGems[#This Row])-ROW(tbGems[#Headers])</f>
        <v>335</v>
      </c>
      <c r="F477" s="4" t="str">
        <f>_xlfn.CONCAT( VLOOKUP( tbGems[[#This Row],[Type]],tbBaseType[],2,FALSE), ".",VLOOKUP( tbGems[[#This Row],[Sub-Type]],tbSubtype[],2,FALSE),".",tbGems[[#This Row],[Offset]])</f>
        <v>6.12.335</v>
      </c>
      <c r="G477" s="41" t="str">
        <f>_xlfn.CONCAT( tbGems[[#This Row],[Prefix]]," ",tbGems[[#This Row],[Name]])</f>
        <v>6.12.335 Smite</v>
      </c>
      <c r="H477" s="45" t="s">
        <v>1673</v>
      </c>
      <c r="CE477" s="2"/>
      <c r="CF477" s="2"/>
    </row>
    <row r="478" spans="2:84" ht="32.1" hidden="1" customHeight="1" x14ac:dyDescent="0.25">
      <c r="B478" s="2" t="s">
        <v>801</v>
      </c>
      <c r="C478" s="3" t="s">
        <v>12</v>
      </c>
      <c r="D478" s="3" t="s">
        <v>168</v>
      </c>
      <c r="E478" s="3">
        <f>ROW(tbGems[#This Row])-ROW(tbGems[#Headers])</f>
        <v>336</v>
      </c>
      <c r="F478" s="4" t="str">
        <f>_xlfn.CONCAT( VLOOKUP( tbGems[[#This Row],[Type]],tbBaseType[],2,FALSE), ".",VLOOKUP( tbGems[[#This Row],[Sub-Type]],tbSubtype[],2,FALSE),".",tbGems[[#This Row],[Offset]])</f>
        <v>6.13.336</v>
      </c>
      <c r="G478" s="41" t="str">
        <f>_xlfn.CONCAT( tbGems[[#This Row],[Prefix]]," ",tbGems[[#This Row],[Name]])</f>
        <v>6.13.336 Smoke Mine</v>
      </c>
      <c r="H478" s="45" t="s">
        <v>815</v>
      </c>
      <c r="CE478" s="2"/>
      <c r="CF478" s="2"/>
    </row>
    <row r="479" spans="2:84" ht="32.1" hidden="1" customHeight="1" x14ac:dyDescent="0.25">
      <c r="B479" s="2" t="s">
        <v>802</v>
      </c>
      <c r="C479" s="3" t="s">
        <v>12</v>
      </c>
      <c r="D479" s="3" t="s">
        <v>168</v>
      </c>
      <c r="E479" s="3">
        <f>ROW(tbGems[#This Row])-ROW(tbGems[#Headers])</f>
        <v>337</v>
      </c>
      <c r="F479" s="4" t="str">
        <f>_xlfn.CONCAT( VLOOKUP( tbGems[[#This Row],[Type]],tbBaseType[],2,FALSE), ".",VLOOKUP( tbGems[[#This Row],[Sub-Type]],tbSubtype[],2,FALSE),".",tbGems[[#This Row],[Offset]])</f>
        <v>6.13.337</v>
      </c>
      <c r="G479" s="41" t="str">
        <f>_xlfn.CONCAT( tbGems[[#This Row],[Prefix]]," ",tbGems[[#This Row],[Name]])</f>
        <v>6.13.337 Sniper's Mark</v>
      </c>
      <c r="H479" s="45" t="s">
        <v>815</v>
      </c>
      <c r="CE479" s="2"/>
      <c r="CF479" s="2"/>
    </row>
    <row r="480" spans="2:84" ht="32.1" hidden="1" customHeight="1" x14ac:dyDescent="0.25">
      <c r="B480" s="2" t="s">
        <v>930</v>
      </c>
      <c r="C480" s="3" t="s">
        <v>12</v>
      </c>
      <c r="D480" s="3" t="s">
        <v>170</v>
      </c>
      <c r="E480" s="3">
        <f>ROW(tbGems[#This Row])-ROW(tbGems[#Headers])</f>
        <v>338</v>
      </c>
      <c r="F480" s="4" t="str">
        <f>_xlfn.CONCAT( VLOOKUP( tbGems[[#This Row],[Type]],tbBaseType[],2,FALSE), ".",VLOOKUP( tbGems[[#This Row],[Sub-Type]],tbSubtype[],2,FALSE),".",tbGems[[#This Row],[Offset]])</f>
        <v>6.14.338</v>
      </c>
      <c r="G480" s="41" t="str">
        <f>_xlfn.CONCAT( tbGems[[#This Row],[Prefix]]," ",tbGems[[#This Row],[Name]])</f>
        <v>6.14.338 Soulrend</v>
      </c>
      <c r="H480" s="45" t="s">
        <v>815</v>
      </c>
      <c r="CE480" s="2"/>
      <c r="CF480" s="2"/>
    </row>
    <row r="481" spans="2:84" ht="32.1" hidden="1" customHeight="1" x14ac:dyDescent="0.25">
      <c r="B481" s="2" t="s">
        <v>931</v>
      </c>
      <c r="C481" s="3" t="s">
        <v>12</v>
      </c>
      <c r="D481" s="3" t="s">
        <v>170</v>
      </c>
      <c r="E481" s="3">
        <f>ROW(tbGems[#This Row])-ROW(tbGems[#Headers])</f>
        <v>339</v>
      </c>
      <c r="F481" s="4" t="str">
        <f>_xlfn.CONCAT( VLOOKUP( tbGems[[#This Row],[Type]],tbBaseType[],2,FALSE), ".",VLOOKUP( tbGems[[#This Row],[Sub-Type]],tbSubtype[],2,FALSE),".",tbGems[[#This Row],[Offset]])</f>
        <v>6.14.339</v>
      </c>
      <c r="G481" s="41" t="str">
        <f>_xlfn.CONCAT( tbGems[[#This Row],[Prefix]]," ",tbGems[[#This Row],[Name]])</f>
        <v>6.14.339 Spark</v>
      </c>
      <c r="H481" s="45" t="s">
        <v>1706</v>
      </c>
      <c r="CE481" s="2"/>
      <c r="CF481" s="2"/>
    </row>
    <row r="482" spans="2:84" ht="32.1" hidden="1" customHeight="1" x14ac:dyDescent="0.25">
      <c r="B482" s="2" t="s">
        <v>803</v>
      </c>
      <c r="C482" s="3" t="s">
        <v>12</v>
      </c>
      <c r="D482" s="3" t="s">
        <v>168</v>
      </c>
      <c r="E482" s="3">
        <f>ROW(tbGems[#This Row])-ROW(tbGems[#Headers])</f>
        <v>340</v>
      </c>
      <c r="F482" s="4" t="str">
        <f>_xlfn.CONCAT( VLOOKUP( tbGems[[#This Row],[Type]],tbBaseType[],2,FALSE), ".",VLOOKUP( tbGems[[#This Row],[Sub-Type]],tbSubtype[],2,FALSE),".",tbGems[[#This Row],[Offset]])</f>
        <v>6.13.340</v>
      </c>
      <c r="G482" s="41" t="str">
        <f>_xlfn.CONCAT( tbGems[[#This Row],[Prefix]]," ",tbGems[[#This Row],[Name]])</f>
        <v>6.13.340 Spectral Shield Throw</v>
      </c>
      <c r="H482" s="45" t="s">
        <v>815</v>
      </c>
      <c r="CE482" s="2"/>
      <c r="CF482" s="2"/>
    </row>
    <row r="483" spans="2:84" ht="32.1" hidden="1" customHeight="1" x14ac:dyDescent="0.25">
      <c r="B483" s="2" t="s">
        <v>262</v>
      </c>
      <c r="C483" s="3" t="s">
        <v>12</v>
      </c>
      <c r="D483" s="3" t="s">
        <v>168</v>
      </c>
      <c r="E483" s="3">
        <f>ROW(tbGems[#This Row])-ROW(tbGems[#Headers])</f>
        <v>341</v>
      </c>
      <c r="F483" s="4" t="str">
        <f>_xlfn.CONCAT( VLOOKUP( tbGems[[#This Row],[Type]],tbBaseType[],2,FALSE), ".",VLOOKUP( tbGems[[#This Row],[Sub-Type]],tbSubtype[],2,FALSE),".",tbGems[[#This Row],[Offset]])</f>
        <v>6.13.341</v>
      </c>
      <c r="G483" s="41" t="str">
        <f>_xlfn.CONCAT( tbGems[[#This Row],[Prefix]]," ",tbGems[[#This Row],[Name]])</f>
        <v>6.13.341 Spectral Throw</v>
      </c>
      <c r="H483" s="45" t="s">
        <v>263</v>
      </c>
      <c r="CE483" s="2"/>
      <c r="CF483" s="2"/>
    </row>
    <row r="484" spans="2:84" ht="32.1" hidden="1" customHeight="1" x14ac:dyDescent="0.25">
      <c r="B484" s="2" t="s">
        <v>1083</v>
      </c>
      <c r="C484" s="3" t="s">
        <v>12</v>
      </c>
      <c r="D484" s="3" t="s">
        <v>170</v>
      </c>
      <c r="E484" s="3">
        <f>ROW(tbGems[#This Row])-ROW(tbGems[#Headers])</f>
        <v>342</v>
      </c>
      <c r="F484" s="4" t="str">
        <f>_xlfn.CONCAT( VLOOKUP( tbGems[[#This Row],[Type]],tbBaseType[],2,FALSE), ".",VLOOKUP( tbGems[[#This Row],[Sub-Type]],tbSubtype[],2,FALSE),".",tbGems[[#This Row],[Offset]])</f>
        <v>6.14.342</v>
      </c>
      <c r="G484" s="41" t="str">
        <f>_xlfn.CONCAT( tbGems[[#This Row],[Prefix]]," ",tbGems[[#This Row],[Name]])</f>
        <v>6.14.342 Spell Cascade Support</v>
      </c>
      <c r="H484" s="45" t="s">
        <v>815</v>
      </c>
      <c r="CE484" s="2"/>
      <c r="CF484" s="2"/>
    </row>
    <row r="485" spans="2:84" ht="32.1" hidden="1" customHeight="1" x14ac:dyDescent="0.25">
      <c r="B485" s="2" t="s">
        <v>1084</v>
      </c>
      <c r="C485" s="3" t="s">
        <v>12</v>
      </c>
      <c r="D485" s="3" t="s">
        <v>170</v>
      </c>
      <c r="E485" s="3">
        <f>ROW(tbGems[#This Row])-ROW(tbGems[#Headers])</f>
        <v>343</v>
      </c>
      <c r="F485" s="4" t="str">
        <f>_xlfn.CONCAT( VLOOKUP( tbGems[[#This Row],[Type]],tbBaseType[],2,FALSE), ".",VLOOKUP( tbGems[[#This Row],[Sub-Type]],tbSubtype[],2,FALSE),".",tbGems[[#This Row],[Offset]])</f>
        <v>6.14.343</v>
      </c>
      <c r="G485" s="41" t="str">
        <f>_xlfn.CONCAT( tbGems[[#This Row],[Prefix]]," ",tbGems[[#This Row],[Name]])</f>
        <v>6.14.343 Spell Echo Support</v>
      </c>
      <c r="H485" s="45" t="s">
        <v>815</v>
      </c>
      <c r="CE485" s="2"/>
      <c r="CF485" s="2"/>
    </row>
    <row r="486" spans="2:84" ht="32.1" hidden="1" customHeight="1" x14ac:dyDescent="0.25">
      <c r="B486" s="2" t="s">
        <v>1030</v>
      </c>
      <c r="C486" s="3" t="s">
        <v>12</v>
      </c>
      <c r="D486" s="3" t="s">
        <v>169</v>
      </c>
      <c r="E486" s="3">
        <f>ROW(tbGems[#This Row])-ROW(tbGems[#Headers])</f>
        <v>344</v>
      </c>
      <c r="F486" s="4" t="str">
        <f>_xlfn.CONCAT( VLOOKUP( tbGems[[#This Row],[Type]],tbBaseType[],2,FALSE), ".",VLOOKUP( tbGems[[#This Row],[Sub-Type]],tbSubtype[],2,FALSE),".",tbGems[[#This Row],[Offset]])</f>
        <v>6.12.344</v>
      </c>
      <c r="G486" s="41" t="str">
        <f>_xlfn.CONCAT( tbGems[[#This Row],[Prefix]]," ",tbGems[[#This Row],[Name]])</f>
        <v>6.12.344 Spell Totem Support</v>
      </c>
      <c r="H486" s="45" t="s">
        <v>815</v>
      </c>
      <c r="CE486" s="2"/>
      <c r="CF486" s="2"/>
    </row>
    <row r="487" spans="2:84" ht="32.1" hidden="1" customHeight="1" x14ac:dyDescent="0.25">
      <c r="B487" s="2" t="s">
        <v>295</v>
      </c>
      <c r="C487" s="3" t="s">
        <v>12</v>
      </c>
      <c r="D487" s="3" t="s">
        <v>170</v>
      </c>
      <c r="E487" s="3">
        <f>ROW(tbGems[#This Row])-ROW(tbGems[#Headers])</f>
        <v>345</v>
      </c>
      <c r="F487" s="4" t="str">
        <f>_xlfn.CONCAT( VLOOKUP( tbGems[[#This Row],[Type]],tbBaseType[],2,FALSE), ".",VLOOKUP( tbGems[[#This Row],[Sub-Type]],tbSubtype[],2,FALSE),".",tbGems[[#This Row],[Offset]])</f>
        <v>6.14.345</v>
      </c>
      <c r="G487" s="41" t="str">
        <f>_xlfn.CONCAT( tbGems[[#This Row],[Prefix]]," ",tbGems[[#This Row],[Name]])</f>
        <v>6.14.345 Spellslinger</v>
      </c>
      <c r="H487" s="45" t="s">
        <v>296</v>
      </c>
      <c r="CE487" s="2"/>
      <c r="CF487" s="2"/>
    </row>
    <row r="488" spans="2:84" ht="32.1" hidden="1" customHeight="1" x14ac:dyDescent="0.25">
      <c r="B488" s="2" t="s">
        <v>932</v>
      </c>
      <c r="C488" s="3" t="s">
        <v>12</v>
      </c>
      <c r="D488" s="3" t="s">
        <v>170</v>
      </c>
      <c r="E488" s="3">
        <f>ROW(tbGems[#This Row])-ROW(tbGems[#Headers])</f>
        <v>346</v>
      </c>
      <c r="F488" s="4" t="str">
        <f>_xlfn.CONCAT( VLOOKUP( tbGems[[#This Row],[Type]],tbBaseType[],2,FALSE), ".",VLOOKUP( tbGems[[#This Row],[Sub-Type]],tbSubtype[],2,FALSE),".",tbGems[[#This Row],[Offset]])</f>
        <v>6.14.346</v>
      </c>
      <c r="G488" s="41" t="str">
        <f>_xlfn.CONCAT( tbGems[[#This Row],[Prefix]]," ",tbGems[[#This Row],[Name]])</f>
        <v>6.14.346 Spirit Offering</v>
      </c>
      <c r="H488" s="45" t="s">
        <v>815</v>
      </c>
      <c r="CE488" s="2"/>
      <c r="CF488" s="2"/>
    </row>
    <row r="489" spans="2:84" ht="32.1" hidden="1" customHeight="1" x14ac:dyDescent="0.25">
      <c r="B489" s="2" t="s">
        <v>804</v>
      </c>
      <c r="C489" s="3" t="s">
        <v>12</v>
      </c>
      <c r="D489" s="3" t="s">
        <v>168</v>
      </c>
      <c r="E489" s="3">
        <f>ROW(tbGems[#This Row])-ROW(tbGems[#Headers])</f>
        <v>347</v>
      </c>
      <c r="F489" s="4" t="str">
        <f>_xlfn.CONCAT( VLOOKUP( tbGems[[#This Row],[Type]],tbBaseType[],2,FALSE), ".",VLOOKUP( tbGems[[#This Row],[Sub-Type]],tbSubtype[],2,FALSE),".",tbGems[[#This Row],[Offset]])</f>
        <v>6.13.347</v>
      </c>
      <c r="G489" s="41" t="str">
        <f>_xlfn.CONCAT( tbGems[[#This Row],[Prefix]]," ",tbGems[[#This Row],[Name]])</f>
        <v>6.13.347 Split Arrow</v>
      </c>
      <c r="H489" s="45" t="s">
        <v>1700</v>
      </c>
      <c r="CE489" s="2"/>
      <c r="CF489" s="2"/>
    </row>
    <row r="490" spans="2:84" ht="32.1" hidden="1" customHeight="1" x14ac:dyDescent="0.25">
      <c r="B490" s="2" t="s">
        <v>857</v>
      </c>
      <c r="C490" s="3" t="s">
        <v>12</v>
      </c>
      <c r="D490" s="3" t="s">
        <v>169</v>
      </c>
      <c r="E490" s="3">
        <f>ROW(tbGems[#This Row])-ROW(tbGems[#Headers])</f>
        <v>348</v>
      </c>
      <c r="F490" s="4" t="str">
        <f>_xlfn.CONCAT( VLOOKUP( tbGems[[#This Row],[Type]],tbBaseType[],2,FALSE), ".",VLOOKUP( tbGems[[#This Row],[Sub-Type]],tbSubtype[],2,FALSE),".",tbGems[[#This Row],[Offset]])</f>
        <v>6.12.348</v>
      </c>
      <c r="G490" s="41" t="str">
        <f>_xlfn.CONCAT( tbGems[[#This Row],[Prefix]]," ",tbGems[[#This Row],[Name]])</f>
        <v>6.12.348 Splitting Steel</v>
      </c>
      <c r="H490" s="45" t="s">
        <v>815</v>
      </c>
      <c r="CE490" s="2"/>
      <c r="CF490" s="2"/>
    </row>
    <row r="491" spans="2:84" ht="32.1" hidden="1" customHeight="1" x14ac:dyDescent="0.25">
      <c r="B491" s="2" t="s">
        <v>858</v>
      </c>
      <c r="C491" s="3" t="s">
        <v>12</v>
      </c>
      <c r="D491" s="3" t="s">
        <v>169</v>
      </c>
      <c r="E491" s="3">
        <f>ROW(tbGems[#This Row])-ROW(tbGems[#Headers])</f>
        <v>349</v>
      </c>
      <c r="F491" s="4" t="str">
        <f>_xlfn.CONCAT( VLOOKUP( tbGems[[#This Row],[Type]],tbBaseType[],2,FALSE), ".",VLOOKUP( tbGems[[#This Row],[Sub-Type]],tbSubtype[],2,FALSE),".",tbGems[[#This Row],[Offset]])</f>
        <v>6.12.349</v>
      </c>
      <c r="G491" s="41" t="str">
        <f>_xlfn.CONCAT( tbGems[[#This Row],[Prefix]]," ",tbGems[[#This Row],[Name]])</f>
        <v>6.12.349 Static Strike</v>
      </c>
      <c r="H491" s="45" t="s">
        <v>815</v>
      </c>
      <c r="CE491" s="2"/>
      <c r="CF491" s="2"/>
    </row>
    <row r="492" spans="2:84" ht="32.1" hidden="1" customHeight="1" x14ac:dyDescent="0.25">
      <c r="B492" s="2" t="s">
        <v>859</v>
      </c>
      <c r="C492" s="3" t="s">
        <v>12</v>
      </c>
      <c r="D492" s="3" t="s">
        <v>169</v>
      </c>
      <c r="E492" s="3">
        <f>ROW(tbGems[#This Row])-ROW(tbGems[#Headers])</f>
        <v>350</v>
      </c>
      <c r="F492" s="4" t="str">
        <f>_xlfn.CONCAT( VLOOKUP( tbGems[[#This Row],[Type]],tbBaseType[],2,FALSE), ".",VLOOKUP( tbGems[[#This Row],[Sub-Type]],tbSubtype[],2,FALSE),".",tbGems[[#This Row],[Offset]])</f>
        <v>6.12.350</v>
      </c>
      <c r="G492" s="41" t="str">
        <f>_xlfn.CONCAT( tbGems[[#This Row],[Prefix]]," ",tbGems[[#This Row],[Name]])</f>
        <v>6.12.350 Steelskin</v>
      </c>
      <c r="H492" s="45" t="s">
        <v>815</v>
      </c>
      <c r="CE492" s="2"/>
      <c r="CF492" s="2"/>
    </row>
    <row r="493" spans="2:84" ht="32.1" hidden="1" customHeight="1" x14ac:dyDescent="0.25">
      <c r="B493" s="2" t="s">
        <v>933</v>
      </c>
      <c r="C493" s="3" t="s">
        <v>12</v>
      </c>
      <c r="D493" s="3" t="s">
        <v>170</v>
      </c>
      <c r="E493" s="3">
        <f>ROW(tbGems[#This Row])-ROW(tbGems[#Headers])</f>
        <v>351</v>
      </c>
      <c r="F493" s="4" t="str">
        <f>_xlfn.CONCAT( VLOOKUP( tbGems[[#This Row],[Type]],tbBaseType[],2,FALSE), ".",VLOOKUP( tbGems[[#This Row],[Sub-Type]],tbSubtype[],2,FALSE),".",tbGems[[#This Row],[Offset]])</f>
        <v>6.14.351</v>
      </c>
      <c r="G493" s="41" t="str">
        <f>_xlfn.CONCAT( tbGems[[#This Row],[Prefix]]," ",tbGems[[#This Row],[Name]])</f>
        <v>6.14.351 Storm Brand</v>
      </c>
      <c r="H493" s="45" t="s">
        <v>815</v>
      </c>
      <c r="CE493" s="2"/>
      <c r="CF493" s="2"/>
    </row>
    <row r="494" spans="2:84" ht="32.1" hidden="1" customHeight="1" x14ac:dyDescent="0.25">
      <c r="B494" s="2" t="s">
        <v>934</v>
      </c>
      <c r="C494" s="3" t="s">
        <v>12</v>
      </c>
      <c r="D494" s="3" t="s">
        <v>170</v>
      </c>
      <c r="E494" s="3">
        <f>ROW(tbGems[#This Row])-ROW(tbGems[#Headers])</f>
        <v>352</v>
      </c>
      <c r="F494" s="4" t="str">
        <f>_xlfn.CONCAT( VLOOKUP( tbGems[[#This Row],[Type]],tbBaseType[],2,FALSE), ".",VLOOKUP( tbGems[[#This Row],[Sub-Type]],tbSubtype[],2,FALSE),".",tbGems[[#This Row],[Offset]])</f>
        <v>6.14.352</v>
      </c>
      <c r="G494" s="41" t="str">
        <f>_xlfn.CONCAT( tbGems[[#This Row],[Prefix]]," ",tbGems[[#This Row],[Name]])</f>
        <v>6.14.352 Storm Burst</v>
      </c>
      <c r="H494" s="45" t="s">
        <v>815</v>
      </c>
      <c r="CE494" s="2"/>
      <c r="CF494" s="2"/>
    </row>
    <row r="495" spans="2:84" ht="32.1" hidden="1" customHeight="1" x14ac:dyDescent="0.25">
      <c r="B495" s="2" t="s">
        <v>935</v>
      </c>
      <c r="C495" s="3" t="s">
        <v>12</v>
      </c>
      <c r="D495" s="3" t="s">
        <v>170</v>
      </c>
      <c r="E495" s="3">
        <f>ROW(tbGems[#This Row])-ROW(tbGems[#Headers])</f>
        <v>353</v>
      </c>
      <c r="F495" s="4" t="str">
        <f>_xlfn.CONCAT( VLOOKUP( tbGems[[#This Row],[Type]],tbBaseType[],2,FALSE), ".",VLOOKUP( tbGems[[#This Row],[Sub-Type]],tbSubtype[],2,FALSE),".",tbGems[[#This Row],[Offset]])</f>
        <v>6.14.353</v>
      </c>
      <c r="G495" s="41" t="str">
        <f>_xlfn.CONCAT( tbGems[[#This Row],[Prefix]]," ",tbGems[[#This Row],[Name]])</f>
        <v>6.14.353 Storm Call</v>
      </c>
      <c r="H495" s="45" t="s">
        <v>1694</v>
      </c>
      <c r="CE495" s="2"/>
      <c r="CF495" s="2"/>
    </row>
    <row r="496" spans="2:84" ht="32.1" hidden="1" customHeight="1" x14ac:dyDescent="0.25">
      <c r="B496" s="2" t="s">
        <v>936</v>
      </c>
      <c r="C496" s="3" t="s">
        <v>12</v>
      </c>
      <c r="D496" s="3" t="s">
        <v>170</v>
      </c>
      <c r="E496" s="3">
        <f>ROW(tbGems[#This Row])-ROW(tbGems[#Headers])</f>
        <v>354</v>
      </c>
      <c r="F496" s="4" t="str">
        <f>_xlfn.CONCAT( VLOOKUP( tbGems[[#This Row],[Type]],tbBaseType[],2,FALSE), ".",VLOOKUP( tbGems[[#This Row],[Sub-Type]],tbSubtype[],2,FALSE),".",tbGems[[#This Row],[Offset]])</f>
        <v>6.14.354</v>
      </c>
      <c r="G496" s="41" t="str">
        <f>_xlfn.CONCAT( tbGems[[#This Row],[Prefix]]," ",tbGems[[#This Row],[Name]])</f>
        <v>6.14.354 Stormbind</v>
      </c>
      <c r="H496" s="45" t="s">
        <v>815</v>
      </c>
      <c r="CE496" s="2"/>
      <c r="CF496" s="2"/>
    </row>
    <row r="497" spans="2:84" ht="32.1" hidden="1" customHeight="1" x14ac:dyDescent="0.25">
      <c r="B497" s="2" t="s">
        <v>937</v>
      </c>
      <c r="C497" s="3" t="s">
        <v>12</v>
      </c>
      <c r="D497" s="3" t="s">
        <v>170</v>
      </c>
      <c r="E497" s="3">
        <f>ROW(tbGems[#This Row])-ROW(tbGems[#Headers])</f>
        <v>355</v>
      </c>
      <c r="F497" s="4" t="str">
        <f>_xlfn.CONCAT( VLOOKUP( tbGems[[#This Row],[Type]],tbBaseType[],2,FALSE), ".",VLOOKUP( tbGems[[#This Row],[Sub-Type]],tbSubtype[],2,FALSE),".",tbGems[[#This Row],[Offset]])</f>
        <v>6.14.355</v>
      </c>
      <c r="G497" s="41" t="str">
        <f>_xlfn.CONCAT( tbGems[[#This Row],[Prefix]]," ",tbGems[[#This Row],[Name]])</f>
        <v>6.14.355 Stormblast Mine</v>
      </c>
      <c r="H497" s="45" t="s">
        <v>815</v>
      </c>
      <c r="CE497" s="2"/>
      <c r="CF497" s="2"/>
    </row>
    <row r="498" spans="2:84" ht="32.1" hidden="1" customHeight="1" x14ac:dyDescent="0.25">
      <c r="B498" s="2" t="s">
        <v>1031</v>
      </c>
      <c r="C498" s="3" t="s">
        <v>12</v>
      </c>
      <c r="D498" s="3" t="s">
        <v>169</v>
      </c>
      <c r="E498" s="3">
        <f>ROW(tbGems[#This Row])-ROW(tbGems[#Headers])</f>
        <v>356</v>
      </c>
      <c r="F498" s="4" t="str">
        <f>_xlfn.CONCAT( VLOOKUP( tbGems[[#This Row],[Type]],tbBaseType[],2,FALSE), ".",VLOOKUP( tbGems[[#This Row],[Sub-Type]],tbSubtype[],2,FALSE),".",tbGems[[#This Row],[Offset]])</f>
        <v>6.12.356</v>
      </c>
      <c r="G498" s="41" t="str">
        <f>_xlfn.CONCAT( tbGems[[#This Row],[Prefix]]," ",tbGems[[#This Row],[Name]])</f>
        <v>6.12.356 Stun Support</v>
      </c>
      <c r="H498" s="45" t="s">
        <v>815</v>
      </c>
      <c r="CE498" s="2"/>
      <c r="CF498" s="2"/>
    </row>
    <row r="499" spans="2:84" ht="32.1" hidden="1" customHeight="1" x14ac:dyDescent="0.25">
      <c r="B499" s="2" t="s">
        <v>938</v>
      </c>
      <c r="C499" s="3" t="s">
        <v>12</v>
      </c>
      <c r="D499" s="3" t="s">
        <v>170</v>
      </c>
      <c r="E499" s="3">
        <f>ROW(tbGems[#This Row])-ROW(tbGems[#Headers])</f>
        <v>357</v>
      </c>
      <c r="F499" s="4" t="str">
        <f>_xlfn.CONCAT( VLOOKUP( tbGems[[#This Row],[Type]],tbBaseType[],2,FALSE), ".",VLOOKUP( tbGems[[#This Row],[Sub-Type]],tbSubtype[],2,FALSE),".",tbGems[[#This Row],[Offset]])</f>
        <v>6.14.357</v>
      </c>
      <c r="G499" s="41" t="str">
        <f>_xlfn.CONCAT( tbGems[[#This Row],[Prefix]]," ",tbGems[[#This Row],[Name]])</f>
        <v>6.14.357 Summon Carrion Golem</v>
      </c>
      <c r="H499" s="45" t="s">
        <v>4920</v>
      </c>
      <c r="CE499" s="2"/>
      <c r="CF499" s="2"/>
    </row>
    <row r="500" spans="2:84" ht="32.1" hidden="1" customHeight="1" x14ac:dyDescent="0.25">
      <c r="B500" s="2" t="s">
        <v>274</v>
      </c>
      <c r="C500" s="3" t="s">
        <v>12</v>
      </c>
      <c r="D500" s="3" t="s">
        <v>170</v>
      </c>
      <c r="E500" s="3">
        <f>ROW(tbGems[#This Row])-ROW(tbGems[#Headers])</f>
        <v>358</v>
      </c>
      <c r="F500" s="4" t="str">
        <f>_xlfn.CONCAT( VLOOKUP( tbGems[[#This Row],[Type]],tbBaseType[],2,FALSE), ".",VLOOKUP( tbGems[[#This Row],[Sub-Type]],tbSubtype[],2,FALSE),".",tbGems[[#This Row],[Offset]])</f>
        <v>6.14.358</v>
      </c>
      <c r="G500" s="41" t="str">
        <f>_xlfn.CONCAT( tbGems[[#This Row],[Prefix]]," ",tbGems[[#This Row],[Name]])</f>
        <v>6.14.358 Summon Chaos Golem</v>
      </c>
      <c r="H500" s="45" t="s">
        <v>275</v>
      </c>
      <c r="CE500" s="2"/>
      <c r="CF500" s="2"/>
    </row>
    <row r="501" spans="2:84" ht="32.1" hidden="1" customHeight="1" x14ac:dyDescent="0.25">
      <c r="B501" s="2" t="s">
        <v>860</v>
      </c>
      <c r="C501" s="3" t="s">
        <v>12</v>
      </c>
      <c r="D501" s="3" t="s">
        <v>169</v>
      </c>
      <c r="E501" s="3">
        <f>ROW(tbGems[#This Row])-ROW(tbGems[#Headers])</f>
        <v>359</v>
      </c>
      <c r="F501" s="4" t="str">
        <f>_xlfn.CONCAT( VLOOKUP( tbGems[[#This Row],[Type]],tbBaseType[],2,FALSE), ".",VLOOKUP( tbGems[[#This Row],[Sub-Type]],tbSubtype[],2,FALSE),".",tbGems[[#This Row],[Offset]])</f>
        <v>6.12.359</v>
      </c>
      <c r="G501" s="41" t="str">
        <f>_xlfn.CONCAT( tbGems[[#This Row],[Prefix]]," ",tbGems[[#This Row],[Name]])</f>
        <v>6.12.359 Summon Flame Golem</v>
      </c>
      <c r="H501" s="45" t="s">
        <v>815</v>
      </c>
      <c r="CE501" s="2"/>
      <c r="CF501" s="2"/>
    </row>
    <row r="502" spans="2:84" ht="32.1" hidden="1" customHeight="1" x14ac:dyDescent="0.25">
      <c r="B502" s="2" t="s">
        <v>939</v>
      </c>
      <c r="C502" s="3" t="s">
        <v>12</v>
      </c>
      <c r="D502" s="3" t="s">
        <v>170</v>
      </c>
      <c r="E502" s="3">
        <f>ROW(tbGems[#This Row])-ROW(tbGems[#Headers])</f>
        <v>360</v>
      </c>
      <c r="F502" s="4" t="str">
        <f>_xlfn.CONCAT( VLOOKUP( tbGems[[#This Row],[Type]],tbBaseType[],2,FALSE), ".",VLOOKUP( tbGems[[#This Row],[Sub-Type]],tbSubtype[],2,FALSE),".",tbGems[[#This Row],[Offset]])</f>
        <v>6.14.360</v>
      </c>
      <c r="G502" s="41" t="str">
        <f>_xlfn.CONCAT( tbGems[[#This Row],[Prefix]]," ",tbGems[[#This Row],[Name]])</f>
        <v>6.14.360 Summon Holy Relic</v>
      </c>
      <c r="H502" s="45" t="s">
        <v>1695</v>
      </c>
      <c r="CE502" s="2"/>
      <c r="CF502" s="2"/>
    </row>
    <row r="503" spans="2:84" ht="32.1" hidden="1" customHeight="1" x14ac:dyDescent="0.25">
      <c r="B503" s="2" t="s">
        <v>181</v>
      </c>
      <c r="C503" s="3" t="s">
        <v>12</v>
      </c>
      <c r="D503" s="3" t="s">
        <v>168</v>
      </c>
      <c r="E503" s="3">
        <f>ROW(tbGems[#This Row])-ROW(tbGems[#Headers])</f>
        <v>361</v>
      </c>
      <c r="F503" s="4" t="str">
        <f>_xlfn.CONCAT( VLOOKUP( tbGems[[#This Row],[Type]],tbBaseType[],2,FALSE), ".",VLOOKUP( tbGems[[#This Row],[Sub-Type]],tbSubtype[],2,FALSE),".",tbGems[[#This Row],[Offset]])</f>
        <v>6.13.361</v>
      </c>
      <c r="G503" s="41" t="str">
        <f>_xlfn.CONCAT( tbGems[[#This Row],[Prefix]]," ",tbGems[[#This Row],[Name]])</f>
        <v>6.13.361 Summon Ice Golem</v>
      </c>
      <c r="H503" s="45" t="s">
        <v>194</v>
      </c>
      <c r="CE503" s="2"/>
      <c r="CF503" s="2"/>
    </row>
    <row r="504" spans="2:84" ht="32.1" hidden="1" customHeight="1" x14ac:dyDescent="0.25">
      <c r="B504" s="2" t="s">
        <v>226</v>
      </c>
      <c r="C504" s="3" t="s">
        <v>12</v>
      </c>
      <c r="D504" s="3" t="s">
        <v>170</v>
      </c>
      <c r="E504" s="3">
        <f>ROW(tbGems[#This Row])-ROW(tbGems[#Headers])</f>
        <v>362</v>
      </c>
      <c r="F504" s="4" t="str">
        <f>_xlfn.CONCAT( VLOOKUP( tbGems[[#This Row],[Type]],tbBaseType[],2,FALSE), ".",VLOOKUP( tbGems[[#This Row],[Sub-Type]],tbSubtype[],2,FALSE),".",tbGems[[#This Row],[Offset]])</f>
        <v>6.14.362</v>
      </c>
      <c r="G504" s="41" t="str">
        <f>_xlfn.CONCAT( tbGems[[#This Row],[Prefix]]," ",tbGems[[#This Row],[Name]])</f>
        <v>6.14.362 Summon Lightning Golem</v>
      </c>
      <c r="H504" s="45" t="s">
        <v>1096</v>
      </c>
      <c r="CE504" s="2"/>
      <c r="CF504" s="2"/>
    </row>
    <row r="505" spans="2:84" ht="32.1" hidden="1" customHeight="1" x14ac:dyDescent="0.25">
      <c r="B505" s="2" t="s">
        <v>218</v>
      </c>
      <c r="C505" s="3" t="s">
        <v>12</v>
      </c>
      <c r="D505" s="3" t="s">
        <v>170</v>
      </c>
      <c r="E505" s="3">
        <f>ROW(tbGems[#This Row])-ROW(tbGems[#Headers])</f>
        <v>363</v>
      </c>
      <c r="F505" s="4" t="str">
        <f>_xlfn.CONCAT( VLOOKUP( tbGems[[#This Row],[Type]],tbBaseType[],2,FALSE), ".",VLOOKUP( tbGems[[#This Row],[Sub-Type]],tbSubtype[],2,FALSE),".",tbGems[[#This Row],[Offset]])</f>
        <v>6.14.363</v>
      </c>
      <c r="G505" s="41" t="str">
        <f>_xlfn.CONCAT( tbGems[[#This Row],[Prefix]]," ",tbGems[[#This Row],[Name]])</f>
        <v>6.14.363 Summon Phantasm Support</v>
      </c>
      <c r="H505" s="45" t="s">
        <v>219</v>
      </c>
      <c r="CE505" s="2"/>
      <c r="CF505" s="2"/>
    </row>
    <row r="506" spans="2:84" ht="32.1" hidden="1" customHeight="1" x14ac:dyDescent="0.25">
      <c r="B506" s="2" t="s">
        <v>495</v>
      </c>
      <c r="C506" s="3" t="s">
        <v>12</v>
      </c>
      <c r="D506" s="3" t="s">
        <v>170</v>
      </c>
      <c r="E506" s="3">
        <f>ROW(tbGems[#This Row])-ROW(tbGems[#Headers])</f>
        <v>364</v>
      </c>
      <c r="F506" s="4" t="str">
        <f>_xlfn.CONCAT( VLOOKUP( tbGems[[#This Row],[Type]],tbBaseType[],2,FALSE), ".",VLOOKUP( tbGems[[#This Row],[Sub-Type]],tbSubtype[],2,FALSE),".",tbGems[[#This Row],[Offset]])</f>
        <v>6.14.364</v>
      </c>
      <c r="G506" s="41" t="str">
        <f>_xlfn.CONCAT( tbGems[[#This Row],[Prefix]]," ",tbGems[[#This Row],[Name]])</f>
        <v>6.14.364 Summon Raging Spirit</v>
      </c>
      <c r="H506" s="45" t="s">
        <v>1750</v>
      </c>
      <c r="CE506" s="2"/>
      <c r="CF506" s="2"/>
    </row>
    <row r="507" spans="2:84" ht="32.1" hidden="1" customHeight="1" x14ac:dyDescent="0.25">
      <c r="B507" s="2" t="s">
        <v>940</v>
      </c>
      <c r="C507" s="3" t="s">
        <v>12</v>
      </c>
      <c r="D507" s="3" t="s">
        <v>170</v>
      </c>
      <c r="E507" s="3">
        <f>ROW(tbGems[#This Row])-ROW(tbGems[#Headers])</f>
        <v>365</v>
      </c>
      <c r="F507" s="4" t="str">
        <f>_xlfn.CONCAT( VLOOKUP( tbGems[[#This Row],[Type]],tbBaseType[],2,FALSE), ".",VLOOKUP( tbGems[[#This Row],[Sub-Type]],tbSubtype[],2,FALSE),".",tbGems[[#This Row],[Offset]])</f>
        <v>6.14.365</v>
      </c>
      <c r="G507" s="41" t="str">
        <f>_xlfn.CONCAT( tbGems[[#This Row],[Prefix]]," ",tbGems[[#This Row],[Name]])</f>
        <v>6.14.365 Summon Skeletons</v>
      </c>
      <c r="H507" s="45" t="s">
        <v>815</v>
      </c>
      <c r="CE507" s="2"/>
      <c r="CF507" s="2"/>
    </row>
    <row r="508" spans="2:84" ht="32.1" hidden="1" customHeight="1" x14ac:dyDescent="0.25">
      <c r="B508" s="2" t="s">
        <v>941</v>
      </c>
      <c r="C508" s="3" t="s">
        <v>12</v>
      </c>
      <c r="D508" s="3" t="s">
        <v>170</v>
      </c>
      <c r="E508" s="3">
        <f>ROW(tbGems[#This Row])-ROW(tbGems[#Headers])</f>
        <v>366</v>
      </c>
      <c r="F508" s="4" t="str">
        <f>_xlfn.CONCAT( VLOOKUP( tbGems[[#This Row],[Type]],tbBaseType[],2,FALSE), ".",VLOOKUP( tbGems[[#This Row],[Sub-Type]],tbSubtype[],2,FALSE),".",tbGems[[#This Row],[Offset]])</f>
        <v>6.14.366</v>
      </c>
      <c r="G508" s="41" t="str">
        <f>_xlfn.CONCAT( tbGems[[#This Row],[Prefix]]," ",tbGems[[#This Row],[Name]])</f>
        <v>6.14.366 Summon Skitterbots</v>
      </c>
      <c r="H508" s="45" t="s">
        <v>815</v>
      </c>
      <c r="CE508" s="2"/>
      <c r="CF508" s="2"/>
    </row>
    <row r="509" spans="2:84" ht="32.1" hidden="1" customHeight="1" x14ac:dyDescent="0.25">
      <c r="B509" s="2" t="s">
        <v>238</v>
      </c>
      <c r="C509" s="3" t="s">
        <v>12</v>
      </c>
      <c r="D509" s="3" t="s">
        <v>169</v>
      </c>
      <c r="E509" s="3">
        <f>ROW(tbGems[#This Row])-ROW(tbGems[#Headers])</f>
        <v>367</v>
      </c>
      <c r="F509" s="4" t="str">
        <f>_xlfn.CONCAT( VLOOKUP( tbGems[[#This Row],[Type]],tbBaseType[],2,FALSE), ".",VLOOKUP( tbGems[[#This Row],[Sub-Type]],tbSubtype[],2,FALSE),".",tbGems[[#This Row],[Offset]])</f>
        <v>6.12.367</v>
      </c>
      <c r="G509" s="41" t="str">
        <f>_xlfn.CONCAT( tbGems[[#This Row],[Prefix]]," ",tbGems[[#This Row],[Name]])</f>
        <v>6.12.367 Summon Stone Golem</v>
      </c>
      <c r="H509" s="45" t="s">
        <v>1101</v>
      </c>
      <c r="CE509" s="2"/>
      <c r="CF509" s="2"/>
    </row>
    <row r="510" spans="2:84" ht="32.1" hidden="1" customHeight="1" x14ac:dyDescent="0.25">
      <c r="B510" s="2" t="s">
        <v>861</v>
      </c>
      <c r="C510" s="3" t="s">
        <v>12</v>
      </c>
      <c r="D510" s="3" t="s">
        <v>169</v>
      </c>
      <c r="E510" s="3">
        <f>ROW(tbGems[#This Row])-ROW(tbGems[#Headers])</f>
        <v>368</v>
      </c>
      <c r="F510" s="4" t="str">
        <f>_xlfn.CONCAT( VLOOKUP( tbGems[[#This Row],[Type]],tbBaseType[],2,FALSE), ".",VLOOKUP( tbGems[[#This Row],[Sub-Type]],tbSubtype[],2,FALSE),".",tbGems[[#This Row],[Offset]])</f>
        <v>6.12.368</v>
      </c>
      <c r="G510" s="41" t="str">
        <f>_xlfn.CONCAT( tbGems[[#This Row],[Prefix]]," ",tbGems[[#This Row],[Name]])</f>
        <v>6.12.368 Sunder</v>
      </c>
      <c r="H510" s="45" t="s">
        <v>1691</v>
      </c>
      <c r="CE510" s="2"/>
      <c r="CF510" s="2"/>
    </row>
    <row r="511" spans="2:84" ht="32.1" hidden="1" customHeight="1" x14ac:dyDescent="0.25">
      <c r="B511" s="2" t="s">
        <v>240</v>
      </c>
      <c r="C511" s="3" t="s">
        <v>12</v>
      </c>
      <c r="D511" s="3" t="s">
        <v>169</v>
      </c>
      <c r="E511" s="3">
        <f>ROW(tbGems[#This Row])-ROW(tbGems[#Headers])</f>
        <v>369</v>
      </c>
      <c r="F511" s="4" t="str">
        <f>_xlfn.CONCAT( VLOOKUP( tbGems[[#This Row],[Type]],tbBaseType[],2,FALSE), ".",VLOOKUP( tbGems[[#This Row],[Sub-Type]],tbSubtype[],2,FALSE),".",tbGems[[#This Row],[Offset]])</f>
        <v>6.12.369</v>
      </c>
      <c r="G511" s="41" t="str">
        <f>_xlfn.CONCAT( tbGems[[#This Row],[Prefix]]," ",tbGems[[#This Row],[Name]])</f>
        <v>6.12.369 Sweep</v>
      </c>
      <c r="H511" s="45" t="s">
        <v>1103</v>
      </c>
      <c r="CE511" s="2"/>
      <c r="CF511" s="2"/>
    </row>
    <row r="512" spans="2:84" ht="32.1" hidden="1" customHeight="1" x14ac:dyDescent="0.25">
      <c r="B512" s="2" t="s">
        <v>203</v>
      </c>
      <c r="C512" s="3" t="s">
        <v>12</v>
      </c>
      <c r="D512" s="3" t="s">
        <v>168</v>
      </c>
      <c r="E512" s="3">
        <f>ROW(tbGems[#This Row])-ROW(tbGems[#Headers])</f>
        <v>370</v>
      </c>
      <c r="F512" s="4" t="str">
        <f>_xlfn.CONCAT( VLOOKUP( tbGems[[#This Row],[Type]],tbBaseType[],2,FALSE), ".",VLOOKUP( tbGems[[#This Row],[Sub-Type]],tbSubtype[],2,FALSE),".",tbGems[[#This Row],[Offset]])</f>
        <v>6.13.370</v>
      </c>
      <c r="G512" s="41" t="str">
        <f>_xlfn.CONCAT( tbGems[[#This Row],[Prefix]]," ",tbGems[[#This Row],[Name]])</f>
        <v>6.13.370 Swift Affliction Support</v>
      </c>
      <c r="H512" s="45" t="s">
        <v>204</v>
      </c>
      <c r="CE512" s="2"/>
      <c r="CF512" s="2"/>
    </row>
    <row r="513" spans="2:84" ht="32.1" hidden="1" customHeight="1" x14ac:dyDescent="0.25">
      <c r="B513" s="2" t="s">
        <v>986</v>
      </c>
      <c r="C513" s="3" t="s">
        <v>12</v>
      </c>
      <c r="D513" s="3" t="s">
        <v>168</v>
      </c>
      <c r="E513" s="3">
        <f>ROW(tbGems[#This Row])-ROW(tbGems[#Headers])</f>
        <v>371</v>
      </c>
      <c r="F513" s="4" t="str">
        <f>_xlfn.CONCAT( VLOOKUP( tbGems[[#This Row],[Type]],tbBaseType[],2,FALSE), ".",VLOOKUP( tbGems[[#This Row],[Sub-Type]],tbSubtype[],2,FALSE),".",tbGems[[#This Row],[Offset]])</f>
        <v>6.13.371</v>
      </c>
      <c r="G513" s="41" t="str">
        <f>_xlfn.CONCAT( tbGems[[#This Row],[Prefix]]," ",tbGems[[#This Row],[Name]])</f>
        <v>6.13.371 Swift Assembly Support</v>
      </c>
      <c r="H513" s="45" t="s">
        <v>1703</v>
      </c>
      <c r="CE513" s="2"/>
      <c r="CF513" s="2"/>
    </row>
    <row r="514" spans="2:84" ht="32.1" hidden="1" customHeight="1" x14ac:dyDescent="0.25">
      <c r="B514" s="2" t="s">
        <v>1085</v>
      </c>
      <c r="C514" s="3" t="s">
        <v>12</v>
      </c>
      <c r="D514" s="3" t="s">
        <v>170</v>
      </c>
      <c r="E514" s="3">
        <f>ROW(tbGems[#This Row])-ROW(tbGems[#Headers])</f>
        <v>372</v>
      </c>
      <c r="F514" s="4" t="str">
        <f>_xlfn.CONCAT( VLOOKUP( tbGems[[#This Row],[Type]],tbBaseType[],2,FALSE), ".",VLOOKUP( tbGems[[#This Row],[Sub-Type]],tbSubtype[],2,FALSE),".",tbGems[[#This Row],[Offset]])</f>
        <v>6.14.372</v>
      </c>
      <c r="G514" s="41" t="str">
        <f>_xlfn.CONCAT( tbGems[[#This Row],[Prefix]]," ",tbGems[[#This Row],[Name]])</f>
        <v>6.14.372 Swiftbrand Support</v>
      </c>
      <c r="H514" s="45" t="s">
        <v>815</v>
      </c>
      <c r="CE514" s="2"/>
      <c r="CF514" s="2"/>
    </row>
    <row r="515" spans="2:84" ht="32.1" hidden="1" customHeight="1" x14ac:dyDescent="0.25">
      <c r="B515" s="2" t="s">
        <v>862</v>
      </c>
      <c r="C515" s="3" t="s">
        <v>12</v>
      </c>
      <c r="D515" s="3" t="s">
        <v>169</v>
      </c>
      <c r="E515" s="3">
        <f>ROW(tbGems[#This Row])-ROW(tbGems[#Headers])</f>
        <v>373</v>
      </c>
      <c r="F515" s="4" t="str">
        <f>_xlfn.CONCAT( VLOOKUP( tbGems[[#This Row],[Type]],tbBaseType[],2,FALSE), ".",VLOOKUP( tbGems[[#This Row],[Sub-Type]],tbSubtype[],2,FALSE),".",tbGems[[#This Row],[Offset]])</f>
        <v>6.12.373</v>
      </c>
      <c r="G515" s="41" t="str">
        <f>_xlfn.CONCAT( tbGems[[#This Row],[Prefix]]," ",tbGems[[#This Row],[Name]])</f>
        <v>6.12.373 Tectonic Slam</v>
      </c>
      <c r="H515" s="45" t="s">
        <v>815</v>
      </c>
      <c r="CE515" s="2"/>
      <c r="CF515" s="2"/>
    </row>
    <row r="516" spans="2:84" ht="32.1" hidden="1" customHeight="1" x14ac:dyDescent="0.25">
      <c r="B516" s="2" t="s">
        <v>942</v>
      </c>
      <c r="C516" s="3" t="s">
        <v>12</v>
      </c>
      <c r="D516" s="3" t="s">
        <v>170</v>
      </c>
      <c r="E516" s="3">
        <f>ROW(tbGems[#This Row])-ROW(tbGems[#Headers])</f>
        <v>374</v>
      </c>
      <c r="F516" s="4" t="str">
        <f>_xlfn.CONCAT( VLOOKUP( tbGems[[#This Row],[Type]],tbBaseType[],2,FALSE), ".",VLOOKUP( tbGems[[#This Row],[Sub-Type]],tbSubtype[],2,FALSE),".",tbGems[[#This Row],[Offset]])</f>
        <v>6.14.374</v>
      </c>
      <c r="G516" s="41" t="str">
        <f>_xlfn.CONCAT( tbGems[[#This Row],[Prefix]]," ",tbGems[[#This Row],[Name]])</f>
        <v>6.14.374 Tempest Shield</v>
      </c>
      <c r="H516" s="45" t="s">
        <v>815</v>
      </c>
      <c r="CE516" s="2"/>
      <c r="CF516" s="2"/>
    </row>
    <row r="517" spans="2:84" ht="32.1" hidden="1" customHeight="1" x14ac:dyDescent="0.25">
      <c r="B517" s="2" t="s">
        <v>805</v>
      </c>
      <c r="C517" s="3" t="s">
        <v>12</v>
      </c>
      <c r="D517" s="3" t="s">
        <v>168</v>
      </c>
      <c r="E517" s="3">
        <f>ROW(tbGems[#This Row])-ROW(tbGems[#Headers])</f>
        <v>375</v>
      </c>
      <c r="F517" s="4" t="str">
        <f>_xlfn.CONCAT( VLOOKUP( tbGems[[#This Row],[Type]],tbBaseType[],2,FALSE), ".",VLOOKUP( tbGems[[#This Row],[Sub-Type]],tbSubtype[],2,FALSE),".",tbGems[[#This Row],[Offset]])</f>
        <v>6.13.375</v>
      </c>
      <c r="G517" s="41" t="str">
        <f>_xlfn.CONCAT( tbGems[[#This Row],[Prefix]]," ",tbGems[[#This Row],[Name]])</f>
        <v>6.13.375 Temporal Chains</v>
      </c>
      <c r="H517" s="45" t="s">
        <v>815</v>
      </c>
      <c r="CE517" s="2"/>
      <c r="CF517" s="2"/>
    </row>
    <row r="518" spans="2:84" ht="32.1" hidden="1" customHeight="1" x14ac:dyDescent="0.25">
      <c r="B518" s="2" t="s">
        <v>806</v>
      </c>
      <c r="C518" s="3" t="s">
        <v>12</v>
      </c>
      <c r="D518" s="3" t="s">
        <v>168</v>
      </c>
      <c r="E518" s="3">
        <f>ROW(tbGems[#This Row])-ROW(tbGems[#Headers])</f>
        <v>376</v>
      </c>
      <c r="F518" s="4" t="str">
        <f>_xlfn.CONCAT( VLOOKUP( tbGems[[#This Row],[Type]],tbBaseType[],2,FALSE), ".",VLOOKUP( tbGems[[#This Row],[Sub-Type]],tbSubtype[],2,FALSE),".",tbGems[[#This Row],[Offset]])</f>
        <v>6.13.376</v>
      </c>
      <c r="G518" s="41" t="str">
        <f>_xlfn.CONCAT( tbGems[[#This Row],[Prefix]]," ",tbGems[[#This Row],[Name]])</f>
        <v>6.13.376 Tornado Shot</v>
      </c>
      <c r="H518" s="45" t="s">
        <v>815</v>
      </c>
      <c r="CE518" s="2"/>
      <c r="CF518" s="2"/>
    </row>
    <row r="519" spans="2:84" ht="32.1" hidden="1" customHeight="1" x14ac:dyDescent="0.25">
      <c r="B519" s="2" t="s">
        <v>807</v>
      </c>
      <c r="C519" s="3" t="s">
        <v>12</v>
      </c>
      <c r="D519" s="3" t="s">
        <v>168</v>
      </c>
      <c r="E519" s="3">
        <f>ROW(tbGems[#This Row])-ROW(tbGems[#Headers])</f>
        <v>377</v>
      </c>
      <c r="F519" s="4" t="str">
        <f>_xlfn.CONCAT( VLOOKUP( tbGems[[#This Row],[Type]],tbBaseType[],2,FALSE), ".",VLOOKUP( tbGems[[#This Row],[Sub-Type]],tbSubtype[],2,FALSE),".",tbGems[[#This Row],[Offset]])</f>
        <v>6.13.377</v>
      </c>
      <c r="G519" s="41" t="str">
        <f>_xlfn.CONCAT( tbGems[[#This Row],[Prefix]]," ",tbGems[[#This Row],[Name]])</f>
        <v>6.13.377 Toxic Rain</v>
      </c>
      <c r="H519" s="45" t="s">
        <v>1693</v>
      </c>
      <c r="CE519" s="2"/>
      <c r="CF519" s="2"/>
    </row>
    <row r="520" spans="2:84" ht="32.1" hidden="1" customHeight="1" x14ac:dyDescent="0.25">
      <c r="B520" s="2" t="s">
        <v>987</v>
      </c>
      <c r="C520" s="3" t="s">
        <v>12</v>
      </c>
      <c r="D520" s="3" t="s">
        <v>168</v>
      </c>
      <c r="E520" s="3">
        <f>ROW(tbGems[#This Row])-ROW(tbGems[#Headers])</f>
        <v>378</v>
      </c>
      <c r="F520" s="4" t="str">
        <f>_xlfn.CONCAT( VLOOKUP( tbGems[[#This Row],[Type]],tbBaseType[],2,FALSE), ".",VLOOKUP( tbGems[[#This Row],[Sub-Type]],tbSubtype[],2,FALSE),".",tbGems[[#This Row],[Offset]])</f>
        <v>6.13.378</v>
      </c>
      <c r="G520" s="41" t="str">
        <f>_xlfn.CONCAT( tbGems[[#This Row],[Prefix]]," ",tbGems[[#This Row],[Name]])</f>
        <v>6.13.378 Trap and Mine Damage Support</v>
      </c>
      <c r="H520" s="45" t="s">
        <v>1703</v>
      </c>
      <c r="CE520" s="2"/>
      <c r="CF520" s="2"/>
    </row>
    <row r="521" spans="2:84" ht="32.1" hidden="1" customHeight="1" x14ac:dyDescent="0.25">
      <c r="B521" s="2" t="s">
        <v>988</v>
      </c>
      <c r="C521" s="3" t="s">
        <v>12</v>
      </c>
      <c r="D521" s="3" t="s">
        <v>168</v>
      </c>
      <c r="E521" s="3">
        <f>ROW(tbGems[#This Row])-ROW(tbGems[#Headers])</f>
        <v>379</v>
      </c>
      <c r="F521" s="4" t="str">
        <f>_xlfn.CONCAT( VLOOKUP( tbGems[[#This Row],[Type]],tbBaseType[],2,FALSE), ".",VLOOKUP( tbGems[[#This Row],[Sub-Type]],tbSubtype[],2,FALSE),".",tbGems[[#This Row],[Offset]])</f>
        <v>6.13.379</v>
      </c>
      <c r="G521" s="41" t="str">
        <f>_xlfn.CONCAT( tbGems[[#This Row],[Prefix]]," ",tbGems[[#This Row],[Name]])</f>
        <v>6.13.379 Trap Support</v>
      </c>
      <c r="H521" s="45" t="s">
        <v>815</v>
      </c>
      <c r="CE521" s="2"/>
      <c r="CF521" s="2"/>
    </row>
    <row r="522" spans="2:84" ht="32.1" hidden="1" customHeight="1" x14ac:dyDescent="0.25">
      <c r="B522" s="2" t="s">
        <v>252</v>
      </c>
      <c r="C522" s="3" t="s">
        <v>12</v>
      </c>
      <c r="D522" s="3" t="s">
        <v>170</v>
      </c>
      <c r="E522" s="3">
        <f>ROW(tbGems[#This Row])-ROW(tbGems[#Headers])</f>
        <v>380</v>
      </c>
      <c r="F522" s="4" t="str">
        <f>_xlfn.CONCAT( VLOOKUP( tbGems[[#This Row],[Type]],tbBaseType[],2,FALSE), ".",VLOOKUP( tbGems[[#This Row],[Sub-Type]],tbSubtype[],2,FALSE),".",tbGems[[#This Row],[Offset]])</f>
        <v>6.14.380</v>
      </c>
      <c r="G522" s="41" t="str">
        <f>_xlfn.CONCAT( tbGems[[#This Row],[Prefix]]," ",tbGems[[#This Row],[Name]])</f>
        <v>6.14.380 Unbound Ailments Support</v>
      </c>
      <c r="H522" s="45" t="s">
        <v>193</v>
      </c>
      <c r="CE522" s="2"/>
      <c r="CF522" s="2"/>
    </row>
    <row r="523" spans="2:84" ht="32.1" hidden="1" customHeight="1" x14ac:dyDescent="0.25">
      <c r="B523" s="2" t="s">
        <v>808</v>
      </c>
      <c r="C523" s="3" t="s">
        <v>12</v>
      </c>
      <c r="D523" s="3" t="s">
        <v>168</v>
      </c>
      <c r="E523" s="3">
        <f>ROW(tbGems[#This Row])-ROW(tbGems[#Headers])</f>
        <v>381</v>
      </c>
      <c r="F523" s="4" t="str">
        <f>_xlfn.CONCAT( VLOOKUP( tbGems[[#This Row],[Type]],tbBaseType[],2,FALSE), ".",VLOOKUP( tbGems[[#This Row],[Sub-Type]],tbSubtype[],2,FALSE),".",tbGems[[#This Row],[Offset]])</f>
        <v>6.13.381</v>
      </c>
      <c r="G523" s="41" t="str">
        <f>_xlfn.CONCAT( tbGems[[#This Row],[Prefix]]," ",tbGems[[#This Row],[Name]])</f>
        <v>6.13.381 Unearth</v>
      </c>
      <c r="H523" s="45" t="s">
        <v>815</v>
      </c>
      <c r="CE523" s="2"/>
      <c r="CF523" s="2"/>
    </row>
    <row r="524" spans="2:84" ht="32.1" hidden="1" customHeight="1" x14ac:dyDescent="0.25">
      <c r="B524" s="2" t="s">
        <v>1086</v>
      </c>
      <c r="C524" s="3" t="s">
        <v>12</v>
      </c>
      <c r="D524" s="3" t="s">
        <v>170</v>
      </c>
      <c r="E524" s="3">
        <f>ROW(tbGems[#This Row])-ROW(tbGems[#Headers])</f>
        <v>382</v>
      </c>
      <c r="F524" s="4" t="str">
        <f>_xlfn.CONCAT( VLOOKUP( tbGems[[#This Row],[Type]],tbBaseType[],2,FALSE), ".",VLOOKUP( tbGems[[#This Row],[Sub-Type]],tbSubtype[],2,FALSE),".",tbGems[[#This Row],[Offset]])</f>
        <v>6.14.382</v>
      </c>
      <c r="G524" s="41" t="str">
        <f>_xlfn.CONCAT( tbGems[[#This Row],[Prefix]]," ",tbGems[[#This Row],[Name]])</f>
        <v>6.14.382 Unleash Support</v>
      </c>
      <c r="H524" s="45" t="s">
        <v>815</v>
      </c>
      <c r="CE524" s="2"/>
      <c r="CF524" s="2"/>
    </row>
    <row r="525" spans="2:84" ht="32.1" hidden="1" customHeight="1" x14ac:dyDescent="0.25">
      <c r="B525" s="2" t="s">
        <v>1032</v>
      </c>
      <c r="C525" s="3" t="s">
        <v>12</v>
      </c>
      <c r="D525" s="3" t="s">
        <v>169</v>
      </c>
      <c r="E525" s="3">
        <f>ROW(tbGems[#This Row])-ROW(tbGems[#Headers])</f>
        <v>383</v>
      </c>
      <c r="F525" s="4" t="str">
        <f>_xlfn.CONCAT( VLOOKUP( tbGems[[#This Row],[Type]],tbBaseType[],2,FALSE), ".",VLOOKUP( tbGems[[#This Row],[Sub-Type]],tbSubtype[],2,FALSE),".",tbGems[[#This Row],[Offset]])</f>
        <v>6.12.383</v>
      </c>
      <c r="G525" s="41" t="str">
        <f>_xlfn.CONCAT( tbGems[[#This Row],[Prefix]]," ",tbGems[[#This Row],[Name]])</f>
        <v>6.12.383 Urgent Orders Support</v>
      </c>
      <c r="H525" s="45" t="s">
        <v>815</v>
      </c>
      <c r="CE525" s="2"/>
      <c r="CF525" s="2"/>
    </row>
    <row r="526" spans="2:84" ht="32.1" customHeight="1" x14ac:dyDescent="0.25">
      <c r="B526" s="2" t="s">
        <v>863</v>
      </c>
      <c r="C526" s="3" t="s">
        <v>12</v>
      </c>
      <c r="D526" s="3" t="s">
        <v>169</v>
      </c>
      <c r="E526" s="3">
        <f>ROW(tbGems[#This Row])-ROW(tbGems[#Headers])</f>
        <v>384</v>
      </c>
      <c r="F526" s="4" t="str">
        <f>_xlfn.CONCAT( VLOOKUP( tbGems[[#This Row],[Type]],tbBaseType[],2,FALSE), ".",VLOOKUP( tbGems[[#This Row],[Sub-Type]],tbSubtype[],2,FALSE),".",tbGems[[#This Row],[Offset]])</f>
        <v>6.12.384</v>
      </c>
      <c r="G526" s="41" t="str">
        <f>_xlfn.CONCAT( tbGems[[#This Row],[Prefix]]," ",tbGems[[#This Row],[Name]])</f>
        <v>6.12.384 Vengeance</v>
      </c>
      <c r="H526" s="45" t="s">
        <v>4921</v>
      </c>
      <c r="CE526" s="2"/>
      <c r="CF526" s="2"/>
    </row>
    <row r="527" spans="2:84" ht="32.1" hidden="1" customHeight="1" x14ac:dyDescent="0.25">
      <c r="B527" s="2" t="s">
        <v>809</v>
      </c>
      <c r="C527" s="3" t="s">
        <v>12</v>
      </c>
      <c r="D527" s="3" t="s">
        <v>168</v>
      </c>
      <c r="E527" s="3">
        <f>ROW(tbGems[#This Row])-ROW(tbGems[#Headers])</f>
        <v>385</v>
      </c>
      <c r="F527" s="4" t="str">
        <f>_xlfn.CONCAT( VLOOKUP( tbGems[[#This Row],[Type]],tbBaseType[],2,FALSE), ".",VLOOKUP( tbGems[[#This Row],[Sub-Type]],tbSubtype[],2,FALSE),".",tbGems[[#This Row],[Offset]])</f>
        <v>6.13.385</v>
      </c>
      <c r="G527" s="41" t="str">
        <f>_xlfn.CONCAT( tbGems[[#This Row],[Prefix]]," ",tbGems[[#This Row],[Name]])</f>
        <v>6.13.385 Venom Gyre</v>
      </c>
      <c r="H527" s="45" t="s">
        <v>815</v>
      </c>
      <c r="CE527" s="2"/>
      <c r="CF527" s="2"/>
    </row>
    <row r="528" spans="2:84" ht="32.1" hidden="1" customHeight="1" x14ac:dyDescent="0.25">
      <c r="B528" s="2" t="s">
        <v>186</v>
      </c>
      <c r="C528" s="3" t="s">
        <v>12</v>
      </c>
      <c r="D528" s="3" t="s">
        <v>168</v>
      </c>
      <c r="E528" s="3">
        <f>ROW(tbGems[#This Row])-ROW(tbGems[#Headers])</f>
        <v>386</v>
      </c>
      <c r="F528" s="4" t="str">
        <f>_xlfn.CONCAT( VLOOKUP( tbGems[[#This Row],[Type]],tbBaseType[],2,FALSE), ".",VLOOKUP( tbGems[[#This Row],[Sub-Type]],tbSubtype[],2,FALSE),".",tbGems[[#This Row],[Offset]])</f>
        <v>6.13.386</v>
      </c>
      <c r="G528" s="41" t="str">
        <f>_xlfn.CONCAT( tbGems[[#This Row],[Prefix]]," ",tbGems[[#This Row],[Name]])</f>
        <v>6.13.386 Vicious Projectiles Support</v>
      </c>
      <c r="H528" s="45" t="s">
        <v>198</v>
      </c>
      <c r="CE528" s="2"/>
      <c r="CF528" s="2"/>
    </row>
    <row r="529" spans="2:84" ht="32.1" hidden="1" customHeight="1" x14ac:dyDescent="0.25">
      <c r="B529" s="2" t="s">
        <v>864</v>
      </c>
      <c r="C529" s="3" t="s">
        <v>12</v>
      </c>
      <c r="D529" s="3" t="s">
        <v>169</v>
      </c>
      <c r="E529" s="3">
        <f>ROW(tbGems[#This Row])-ROW(tbGems[#Headers])</f>
        <v>387</v>
      </c>
      <c r="F529" s="4" t="str">
        <f>_xlfn.CONCAT( VLOOKUP( tbGems[[#This Row],[Type]],tbBaseType[],2,FALSE), ".",VLOOKUP( tbGems[[#This Row],[Sub-Type]],tbSubtype[],2,FALSE),".",tbGems[[#This Row],[Offset]])</f>
        <v>6.12.387</v>
      </c>
      <c r="G529" s="41" t="str">
        <f>_xlfn.CONCAT( tbGems[[#This Row],[Prefix]]," ",tbGems[[#This Row],[Name]])</f>
        <v>6.12.387 Vigilant Strike</v>
      </c>
      <c r="H529" s="45" t="s">
        <v>815</v>
      </c>
      <c r="CE529" s="2"/>
      <c r="CF529" s="2"/>
    </row>
    <row r="530" spans="2:84" ht="32.1" hidden="1" customHeight="1" x14ac:dyDescent="0.25">
      <c r="B530" s="2" t="s">
        <v>180</v>
      </c>
      <c r="C530" s="3" t="s">
        <v>12</v>
      </c>
      <c r="D530" s="3" t="s">
        <v>168</v>
      </c>
      <c r="E530" s="3">
        <f>ROW(tbGems[#This Row])-ROW(tbGems[#Headers])</f>
        <v>388</v>
      </c>
      <c r="F530" s="4" t="str">
        <f>_xlfn.CONCAT( VLOOKUP( tbGems[[#This Row],[Type]],tbBaseType[],2,FALSE), ".",VLOOKUP( tbGems[[#This Row],[Sub-Type]],tbSubtype[],2,FALSE),".",tbGems[[#This Row],[Offset]])</f>
        <v>6.13.388</v>
      </c>
      <c r="G530" s="41" t="str">
        <f>_xlfn.CONCAT( tbGems[[#This Row],[Prefix]]," ",tbGems[[#This Row],[Name]])</f>
        <v>6.13.388 Vile Toxins Support</v>
      </c>
      <c r="H530" s="45" t="s">
        <v>193</v>
      </c>
      <c r="CE530" s="2"/>
      <c r="CF530" s="2"/>
    </row>
    <row r="531" spans="2:84" ht="32.1" hidden="1" customHeight="1" x14ac:dyDescent="0.25">
      <c r="B531" s="2" t="s">
        <v>810</v>
      </c>
      <c r="C531" s="3" t="s">
        <v>12</v>
      </c>
      <c r="D531" s="3" t="s">
        <v>168</v>
      </c>
      <c r="E531" s="3">
        <f>ROW(tbGems[#This Row])-ROW(tbGems[#Headers])</f>
        <v>389</v>
      </c>
      <c r="F531" s="4" t="str">
        <f>_xlfn.CONCAT( VLOOKUP( tbGems[[#This Row],[Type]],tbBaseType[],2,FALSE), ".",VLOOKUP( tbGems[[#This Row],[Sub-Type]],tbSubtype[],2,FALSE),".",tbGems[[#This Row],[Offset]])</f>
        <v>6.13.389</v>
      </c>
      <c r="G531" s="41" t="str">
        <f>_xlfn.CONCAT( tbGems[[#This Row],[Prefix]]," ",tbGems[[#This Row],[Name]])</f>
        <v>6.13.389 Viper Strike</v>
      </c>
      <c r="H531" s="45" t="s">
        <v>815</v>
      </c>
      <c r="CE531" s="2"/>
      <c r="CF531" s="2"/>
    </row>
    <row r="532" spans="2:84" ht="32.1" hidden="1" customHeight="1" x14ac:dyDescent="0.25">
      <c r="B532" s="2" t="s">
        <v>865</v>
      </c>
      <c r="C532" s="3" t="s">
        <v>12</v>
      </c>
      <c r="D532" s="3" t="s">
        <v>169</v>
      </c>
      <c r="E532" s="3">
        <f>ROW(tbGems[#This Row])-ROW(tbGems[#Headers])</f>
        <v>390</v>
      </c>
      <c r="F532" s="4" t="str">
        <f>_xlfn.CONCAT( VLOOKUP( tbGems[[#This Row],[Type]],tbBaseType[],2,FALSE), ".",VLOOKUP( tbGems[[#This Row],[Sub-Type]],tbSubtype[],2,FALSE),".",tbGems[[#This Row],[Offset]])</f>
        <v>6.12.390</v>
      </c>
      <c r="G532" s="41" t="str">
        <f>_xlfn.CONCAT( tbGems[[#This Row],[Prefix]]," ",tbGems[[#This Row],[Name]])</f>
        <v>6.12.390 Vitality</v>
      </c>
      <c r="H532" s="45" t="s">
        <v>815</v>
      </c>
      <c r="CE532" s="2"/>
      <c r="CF532" s="2"/>
    </row>
    <row r="533" spans="2:84" ht="32.1" hidden="1" customHeight="1" x14ac:dyDescent="0.25">
      <c r="B533" s="2" t="s">
        <v>989</v>
      </c>
      <c r="C533" s="3" t="s">
        <v>12</v>
      </c>
      <c r="D533" s="3" t="s">
        <v>168</v>
      </c>
      <c r="E533" s="3">
        <f>ROW(tbGems[#This Row])-ROW(tbGems[#Headers])</f>
        <v>391</v>
      </c>
      <c r="F533" s="4" t="str">
        <f>_xlfn.CONCAT( VLOOKUP( tbGems[[#This Row],[Type]],tbBaseType[],2,FALSE), ".",VLOOKUP( tbGems[[#This Row],[Sub-Type]],tbSubtype[],2,FALSE),".",tbGems[[#This Row],[Offset]])</f>
        <v>6.13.391</v>
      </c>
      <c r="G533" s="41" t="str">
        <f>_xlfn.CONCAT( tbGems[[#This Row],[Prefix]]," ",tbGems[[#This Row],[Name]])</f>
        <v>6.13.391 Void Manipulation Support</v>
      </c>
      <c r="H533" s="45" t="s">
        <v>192</v>
      </c>
      <c r="CE533" s="2"/>
      <c r="CF533" s="2"/>
    </row>
    <row r="534" spans="2:84" ht="32.1" hidden="1" customHeight="1" x14ac:dyDescent="0.25">
      <c r="B534" s="2" t="s">
        <v>943</v>
      </c>
      <c r="C534" s="3" t="s">
        <v>12</v>
      </c>
      <c r="D534" s="3" t="s">
        <v>170</v>
      </c>
      <c r="E534" s="3">
        <f>ROW(tbGems[#This Row])-ROW(tbGems[#Headers])</f>
        <v>392</v>
      </c>
      <c r="F534" s="4" t="str">
        <f>_xlfn.CONCAT( VLOOKUP( tbGems[[#This Row],[Type]],tbBaseType[],2,FALSE), ".",VLOOKUP( tbGems[[#This Row],[Sub-Type]],tbSubtype[],2,FALSE),".",tbGems[[#This Row],[Offset]])</f>
        <v>6.14.392</v>
      </c>
      <c r="G534" s="41" t="str">
        <f>_xlfn.CONCAT( tbGems[[#This Row],[Prefix]]," ",tbGems[[#This Row],[Name]])</f>
        <v>6.14.392 Void Sphere</v>
      </c>
      <c r="H534" s="45" t="s">
        <v>1111</v>
      </c>
      <c r="CE534" s="2"/>
      <c r="CF534" s="2"/>
    </row>
    <row r="535" spans="2:84" ht="32.1" hidden="1" customHeight="1" x14ac:dyDescent="0.25">
      <c r="B535" s="2" t="s">
        <v>811</v>
      </c>
      <c r="C535" s="3" t="s">
        <v>12</v>
      </c>
      <c r="D535" s="3" t="s">
        <v>168</v>
      </c>
      <c r="E535" s="3">
        <f>ROW(tbGems[#This Row])-ROW(tbGems[#Headers])</f>
        <v>393</v>
      </c>
      <c r="F535" s="4" t="str">
        <f>_xlfn.CONCAT( VLOOKUP( tbGems[[#This Row],[Type]],tbBaseType[],2,FALSE), ".",VLOOKUP( tbGems[[#This Row],[Sub-Type]],tbSubtype[],2,FALSE),".",tbGems[[#This Row],[Offset]])</f>
        <v>6.13.393</v>
      </c>
      <c r="G535" s="41" t="str">
        <f>_xlfn.CONCAT( tbGems[[#This Row],[Prefix]]," ",tbGems[[#This Row],[Name]])</f>
        <v>6.13.393 Volatile Dead</v>
      </c>
      <c r="H535" s="45" t="s">
        <v>1646</v>
      </c>
      <c r="CE535" s="2"/>
      <c r="CF535" s="2"/>
    </row>
    <row r="536" spans="2:84" ht="32.1" hidden="1" customHeight="1" x14ac:dyDescent="0.25">
      <c r="B536" s="2" t="s">
        <v>990</v>
      </c>
      <c r="C536" s="3" t="s">
        <v>12</v>
      </c>
      <c r="D536" s="3" t="s">
        <v>168</v>
      </c>
      <c r="E536" s="3">
        <f>ROW(tbGems[#This Row])-ROW(tbGems[#Headers])</f>
        <v>394</v>
      </c>
      <c r="F536" s="4" t="str">
        <f>_xlfn.CONCAT( VLOOKUP( tbGems[[#This Row],[Type]],tbBaseType[],2,FALSE), ".",VLOOKUP( tbGems[[#This Row],[Sub-Type]],tbSubtype[],2,FALSE),".",tbGems[[#This Row],[Offset]])</f>
        <v>6.13.394</v>
      </c>
      <c r="G536" s="41" t="str">
        <f>_xlfn.CONCAT( tbGems[[#This Row],[Prefix]]," ",tbGems[[#This Row],[Name]])</f>
        <v>6.13.394 Volley Support</v>
      </c>
      <c r="H536" s="45" t="s">
        <v>815</v>
      </c>
      <c r="CE536" s="2"/>
      <c r="CF536" s="2"/>
    </row>
    <row r="537" spans="2:84" ht="32.1" hidden="1" customHeight="1" x14ac:dyDescent="0.25">
      <c r="B537" s="2" t="s">
        <v>944</v>
      </c>
      <c r="C537" s="3" t="s">
        <v>12</v>
      </c>
      <c r="D537" s="3" t="s">
        <v>170</v>
      </c>
      <c r="E537" s="3">
        <f>ROW(tbGems[#This Row])-ROW(tbGems[#Headers])</f>
        <v>395</v>
      </c>
      <c r="F537" s="4" t="str">
        <f>_xlfn.CONCAT( VLOOKUP( tbGems[[#This Row],[Type]],tbBaseType[],2,FALSE), ".",VLOOKUP( tbGems[[#This Row],[Sub-Type]],tbSubtype[],2,FALSE),".",tbGems[[#This Row],[Offset]])</f>
        <v>6.14.395</v>
      </c>
      <c r="G537" s="41" t="str">
        <f>_xlfn.CONCAT( tbGems[[#This Row],[Prefix]]," ",tbGems[[#This Row],[Name]])</f>
        <v>6.14.395 Vortex</v>
      </c>
      <c r="H537" s="45" t="s">
        <v>815</v>
      </c>
      <c r="CE537" s="2"/>
      <c r="CF537" s="2"/>
    </row>
    <row r="538" spans="2:84" ht="32.1" hidden="1" customHeight="1" x14ac:dyDescent="0.25">
      <c r="B538" s="2" t="s">
        <v>233</v>
      </c>
      <c r="C538" s="3" t="s">
        <v>12</v>
      </c>
      <c r="D538" s="3" t="s">
        <v>169</v>
      </c>
      <c r="E538" s="3">
        <f>ROW(tbGems[#This Row])-ROW(tbGems[#Headers])</f>
        <v>396</v>
      </c>
      <c r="F538" s="4" t="str">
        <f>_xlfn.CONCAT( VLOOKUP( tbGems[[#This Row],[Type]],tbBaseType[],2,FALSE), ".",VLOOKUP( tbGems[[#This Row],[Sub-Type]],tbSubtype[],2,FALSE),".",tbGems[[#This Row],[Offset]])</f>
        <v>6.12.396</v>
      </c>
      <c r="G538" s="41" t="str">
        <f>_xlfn.CONCAT( tbGems[[#This Row],[Prefix]]," ",tbGems[[#This Row],[Name]])</f>
        <v>6.12.396 Vulnerability</v>
      </c>
      <c r="H538" s="45" t="s">
        <v>1099</v>
      </c>
      <c r="CE538" s="2"/>
      <c r="CF538" s="2"/>
    </row>
    <row r="539" spans="2:84" ht="32.1" hidden="1" customHeight="1" x14ac:dyDescent="0.25">
      <c r="B539" s="2" t="s">
        <v>866</v>
      </c>
      <c r="C539" s="3" t="s">
        <v>12</v>
      </c>
      <c r="D539" s="3" t="s">
        <v>169</v>
      </c>
      <c r="E539" s="3">
        <f>ROW(tbGems[#This Row])-ROW(tbGems[#Headers])</f>
        <v>397</v>
      </c>
      <c r="F539" s="4" t="str">
        <f>_xlfn.CONCAT( VLOOKUP( tbGems[[#This Row],[Type]],tbBaseType[],2,FALSE), ".",VLOOKUP( tbGems[[#This Row],[Sub-Type]],tbSubtype[],2,FALSE),".",tbGems[[#This Row],[Offset]])</f>
        <v>6.12.397</v>
      </c>
      <c r="G539" s="41" t="str">
        <f>_xlfn.CONCAT( tbGems[[#This Row],[Prefix]]," ",tbGems[[#This Row],[Name]])</f>
        <v>6.12.397 War Banner</v>
      </c>
      <c r="H539" s="45" t="s">
        <v>815</v>
      </c>
      <c r="CE539" s="2"/>
      <c r="CF539" s="2"/>
    </row>
    <row r="540" spans="2:84" ht="32.1" hidden="1" customHeight="1" x14ac:dyDescent="0.25">
      <c r="B540" s="2" t="s">
        <v>867</v>
      </c>
      <c r="C540" s="3" t="s">
        <v>12</v>
      </c>
      <c r="D540" s="3" t="s">
        <v>169</v>
      </c>
      <c r="E540" s="3">
        <f>ROW(tbGems[#This Row])-ROW(tbGems[#Headers])</f>
        <v>398</v>
      </c>
      <c r="F540" s="4" t="str">
        <f>_xlfn.CONCAT( VLOOKUP( tbGems[[#This Row],[Type]],tbBaseType[],2,FALSE), ".",VLOOKUP( tbGems[[#This Row],[Sub-Type]],tbSubtype[],2,FALSE),".",tbGems[[#This Row],[Offset]])</f>
        <v>6.12.398</v>
      </c>
      <c r="G540" s="41" t="str">
        <f>_xlfn.CONCAT( tbGems[[#This Row],[Prefix]]," ",tbGems[[#This Row],[Name]])</f>
        <v>6.12.398 Warlord's Mark</v>
      </c>
      <c r="H540" s="45" t="s">
        <v>815</v>
      </c>
      <c r="CE540" s="2"/>
      <c r="CF540" s="2"/>
    </row>
    <row r="541" spans="2:84" ht="32.1" hidden="1" customHeight="1" x14ac:dyDescent="0.25">
      <c r="B541" s="2" t="s">
        <v>333</v>
      </c>
      <c r="C541" s="3" t="s">
        <v>12</v>
      </c>
      <c r="D541" s="3" t="s">
        <v>170</v>
      </c>
      <c r="E541" s="3">
        <f>ROW(tbGems[#This Row])-ROW(tbGems[#Headers])</f>
        <v>399</v>
      </c>
      <c r="F541" s="4" t="str">
        <f>_xlfn.CONCAT( VLOOKUP( tbGems[[#This Row],[Type]],tbBaseType[],2,FALSE), ".",VLOOKUP( tbGems[[#This Row],[Sub-Type]],tbSubtype[],2,FALSE),".",tbGems[[#This Row],[Offset]])</f>
        <v>6.14.399</v>
      </c>
      <c r="G541" s="41" t="str">
        <f>_xlfn.CONCAT( tbGems[[#This Row],[Prefix]]," ",tbGems[[#This Row],[Name]])</f>
        <v>6.14.399 Wave of Conviction</v>
      </c>
      <c r="H541" s="45" t="s">
        <v>334</v>
      </c>
      <c r="CE541" s="2"/>
      <c r="CF541" s="2"/>
    </row>
    <row r="542" spans="2:84" ht="32.1" hidden="1" customHeight="1" x14ac:dyDescent="0.25">
      <c r="B542" s="2" t="s">
        <v>812</v>
      </c>
      <c r="C542" s="3" t="s">
        <v>12</v>
      </c>
      <c r="D542" s="3" t="s">
        <v>168</v>
      </c>
      <c r="E542" s="3">
        <f>ROW(tbGems[#This Row])-ROW(tbGems[#Headers])</f>
        <v>400</v>
      </c>
      <c r="F542" s="4" t="str">
        <f>_xlfn.CONCAT( VLOOKUP( tbGems[[#This Row],[Type]],tbBaseType[],2,FALSE), ".",VLOOKUP( tbGems[[#This Row],[Sub-Type]],tbSubtype[],2,FALSE),".",tbGems[[#This Row],[Offset]])</f>
        <v>6.13.400</v>
      </c>
      <c r="G542" s="41" t="str">
        <f>_xlfn.CONCAT( tbGems[[#This Row],[Prefix]]," ",tbGems[[#This Row],[Name]])</f>
        <v>6.13.400 Whirling Blades</v>
      </c>
      <c r="H542" s="45" t="s">
        <v>815</v>
      </c>
      <c r="CE542" s="2"/>
      <c r="CF542" s="2"/>
    </row>
    <row r="543" spans="2:84" ht="32.1" hidden="1" customHeight="1" x14ac:dyDescent="0.25">
      <c r="B543" s="2" t="s">
        <v>813</v>
      </c>
      <c r="C543" s="3" t="s">
        <v>12</v>
      </c>
      <c r="D543" s="3" t="s">
        <v>168</v>
      </c>
      <c r="E543" s="3">
        <f>ROW(tbGems[#This Row])-ROW(tbGems[#Headers])</f>
        <v>401</v>
      </c>
      <c r="F543" s="4" t="str">
        <f>_xlfn.CONCAT( VLOOKUP( tbGems[[#This Row],[Type]],tbBaseType[],2,FALSE), ".",VLOOKUP( tbGems[[#This Row],[Sub-Type]],tbSubtype[],2,FALSE),".",tbGems[[#This Row],[Offset]])</f>
        <v>6.13.401</v>
      </c>
      <c r="G543" s="41" t="str">
        <f>_xlfn.CONCAT( tbGems[[#This Row],[Prefix]]," ",tbGems[[#This Row],[Name]])</f>
        <v>6.13.401 Wild Strike</v>
      </c>
      <c r="H543" s="45" t="s">
        <v>815</v>
      </c>
      <c r="CE543" s="2"/>
      <c r="CF543" s="2"/>
    </row>
    <row r="544" spans="2:84" ht="32.1" hidden="1" customHeight="1" x14ac:dyDescent="0.25">
      <c r="B544" s="2" t="s">
        <v>945</v>
      </c>
      <c r="C544" s="3" t="s">
        <v>12</v>
      </c>
      <c r="D544" s="3" t="s">
        <v>170</v>
      </c>
      <c r="E544" s="3">
        <f>ROW(tbGems[#This Row])-ROW(tbGems[#Headers])</f>
        <v>402</v>
      </c>
      <c r="F544" s="4" t="str">
        <f>_xlfn.CONCAT( VLOOKUP( tbGems[[#This Row],[Type]],tbBaseType[],2,FALSE), ".",VLOOKUP( tbGems[[#This Row],[Sub-Type]],tbSubtype[],2,FALSE),".",tbGems[[#This Row],[Offset]])</f>
        <v>6.14.402</v>
      </c>
      <c r="G544" s="41" t="str">
        <f>_xlfn.CONCAT( tbGems[[#This Row],[Prefix]]," ",tbGems[[#This Row],[Name]])</f>
        <v>6.14.402 Winter Orb</v>
      </c>
      <c r="H544" s="45" t="s">
        <v>815</v>
      </c>
      <c r="CE544" s="2"/>
      <c r="CF544" s="2"/>
    </row>
    <row r="545" spans="2:84" ht="32.1" hidden="1" customHeight="1" x14ac:dyDescent="0.25">
      <c r="B545" s="2" t="s">
        <v>946</v>
      </c>
      <c r="C545" s="3" t="s">
        <v>12</v>
      </c>
      <c r="D545" s="3" t="s">
        <v>170</v>
      </c>
      <c r="E545" s="3">
        <f>ROW(tbGems[#This Row])-ROW(tbGems[#Headers])</f>
        <v>403</v>
      </c>
      <c r="F545" s="4" t="str">
        <f>_xlfn.CONCAT( VLOOKUP( tbGems[[#This Row],[Type]],tbBaseType[],2,FALSE), ".",VLOOKUP( tbGems[[#This Row],[Sub-Type]],tbSubtype[],2,FALSE),".",tbGems[[#This Row],[Offset]])</f>
        <v>6.14.403</v>
      </c>
      <c r="G545" s="41" t="str">
        <f>_xlfn.CONCAT( tbGems[[#This Row],[Prefix]]," ",tbGems[[#This Row],[Name]])</f>
        <v>6.14.403 Wintertide Brand</v>
      </c>
      <c r="H545" s="45" t="s">
        <v>815</v>
      </c>
      <c r="CE545" s="2"/>
      <c r="CF545" s="2"/>
    </row>
    <row r="546" spans="2:84" ht="32.1" hidden="1" customHeight="1" x14ac:dyDescent="0.25">
      <c r="B546" s="2" t="s">
        <v>947</v>
      </c>
      <c r="C546" s="3" t="s">
        <v>12</v>
      </c>
      <c r="D546" s="3" t="s">
        <v>170</v>
      </c>
      <c r="E546" s="3">
        <f>ROW(tbGems[#This Row])-ROW(tbGems[#Headers])</f>
        <v>404</v>
      </c>
      <c r="F546" s="4" t="str">
        <f>_xlfn.CONCAT( VLOOKUP( tbGems[[#This Row],[Type]],tbBaseType[],2,FALSE), ".",VLOOKUP( tbGems[[#This Row],[Sub-Type]],tbSubtype[],2,FALSE),".",tbGems[[#This Row],[Offset]])</f>
        <v>6.14.404</v>
      </c>
      <c r="G546" s="41" t="str">
        <f>_xlfn.CONCAT( tbGems[[#This Row],[Prefix]]," ",tbGems[[#This Row],[Name]])</f>
        <v>6.14.404 Wither</v>
      </c>
      <c r="H546" s="45" t="s">
        <v>1747</v>
      </c>
      <c r="CE546" s="2"/>
      <c r="CF546" s="2"/>
    </row>
    <row r="547" spans="2:84" ht="32.1" hidden="1" customHeight="1" x14ac:dyDescent="0.25">
      <c r="B547" s="2" t="s">
        <v>814</v>
      </c>
      <c r="C547" s="3" t="s">
        <v>12</v>
      </c>
      <c r="D547" s="3" t="s">
        <v>168</v>
      </c>
      <c r="E547" s="3">
        <f>ROW(tbGems[#This Row])-ROW(tbGems[#Headers])</f>
        <v>405</v>
      </c>
      <c r="F547" s="4" t="str">
        <f>_xlfn.CONCAT( VLOOKUP( tbGems[[#This Row],[Type]],tbBaseType[],2,FALSE), ".",VLOOKUP( tbGems[[#This Row],[Sub-Type]],tbSubtype[],2,FALSE),".",tbGems[[#This Row],[Offset]])</f>
        <v>6.13.405</v>
      </c>
      <c r="G547" s="41" t="str">
        <f>_xlfn.CONCAT( tbGems[[#This Row],[Prefix]]," ",tbGems[[#This Row],[Name]])</f>
        <v>6.13.405 Withering Step</v>
      </c>
      <c r="H547" s="45" t="s">
        <v>1741</v>
      </c>
      <c r="CE547" s="2"/>
      <c r="CF547" s="2"/>
    </row>
    <row r="548" spans="2:84" ht="32.1" hidden="1" customHeight="1" x14ac:dyDescent="0.25">
      <c r="B548" s="2" t="s">
        <v>991</v>
      </c>
      <c r="C548" s="3" t="s">
        <v>12</v>
      </c>
      <c r="D548" s="3" t="s">
        <v>168</v>
      </c>
      <c r="E548" s="3">
        <f>ROW(tbGems[#This Row])-ROW(tbGems[#Headers])</f>
        <v>406</v>
      </c>
      <c r="F548" s="4" t="str">
        <f>_xlfn.CONCAT( VLOOKUP( tbGems[[#This Row],[Type]],tbBaseType[],2,FALSE), ".",VLOOKUP( tbGems[[#This Row],[Sub-Type]],tbSubtype[],2,FALSE),".",tbGems[[#This Row],[Offset]])</f>
        <v>6.13.406</v>
      </c>
      <c r="G548" s="41" t="str">
        <f>_xlfn.CONCAT( tbGems[[#This Row],[Prefix]]," ",tbGems[[#This Row],[Name]])</f>
        <v>6.13.406 Withering Touch Support</v>
      </c>
      <c r="H548" s="45" t="s">
        <v>815</v>
      </c>
      <c r="CE548" s="2"/>
      <c r="CF548" s="2"/>
    </row>
    <row r="549" spans="2:84" ht="32.1" hidden="1" customHeight="1" x14ac:dyDescent="0.25">
      <c r="B549" s="2" t="s">
        <v>351</v>
      </c>
      <c r="C549" s="3" t="s">
        <v>12</v>
      </c>
      <c r="D549" s="3" t="s">
        <v>170</v>
      </c>
      <c r="E549" s="3">
        <f>ROW(tbGems[#This Row])-ROW(tbGems[#Headers])</f>
        <v>407</v>
      </c>
      <c r="F549" s="4" t="str">
        <f>_xlfn.CONCAT( VLOOKUP( tbGems[[#This Row],[Type]],tbBaseType[],2,FALSE), ".",VLOOKUP( tbGems[[#This Row],[Sub-Type]],tbSubtype[],2,FALSE),".",tbGems[[#This Row],[Offset]])</f>
        <v>6.14.407</v>
      </c>
      <c r="G549" s="41" t="str">
        <f>_xlfn.CONCAT( tbGems[[#This Row],[Prefix]]," ",tbGems[[#This Row],[Name]])</f>
        <v>6.14.407 Wrath</v>
      </c>
      <c r="H549" s="45" t="s">
        <v>815</v>
      </c>
      <c r="CE549" s="2"/>
      <c r="CF549" s="2"/>
    </row>
    <row r="550" spans="2:84" ht="32.1" hidden="1" customHeight="1" x14ac:dyDescent="0.25">
      <c r="B550" s="2" t="s">
        <v>948</v>
      </c>
      <c r="C550" s="3" t="s">
        <v>12</v>
      </c>
      <c r="D550" s="3" t="s">
        <v>170</v>
      </c>
      <c r="E550" s="3">
        <f>ROW(tbGems[#This Row])-ROW(tbGems[#Headers])</f>
        <v>408</v>
      </c>
      <c r="F550" s="4" t="str">
        <f>_xlfn.CONCAT( VLOOKUP( tbGems[[#This Row],[Type]],tbBaseType[],2,FALSE), ".",VLOOKUP( tbGems[[#This Row],[Sub-Type]],tbSubtype[],2,FALSE),".",tbGems[[#This Row],[Offset]])</f>
        <v>6.14.408</v>
      </c>
      <c r="G550" s="41" t="str">
        <f>_xlfn.CONCAT( tbGems[[#This Row],[Prefix]]," ",tbGems[[#This Row],[Name]])</f>
        <v>6.14.408 Zealotry</v>
      </c>
      <c r="H550" s="45" t="s">
        <v>815</v>
      </c>
      <c r="CE550" s="2"/>
      <c r="CF550" s="2"/>
    </row>
    <row r="551" spans="2:84" ht="32.1" customHeight="1" x14ac:dyDescent="0.25">
      <c r="B551"/>
      <c r="C551"/>
      <c r="D551"/>
      <c r="E551"/>
      <c r="F551"/>
      <c r="G551"/>
      <c r="H551"/>
      <c r="CE551" s="2"/>
      <c r="CF551" s="2"/>
    </row>
    <row r="552" spans="2:84" ht="32.1" customHeight="1" x14ac:dyDescent="0.25">
      <c r="B552"/>
      <c r="C552"/>
      <c r="D552"/>
      <c r="E552"/>
      <c r="F552"/>
      <c r="G552"/>
      <c r="H552"/>
      <c r="CE552" s="2"/>
      <c r="CF552" s="2"/>
    </row>
    <row r="553" spans="2:84" ht="32.1" customHeight="1" x14ac:dyDescent="0.25">
      <c r="B553"/>
      <c r="C553"/>
      <c r="D553"/>
      <c r="E553"/>
      <c r="F553"/>
      <c r="G553"/>
      <c r="H553"/>
      <c r="CE553" s="2"/>
      <c r="CF553" s="2"/>
    </row>
    <row r="554" spans="2:84" ht="32.1" customHeight="1" x14ac:dyDescent="0.25">
      <c r="B554"/>
      <c r="C554"/>
      <c r="D554"/>
      <c r="E554"/>
      <c r="F554"/>
      <c r="G554"/>
      <c r="H554"/>
      <c r="CE554" s="2"/>
      <c r="CF554" s="2"/>
    </row>
    <row r="555" spans="2:84" ht="32.1" customHeight="1" x14ac:dyDescent="0.25">
      <c r="B555"/>
      <c r="C555"/>
      <c r="D555"/>
      <c r="E555"/>
      <c r="F555"/>
      <c r="G555"/>
      <c r="H555"/>
      <c r="CE555" s="2"/>
      <c r="CF555" s="2"/>
    </row>
    <row r="556" spans="2:84" ht="32.1" customHeight="1" x14ac:dyDescent="0.25">
      <c r="B556"/>
      <c r="C556"/>
      <c r="D556"/>
      <c r="E556"/>
      <c r="F556"/>
      <c r="G556"/>
      <c r="H556"/>
      <c r="CE556" s="2"/>
      <c r="CF556" s="2"/>
    </row>
    <row r="557" spans="2:84" ht="32.1" customHeight="1" x14ac:dyDescent="0.25">
      <c r="B557"/>
      <c r="C557"/>
      <c r="D557"/>
      <c r="E557"/>
      <c r="F557"/>
      <c r="G557"/>
      <c r="H557"/>
      <c r="CE557" s="2"/>
      <c r="CF557" s="2"/>
    </row>
    <row r="558" spans="2:84" ht="32.1" customHeight="1" x14ac:dyDescent="0.25">
      <c r="B558"/>
      <c r="C558"/>
      <c r="D558"/>
      <c r="E558"/>
      <c r="F558"/>
      <c r="G558"/>
      <c r="H558"/>
      <c r="CE558" s="2"/>
      <c r="CF558" s="2"/>
    </row>
    <row r="559" spans="2:84" ht="32.1" customHeight="1" x14ac:dyDescent="0.25">
      <c r="B559" s="2"/>
      <c r="F559" s="4"/>
      <c r="G559" s="41"/>
      <c r="H559" s="45"/>
      <c r="CE559" s="2"/>
      <c r="CF559" s="2"/>
    </row>
    <row r="560" spans="2:84" ht="32.1" customHeight="1" x14ac:dyDescent="0.25">
      <c r="B560" s="2"/>
      <c r="F560" s="4"/>
      <c r="G560" s="41"/>
      <c r="H560" s="45"/>
      <c r="CE560" s="2"/>
      <c r="CF560" s="2"/>
    </row>
    <row r="561" spans="2:84" ht="32.1" customHeight="1" x14ac:dyDescent="0.25">
      <c r="B561" s="2"/>
      <c r="F561" s="4"/>
      <c r="G561" s="41"/>
      <c r="H561" s="45"/>
      <c r="CE561" s="2"/>
      <c r="CF561" s="2"/>
    </row>
    <row r="562" spans="2:84" ht="32.1" customHeight="1" x14ac:dyDescent="0.25">
      <c r="B562" s="2"/>
      <c r="F562" s="4"/>
      <c r="G562" s="41"/>
      <c r="H562" s="45"/>
      <c r="CE562" s="2"/>
      <c r="CF562" s="2"/>
    </row>
    <row r="563" spans="2:84" ht="32.1" customHeight="1" x14ac:dyDescent="0.25">
      <c r="B563" s="2"/>
      <c r="F563" s="4"/>
      <c r="G563" s="41"/>
      <c r="H563" s="45"/>
      <c r="CE563" s="2"/>
      <c r="CF563" s="2"/>
    </row>
    <row r="564" spans="2:84" ht="32.1" customHeight="1" x14ac:dyDescent="0.25">
      <c r="B564" s="2"/>
      <c r="F564" s="4"/>
      <c r="G564" s="41"/>
      <c r="H564" s="45"/>
      <c r="CE564" s="2"/>
      <c r="CF564" s="2"/>
    </row>
    <row r="565" spans="2:84" ht="32.1" customHeight="1" x14ac:dyDescent="0.25">
      <c r="B565" s="2"/>
      <c r="F565" s="4"/>
      <c r="G565" s="41"/>
      <c r="H565" s="45"/>
      <c r="CE565" s="2"/>
      <c r="CF565" s="2"/>
    </row>
    <row r="566" spans="2:84" ht="32.1" customHeight="1" x14ac:dyDescent="0.25">
      <c r="B566" s="2"/>
      <c r="F566" s="4"/>
      <c r="G566" s="41"/>
      <c r="H566" s="45"/>
      <c r="CE566" s="2"/>
      <c r="CF566" s="2"/>
    </row>
    <row r="567" spans="2:84" ht="32.1" customHeight="1" x14ac:dyDescent="0.25">
      <c r="B567" s="2"/>
      <c r="F567" s="4"/>
      <c r="G567" s="41"/>
      <c r="H567" s="45"/>
      <c r="CE567" s="2"/>
      <c r="CF567" s="2"/>
    </row>
    <row r="568" spans="2:84" ht="32.1" customHeight="1" x14ac:dyDescent="0.25">
      <c r="B568" s="2"/>
      <c r="F568" s="4"/>
      <c r="G568" s="41"/>
      <c r="H568" s="45"/>
      <c r="CE568" s="2"/>
      <c r="CF568" s="2"/>
    </row>
    <row r="569" spans="2:84" ht="32.1" customHeight="1" x14ac:dyDescent="0.25">
      <c r="B569" s="2"/>
      <c r="F569" s="4"/>
      <c r="G569" s="41"/>
      <c r="H569" s="45"/>
      <c r="CE569" s="2"/>
      <c r="CF569" s="2"/>
    </row>
    <row r="570" spans="2:84" ht="32.1" customHeight="1" x14ac:dyDescent="0.25">
      <c r="B570" s="2"/>
      <c r="F570" s="4"/>
      <c r="G570" s="41"/>
      <c r="H570" s="45"/>
      <c r="CE570" s="2"/>
      <c r="CF570" s="2"/>
    </row>
    <row r="571" spans="2:84" ht="32.1" customHeight="1" x14ac:dyDescent="0.25">
      <c r="B571" s="2"/>
      <c r="F571" s="4"/>
      <c r="G571" s="41"/>
      <c r="H571" s="45"/>
      <c r="CE571" s="2"/>
      <c r="CF571" s="2"/>
    </row>
    <row r="572" spans="2:84" ht="32.1" customHeight="1" x14ac:dyDescent="0.25">
      <c r="B572" s="2"/>
      <c r="F572" s="4"/>
      <c r="G572" s="41"/>
      <c r="H572" s="45"/>
      <c r="CE572" s="2"/>
      <c r="CF572" s="2"/>
    </row>
    <row r="573" spans="2:84" ht="32.1" customHeight="1" x14ac:dyDescent="0.25">
      <c r="B573" s="2"/>
      <c r="F573" s="4"/>
      <c r="G573" s="41"/>
      <c r="H573" s="45"/>
      <c r="CE573" s="2"/>
      <c r="CF573" s="2"/>
    </row>
    <row r="574" spans="2:84" ht="32.1" customHeight="1" x14ac:dyDescent="0.25">
      <c r="B574" s="2"/>
      <c r="F574" s="4"/>
      <c r="G574" s="41"/>
      <c r="H574" s="45"/>
      <c r="CE574" s="2"/>
      <c r="CF574" s="2"/>
    </row>
    <row r="575" spans="2:84" ht="32.1" customHeight="1" x14ac:dyDescent="0.25">
      <c r="B575" s="2"/>
      <c r="F575" s="4"/>
      <c r="G575" s="41"/>
      <c r="H575" s="45"/>
      <c r="CE575" s="2"/>
      <c r="CF575" s="2"/>
    </row>
    <row r="576" spans="2:84" ht="32.1" customHeight="1" x14ac:dyDescent="0.25">
      <c r="B576" s="2"/>
      <c r="F576" s="4"/>
      <c r="G576" s="41"/>
      <c r="H576" s="45"/>
      <c r="CE576" s="2"/>
      <c r="CF576" s="2"/>
    </row>
    <row r="577" spans="2:84" ht="32.1" customHeight="1" x14ac:dyDescent="0.25">
      <c r="B577" s="2"/>
      <c r="F577" s="4"/>
      <c r="G577" s="41"/>
      <c r="H577" s="45"/>
      <c r="CE577" s="2"/>
      <c r="CF577" s="2"/>
    </row>
    <row r="578" spans="2:84" ht="32.1" customHeight="1" x14ac:dyDescent="0.25">
      <c r="B578" s="2"/>
      <c r="F578" s="4"/>
      <c r="G578" s="41"/>
      <c r="H578" s="45"/>
      <c r="CE578" s="2"/>
      <c r="CF578" s="2"/>
    </row>
    <row r="579" spans="2:84" ht="32.1" customHeight="1" x14ac:dyDescent="0.25">
      <c r="B579" s="2"/>
      <c r="F579" s="4"/>
      <c r="G579" s="41"/>
      <c r="H579" s="45"/>
      <c r="CE579" s="2"/>
      <c r="CF579" s="2"/>
    </row>
    <row r="580" spans="2:84" ht="32.1" customHeight="1" x14ac:dyDescent="0.25">
      <c r="B580" s="2"/>
      <c r="F580" s="4"/>
      <c r="G580" s="41"/>
      <c r="H580" s="45"/>
      <c r="CE580" s="2"/>
      <c r="CF580" s="2"/>
    </row>
    <row r="581" spans="2:84" ht="32.1" customHeight="1" x14ac:dyDescent="0.25">
      <c r="B581" s="2"/>
      <c r="F581" s="4"/>
      <c r="G581" s="41"/>
      <c r="H581" s="45"/>
      <c r="CE581" s="2"/>
      <c r="CF581" s="2"/>
    </row>
    <row r="582" spans="2:84" ht="32.1" customHeight="1" x14ac:dyDescent="0.25">
      <c r="B582" s="2"/>
      <c r="F582" s="4"/>
      <c r="G582" s="41"/>
      <c r="H582" s="45"/>
      <c r="CE582" s="2"/>
      <c r="CF582" s="2"/>
    </row>
    <row r="583" spans="2:84" ht="32.1" customHeight="1" x14ac:dyDescent="0.25">
      <c r="B583" s="2"/>
      <c r="F583" s="4"/>
      <c r="G583" s="41"/>
      <c r="H583" s="45"/>
      <c r="CE583" s="2"/>
      <c r="CF583" s="2"/>
    </row>
    <row r="584" spans="2:84" ht="32.1" customHeight="1" x14ac:dyDescent="0.25">
      <c r="B584" s="2"/>
      <c r="F584" s="4"/>
      <c r="G584" s="41"/>
      <c r="H584" s="45"/>
      <c r="CE584" s="2"/>
      <c r="CF584" s="2"/>
    </row>
    <row r="585" spans="2:84" ht="32.1" customHeight="1" x14ac:dyDescent="0.25">
      <c r="B585" s="2"/>
      <c r="F585" s="4"/>
      <c r="G585" s="41"/>
      <c r="H585" s="45"/>
      <c r="CE585" s="2"/>
      <c r="CF585" s="2"/>
    </row>
    <row r="586" spans="2:84" ht="32.1" customHeight="1" x14ac:dyDescent="0.25">
      <c r="B586" s="2"/>
      <c r="F586" s="4"/>
      <c r="G586" s="41"/>
      <c r="H586" s="45"/>
      <c r="CE586" s="2"/>
      <c r="CF586" s="2"/>
    </row>
    <row r="587" spans="2:84" ht="32.1" customHeight="1" x14ac:dyDescent="0.25">
      <c r="B587" s="2"/>
      <c r="F587" s="4"/>
      <c r="G587" s="41"/>
      <c r="H587" s="45"/>
      <c r="CE587" s="2"/>
      <c r="CF587" s="2"/>
    </row>
    <row r="588" spans="2:84" ht="32.1" customHeight="1" x14ac:dyDescent="0.25">
      <c r="B588"/>
      <c r="C588"/>
      <c r="D588"/>
      <c r="E588"/>
      <c r="F588"/>
      <c r="G588"/>
      <c r="H588"/>
      <c r="CE588" s="2"/>
      <c r="CF588" s="2"/>
    </row>
    <row r="589" spans="2:84" ht="32.1" customHeight="1" x14ac:dyDescent="0.25">
      <c r="B589"/>
      <c r="C589"/>
      <c r="D589"/>
      <c r="E589"/>
      <c r="F589"/>
      <c r="G589"/>
      <c r="H589"/>
      <c r="CE589" s="2"/>
      <c r="CF589" s="2"/>
    </row>
    <row r="590" spans="2:84" ht="32.1" customHeight="1" x14ac:dyDescent="0.25">
      <c r="B590"/>
      <c r="C590"/>
      <c r="D590"/>
      <c r="E590"/>
      <c r="F590"/>
      <c r="G590"/>
      <c r="H590"/>
      <c r="CE590" s="2"/>
      <c r="CF590" s="2"/>
    </row>
    <row r="591" spans="2:84" ht="32.1" customHeight="1" x14ac:dyDescent="0.25">
      <c r="B591"/>
      <c r="C591"/>
      <c r="D591"/>
      <c r="E591"/>
      <c r="F591"/>
      <c r="G591"/>
      <c r="H591"/>
      <c r="CE591" s="2"/>
      <c r="CF591" s="2"/>
    </row>
    <row r="592" spans="2:84" ht="32.1" customHeight="1" x14ac:dyDescent="0.25">
      <c r="B592"/>
      <c r="C592"/>
      <c r="D592"/>
      <c r="E592"/>
      <c r="F592"/>
      <c r="G592"/>
      <c r="H592"/>
      <c r="CE592" s="2"/>
      <c r="CF592" s="2"/>
    </row>
    <row r="593" spans="2:84" ht="32.1" customHeight="1" x14ac:dyDescent="0.25">
      <c r="B593"/>
      <c r="C593"/>
      <c r="D593"/>
      <c r="E593"/>
      <c r="F593"/>
      <c r="G593"/>
      <c r="H593"/>
      <c r="CE593" s="2"/>
      <c r="CF593" s="2"/>
    </row>
    <row r="594" spans="2:84" ht="32.1" customHeight="1" x14ac:dyDescent="0.25">
      <c r="B594"/>
      <c r="C594"/>
      <c r="D594"/>
      <c r="E594"/>
      <c r="F594"/>
      <c r="G594"/>
      <c r="H594"/>
      <c r="CE594" s="2"/>
      <c r="CF594" s="2"/>
    </row>
    <row r="595" spans="2:84" ht="32.1" customHeight="1" x14ac:dyDescent="0.25">
      <c r="B595"/>
      <c r="C595"/>
      <c r="D595"/>
      <c r="E595"/>
      <c r="F595"/>
      <c r="G595"/>
      <c r="H595"/>
      <c r="CE595" s="2"/>
      <c r="CF595" s="2"/>
    </row>
    <row r="596" spans="2:84" ht="32.1" customHeight="1" x14ac:dyDescent="0.25">
      <c r="B596"/>
      <c r="C596"/>
      <c r="D596"/>
      <c r="E596"/>
      <c r="F596"/>
      <c r="G596"/>
      <c r="H596"/>
      <c r="CE596" s="2"/>
      <c r="CF596" s="2"/>
    </row>
    <row r="597" spans="2:84" ht="32.1" customHeight="1" x14ac:dyDescent="0.25">
      <c r="B597"/>
      <c r="C597"/>
      <c r="D597"/>
      <c r="E597"/>
      <c r="F597"/>
      <c r="G597"/>
      <c r="H597"/>
      <c r="CE597" s="2"/>
      <c r="CF597" s="2"/>
    </row>
    <row r="598" spans="2:84" ht="32.1" customHeight="1" x14ac:dyDescent="0.25">
      <c r="B598"/>
      <c r="C598"/>
      <c r="D598"/>
      <c r="E598"/>
      <c r="F598"/>
      <c r="G598"/>
      <c r="H598"/>
      <c r="CE598" s="2"/>
      <c r="CF598" s="2"/>
    </row>
    <row r="599" spans="2:84" ht="32.1" customHeight="1" x14ac:dyDescent="0.25">
      <c r="B599"/>
      <c r="C599"/>
      <c r="D599"/>
      <c r="E599"/>
      <c r="F599"/>
      <c r="G599"/>
      <c r="H599"/>
      <c r="CE599" s="2"/>
      <c r="CF599" s="2"/>
    </row>
    <row r="600" spans="2:84" ht="32.1" customHeight="1" x14ac:dyDescent="0.25">
      <c r="B600"/>
      <c r="C600"/>
      <c r="D600"/>
      <c r="E600"/>
      <c r="F600"/>
      <c r="G600"/>
      <c r="H600"/>
      <c r="CE600" s="2"/>
      <c r="CF600" s="2"/>
    </row>
    <row r="601" spans="2:84" ht="32.1" customHeight="1" x14ac:dyDescent="0.25">
      <c r="B601"/>
      <c r="C601"/>
      <c r="D601"/>
      <c r="E601"/>
      <c r="F601"/>
      <c r="G601"/>
      <c r="H601"/>
      <c r="CE601" s="2"/>
      <c r="CF601" s="2"/>
    </row>
    <row r="602" spans="2:84" ht="32.1" customHeight="1" x14ac:dyDescent="0.25">
      <c r="B602"/>
      <c r="C602"/>
      <c r="D602"/>
      <c r="E602"/>
      <c r="F602"/>
      <c r="G602"/>
      <c r="H602"/>
      <c r="CE602" s="2"/>
      <c r="CF602" s="2"/>
    </row>
    <row r="603" spans="2:84" ht="32.1" customHeight="1" x14ac:dyDescent="0.25">
      <c r="B603"/>
      <c r="C603"/>
      <c r="D603"/>
      <c r="E603"/>
      <c r="F603"/>
      <c r="G603"/>
      <c r="H603"/>
      <c r="CE603" s="2"/>
      <c r="CF603" s="2"/>
    </row>
    <row r="604" spans="2:84" ht="32.1" customHeight="1" x14ac:dyDescent="0.25">
      <c r="B604"/>
      <c r="C604"/>
      <c r="D604"/>
      <c r="E604"/>
      <c r="F604"/>
      <c r="G604"/>
      <c r="H604"/>
      <c r="CE604" s="2"/>
      <c r="CF604" s="2"/>
    </row>
    <row r="605" spans="2:84" ht="32.1" customHeight="1" x14ac:dyDescent="0.25">
      <c r="B605" s="2"/>
      <c r="F605" s="4"/>
      <c r="G605" s="41"/>
      <c r="H605" s="45"/>
      <c r="CE605" s="2"/>
      <c r="CF605" s="2"/>
    </row>
    <row r="606" spans="2:84" ht="32.1" customHeight="1" x14ac:dyDescent="0.25">
      <c r="B606" s="2"/>
      <c r="F606" s="4"/>
      <c r="G606" s="41"/>
      <c r="H606" s="45"/>
      <c r="CE606" s="2"/>
      <c r="CF606" s="2"/>
    </row>
    <row r="607" spans="2:84" ht="32.1" customHeight="1" x14ac:dyDescent="0.25">
      <c r="B607" s="2"/>
      <c r="F607" s="4"/>
      <c r="G607" s="41"/>
      <c r="H607" s="45"/>
      <c r="CE607" s="2"/>
      <c r="CF607" s="2"/>
    </row>
    <row r="608" spans="2:84" ht="32.1" customHeight="1" x14ac:dyDescent="0.25">
      <c r="B608" s="2"/>
      <c r="F608" s="4"/>
      <c r="G608" s="41"/>
      <c r="H608" s="45"/>
      <c r="CE608" s="2"/>
      <c r="CF608" s="2"/>
    </row>
    <row r="609" spans="2:84" ht="32.1" customHeight="1" x14ac:dyDescent="0.25">
      <c r="B609" s="2"/>
      <c r="F609" s="4"/>
      <c r="G609" s="41"/>
      <c r="H609" s="45"/>
      <c r="CE609" s="2"/>
      <c r="CF609" s="2"/>
    </row>
    <row r="610" spans="2:84" ht="32.1" customHeight="1" x14ac:dyDescent="0.25">
      <c r="B610" s="2"/>
      <c r="F610" s="4"/>
      <c r="G610" s="41"/>
      <c r="H610" s="45"/>
      <c r="CE610" s="2"/>
      <c r="CF610" s="2"/>
    </row>
    <row r="611" spans="2:84" ht="32.1" customHeight="1" x14ac:dyDescent="0.25">
      <c r="B611" s="2"/>
      <c r="F611" s="4"/>
      <c r="G611" s="41"/>
      <c r="H611" s="45"/>
      <c r="CE611" s="2"/>
      <c r="CF611" s="2"/>
    </row>
    <row r="612" spans="2:84" ht="32.1" customHeight="1" x14ac:dyDescent="0.25">
      <c r="B612" s="2"/>
      <c r="F612" s="4"/>
      <c r="G612" s="41"/>
      <c r="H612" s="45"/>
      <c r="CE612" s="2"/>
      <c r="CF612" s="2"/>
    </row>
    <row r="613" spans="2:84" ht="32.1" customHeight="1" x14ac:dyDescent="0.25">
      <c r="B613" s="2"/>
      <c r="F613" s="4"/>
      <c r="G613" s="41"/>
      <c r="H613" s="45"/>
      <c r="CE613" s="2"/>
      <c r="CF613" s="2"/>
    </row>
    <row r="614" spans="2:84" ht="32.1" customHeight="1" x14ac:dyDescent="0.25">
      <c r="B614" s="2"/>
      <c r="F614" s="4"/>
      <c r="G614" s="41"/>
      <c r="H614" s="45"/>
      <c r="CE614" s="2"/>
      <c r="CF614" s="2"/>
    </row>
    <row r="615" spans="2:84" ht="32.1" customHeight="1" x14ac:dyDescent="0.25">
      <c r="B615" s="2"/>
      <c r="F615" s="4"/>
      <c r="G615" s="41"/>
      <c r="H615" s="45"/>
      <c r="CE615" s="2"/>
      <c r="CF615" s="2"/>
    </row>
    <row r="616" spans="2:84" ht="32.1" customHeight="1" x14ac:dyDescent="0.25">
      <c r="B616" s="2"/>
      <c r="F616" s="4"/>
      <c r="G616" s="41"/>
      <c r="H616" s="45"/>
      <c r="CE616" s="2"/>
      <c r="CF616" s="2"/>
    </row>
    <row r="617" spans="2:84" ht="32.1" customHeight="1" x14ac:dyDescent="0.25">
      <c r="B617" s="2"/>
      <c r="F617" s="4"/>
      <c r="G617" s="41"/>
      <c r="H617" s="45"/>
      <c r="CE617" s="2"/>
      <c r="CF617" s="2"/>
    </row>
    <row r="618" spans="2:84" ht="32.1" customHeight="1" x14ac:dyDescent="0.25">
      <c r="B618" s="2"/>
      <c r="F618" s="4"/>
      <c r="G618" s="41"/>
      <c r="H618" s="45"/>
      <c r="CE618" s="2"/>
      <c r="CF618" s="2"/>
    </row>
    <row r="619" spans="2:84" ht="32.1" customHeight="1" x14ac:dyDescent="0.25">
      <c r="B619" s="2"/>
      <c r="F619" s="4"/>
      <c r="G619" s="41"/>
      <c r="H619" s="45"/>
      <c r="CE619" s="2"/>
      <c r="CF619" s="2"/>
    </row>
    <row r="620" spans="2:84" ht="32.1" customHeight="1" x14ac:dyDescent="0.25">
      <c r="B620" s="2"/>
      <c r="F620" s="4"/>
      <c r="G620" s="41"/>
      <c r="H620" s="45"/>
      <c r="CE620" s="2"/>
      <c r="CF620" s="2"/>
    </row>
    <row r="621" spans="2:84" ht="32.1" customHeight="1" x14ac:dyDescent="0.25">
      <c r="B621" s="2"/>
      <c r="F621" s="4"/>
      <c r="G621" s="41"/>
      <c r="H621" s="45"/>
      <c r="CE621" s="2"/>
      <c r="CF621" s="2"/>
    </row>
    <row r="622" spans="2:84" ht="32.1" customHeight="1" x14ac:dyDescent="0.25">
      <c r="B622" s="2"/>
      <c r="F622" s="4"/>
      <c r="G622" s="41"/>
      <c r="H622" s="45"/>
      <c r="CE622" s="2"/>
      <c r="CF622" s="2"/>
    </row>
    <row r="623" spans="2:84" ht="32.1" customHeight="1" x14ac:dyDescent="0.25">
      <c r="B623" s="2"/>
      <c r="F623" s="4"/>
      <c r="G623" s="41"/>
      <c r="H623" s="45"/>
      <c r="CE623" s="2"/>
      <c r="CF623" s="2"/>
    </row>
    <row r="624" spans="2:84" ht="32.1" customHeight="1" x14ac:dyDescent="0.25">
      <c r="B624" s="2"/>
      <c r="F624" s="4"/>
      <c r="G624" s="41"/>
      <c r="H624" s="45"/>
      <c r="CE624" s="2"/>
      <c r="CF624" s="2"/>
    </row>
    <row r="625" spans="2:84" ht="32.1" customHeight="1" x14ac:dyDescent="0.25">
      <c r="B625" s="2"/>
      <c r="F625" s="4"/>
      <c r="G625" s="41"/>
      <c r="H625" s="45"/>
      <c r="CE625" s="2"/>
      <c r="CF625" s="2"/>
    </row>
    <row r="626" spans="2:84" ht="32.1" customHeight="1" x14ac:dyDescent="0.25">
      <c r="B626" s="2"/>
      <c r="F626" s="4"/>
      <c r="G626" s="41"/>
      <c r="H626" s="45"/>
      <c r="CE626" s="2"/>
      <c r="CF626" s="2"/>
    </row>
    <row r="627" spans="2:84" ht="32.1" customHeight="1" x14ac:dyDescent="0.25">
      <c r="B627" s="2"/>
      <c r="F627" s="4"/>
      <c r="G627" s="41"/>
      <c r="H627" s="45"/>
      <c r="CE627" s="2"/>
      <c r="CF627" s="2"/>
    </row>
    <row r="628" spans="2:84" ht="32.1" customHeight="1" x14ac:dyDescent="0.25">
      <c r="B628" s="2"/>
      <c r="F628" s="4"/>
      <c r="G628" s="41"/>
      <c r="H628" s="45"/>
      <c r="CE628" s="2"/>
      <c r="CF628" s="2"/>
    </row>
    <row r="629" spans="2:84" ht="32.1" customHeight="1" x14ac:dyDescent="0.25">
      <c r="B629" s="2"/>
      <c r="F629" s="4"/>
      <c r="G629" s="41"/>
      <c r="H629" s="45"/>
      <c r="CE629" s="2"/>
      <c r="CF629" s="2"/>
    </row>
    <row r="630" spans="2:84" ht="32.1" customHeight="1" x14ac:dyDescent="0.25">
      <c r="B630" s="2"/>
      <c r="F630" s="4"/>
      <c r="G630" s="41"/>
      <c r="H630" s="45"/>
      <c r="CE630" s="2"/>
      <c r="CF630" s="2"/>
    </row>
    <row r="631" spans="2:84" ht="32.1" customHeight="1" x14ac:dyDescent="0.25">
      <c r="B631" s="2"/>
      <c r="F631" s="4"/>
      <c r="G631" s="41"/>
      <c r="H631" s="45"/>
      <c r="CE631" s="2"/>
      <c r="CF631" s="2"/>
    </row>
    <row r="632" spans="2:84" ht="32.1" customHeight="1" x14ac:dyDescent="0.25">
      <c r="B632" s="2"/>
      <c r="F632" s="4"/>
      <c r="G632" s="41"/>
      <c r="H632" s="45"/>
      <c r="CE632" s="2"/>
      <c r="CF632" s="2"/>
    </row>
    <row r="633" spans="2:84" ht="32.1" customHeight="1" x14ac:dyDescent="0.25">
      <c r="B633" s="2"/>
      <c r="F633" s="4"/>
      <c r="G633" s="41"/>
      <c r="H633" s="45"/>
      <c r="CE633" s="2"/>
      <c r="CF633" s="2"/>
    </row>
    <row r="634" spans="2:84" ht="32.1" customHeight="1" x14ac:dyDescent="0.25">
      <c r="B634" s="2"/>
      <c r="F634" s="4"/>
      <c r="G634" s="41"/>
      <c r="H634" s="45"/>
      <c r="CE634" s="2"/>
      <c r="CF634" s="2"/>
    </row>
    <row r="635" spans="2:84" ht="32.1" customHeight="1" x14ac:dyDescent="0.25">
      <c r="B635" s="2"/>
      <c r="F635" s="4"/>
      <c r="G635" s="41"/>
      <c r="H635" s="45"/>
      <c r="CE635" s="2"/>
      <c r="CF635" s="2"/>
    </row>
    <row r="636" spans="2:84" ht="32.1" customHeight="1" x14ac:dyDescent="0.25">
      <c r="B636" s="2"/>
      <c r="F636" s="4"/>
      <c r="G636" s="41"/>
      <c r="H636" s="45"/>
      <c r="CE636" s="2"/>
      <c r="CF636" s="2"/>
    </row>
    <row r="637" spans="2:84" ht="32.1" customHeight="1" x14ac:dyDescent="0.25">
      <c r="B637" s="2"/>
      <c r="F637" s="4"/>
      <c r="G637" s="41"/>
      <c r="H637" s="45"/>
      <c r="CE637" s="2"/>
      <c r="CF637" s="2"/>
    </row>
    <row r="638" spans="2:84" ht="32.1" customHeight="1" x14ac:dyDescent="0.25">
      <c r="B638" s="2"/>
      <c r="F638" s="4"/>
      <c r="G638" s="41"/>
      <c r="H638" s="45"/>
      <c r="CE638" s="2"/>
      <c r="CF638" s="2"/>
    </row>
    <row r="639" spans="2:84" ht="32.1" customHeight="1" x14ac:dyDescent="0.25">
      <c r="B639" s="2"/>
      <c r="F639" s="4"/>
      <c r="G639" s="41"/>
      <c r="H639" s="45"/>
      <c r="CE639" s="2"/>
      <c r="CF639" s="2"/>
    </row>
    <row r="640" spans="2:84" ht="32.1" customHeight="1" x14ac:dyDescent="0.25">
      <c r="B640" s="2"/>
      <c r="F640" s="4"/>
      <c r="G640" s="41"/>
      <c r="H640" s="45"/>
      <c r="CE640" s="2"/>
      <c r="CF640" s="2"/>
    </row>
    <row r="641" spans="2:85" ht="32.1" customHeight="1" x14ac:dyDescent="0.25">
      <c r="B641" s="2"/>
      <c r="F641" s="4"/>
      <c r="G641" s="41"/>
      <c r="H641" s="45"/>
      <c r="CE641" s="2"/>
      <c r="CF641" s="2"/>
    </row>
    <row r="642" spans="2:85" ht="32.1" customHeight="1" x14ac:dyDescent="0.25">
      <c r="B642" s="2"/>
      <c r="F642" s="4"/>
      <c r="G642" s="41"/>
      <c r="H642" s="45"/>
      <c r="CE642" s="2"/>
      <c r="CF642" s="2"/>
    </row>
    <row r="643" spans="2:85" ht="32.1" customHeight="1" x14ac:dyDescent="0.25">
      <c r="B643" s="2"/>
      <c r="F643" s="4"/>
      <c r="G643" s="41"/>
      <c r="H643" s="45"/>
      <c r="CE643" s="2"/>
      <c r="CF643" s="2"/>
    </row>
    <row r="644" spans="2:85" ht="32.1" customHeight="1" x14ac:dyDescent="0.25">
      <c r="B644" s="2"/>
      <c r="F644" s="4"/>
      <c r="G644" s="41"/>
      <c r="H644" s="45"/>
      <c r="CE644" s="2"/>
      <c r="CF644" s="2"/>
    </row>
    <row r="645" spans="2:85" ht="32.1" customHeight="1" x14ac:dyDescent="0.25">
      <c r="B645" s="2"/>
      <c r="F645" s="4"/>
      <c r="G645" s="41"/>
      <c r="H645" s="45"/>
      <c r="CE645" s="2"/>
      <c r="CF645" s="2"/>
    </row>
    <row r="646" spans="2:85" ht="32.1" customHeight="1" x14ac:dyDescent="0.25">
      <c r="B646"/>
      <c r="C646"/>
      <c r="D646"/>
      <c r="E646"/>
      <c r="F646"/>
      <c r="G646"/>
      <c r="H646"/>
      <c r="I646"/>
      <c r="J646"/>
    </row>
    <row r="647" spans="2:85" ht="32.1" customHeight="1" x14ac:dyDescent="0.25">
      <c r="B647" s="29" t="s">
        <v>304</v>
      </c>
      <c r="C647" s="2"/>
      <c r="D647"/>
      <c r="E647"/>
      <c r="F647"/>
      <c r="G647"/>
      <c r="H647"/>
      <c r="I647"/>
      <c r="J647"/>
    </row>
    <row r="648" spans="2:85" ht="32.1" customHeight="1" x14ac:dyDescent="0.25">
      <c r="B648" s="48" t="s">
        <v>24</v>
      </c>
      <c r="C648" s="3" t="s">
        <v>176</v>
      </c>
      <c r="D648" s="2" t="s">
        <v>173</v>
      </c>
      <c r="E648" s="2" t="s">
        <v>14</v>
      </c>
      <c r="F648" s="5" t="s">
        <v>270</v>
      </c>
      <c r="G648" s="5" t="s">
        <v>196</v>
      </c>
      <c r="H648" s="55" t="s">
        <v>306</v>
      </c>
      <c r="I648" s="55" t="s">
        <v>307</v>
      </c>
      <c r="J648" s="55"/>
      <c r="K648" s="55"/>
      <c r="CG648" s="3"/>
    </row>
    <row r="649" spans="2:85" ht="32.1" customHeight="1" x14ac:dyDescent="0.25">
      <c r="B649" s="2" t="s">
        <v>320</v>
      </c>
      <c r="C649" s="41" t="s">
        <v>304</v>
      </c>
      <c r="D649" s="2" t="s">
        <v>321</v>
      </c>
      <c r="E649" s="3">
        <f>ROW(tbMisc[#This Row])-ROW(tbMisc[#Headers])</f>
        <v>1</v>
      </c>
      <c r="F649" s="34" t="str">
        <f>_xlfn.CONCAT(VLOOKUP(tbMisc[[#This Row],[Type]],tbBaseType[],2,FALSE),".",VLOOKUP(tbMisc[[#This Row],[Sub-Type]],tbSubtype[],2,FALSE),".",tbMisc[[#This Row],[Offset]])</f>
        <v>14.1.1</v>
      </c>
      <c r="G649" s="34" t="str">
        <f>_xlfn.CONCAT( tbMisc[[#This Row],[Prefix]]," ", tbMisc[[#This Row],[Name]])</f>
        <v>14.1.1 Armourer's Scrap</v>
      </c>
      <c r="H649" s="2"/>
      <c r="I649" s="2"/>
      <c r="J649"/>
      <c r="K649"/>
      <c r="CG649" s="3"/>
    </row>
    <row r="650" spans="2:85" ht="32.1" customHeight="1" x14ac:dyDescent="0.25">
      <c r="B650" s="2" t="s">
        <v>322</v>
      </c>
      <c r="C650" s="41" t="s">
        <v>304</v>
      </c>
      <c r="D650" s="41" t="s">
        <v>321</v>
      </c>
      <c r="E650" s="3">
        <f>ROW(tbMisc[#This Row])-ROW(tbMisc[#Headers])</f>
        <v>2</v>
      </c>
      <c r="F650" s="34" t="str">
        <f>_xlfn.CONCAT(VLOOKUP(tbMisc[[#This Row],[Type]],tbBaseType[],2,FALSE),".",VLOOKUP(tbMisc[[#This Row],[Sub-Type]],tbSubtype[],2,FALSE),".",tbMisc[[#This Row],[Offset]])</f>
        <v>14.1.2</v>
      </c>
      <c r="G650" s="34" t="str">
        <f>_xlfn.CONCAT( tbMisc[[#This Row],[Prefix]]," ", tbMisc[[#This Row],[Name]])</f>
        <v>14.1.2 Blacksmith's Whetstone</v>
      </c>
      <c r="H650" s="2"/>
      <c r="I650" s="2"/>
      <c r="J650"/>
      <c r="K650"/>
      <c r="CG650" s="3"/>
    </row>
    <row r="651" spans="2:85" ht="32.1" customHeight="1" x14ac:dyDescent="0.25">
      <c r="B651" s="2" t="s">
        <v>750</v>
      </c>
      <c r="C651" s="41" t="s">
        <v>304</v>
      </c>
      <c r="D651" s="41" t="s">
        <v>321</v>
      </c>
      <c r="E651" s="3">
        <f>ROW(tbMisc[#This Row])-ROW(tbMisc[#Headers])</f>
        <v>3</v>
      </c>
      <c r="F651" s="34" t="str">
        <f>_xlfn.CONCAT(VLOOKUP(tbMisc[[#This Row],[Type]],tbBaseType[],2,FALSE),".",VLOOKUP(tbMisc[[#This Row],[Sub-Type]],tbSubtype[],2,FALSE),".",tbMisc[[#This Row],[Offset]])</f>
        <v>14.1.3</v>
      </c>
      <c r="G651" s="34" t="str">
        <f>_xlfn.CONCAT( tbMisc[[#This Row],[Prefix]]," ", tbMisc[[#This Row],[Name]])</f>
        <v>14.1.3 Blessed Orb</v>
      </c>
      <c r="H651" s="2"/>
      <c r="I651" s="2"/>
      <c r="J651"/>
      <c r="K651"/>
      <c r="CG651" s="3"/>
    </row>
    <row r="652" spans="2:85" ht="32.1" customHeight="1" x14ac:dyDescent="0.25">
      <c r="B652" s="2" t="s">
        <v>390</v>
      </c>
      <c r="C652" s="41" t="s">
        <v>304</v>
      </c>
      <c r="D652" s="41" t="s">
        <v>321</v>
      </c>
      <c r="E652" s="3">
        <f>ROW(tbMisc[#This Row])-ROW(tbMisc[#Headers])</f>
        <v>4</v>
      </c>
      <c r="F652" s="34" t="str">
        <f>_xlfn.CONCAT(VLOOKUP(tbMisc[[#This Row],[Type]],tbBaseType[],2,FALSE),".",VLOOKUP(tbMisc[[#This Row],[Sub-Type]],tbSubtype[],2,FALSE),".",tbMisc[[#This Row],[Offset]])</f>
        <v>14.1.4</v>
      </c>
      <c r="G652" s="34" t="str">
        <f>_xlfn.CONCAT( tbMisc[[#This Row],[Prefix]]," ", tbMisc[[#This Row],[Name]])</f>
        <v>14.1.4 Chaos Orb</v>
      </c>
      <c r="H652" s="2"/>
      <c r="I652" s="2"/>
      <c r="J652"/>
      <c r="K652"/>
      <c r="CG652" s="3"/>
    </row>
    <row r="653" spans="2:85" ht="32.1" customHeight="1" x14ac:dyDescent="0.25">
      <c r="B653" s="2" t="s">
        <v>387</v>
      </c>
      <c r="C653" s="41" t="s">
        <v>304</v>
      </c>
      <c r="D653" s="41" t="s">
        <v>321</v>
      </c>
      <c r="E653" s="3">
        <f>ROW(tbMisc[#This Row])-ROW(tbMisc[#Headers])</f>
        <v>5</v>
      </c>
      <c r="F653" s="34" t="str">
        <f>_xlfn.CONCAT(VLOOKUP(tbMisc[[#This Row],[Type]],tbBaseType[],2,FALSE),".",VLOOKUP(tbMisc[[#This Row],[Sub-Type]],tbSubtype[],2,FALSE),".",tbMisc[[#This Row],[Offset]])</f>
        <v>14.1.5</v>
      </c>
      <c r="G653" s="34" t="str">
        <f>_xlfn.CONCAT( tbMisc[[#This Row],[Prefix]]," ", tbMisc[[#This Row],[Name]])</f>
        <v>14.1.5 Chromatic Orb</v>
      </c>
      <c r="H653" s="2"/>
      <c r="I653" s="2"/>
      <c r="J653"/>
      <c r="K653"/>
      <c r="CG653" s="3"/>
    </row>
    <row r="654" spans="2:85" ht="32.1" hidden="1" customHeight="1" x14ac:dyDescent="0.25">
      <c r="B654" s="2" t="s">
        <v>444</v>
      </c>
      <c r="C654" s="41" t="s">
        <v>304</v>
      </c>
      <c r="D654" s="2" t="s">
        <v>423</v>
      </c>
      <c r="E654" s="3">
        <f>ROW(tbMisc[#This Row])-ROW(tbMisc[#Headers])</f>
        <v>6</v>
      </c>
      <c r="F654" s="34" t="str">
        <f>_xlfn.CONCAT(VLOOKUP(tbMisc[[#This Row],[Type]],tbBaseType[],2,FALSE),".",VLOOKUP(tbMisc[[#This Row],[Sub-Type]],tbSubtype[],2,FALSE),".",tbMisc[[#This Row],[Offset]])</f>
        <v>14.18.6</v>
      </c>
      <c r="G654" s="34" t="str">
        <f>_xlfn.CONCAT( tbMisc[[#This Row],[Prefix]]," ", tbMisc[[#This Row],[Name]])</f>
        <v>14.18.6 A Dab of Ink</v>
      </c>
      <c r="H654" s="3">
        <v>9</v>
      </c>
      <c r="I654" s="2" t="s">
        <v>425</v>
      </c>
      <c r="J654"/>
      <c r="K654"/>
      <c r="CG654" s="3"/>
    </row>
    <row r="655" spans="2:85" ht="32.1" hidden="1" customHeight="1" x14ac:dyDescent="0.25">
      <c r="B655" s="2" t="s">
        <v>445</v>
      </c>
      <c r="C655" s="41" t="s">
        <v>304</v>
      </c>
      <c r="D655" s="2" t="s">
        <v>423</v>
      </c>
      <c r="E655" s="3">
        <f>ROW(tbMisc[#This Row])-ROW(tbMisc[#Headers])</f>
        <v>7</v>
      </c>
      <c r="F655" s="34" t="str">
        <f>_xlfn.CONCAT(VLOOKUP(tbMisc[[#This Row],[Type]],tbBaseType[],2,FALSE),".",VLOOKUP(tbMisc[[#This Row],[Sub-Type]],tbSubtype[],2,FALSE),".",tbMisc[[#This Row],[Offset]])</f>
        <v>14.18.7</v>
      </c>
      <c r="G655" s="34" t="str">
        <f>_xlfn.CONCAT( tbMisc[[#This Row],[Prefix]]," ", tbMisc[[#This Row],[Name]])</f>
        <v>14.18.7 A Familiar Call</v>
      </c>
      <c r="H655" s="3">
        <v>3</v>
      </c>
      <c r="I655" s="2" t="s">
        <v>425</v>
      </c>
      <c r="J655"/>
      <c r="K655"/>
      <c r="CG655" s="3"/>
    </row>
    <row r="656" spans="2:85" ht="32.1" customHeight="1" x14ac:dyDescent="0.25">
      <c r="B656" s="2" t="s">
        <v>391</v>
      </c>
      <c r="C656" s="41" t="s">
        <v>304</v>
      </c>
      <c r="D656" s="41" t="s">
        <v>321</v>
      </c>
      <c r="E656" s="3">
        <f>ROW(tbMisc[#This Row])-ROW(tbMisc[#Headers])</f>
        <v>8</v>
      </c>
      <c r="F656" s="34" t="str">
        <f>_xlfn.CONCAT(VLOOKUP(tbMisc[[#This Row],[Type]],tbBaseType[],2,FALSE),".",VLOOKUP(tbMisc[[#This Row],[Sub-Type]],tbSubtype[],2,FALSE),".",tbMisc[[#This Row],[Offset]])</f>
        <v>14.1.8</v>
      </c>
      <c r="G656" s="34" t="str">
        <f>_xlfn.CONCAT( tbMisc[[#This Row],[Prefix]]," ", tbMisc[[#This Row],[Name]])</f>
        <v>14.1.8 Engineer's Orb</v>
      </c>
      <c r="H656" s="2"/>
      <c r="I656" s="2"/>
      <c r="J656"/>
      <c r="K656"/>
      <c r="CG656" s="3"/>
    </row>
    <row r="657" spans="2:85" ht="32.1" hidden="1" customHeight="1" x14ac:dyDescent="0.25">
      <c r="B657" s="2" t="s">
        <v>433</v>
      </c>
      <c r="C657" s="41" t="s">
        <v>304</v>
      </c>
      <c r="D657" s="41" t="s">
        <v>423</v>
      </c>
      <c r="E657" s="3">
        <f>ROW(tbMisc[#This Row])-ROW(tbMisc[#Headers])</f>
        <v>9</v>
      </c>
      <c r="F657" s="34" t="str">
        <f>_xlfn.CONCAT(VLOOKUP(tbMisc[[#This Row],[Type]],tbBaseType[],2,FALSE),".",VLOOKUP(tbMisc[[#This Row],[Sub-Type]],tbSubtype[],2,FALSE),".",tbMisc[[#This Row],[Offset]])</f>
        <v>14.18.9</v>
      </c>
      <c r="G657" s="34" t="str">
        <f>_xlfn.CONCAT( tbMisc[[#This Row],[Prefix]]," ", tbMisc[[#This Row],[Name]])</f>
        <v>14.18.9 A Mother's Parting Gift</v>
      </c>
      <c r="H657" s="3">
        <v>6</v>
      </c>
      <c r="I657" s="2" t="s">
        <v>425</v>
      </c>
      <c r="J657"/>
      <c r="K657"/>
      <c r="CG657" s="3"/>
    </row>
    <row r="658" spans="2:85" ht="32.1" customHeight="1" x14ac:dyDescent="0.25">
      <c r="B658" s="2" t="s">
        <v>1709</v>
      </c>
      <c r="C658" s="41" t="s">
        <v>304</v>
      </c>
      <c r="D658" s="41" t="s">
        <v>321</v>
      </c>
      <c r="E658" s="3">
        <f>ROW(tbMisc[#This Row])-ROW(tbMisc[#Headers])</f>
        <v>10</v>
      </c>
      <c r="F658" s="34" t="str">
        <f>_xlfn.CONCAT(VLOOKUP(tbMisc[[#This Row],[Type]],tbBaseType[],2,FALSE),".",VLOOKUP(tbMisc[[#This Row],[Sub-Type]],tbSubtype[],2,FALSE),".",tbMisc[[#This Row],[Offset]])</f>
        <v>14.1.10</v>
      </c>
      <c r="G658" s="34" t="str">
        <f>_xlfn.CONCAT( tbMisc[[#This Row],[Prefix]]," ", tbMisc[[#This Row],[Name]])</f>
        <v>14.1.10 Gemcutter's Prism</v>
      </c>
      <c r="I658" s="2"/>
      <c r="J658"/>
      <c r="K658"/>
      <c r="CG658" s="3"/>
    </row>
    <row r="659" spans="2:85" ht="32.1" customHeight="1" x14ac:dyDescent="0.25">
      <c r="B659" s="2" t="s">
        <v>328</v>
      </c>
      <c r="C659" s="41" t="s">
        <v>304</v>
      </c>
      <c r="D659" s="41" t="s">
        <v>321</v>
      </c>
      <c r="E659" s="3">
        <f>ROW(tbMisc[#This Row])-ROW(tbMisc[#Headers])</f>
        <v>11</v>
      </c>
      <c r="F659" s="34" t="str">
        <f>_xlfn.CONCAT(VLOOKUP(tbMisc[[#This Row],[Type]],tbBaseType[],2,FALSE),".",VLOOKUP(tbMisc[[#This Row],[Sub-Type]],tbSubtype[],2,FALSE),".",tbMisc[[#This Row],[Offset]])</f>
        <v>14.1.11</v>
      </c>
      <c r="G659" s="34" t="str">
        <f>_xlfn.CONCAT( tbMisc[[#This Row],[Prefix]]," ", tbMisc[[#This Row],[Name]])</f>
        <v>14.1.11 Jeweller's Orb</v>
      </c>
      <c r="H659" s="2"/>
      <c r="I659" s="2"/>
      <c r="J659"/>
      <c r="K659"/>
      <c r="CG659" s="3"/>
    </row>
    <row r="660" spans="2:85" ht="32.1" customHeight="1" x14ac:dyDescent="0.25">
      <c r="B660" s="2" t="s">
        <v>326</v>
      </c>
      <c r="C660" s="41" t="s">
        <v>304</v>
      </c>
      <c r="D660" s="41" t="s">
        <v>321</v>
      </c>
      <c r="E660" s="3">
        <f>ROW(tbMisc[#This Row])-ROW(tbMisc[#Headers])</f>
        <v>12</v>
      </c>
      <c r="F660" s="34" t="str">
        <f>_xlfn.CONCAT(VLOOKUP(tbMisc[[#This Row],[Type]],tbBaseType[],2,FALSE),".",VLOOKUP(tbMisc[[#This Row],[Sub-Type]],tbSubtype[],2,FALSE),".",tbMisc[[#This Row],[Offset]])</f>
        <v>14.1.12</v>
      </c>
      <c r="G660" s="34" t="str">
        <f>_xlfn.CONCAT( tbMisc[[#This Row],[Prefix]]," ", tbMisc[[#This Row],[Name]])</f>
        <v>14.1.12 Orb of Alchemy</v>
      </c>
      <c r="H660" s="2"/>
      <c r="I660" s="2"/>
      <c r="J660"/>
      <c r="K660"/>
      <c r="CG660" s="3"/>
    </row>
    <row r="661" spans="2:85" ht="32.1" customHeight="1" x14ac:dyDescent="0.25">
      <c r="B661" s="2" t="s">
        <v>329</v>
      </c>
      <c r="C661" s="41" t="s">
        <v>304</v>
      </c>
      <c r="D661" s="41" t="s">
        <v>321</v>
      </c>
      <c r="E661" s="3">
        <f>ROW(tbMisc[#This Row])-ROW(tbMisc[#Headers])</f>
        <v>13</v>
      </c>
      <c r="F661" s="34" t="str">
        <f>_xlfn.CONCAT(VLOOKUP(tbMisc[[#This Row],[Type]],tbBaseType[],2,FALSE),".",VLOOKUP(tbMisc[[#This Row],[Sub-Type]],tbSubtype[],2,FALSE),".",tbMisc[[#This Row],[Offset]])</f>
        <v>14.1.13</v>
      </c>
      <c r="G661" s="34" t="str">
        <f>_xlfn.CONCAT( tbMisc[[#This Row],[Prefix]]," ", tbMisc[[#This Row],[Name]])</f>
        <v>14.1.13 Orb of Alteration</v>
      </c>
      <c r="H661" s="2"/>
      <c r="I661" s="2"/>
      <c r="J661"/>
    </row>
    <row r="662" spans="2:85" ht="32.1" customHeight="1" x14ac:dyDescent="0.25">
      <c r="B662" s="2" t="s">
        <v>330</v>
      </c>
      <c r="C662" s="41" t="s">
        <v>304</v>
      </c>
      <c r="D662" s="41" t="s">
        <v>321</v>
      </c>
      <c r="E662" s="3">
        <f>ROW(tbMisc[#This Row])-ROW(tbMisc[#Headers])</f>
        <v>14</v>
      </c>
      <c r="F662" s="34" t="str">
        <f>_xlfn.CONCAT(VLOOKUP(tbMisc[[#This Row],[Type]],tbBaseType[],2,FALSE),".",VLOOKUP(tbMisc[[#This Row],[Sub-Type]],tbSubtype[],2,FALSE),".",tbMisc[[#This Row],[Offset]])</f>
        <v>14.1.14</v>
      </c>
      <c r="G662" s="34" t="str">
        <f>_xlfn.CONCAT( tbMisc[[#This Row],[Prefix]]," ", tbMisc[[#This Row],[Name]])</f>
        <v>14.1.14 Orb of Augmentation</v>
      </c>
      <c r="H662" s="2"/>
      <c r="I662" s="2"/>
      <c r="J662"/>
    </row>
    <row r="663" spans="2:85" ht="32.1" customHeight="1" x14ac:dyDescent="0.25">
      <c r="B663" s="2" t="s">
        <v>325</v>
      </c>
      <c r="C663" s="41" t="s">
        <v>304</v>
      </c>
      <c r="D663" s="41" t="s">
        <v>321</v>
      </c>
      <c r="E663" s="3">
        <f>ROW(tbMisc[#This Row])-ROW(tbMisc[#Headers])</f>
        <v>15</v>
      </c>
      <c r="F663" s="34" t="str">
        <f>_xlfn.CONCAT(VLOOKUP(tbMisc[[#This Row],[Type]],tbBaseType[],2,FALSE),".",VLOOKUP(tbMisc[[#This Row],[Sub-Type]],tbSubtype[],2,FALSE),".",tbMisc[[#This Row],[Offset]])</f>
        <v>14.1.15</v>
      </c>
      <c r="G663" s="34" t="str">
        <f>_xlfn.CONCAT( tbMisc[[#This Row],[Prefix]]," ", tbMisc[[#This Row],[Name]])</f>
        <v>14.1.15 Orb of Chance</v>
      </c>
      <c r="H663" s="2"/>
      <c r="I663" s="2"/>
      <c r="J663"/>
    </row>
    <row r="664" spans="2:85" ht="32.1" customHeight="1" x14ac:dyDescent="0.25">
      <c r="B664" s="2" t="s">
        <v>324</v>
      </c>
      <c r="C664" s="41" t="s">
        <v>304</v>
      </c>
      <c r="D664" s="41" t="s">
        <v>321</v>
      </c>
      <c r="E664" s="3">
        <f>ROW(tbMisc[#This Row])-ROW(tbMisc[#Headers])</f>
        <v>16</v>
      </c>
      <c r="F664" s="34" t="str">
        <f>_xlfn.CONCAT(VLOOKUP(tbMisc[[#This Row],[Type]],tbBaseType[],2,FALSE),".",VLOOKUP(tbMisc[[#This Row],[Sub-Type]],tbSubtype[],2,FALSE),".",tbMisc[[#This Row],[Offset]])</f>
        <v>14.1.16</v>
      </c>
      <c r="G664" s="34" t="str">
        <f>_xlfn.CONCAT( tbMisc[[#This Row],[Prefix]]," ", tbMisc[[#This Row],[Name]])</f>
        <v>14.1.16 Orb of Fusing</v>
      </c>
      <c r="H664" s="2"/>
      <c r="I664" s="2"/>
      <c r="J664"/>
    </row>
    <row r="665" spans="2:85" ht="32.1" customHeight="1" x14ac:dyDescent="0.25">
      <c r="B665" s="2" t="s">
        <v>388</v>
      </c>
      <c r="C665" s="41" t="s">
        <v>304</v>
      </c>
      <c r="D665" s="41" t="s">
        <v>321</v>
      </c>
      <c r="E665" s="3">
        <f>ROW(tbMisc[#This Row])-ROW(tbMisc[#Headers])</f>
        <v>17</v>
      </c>
      <c r="F665" s="34" t="str">
        <f>_xlfn.CONCAT(VLOOKUP(tbMisc[[#This Row],[Type]],tbBaseType[],2,FALSE),".",VLOOKUP(tbMisc[[#This Row],[Sub-Type]],tbSubtype[],2,FALSE),".",tbMisc[[#This Row],[Offset]])</f>
        <v>14.1.17</v>
      </c>
      <c r="G665" s="34" t="str">
        <f>_xlfn.CONCAT( tbMisc[[#This Row],[Prefix]]," ", tbMisc[[#This Row],[Name]])</f>
        <v>14.1.17 Orb of Scouring</v>
      </c>
      <c r="H665" s="2"/>
      <c r="I665" s="2"/>
      <c r="J665"/>
    </row>
    <row r="666" spans="2:85" ht="32.1" customHeight="1" x14ac:dyDescent="0.25">
      <c r="B666" s="2" t="s">
        <v>327</v>
      </c>
      <c r="C666" s="41" t="s">
        <v>304</v>
      </c>
      <c r="D666" s="41" t="s">
        <v>321</v>
      </c>
      <c r="E666" s="3">
        <f>ROW(tbMisc[#This Row])-ROW(tbMisc[#Headers])</f>
        <v>18</v>
      </c>
      <c r="F666" s="34" t="str">
        <f>_xlfn.CONCAT(VLOOKUP(tbMisc[[#This Row],[Type]],tbBaseType[],2,FALSE),".",VLOOKUP(tbMisc[[#This Row],[Sub-Type]],tbSubtype[],2,FALSE),".",tbMisc[[#This Row],[Offset]])</f>
        <v>14.1.18</v>
      </c>
      <c r="G666" s="34" t="str">
        <f>_xlfn.CONCAT( tbMisc[[#This Row],[Prefix]]," ", tbMisc[[#This Row],[Name]])</f>
        <v>14.1.18 Orb of Transmutation</v>
      </c>
      <c r="H666" s="2"/>
      <c r="I666" s="2"/>
      <c r="J666"/>
    </row>
    <row r="667" spans="2:85" ht="32.1" customHeight="1" x14ac:dyDescent="0.25">
      <c r="B667" s="2" t="s">
        <v>332</v>
      </c>
      <c r="C667" s="41" t="s">
        <v>304</v>
      </c>
      <c r="D667" s="41" t="s">
        <v>321</v>
      </c>
      <c r="E667" s="3">
        <f>ROW(tbMisc[#This Row])-ROW(tbMisc[#Headers])</f>
        <v>19</v>
      </c>
      <c r="F667" s="34" t="str">
        <f>_xlfn.CONCAT(VLOOKUP(tbMisc[[#This Row],[Type]],tbBaseType[],2,FALSE),".",VLOOKUP(tbMisc[[#This Row],[Sub-Type]],tbSubtype[],2,FALSE),".",tbMisc[[#This Row],[Offset]])</f>
        <v>14.1.19</v>
      </c>
      <c r="G667" s="34" t="str">
        <f>_xlfn.CONCAT( tbMisc[[#This Row],[Prefix]]," ", tbMisc[[#This Row],[Name]])</f>
        <v>14.1.19 Portal Scroll</v>
      </c>
      <c r="H667" s="2"/>
      <c r="I667" s="2"/>
      <c r="J667"/>
    </row>
    <row r="668" spans="2:85" ht="32.1" hidden="1" customHeight="1" x14ac:dyDescent="0.25">
      <c r="B668" s="2" t="s">
        <v>299</v>
      </c>
      <c r="C668" s="41" t="s">
        <v>304</v>
      </c>
      <c r="D668" s="1" t="s">
        <v>302</v>
      </c>
      <c r="E668" s="3">
        <f>ROW(tbMisc[#This Row])-ROW(tbMisc[#Headers])</f>
        <v>20</v>
      </c>
      <c r="F668" s="2" t="str">
        <f>_xlfn.CONCAT(VLOOKUP(tbMisc[[#This Row],[Type]],tbBaseType[],2,FALSE),".",VLOOKUP(tbMisc[[#This Row],[Sub-Type]],tbSubtype[],2,FALSE),".",tbMisc[[#This Row],[Offset]])</f>
        <v>14.15.20</v>
      </c>
      <c r="G668" s="2" t="str">
        <f>_xlfn.CONCAT( tbMisc[[#This Row],[Prefix]]," ", tbMisc[[#This Row],[Name]])</f>
        <v>14.15.20 Sacrifice at Dawn</v>
      </c>
      <c r="H668" s="2"/>
      <c r="I668" s="2"/>
      <c r="J668"/>
    </row>
    <row r="669" spans="2:85" ht="32.1" hidden="1" customHeight="1" x14ac:dyDescent="0.25">
      <c r="B669" s="2" t="s">
        <v>298</v>
      </c>
      <c r="C669" s="41" t="s">
        <v>304</v>
      </c>
      <c r="D669" s="1" t="s">
        <v>302</v>
      </c>
      <c r="E669" s="3">
        <f>ROW(tbMisc[#This Row])-ROW(tbMisc[#Headers])</f>
        <v>21</v>
      </c>
      <c r="F669" s="2" t="str">
        <f>_xlfn.CONCAT(VLOOKUP(tbMisc[[#This Row],[Type]],tbBaseType[],2,FALSE),".",VLOOKUP(tbMisc[[#This Row],[Sub-Type]],tbSubtype[],2,FALSE),".",tbMisc[[#This Row],[Offset]])</f>
        <v>14.15.21</v>
      </c>
      <c r="G669" s="2" t="str">
        <f>_xlfn.CONCAT( tbMisc[[#This Row],[Prefix]]," ", tbMisc[[#This Row],[Name]])</f>
        <v>14.15.21 Sacrifice at Dusk</v>
      </c>
      <c r="H669" s="2"/>
      <c r="I669" s="2"/>
      <c r="J669"/>
    </row>
    <row r="670" spans="2:85" ht="32.1" hidden="1" customHeight="1" x14ac:dyDescent="0.25">
      <c r="B670" s="2" t="s">
        <v>301</v>
      </c>
      <c r="C670" s="41" t="s">
        <v>304</v>
      </c>
      <c r="D670" s="1" t="s">
        <v>302</v>
      </c>
      <c r="E670" s="3">
        <f>ROW(tbMisc[#This Row])-ROW(tbMisc[#Headers])</f>
        <v>22</v>
      </c>
      <c r="F670" s="2" t="str">
        <f>_xlfn.CONCAT(VLOOKUP(tbMisc[[#This Row],[Type]],tbBaseType[],2,FALSE),".",VLOOKUP(tbMisc[[#This Row],[Sub-Type]],tbSubtype[],2,FALSE),".",tbMisc[[#This Row],[Offset]])</f>
        <v>14.15.22</v>
      </c>
      <c r="G670" s="2" t="str">
        <f>_xlfn.CONCAT( tbMisc[[#This Row],[Prefix]]," ", tbMisc[[#This Row],[Name]])</f>
        <v>14.15.22 Sacrifice at Midnight</v>
      </c>
      <c r="H670" s="2"/>
      <c r="I670" s="2"/>
      <c r="J670"/>
    </row>
    <row r="671" spans="2:85" ht="32.1" hidden="1" customHeight="1" x14ac:dyDescent="0.25">
      <c r="B671" s="2" t="s">
        <v>300</v>
      </c>
      <c r="C671" s="41" t="s">
        <v>304</v>
      </c>
      <c r="D671" s="1" t="s">
        <v>302</v>
      </c>
      <c r="E671" s="3">
        <f>ROW(tbMisc[#This Row])-ROW(tbMisc[#Headers])</f>
        <v>23</v>
      </c>
      <c r="F671" s="2" t="str">
        <f>_xlfn.CONCAT(VLOOKUP(tbMisc[[#This Row],[Type]],tbBaseType[],2,FALSE),".",VLOOKUP(tbMisc[[#This Row],[Sub-Type]],tbSubtype[],2,FALSE),".",tbMisc[[#This Row],[Offset]])</f>
        <v>14.15.23</v>
      </c>
      <c r="G671" s="2" t="str">
        <f>_xlfn.CONCAT( tbMisc[[#This Row],[Prefix]]," ", tbMisc[[#This Row],[Name]])</f>
        <v>14.15.23 Sacrifice at Noon</v>
      </c>
      <c r="H671" s="2"/>
      <c r="I671" s="2"/>
      <c r="J671"/>
    </row>
    <row r="672" spans="2:85" ht="32.1" customHeight="1" x14ac:dyDescent="0.25">
      <c r="B672" s="2" t="s">
        <v>1669</v>
      </c>
      <c r="C672" s="41" t="s">
        <v>304</v>
      </c>
      <c r="D672" s="41" t="s">
        <v>321</v>
      </c>
      <c r="E672" s="3">
        <f>ROW(tbMisc[#This Row])-ROW(tbMisc[#Headers])</f>
        <v>24</v>
      </c>
      <c r="F672" s="2" t="str">
        <f>_xlfn.CONCAT(VLOOKUP(tbMisc[[#This Row],[Type]],tbBaseType[],2,FALSE),".",VLOOKUP(tbMisc[[#This Row],[Sub-Type]],tbSubtype[],2,FALSE),".",tbMisc[[#This Row],[Offset]])</f>
        <v>14.1.24</v>
      </c>
      <c r="G672" s="2" t="str">
        <f>_xlfn.CONCAT( tbMisc[[#This Row],[Prefix]]," ", tbMisc[[#This Row],[Name]])</f>
        <v>14.1.24 Regal Orb</v>
      </c>
      <c r="H672" s="2"/>
      <c r="I672" s="2"/>
      <c r="J672"/>
    </row>
    <row r="673" spans="2:10" ht="32.1" customHeight="1" x14ac:dyDescent="0.25">
      <c r="B673" s="2" t="s">
        <v>331</v>
      </c>
      <c r="C673" s="41" t="s">
        <v>304</v>
      </c>
      <c r="D673" s="41" t="s">
        <v>321</v>
      </c>
      <c r="E673" s="3">
        <f>ROW(tbMisc[#This Row])-ROW(tbMisc[#Headers])</f>
        <v>25</v>
      </c>
      <c r="F673" s="34" t="str">
        <f>_xlfn.CONCAT(VLOOKUP(tbMisc[[#This Row],[Type]],tbBaseType[],2,FALSE),".",VLOOKUP(tbMisc[[#This Row],[Sub-Type]],tbSubtype[],2,FALSE),".",tbMisc[[#This Row],[Offset]])</f>
        <v>14.1.25</v>
      </c>
      <c r="G673" s="34" t="str">
        <f>_xlfn.CONCAT( tbMisc[[#This Row],[Prefix]]," ", tbMisc[[#This Row],[Name]])</f>
        <v>14.1.25 Scroll of Wisdom</v>
      </c>
      <c r="H673" s="2"/>
      <c r="I673" s="2"/>
      <c r="J673"/>
    </row>
    <row r="674" spans="2:10" ht="32.1" hidden="1" customHeight="1" x14ac:dyDescent="0.25">
      <c r="B674" s="2" t="s">
        <v>323</v>
      </c>
      <c r="C674" s="41" t="s">
        <v>304</v>
      </c>
      <c r="D674" s="2" t="s">
        <v>304</v>
      </c>
      <c r="E674" s="3">
        <f>ROW(tbMisc[#This Row])-ROW(tbMisc[#Headers])</f>
        <v>26</v>
      </c>
      <c r="F674" s="34" t="str">
        <f>_xlfn.CONCAT(VLOOKUP(tbMisc[[#This Row],[Type]],tbBaseType[],2,FALSE),".",VLOOKUP(tbMisc[[#This Row],[Sub-Type]],tbSubtype[],2,FALSE),".",tbMisc[[#This Row],[Offset]])</f>
        <v>14.16.26</v>
      </c>
      <c r="G674" s="34" t="str">
        <f>_xlfn.CONCAT( tbMisc[[#This Row],[Prefix]]," ", tbMisc[[#This Row],[Name]])</f>
        <v>14.16.26 Silver Coin</v>
      </c>
      <c r="H674" s="2"/>
      <c r="I674" s="2"/>
      <c r="J674"/>
    </row>
    <row r="675" spans="2:10" ht="32.1" hidden="1" customHeight="1" x14ac:dyDescent="0.25">
      <c r="B675" s="2" t="s">
        <v>446</v>
      </c>
      <c r="C675" s="41" t="s">
        <v>304</v>
      </c>
      <c r="D675" s="2" t="s">
        <v>423</v>
      </c>
      <c r="E675" s="3">
        <f>ROW(tbMisc[#This Row])-ROW(tbMisc[#Headers])</f>
        <v>27</v>
      </c>
      <c r="F675" s="34" t="str">
        <f>_xlfn.CONCAT(VLOOKUP(tbMisc[[#This Row],[Type]],tbBaseType[],2,FALSE),".",VLOOKUP(tbMisc[[#This Row],[Sub-Type]],tbSubtype[],2,FALSE),".",tbMisc[[#This Row],[Offset]])</f>
        <v>14.18.27</v>
      </c>
      <c r="G675" s="34" t="str">
        <f>_xlfn.CONCAT( tbMisc[[#This Row],[Prefix]]," ", tbMisc[[#This Row],[Name]])</f>
        <v>14.18.27 A Note in the Wind</v>
      </c>
      <c r="H675" s="3">
        <v>4</v>
      </c>
      <c r="I675" s="2" t="s">
        <v>425</v>
      </c>
      <c r="J675"/>
    </row>
    <row r="676" spans="2:10" ht="32.1" hidden="1" customHeight="1" x14ac:dyDescent="0.25">
      <c r="B676" s="2" t="s">
        <v>447</v>
      </c>
      <c r="C676" s="41" t="s">
        <v>304</v>
      </c>
      <c r="D676" s="2" t="s">
        <v>423</v>
      </c>
      <c r="E676" s="3">
        <f>ROW(tbMisc[#This Row])-ROW(tbMisc[#Headers])</f>
        <v>28</v>
      </c>
      <c r="F676" s="34" t="str">
        <f>_xlfn.CONCAT(VLOOKUP(tbMisc[[#This Row],[Type]],tbBaseType[],2,FALSE),".",VLOOKUP(tbMisc[[#This Row],[Sub-Type]],tbSubtype[],2,FALSE),".",tbMisc[[#This Row],[Offset]])</f>
        <v>14.18.28</v>
      </c>
      <c r="G676" s="34" t="str">
        <f>_xlfn.CONCAT( tbMisc[[#This Row],[Prefix]]," ", tbMisc[[#This Row],[Name]])</f>
        <v>14.18.28 Abandoned Wealth</v>
      </c>
      <c r="H676" s="3">
        <v>5</v>
      </c>
      <c r="I676" s="2" t="s">
        <v>425</v>
      </c>
      <c r="J676"/>
    </row>
    <row r="677" spans="2:10" ht="32.1" hidden="1" customHeight="1" x14ac:dyDescent="0.25">
      <c r="B677" s="2" t="s">
        <v>448</v>
      </c>
      <c r="C677" s="41" t="s">
        <v>304</v>
      </c>
      <c r="D677" s="2" t="s">
        <v>423</v>
      </c>
      <c r="E677" s="3">
        <f>ROW(tbMisc[#This Row])-ROW(tbMisc[#Headers])</f>
        <v>29</v>
      </c>
      <c r="F677" s="34" t="str">
        <f>_xlfn.CONCAT(VLOOKUP(tbMisc[[#This Row],[Type]],tbBaseType[],2,FALSE),".",VLOOKUP(tbMisc[[#This Row],[Sub-Type]],tbSubtype[],2,FALSE),".",tbMisc[[#This Row],[Offset]])</f>
        <v>14.18.29</v>
      </c>
      <c r="G677" s="34" t="str">
        <f>_xlfn.CONCAT( tbMisc[[#This Row],[Prefix]]," ", tbMisc[[#This Row],[Name]])</f>
        <v>14.18.29 Akil's Prophecy</v>
      </c>
      <c r="H677" s="3">
        <v>3</v>
      </c>
      <c r="I677" s="2" t="s">
        <v>425</v>
      </c>
      <c r="J677"/>
    </row>
    <row r="678" spans="2:10" ht="32.1" hidden="1" customHeight="1" x14ac:dyDescent="0.25">
      <c r="B678" s="2" t="s">
        <v>449</v>
      </c>
      <c r="C678" s="41" t="s">
        <v>304</v>
      </c>
      <c r="D678" s="2" t="s">
        <v>423</v>
      </c>
      <c r="E678" s="3">
        <f>ROW(tbMisc[#This Row])-ROW(tbMisc[#Headers])</f>
        <v>30</v>
      </c>
      <c r="F678" s="34" t="str">
        <f>_xlfn.CONCAT(VLOOKUP(tbMisc[[#This Row],[Type]],tbBaseType[],2,FALSE),".",VLOOKUP(tbMisc[[#This Row],[Sub-Type]],tbSubtype[],2,FALSE),".",tbMisc[[#This Row],[Offset]])</f>
        <v>14.18.30</v>
      </c>
      <c r="G678" s="34" t="str">
        <f>_xlfn.CONCAT( tbMisc[[#This Row],[Prefix]]," ", tbMisc[[#This Row],[Name]])</f>
        <v>14.18.30 Alluring Bounty</v>
      </c>
      <c r="H678" s="3">
        <v>7</v>
      </c>
      <c r="I678" s="2" t="s">
        <v>425</v>
      </c>
      <c r="J678"/>
    </row>
    <row r="679" spans="2:10" ht="32.1" hidden="1" customHeight="1" x14ac:dyDescent="0.25">
      <c r="B679" s="2" t="s">
        <v>450</v>
      </c>
      <c r="C679" s="41" t="s">
        <v>304</v>
      </c>
      <c r="D679" s="2" t="s">
        <v>423</v>
      </c>
      <c r="E679" s="3">
        <f>ROW(tbMisc[#This Row])-ROW(tbMisc[#Headers])</f>
        <v>31</v>
      </c>
      <c r="F679" s="34" t="str">
        <f>_xlfn.CONCAT(VLOOKUP(tbMisc[[#This Row],[Type]],tbBaseType[],2,FALSE),".",VLOOKUP(tbMisc[[#This Row],[Sub-Type]],tbSubtype[],2,FALSE),".",tbMisc[[#This Row],[Offset]])</f>
        <v>14.18.31</v>
      </c>
      <c r="G679" s="34" t="str">
        <f>_xlfn.CONCAT( tbMisc[[#This Row],[Prefix]]," ", tbMisc[[#This Row],[Name]])</f>
        <v>14.18.31 Alone in the Darkness</v>
      </c>
      <c r="H679" s="3">
        <v>5</v>
      </c>
      <c r="I679" s="2" t="s">
        <v>425</v>
      </c>
      <c r="J679"/>
    </row>
    <row r="680" spans="2:10" ht="32.1" hidden="1" customHeight="1" x14ac:dyDescent="0.25">
      <c r="B680" s="2" t="s">
        <v>451</v>
      </c>
      <c r="C680" s="41" t="s">
        <v>304</v>
      </c>
      <c r="D680" s="2" t="s">
        <v>423</v>
      </c>
      <c r="E680" s="3">
        <f>ROW(tbMisc[#This Row])-ROW(tbMisc[#Headers])</f>
        <v>32</v>
      </c>
      <c r="F680" s="34" t="str">
        <f>_xlfn.CONCAT(VLOOKUP(tbMisc[[#This Row],[Type]],tbBaseType[],2,FALSE),".",VLOOKUP(tbMisc[[#This Row],[Sub-Type]],tbSubtype[],2,FALSE),".",tbMisc[[#This Row],[Offset]])</f>
        <v>14.18.32</v>
      </c>
      <c r="G680" s="34" t="str">
        <f>_xlfn.CONCAT( tbMisc[[#This Row],[Prefix]]," ", tbMisc[[#This Row],[Name]])</f>
        <v>14.18.32 Anarchy's Price</v>
      </c>
      <c r="H680" s="3">
        <v>13</v>
      </c>
      <c r="I680" s="2" t="s">
        <v>425</v>
      </c>
      <c r="J680"/>
    </row>
    <row r="681" spans="2:10" ht="32.1" hidden="1" customHeight="1" x14ac:dyDescent="0.25">
      <c r="B681" s="2" t="s">
        <v>452</v>
      </c>
      <c r="C681" s="41" t="s">
        <v>304</v>
      </c>
      <c r="D681" s="2" t="s">
        <v>423</v>
      </c>
      <c r="E681" s="3">
        <f>ROW(tbMisc[#This Row])-ROW(tbMisc[#Headers])</f>
        <v>33</v>
      </c>
      <c r="F681" s="34" t="str">
        <f>_xlfn.CONCAT(VLOOKUP(tbMisc[[#This Row],[Type]],tbBaseType[],2,FALSE),".",VLOOKUP(tbMisc[[#This Row],[Sub-Type]],tbSubtype[],2,FALSE),".",tbMisc[[#This Row],[Offset]])</f>
        <v>14.18.33</v>
      </c>
      <c r="G681" s="34" t="str">
        <f>_xlfn.CONCAT( tbMisc[[#This Row],[Prefix]]," ", tbMisc[[#This Row],[Name]])</f>
        <v>14.18.33 Arrogance of the Vaal</v>
      </c>
      <c r="H681" s="3">
        <v>8</v>
      </c>
      <c r="I681" s="2" t="s">
        <v>425</v>
      </c>
      <c r="J681"/>
    </row>
    <row r="682" spans="2:10" ht="32.1" hidden="1" customHeight="1" x14ac:dyDescent="0.25">
      <c r="B682" s="2" t="s">
        <v>453</v>
      </c>
      <c r="C682" s="41" t="s">
        <v>304</v>
      </c>
      <c r="D682" s="2" t="s">
        <v>423</v>
      </c>
      <c r="E682" s="3">
        <f>ROW(tbMisc[#This Row])-ROW(tbMisc[#Headers])</f>
        <v>34</v>
      </c>
      <c r="F682" s="34" t="str">
        <f>_xlfn.CONCAT(VLOOKUP(tbMisc[[#This Row],[Type]],tbBaseType[],2,FALSE),".",VLOOKUP(tbMisc[[#This Row],[Sub-Type]],tbSubtype[],2,FALSE),".",tbMisc[[#This Row],[Offset]])</f>
        <v>14.18.34</v>
      </c>
      <c r="G682" s="34" t="str">
        <f>_xlfn.CONCAT( tbMisc[[#This Row],[Prefix]]," ", tbMisc[[#This Row],[Name]])</f>
        <v>14.18.34 Assassin's Favour</v>
      </c>
      <c r="H682" s="3">
        <v>9</v>
      </c>
      <c r="I682" s="2" t="s">
        <v>425</v>
      </c>
      <c r="J682"/>
    </row>
    <row r="683" spans="2:10" ht="32.1" hidden="1" customHeight="1" x14ac:dyDescent="0.25">
      <c r="B683" s="2" t="s">
        <v>454</v>
      </c>
      <c r="C683" s="41" t="s">
        <v>304</v>
      </c>
      <c r="D683" s="2" t="s">
        <v>423</v>
      </c>
      <c r="E683" s="3">
        <f>ROW(tbMisc[#This Row])-ROW(tbMisc[#Headers])</f>
        <v>35</v>
      </c>
      <c r="F683" s="34" t="str">
        <f>_xlfn.CONCAT(VLOOKUP(tbMisc[[#This Row],[Type]],tbBaseType[],2,FALSE),".",VLOOKUP(tbMisc[[#This Row],[Sub-Type]],tbSubtype[],2,FALSE),".",tbMisc[[#This Row],[Offset]])</f>
        <v>14.18.35</v>
      </c>
      <c r="G683" s="34" t="str">
        <f>_xlfn.CONCAT( tbMisc[[#This Row],[Prefix]]," ", tbMisc[[#This Row],[Name]])</f>
        <v>14.18.35 Atziri's Arsenal</v>
      </c>
      <c r="H683" s="3">
        <v>4</v>
      </c>
      <c r="I683" s="2" t="s">
        <v>425</v>
      </c>
      <c r="J683"/>
    </row>
    <row r="684" spans="2:10" ht="32.1" hidden="1" customHeight="1" x14ac:dyDescent="0.25">
      <c r="B684" s="2" t="s">
        <v>455</v>
      </c>
      <c r="C684" s="41" t="s">
        <v>304</v>
      </c>
      <c r="D684" s="2" t="s">
        <v>423</v>
      </c>
      <c r="E684" s="3">
        <f>ROW(tbMisc[#This Row])-ROW(tbMisc[#Headers])</f>
        <v>36</v>
      </c>
      <c r="F684" s="34" t="str">
        <f>_xlfn.CONCAT(VLOOKUP(tbMisc[[#This Row],[Type]],tbBaseType[],2,FALSE),".",VLOOKUP(tbMisc[[#This Row],[Sub-Type]],tbSubtype[],2,FALSE),".",tbMisc[[#This Row],[Offset]])</f>
        <v>14.18.36</v>
      </c>
      <c r="G684" s="34" t="str">
        <f>_xlfn.CONCAT( tbMisc[[#This Row],[Prefix]]," ", tbMisc[[#This Row],[Name]])</f>
        <v>14.18.36 Audacity</v>
      </c>
      <c r="H684" s="3">
        <v>5</v>
      </c>
      <c r="I684" s="2" t="s">
        <v>425</v>
      </c>
      <c r="J684"/>
    </row>
    <row r="685" spans="2:10" ht="32.1" hidden="1" customHeight="1" x14ac:dyDescent="0.25">
      <c r="B685" s="2" t="s">
        <v>456</v>
      </c>
      <c r="C685" s="41" t="s">
        <v>304</v>
      </c>
      <c r="D685" s="2" t="s">
        <v>423</v>
      </c>
      <c r="E685" s="3">
        <f>ROW(tbMisc[#This Row])-ROW(tbMisc[#Headers])</f>
        <v>37</v>
      </c>
      <c r="F685" s="34" t="str">
        <f>_xlfn.CONCAT(VLOOKUP(tbMisc[[#This Row],[Type]],tbBaseType[],2,FALSE),".",VLOOKUP(tbMisc[[#This Row],[Sub-Type]],tbSubtype[],2,FALSE),".",tbMisc[[#This Row],[Offset]])</f>
        <v>14.18.37</v>
      </c>
      <c r="G685" s="34" t="str">
        <f>_xlfn.CONCAT( tbMisc[[#This Row],[Prefix]]," ", tbMisc[[#This Row],[Name]])</f>
        <v>14.18.37 Azyran's Reward</v>
      </c>
      <c r="H685" s="3">
        <v>9</v>
      </c>
      <c r="I685" s="2" t="s">
        <v>425</v>
      </c>
      <c r="J685"/>
    </row>
    <row r="686" spans="2:10" ht="32.1" hidden="1" customHeight="1" x14ac:dyDescent="0.25">
      <c r="B686" s="2" t="s">
        <v>457</v>
      </c>
      <c r="C686" s="41" t="s">
        <v>304</v>
      </c>
      <c r="D686" s="2" t="s">
        <v>423</v>
      </c>
      <c r="E686" s="3">
        <f>ROW(tbMisc[#This Row])-ROW(tbMisc[#Headers])</f>
        <v>38</v>
      </c>
      <c r="F686" s="34" t="str">
        <f>_xlfn.CONCAT(VLOOKUP(tbMisc[[#This Row],[Type]],tbBaseType[],2,FALSE),".",VLOOKUP(tbMisc[[#This Row],[Sub-Type]],tbSubtype[],2,FALSE),".",tbMisc[[#This Row],[Offset]])</f>
        <v>14.18.38</v>
      </c>
      <c r="G686" s="34" t="str">
        <f>_xlfn.CONCAT( tbMisc[[#This Row],[Prefix]]," ", tbMisc[[#This Row],[Name]])</f>
        <v>14.18.38 Baited Expectations</v>
      </c>
      <c r="H686" s="3">
        <v>8</v>
      </c>
      <c r="I686" s="2" t="s">
        <v>425</v>
      </c>
      <c r="J686"/>
    </row>
    <row r="687" spans="2:10" ht="32.1" hidden="1" customHeight="1" x14ac:dyDescent="0.25">
      <c r="B687" s="2" t="s">
        <v>458</v>
      </c>
      <c r="C687" s="41" t="s">
        <v>304</v>
      </c>
      <c r="D687" s="2" t="s">
        <v>423</v>
      </c>
      <c r="E687" s="3">
        <f>ROW(tbMisc[#This Row])-ROW(tbMisc[#Headers])</f>
        <v>39</v>
      </c>
      <c r="F687" s="34" t="str">
        <f>_xlfn.CONCAT(VLOOKUP(tbMisc[[#This Row],[Type]],tbBaseType[],2,FALSE),".",VLOOKUP(tbMisc[[#This Row],[Sub-Type]],tbSubtype[],2,FALSE),".",tbMisc[[#This Row],[Offset]])</f>
        <v>14.18.39</v>
      </c>
      <c r="G687" s="34" t="str">
        <f>_xlfn.CONCAT( tbMisc[[#This Row],[Prefix]]," ", tbMisc[[#This Row],[Name]])</f>
        <v>14.18.39 Beauty Through Death</v>
      </c>
      <c r="H687" s="3">
        <v>5</v>
      </c>
      <c r="I687" s="2" t="s">
        <v>425</v>
      </c>
      <c r="J687"/>
    </row>
    <row r="688" spans="2:10" ht="32.1" hidden="1" customHeight="1" x14ac:dyDescent="0.25">
      <c r="B688" s="2" t="s">
        <v>459</v>
      </c>
      <c r="C688" s="41" t="s">
        <v>304</v>
      </c>
      <c r="D688" s="2" t="s">
        <v>423</v>
      </c>
      <c r="E688" s="3">
        <f>ROW(tbMisc[#This Row])-ROW(tbMisc[#Headers])</f>
        <v>40</v>
      </c>
      <c r="F688" s="34" t="str">
        <f>_xlfn.CONCAT(VLOOKUP(tbMisc[[#This Row],[Type]],tbBaseType[],2,FALSE),".",VLOOKUP(tbMisc[[#This Row],[Sub-Type]],tbSubtype[],2,FALSE),".",tbMisc[[#This Row],[Offset]])</f>
        <v>14.18.40</v>
      </c>
      <c r="G688" s="34" t="str">
        <f>_xlfn.CONCAT( tbMisc[[#This Row],[Prefix]]," ", tbMisc[[#This Row],[Name]])</f>
        <v>14.18.40 Blessing of God</v>
      </c>
      <c r="H688" s="3">
        <v>3</v>
      </c>
      <c r="I688" s="2" t="s">
        <v>425</v>
      </c>
      <c r="J688"/>
    </row>
    <row r="689" spans="2:10" ht="32.1" hidden="1" customHeight="1" x14ac:dyDescent="0.25">
      <c r="B689" s="2" t="s">
        <v>460</v>
      </c>
      <c r="C689" s="41" t="s">
        <v>304</v>
      </c>
      <c r="D689" s="2" t="s">
        <v>423</v>
      </c>
      <c r="E689" s="3">
        <f>ROW(tbMisc[#This Row])-ROW(tbMisc[#Headers])</f>
        <v>41</v>
      </c>
      <c r="F689" s="34" t="str">
        <f>_xlfn.CONCAT(VLOOKUP(tbMisc[[#This Row],[Type]],tbBaseType[],2,FALSE),".",VLOOKUP(tbMisc[[#This Row],[Sub-Type]],tbSubtype[],2,FALSE),".",tbMisc[[#This Row],[Offset]])</f>
        <v>14.18.41</v>
      </c>
      <c r="G689" s="34" t="str">
        <f>_xlfn.CONCAT( tbMisc[[#This Row],[Prefix]]," ", tbMisc[[#This Row],[Name]])</f>
        <v>14.18.41 Blind Venture</v>
      </c>
      <c r="H689" s="3">
        <v>7</v>
      </c>
      <c r="I689" s="2" t="s">
        <v>425</v>
      </c>
      <c r="J689"/>
    </row>
    <row r="690" spans="2:10" ht="32.1" hidden="1" customHeight="1" x14ac:dyDescent="0.25">
      <c r="B690" s="2" t="s">
        <v>461</v>
      </c>
      <c r="C690" s="41" t="s">
        <v>304</v>
      </c>
      <c r="D690" s="2" t="s">
        <v>423</v>
      </c>
      <c r="E690" s="3">
        <f>ROW(tbMisc[#This Row])-ROW(tbMisc[#Headers])</f>
        <v>42</v>
      </c>
      <c r="F690" s="34" t="str">
        <f>_xlfn.CONCAT(VLOOKUP(tbMisc[[#This Row],[Type]],tbBaseType[],2,FALSE),".",VLOOKUP(tbMisc[[#This Row],[Sub-Type]],tbSubtype[],2,FALSE),".",tbMisc[[#This Row],[Offset]])</f>
        <v>14.18.42</v>
      </c>
      <c r="G690" s="34" t="str">
        <f>_xlfn.CONCAT( tbMisc[[#This Row],[Prefix]]," ", tbMisc[[#This Row],[Name]])</f>
        <v>14.18.42 Boon of Justice</v>
      </c>
      <c r="H690" s="3">
        <v>6</v>
      </c>
      <c r="I690" s="2" t="s">
        <v>425</v>
      </c>
      <c r="J690"/>
    </row>
    <row r="691" spans="2:10" ht="32.1" customHeight="1" x14ac:dyDescent="0.25">
      <c r="B691" s="2" t="s">
        <v>389</v>
      </c>
      <c r="C691" s="41" t="s">
        <v>304</v>
      </c>
      <c r="D691" s="41" t="s">
        <v>321</v>
      </c>
      <c r="E691" s="3">
        <f>ROW(tbMisc[#This Row])-ROW(tbMisc[#Headers])</f>
        <v>43</v>
      </c>
      <c r="F691" s="34" t="str">
        <f>_xlfn.CONCAT(VLOOKUP(tbMisc[[#This Row],[Type]],tbBaseType[],2,FALSE),".",VLOOKUP(tbMisc[[#This Row],[Sub-Type]],tbSubtype[],2,FALSE),".",tbMisc[[#This Row],[Offset]])</f>
        <v>14.1.43</v>
      </c>
      <c r="G691" s="34" t="str">
        <f>_xlfn.CONCAT( tbMisc[[#This Row],[Prefix]]," ", tbMisc[[#This Row],[Name]])</f>
        <v>14.1.43 Vaal Orb</v>
      </c>
      <c r="H691" s="2"/>
      <c r="I691" s="2"/>
      <c r="J691"/>
    </row>
    <row r="692" spans="2:10" ht="32.1" hidden="1" customHeight="1" x14ac:dyDescent="0.25">
      <c r="B692" s="2" t="s">
        <v>462</v>
      </c>
      <c r="C692" s="41" t="s">
        <v>304</v>
      </c>
      <c r="D692" s="2" t="s">
        <v>423</v>
      </c>
      <c r="E692" s="3">
        <f>ROW(tbMisc[#This Row])-ROW(tbMisc[#Headers])</f>
        <v>44</v>
      </c>
      <c r="F692" s="34" t="str">
        <f>_xlfn.CONCAT(VLOOKUP(tbMisc[[#This Row],[Type]],tbBaseType[],2,FALSE),".",VLOOKUP(tbMisc[[#This Row],[Sub-Type]],tbSubtype[],2,FALSE),".",tbMisc[[#This Row],[Offset]])</f>
        <v>14.18.44</v>
      </c>
      <c r="G692" s="34" t="str">
        <f>_xlfn.CONCAT( tbMisc[[#This Row],[Prefix]]," ", tbMisc[[#This Row],[Name]])</f>
        <v>14.18.44 Boon of the First Ones</v>
      </c>
      <c r="H692" s="3">
        <v>6</v>
      </c>
      <c r="I692" s="2" t="s">
        <v>425</v>
      </c>
      <c r="J692"/>
    </row>
    <row r="693" spans="2:10" ht="32.1" hidden="1" customHeight="1" x14ac:dyDescent="0.25">
      <c r="B693" s="2" t="s">
        <v>463</v>
      </c>
      <c r="C693" s="41" t="s">
        <v>304</v>
      </c>
      <c r="D693" s="2" t="s">
        <v>423</v>
      </c>
      <c r="E693" s="3">
        <f>ROW(tbMisc[#This Row])-ROW(tbMisc[#Headers])</f>
        <v>45</v>
      </c>
      <c r="F693" s="34" t="str">
        <f>_xlfn.CONCAT(VLOOKUP(tbMisc[[#This Row],[Type]],tbBaseType[],2,FALSE),".",VLOOKUP(tbMisc[[#This Row],[Sub-Type]],tbSubtype[],2,FALSE),".",tbMisc[[#This Row],[Offset]])</f>
        <v>14.18.45</v>
      </c>
      <c r="G693" s="34" t="str">
        <f>_xlfn.CONCAT( tbMisc[[#This Row],[Prefix]]," ", tbMisc[[#This Row],[Name]])</f>
        <v>14.18.45 Boundless Realms</v>
      </c>
      <c r="H693" s="3">
        <v>4</v>
      </c>
      <c r="I693" s="2" t="s">
        <v>425</v>
      </c>
      <c r="J693"/>
    </row>
    <row r="694" spans="2:10" ht="32.1" hidden="1" customHeight="1" x14ac:dyDescent="0.25">
      <c r="B694" s="2" t="s">
        <v>464</v>
      </c>
      <c r="C694" s="41" t="s">
        <v>304</v>
      </c>
      <c r="D694" s="2" t="s">
        <v>423</v>
      </c>
      <c r="E694" s="3">
        <f>ROW(tbMisc[#This Row])-ROW(tbMisc[#Headers])</f>
        <v>46</v>
      </c>
      <c r="F694" s="34" t="str">
        <f>_xlfn.CONCAT(VLOOKUP(tbMisc[[#This Row],[Type]],tbBaseType[],2,FALSE),".",VLOOKUP(tbMisc[[#This Row],[Sub-Type]],tbSubtype[],2,FALSE),".",tbMisc[[#This Row],[Offset]])</f>
        <v>14.18.46</v>
      </c>
      <c r="G694" s="34" t="str">
        <f>_xlfn.CONCAT( tbMisc[[#This Row],[Prefix]]," ", tbMisc[[#This Row],[Name]])</f>
        <v>14.18.46 Bowyer's Dream</v>
      </c>
      <c r="H694" s="3">
        <v>6</v>
      </c>
      <c r="I694" s="2" t="s">
        <v>425</v>
      </c>
      <c r="J694"/>
    </row>
    <row r="695" spans="2:10" ht="32.1" hidden="1" customHeight="1" x14ac:dyDescent="0.25">
      <c r="B695" s="2" t="s">
        <v>465</v>
      </c>
      <c r="C695" s="41" t="s">
        <v>304</v>
      </c>
      <c r="D695" s="2" t="s">
        <v>423</v>
      </c>
      <c r="E695" s="3">
        <f>ROW(tbMisc[#This Row])-ROW(tbMisc[#Headers])</f>
        <v>47</v>
      </c>
      <c r="F695" s="34" t="str">
        <f>_xlfn.CONCAT(VLOOKUP(tbMisc[[#This Row],[Type]],tbBaseType[],2,FALSE),".",VLOOKUP(tbMisc[[#This Row],[Sub-Type]],tbSubtype[],2,FALSE),".",tbMisc[[#This Row],[Offset]])</f>
        <v>14.18.47</v>
      </c>
      <c r="G695" s="34" t="str">
        <f>_xlfn.CONCAT( tbMisc[[#This Row],[Prefix]]," ", tbMisc[[#This Row],[Name]])</f>
        <v>14.18.47 Brother's Stash</v>
      </c>
      <c r="H695" s="3">
        <v>1</v>
      </c>
      <c r="I695" s="2" t="s">
        <v>425</v>
      </c>
      <c r="J695"/>
    </row>
    <row r="696" spans="2:10" ht="32.1" hidden="1" customHeight="1" x14ac:dyDescent="0.25">
      <c r="B696" s="2" t="s">
        <v>466</v>
      </c>
      <c r="C696" s="41" t="s">
        <v>304</v>
      </c>
      <c r="D696" s="2" t="s">
        <v>423</v>
      </c>
      <c r="E696" s="3">
        <f>ROW(tbMisc[#This Row])-ROW(tbMisc[#Headers])</f>
        <v>48</v>
      </c>
      <c r="F696" s="34" t="str">
        <f>_xlfn.CONCAT(VLOOKUP(tbMisc[[#This Row],[Type]],tbBaseType[],2,FALSE),".",VLOOKUP(tbMisc[[#This Row],[Sub-Type]],tbSubtype[],2,FALSE),".",tbMisc[[#This Row],[Offset]])</f>
        <v>14.18.48</v>
      </c>
      <c r="G696" s="34" t="str">
        <f>_xlfn.CONCAT( tbMisc[[#This Row],[Prefix]]," ", tbMisc[[#This Row],[Name]])</f>
        <v>14.18.48 Buried Treasure</v>
      </c>
      <c r="H696" s="3">
        <v>3</v>
      </c>
      <c r="I696" s="2" t="s">
        <v>425</v>
      </c>
      <c r="J696"/>
    </row>
    <row r="697" spans="2:10" ht="32.1" hidden="1" customHeight="1" x14ac:dyDescent="0.25">
      <c r="B697" s="2" t="s">
        <v>467</v>
      </c>
      <c r="C697" s="41" t="s">
        <v>304</v>
      </c>
      <c r="D697" s="2" t="s">
        <v>423</v>
      </c>
      <c r="E697" s="3">
        <f>ROW(tbMisc[#This Row])-ROW(tbMisc[#Headers])</f>
        <v>49</v>
      </c>
      <c r="F697" s="34" t="str">
        <f>_xlfn.CONCAT(VLOOKUP(tbMisc[[#This Row],[Type]],tbBaseType[],2,FALSE),".",VLOOKUP(tbMisc[[#This Row],[Sub-Type]],tbSubtype[],2,FALSE),".",tbMisc[[#This Row],[Offset]])</f>
        <v>14.18.49</v>
      </c>
      <c r="G697" s="34" t="str">
        <f>_xlfn.CONCAT( tbMisc[[#This Row],[Prefix]]," ", tbMisc[[#This Row],[Name]])</f>
        <v>14.18.49 Burning Blood</v>
      </c>
      <c r="H697" s="3">
        <v>6</v>
      </c>
      <c r="I697" s="2" t="s">
        <v>425</v>
      </c>
      <c r="J697"/>
    </row>
    <row r="698" spans="2:10" ht="32.1" hidden="1" customHeight="1" x14ac:dyDescent="0.25">
      <c r="B698" s="2" t="s">
        <v>468</v>
      </c>
      <c r="C698" s="41" t="s">
        <v>304</v>
      </c>
      <c r="D698" s="2" t="s">
        <v>423</v>
      </c>
      <c r="E698" s="3">
        <f>ROW(tbMisc[#This Row])-ROW(tbMisc[#Headers])</f>
        <v>50</v>
      </c>
      <c r="F698" s="34" t="str">
        <f>_xlfn.CONCAT(VLOOKUP(tbMisc[[#This Row],[Type]],tbBaseType[],2,FALSE),".",VLOOKUP(tbMisc[[#This Row],[Sub-Type]],tbSubtype[],2,FALSE),".",tbMisc[[#This Row],[Offset]])</f>
        <v>14.18.50</v>
      </c>
      <c r="G698" s="34" t="str">
        <f>_xlfn.CONCAT( tbMisc[[#This Row],[Prefix]]," ", tbMisc[[#This Row],[Name]])</f>
        <v>14.18.50 Call to the First Ones</v>
      </c>
      <c r="H698" s="3">
        <v>5</v>
      </c>
      <c r="I698" s="2" t="s">
        <v>425</v>
      </c>
      <c r="J698"/>
    </row>
    <row r="699" spans="2:10" ht="32.1" hidden="1" customHeight="1" x14ac:dyDescent="0.25">
      <c r="B699" s="2" t="s">
        <v>469</v>
      </c>
      <c r="C699" s="41" t="s">
        <v>304</v>
      </c>
      <c r="D699" s="2" t="s">
        <v>423</v>
      </c>
      <c r="E699" s="3">
        <f>ROW(tbMisc[#This Row])-ROW(tbMisc[#Headers])</f>
        <v>51</v>
      </c>
      <c r="F699" s="34" t="str">
        <f>_xlfn.CONCAT(VLOOKUP(tbMisc[[#This Row],[Type]],tbBaseType[],2,FALSE),".",VLOOKUP(tbMisc[[#This Row],[Sub-Type]],tbSubtype[],2,FALSE),".",tbMisc[[#This Row],[Offset]])</f>
        <v>14.18.51</v>
      </c>
      <c r="G699" s="34" t="str">
        <f>_xlfn.CONCAT( tbMisc[[#This Row],[Prefix]]," ", tbMisc[[#This Row],[Name]])</f>
        <v>14.18.51 Cameria's Cut</v>
      </c>
      <c r="H699" s="3">
        <v>2</v>
      </c>
      <c r="I699" s="2" t="s">
        <v>425</v>
      </c>
      <c r="J699"/>
    </row>
    <row r="700" spans="2:10" ht="32.1" hidden="1" customHeight="1" x14ac:dyDescent="0.25">
      <c r="B700" s="2" t="s">
        <v>470</v>
      </c>
      <c r="C700" s="41" t="s">
        <v>304</v>
      </c>
      <c r="D700" s="2" t="s">
        <v>423</v>
      </c>
      <c r="E700" s="3">
        <f>ROW(tbMisc[#This Row])-ROW(tbMisc[#Headers])</f>
        <v>52</v>
      </c>
      <c r="F700" s="34" t="str">
        <f>_xlfn.CONCAT(VLOOKUP(tbMisc[[#This Row],[Type]],tbBaseType[],2,FALSE),".",VLOOKUP(tbMisc[[#This Row],[Sub-Type]],tbSubtype[],2,FALSE),".",tbMisc[[#This Row],[Offset]])</f>
        <v>14.18.52</v>
      </c>
      <c r="G700" s="34" t="str">
        <f>_xlfn.CONCAT( tbMisc[[#This Row],[Prefix]]," ", tbMisc[[#This Row],[Name]])</f>
        <v>14.18.52 Cartographer's Delight</v>
      </c>
      <c r="H700" s="3">
        <v>3</v>
      </c>
      <c r="I700" s="2" t="s">
        <v>425</v>
      </c>
      <c r="J700"/>
    </row>
    <row r="701" spans="2:10" ht="32.1" hidden="1" customHeight="1" x14ac:dyDescent="0.25">
      <c r="B701" s="2" t="s">
        <v>471</v>
      </c>
      <c r="C701" s="41" t="s">
        <v>304</v>
      </c>
      <c r="D701" s="2" t="s">
        <v>423</v>
      </c>
      <c r="E701" s="3">
        <f>ROW(tbMisc[#This Row])-ROW(tbMisc[#Headers])</f>
        <v>53</v>
      </c>
      <c r="F701" s="34" t="str">
        <f>_xlfn.CONCAT(VLOOKUP(tbMisc[[#This Row],[Type]],tbBaseType[],2,FALSE),".",VLOOKUP(tbMisc[[#This Row],[Sub-Type]],tbSubtype[],2,FALSE),".",tbMisc[[#This Row],[Offset]])</f>
        <v>14.18.53</v>
      </c>
      <c r="G701" s="34" t="str">
        <f>_xlfn.CONCAT( tbMisc[[#This Row],[Prefix]]," ", tbMisc[[#This Row],[Name]])</f>
        <v>14.18.53 Chaotic Disposition</v>
      </c>
      <c r="H701" s="3">
        <v>1</v>
      </c>
      <c r="I701" s="2" t="s">
        <v>425</v>
      </c>
      <c r="J701"/>
    </row>
    <row r="702" spans="2:10" ht="32.1" hidden="1" customHeight="1" x14ac:dyDescent="0.25">
      <c r="B702" s="2" t="s">
        <v>472</v>
      </c>
      <c r="C702" s="41" t="s">
        <v>304</v>
      </c>
      <c r="D702" s="2" t="s">
        <v>423</v>
      </c>
      <c r="E702" s="3">
        <f>ROW(tbMisc[#This Row])-ROW(tbMisc[#Headers])</f>
        <v>54</v>
      </c>
      <c r="F702" s="34" t="str">
        <f>_xlfn.CONCAT(VLOOKUP(tbMisc[[#This Row],[Type]],tbBaseType[],2,FALSE),".",VLOOKUP(tbMisc[[#This Row],[Sub-Type]],tbSubtype[],2,FALSE),".",tbMisc[[#This Row],[Offset]])</f>
        <v>14.18.54</v>
      </c>
      <c r="G702" s="34" t="str">
        <f>_xlfn.CONCAT( tbMisc[[#This Row],[Prefix]]," ", tbMisc[[#This Row],[Name]])</f>
        <v>14.18.54 Council of Cats</v>
      </c>
      <c r="H702" s="3">
        <v>4</v>
      </c>
      <c r="I702" s="2" t="s">
        <v>425</v>
      </c>
      <c r="J702"/>
    </row>
    <row r="703" spans="2:10" ht="32.1" hidden="1" customHeight="1" x14ac:dyDescent="0.25">
      <c r="B703" s="2" t="s">
        <v>473</v>
      </c>
      <c r="C703" s="41" t="s">
        <v>304</v>
      </c>
      <c r="D703" s="2" t="s">
        <v>423</v>
      </c>
      <c r="E703" s="3">
        <f>ROW(tbMisc[#This Row])-ROW(tbMisc[#Headers])</f>
        <v>55</v>
      </c>
      <c r="F703" s="34" t="str">
        <f>_xlfn.CONCAT(VLOOKUP(tbMisc[[#This Row],[Type]],tbBaseType[],2,FALSE),".",VLOOKUP(tbMisc[[#This Row],[Sub-Type]],tbSubtype[],2,FALSE),".",tbMisc[[#This Row],[Offset]])</f>
        <v>14.18.55</v>
      </c>
      <c r="G703" s="34" t="str">
        <f>_xlfn.CONCAT( tbMisc[[#This Row],[Prefix]]," ", tbMisc[[#This Row],[Name]])</f>
        <v>14.18.55 Coveted Possession</v>
      </c>
      <c r="H703" s="3">
        <v>9</v>
      </c>
      <c r="I703" s="2" t="s">
        <v>425</v>
      </c>
      <c r="J703"/>
    </row>
    <row r="704" spans="2:10" ht="32.1" hidden="1" customHeight="1" x14ac:dyDescent="0.25">
      <c r="B704" s="2" t="s">
        <v>474</v>
      </c>
      <c r="C704" s="41" t="s">
        <v>304</v>
      </c>
      <c r="D704" s="2" t="s">
        <v>423</v>
      </c>
      <c r="E704" s="3">
        <f>ROW(tbMisc[#This Row])-ROW(tbMisc[#Headers])</f>
        <v>56</v>
      </c>
      <c r="F704" s="34" t="str">
        <f>_xlfn.CONCAT(VLOOKUP(tbMisc[[#This Row],[Type]],tbBaseType[],2,FALSE),".",VLOOKUP(tbMisc[[#This Row],[Sub-Type]],tbSubtype[],2,FALSE),".",tbMisc[[#This Row],[Offset]])</f>
        <v>14.18.56</v>
      </c>
      <c r="G704" s="34" t="str">
        <f>_xlfn.CONCAT( tbMisc[[#This Row],[Prefix]]," ", tbMisc[[#This Row],[Name]])</f>
        <v>14.18.56 Cursed Words</v>
      </c>
      <c r="H704" s="3">
        <v>13</v>
      </c>
      <c r="I704" s="2" t="s">
        <v>425</v>
      </c>
      <c r="J704"/>
    </row>
    <row r="705" spans="2:10" ht="32.1" hidden="1" customHeight="1" x14ac:dyDescent="0.25">
      <c r="B705" s="2" t="s">
        <v>475</v>
      </c>
      <c r="C705" s="41" t="s">
        <v>304</v>
      </c>
      <c r="D705" s="2" t="s">
        <v>423</v>
      </c>
      <c r="E705" s="3">
        <f>ROW(tbMisc[#This Row])-ROW(tbMisc[#Headers])</f>
        <v>57</v>
      </c>
      <c r="F705" s="34" t="str">
        <f>_xlfn.CONCAT(VLOOKUP(tbMisc[[#This Row],[Type]],tbBaseType[],2,FALSE),".",VLOOKUP(tbMisc[[#This Row],[Sub-Type]],tbSubtype[],2,FALSE),".",tbMisc[[#This Row],[Offset]])</f>
        <v>14.18.57</v>
      </c>
      <c r="G705" s="34" t="str">
        <f>_xlfn.CONCAT( tbMisc[[#This Row],[Prefix]]," ", tbMisc[[#This Row],[Name]])</f>
        <v>14.18.57 Dark Dreams</v>
      </c>
      <c r="H705" s="3">
        <v>4</v>
      </c>
      <c r="I705" s="2" t="s">
        <v>425</v>
      </c>
      <c r="J705"/>
    </row>
    <row r="706" spans="2:10" ht="32.1" hidden="1" customHeight="1" x14ac:dyDescent="0.25">
      <c r="B706" s="2" t="s">
        <v>476</v>
      </c>
      <c r="C706" s="41" t="s">
        <v>304</v>
      </c>
      <c r="D706" s="2" t="s">
        <v>423</v>
      </c>
      <c r="E706" s="3">
        <f>ROW(tbMisc[#This Row])-ROW(tbMisc[#Headers])</f>
        <v>58</v>
      </c>
      <c r="F706" s="34" t="str">
        <f>_xlfn.CONCAT(VLOOKUP(tbMisc[[#This Row],[Type]],tbBaseType[],2,FALSE),".",VLOOKUP(tbMisc[[#This Row],[Sub-Type]],tbSubtype[],2,FALSE),".",tbMisc[[#This Row],[Offset]])</f>
        <v>14.18.58</v>
      </c>
      <c r="G706" s="34" t="str">
        <f>_xlfn.CONCAT( tbMisc[[#This Row],[Prefix]]," ", tbMisc[[#This Row],[Name]])</f>
        <v>14.18.58 Dark Temptation</v>
      </c>
      <c r="H706" s="3">
        <v>5</v>
      </c>
      <c r="I706" s="2" t="s">
        <v>425</v>
      </c>
      <c r="J706"/>
    </row>
    <row r="707" spans="2:10" ht="32.1" hidden="1" customHeight="1" x14ac:dyDescent="0.25">
      <c r="B707" s="2" t="s">
        <v>477</v>
      </c>
      <c r="C707" s="41" t="s">
        <v>304</v>
      </c>
      <c r="D707" s="2" t="s">
        <v>423</v>
      </c>
      <c r="E707" s="3">
        <f>ROW(tbMisc[#This Row])-ROW(tbMisc[#Headers])</f>
        <v>59</v>
      </c>
      <c r="F707" s="34" t="str">
        <f>_xlfn.CONCAT(VLOOKUP(tbMisc[[#This Row],[Type]],tbBaseType[],2,FALSE),".",VLOOKUP(tbMisc[[#This Row],[Sub-Type]],tbSubtype[],2,FALSE),".",tbMisc[[#This Row],[Offset]])</f>
        <v>14.18.59</v>
      </c>
      <c r="G707" s="34" t="str">
        <f>_xlfn.CONCAT( tbMisc[[#This Row],[Prefix]]," ", tbMisc[[#This Row],[Name]])</f>
        <v>14.18.59 Death</v>
      </c>
      <c r="H707" s="3">
        <v>4</v>
      </c>
      <c r="I707" s="2" t="s">
        <v>425</v>
      </c>
      <c r="J707"/>
    </row>
    <row r="708" spans="2:10" ht="32.1" hidden="1" customHeight="1" x14ac:dyDescent="0.25">
      <c r="B708" s="2" t="s">
        <v>478</v>
      </c>
      <c r="C708" s="41" t="s">
        <v>304</v>
      </c>
      <c r="D708" s="2" t="s">
        <v>423</v>
      </c>
      <c r="E708" s="3">
        <f>ROW(tbMisc[#This Row])-ROW(tbMisc[#Headers])</f>
        <v>60</v>
      </c>
      <c r="F708" s="34" t="str">
        <f>_xlfn.CONCAT(VLOOKUP(tbMisc[[#This Row],[Type]],tbBaseType[],2,FALSE),".",VLOOKUP(tbMisc[[#This Row],[Sub-Type]],tbSubtype[],2,FALSE),".",tbMisc[[#This Row],[Offset]])</f>
        <v>14.18.60</v>
      </c>
      <c r="G708" s="34" t="str">
        <f>_xlfn.CONCAT( tbMisc[[#This Row],[Prefix]]," ", tbMisc[[#This Row],[Name]])</f>
        <v>14.18.60 Deathly Designs</v>
      </c>
      <c r="H708" s="3">
        <v>7</v>
      </c>
      <c r="I708" s="2" t="s">
        <v>425</v>
      </c>
      <c r="J708"/>
    </row>
    <row r="709" spans="2:10" ht="32.1" hidden="1" customHeight="1" x14ac:dyDescent="0.25">
      <c r="B709" s="2" t="s">
        <v>479</v>
      </c>
      <c r="C709" s="41" t="s">
        <v>304</v>
      </c>
      <c r="D709" s="2" t="s">
        <v>423</v>
      </c>
      <c r="E709" s="3">
        <f>ROW(tbMisc[#This Row])-ROW(tbMisc[#Headers])</f>
        <v>61</v>
      </c>
      <c r="F709" s="34" t="str">
        <f>_xlfn.CONCAT(VLOOKUP(tbMisc[[#This Row],[Type]],tbBaseType[],2,FALSE),".",VLOOKUP(tbMisc[[#This Row],[Sub-Type]],tbSubtype[],2,FALSE),".",tbMisc[[#This Row],[Offset]])</f>
        <v>14.18.61</v>
      </c>
      <c r="G709" s="34" t="str">
        <f>_xlfn.CONCAT( tbMisc[[#This Row],[Prefix]]," ", tbMisc[[#This Row],[Name]])</f>
        <v>14.18.61 Demigod's Wager</v>
      </c>
      <c r="H709" s="3">
        <v>7</v>
      </c>
      <c r="I709" s="2" t="s">
        <v>425</v>
      </c>
      <c r="J709"/>
    </row>
    <row r="710" spans="2:10" ht="32.1" hidden="1" customHeight="1" x14ac:dyDescent="0.25">
      <c r="B710" s="2" t="s">
        <v>480</v>
      </c>
      <c r="C710" s="41" t="s">
        <v>304</v>
      </c>
      <c r="D710" s="2" t="s">
        <v>423</v>
      </c>
      <c r="E710" s="3">
        <f>ROW(tbMisc[#This Row])-ROW(tbMisc[#Headers])</f>
        <v>62</v>
      </c>
      <c r="F710" s="34" t="str">
        <f>_xlfn.CONCAT(VLOOKUP(tbMisc[[#This Row],[Type]],tbBaseType[],2,FALSE),".",VLOOKUP(tbMisc[[#This Row],[Sub-Type]],tbSubtype[],2,FALSE),".",tbMisc[[#This Row],[Offset]])</f>
        <v>14.18.62</v>
      </c>
      <c r="G710" s="34" t="str">
        <f>_xlfn.CONCAT( tbMisc[[#This Row],[Prefix]]," ", tbMisc[[#This Row],[Name]])</f>
        <v>14.18.62 Desecrated Virtue</v>
      </c>
      <c r="H710" s="3">
        <v>9</v>
      </c>
      <c r="I710" s="2" t="s">
        <v>425</v>
      </c>
      <c r="J710"/>
    </row>
    <row r="711" spans="2:10" ht="32.1" hidden="1" customHeight="1" x14ac:dyDescent="0.25">
      <c r="B711" s="2" t="s">
        <v>481</v>
      </c>
      <c r="C711" s="41" t="s">
        <v>304</v>
      </c>
      <c r="D711" s="2" t="s">
        <v>423</v>
      </c>
      <c r="E711" s="3">
        <f>ROW(tbMisc[#This Row])-ROW(tbMisc[#Headers])</f>
        <v>63</v>
      </c>
      <c r="F711" s="34" t="str">
        <f>_xlfn.CONCAT(VLOOKUP(tbMisc[[#This Row],[Type]],tbBaseType[],2,FALSE),".",VLOOKUP(tbMisc[[#This Row],[Sub-Type]],tbSubtype[],2,FALSE),".",tbMisc[[#This Row],[Offset]])</f>
        <v>14.18.63</v>
      </c>
      <c r="G711" s="34" t="str">
        <f>_xlfn.CONCAT( tbMisc[[#This Row],[Prefix]]," ", tbMisc[[#This Row],[Name]])</f>
        <v>14.18.63 Destined to Crumble</v>
      </c>
      <c r="H711" s="3">
        <v>5</v>
      </c>
      <c r="I711" s="2" t="s">
        <v>425</v>
      </c>
      <c r="J711"/>
    </row>
    <row r="712" spans="2:10" ht="32.1" hidden="1" customHeight="1" x14ac:dyDescent="0.25">
      <c r="B712" s="2" t="s">
        <v>482</v>
      </c>
      <c r="C712" s="41" t="s">
        <v>304</v>
      </c>
      <c r="D712" s="2" t="s">
        <v>423</v>
      </c>
      <c r="E712" s="3">
        <f>ROW(tbMisc[#This Row])-ROW(tbMisc[#Headers])</f>
        <v>64</v>
      </c>
      <c r="F712" s="34" t="str">
        <f>_xlfn.CONCAT(VLOOKUP(tbMisc[[#This Row],[Type]],tbBaseType[],2,FALSE),".",VLOOKUP(tbMisc[[#This Row],[Sub-Type]],tbSubtype[],2,FALSE),".",tbMisc[[#This Row],[Offset]])</f>
        <v>14.18.64</v>
      </c>
      <c r="G712" s="34" t="str">
        <f>_xlfn.CONCAT( tbMisc[[#This Row],[Prefix]]," ", tbMisc[[#This Row],[Name]])</f>
        <v>14.18.64 Dialla's Subjugation</v>
      </c>
      <c r="H712" s="3">
        <v>7</v>
      </c>
      <c r="I712" s="2" t="s">
        <v>425</v>
      </c>
      <c r="J712"/>
    </row>
    <row r="713" spans="2:10" ht="32.1" hidden="1" customHeight="1" x14ac:dyDescent="0.25">
      <c r="B713" s="2" t="s">
        <v>483</v>
      </c>
      <c r="C713" s="41" t="s">
        <v>304</v>
      </c>
      <c r="D713" s="2" t="s">
        <v>423</v>
      </c>
      <c r="E713" s="3">
        <f>ROW(tbMisc[#This Row])-ROW(tbMisc[#Headers])</f>
        <v>65</v>
      </c>
      <c r="F713" s="34" t="str">
        <f>_xlfn.CONCAT(VLOOKUP(tbMisc[[#This Row],[Type]],tbBaseType[],2,FALSE),".",VLOOKUP(tbMisc[[#This Row],[Sub-Type]],tbSubtype[],2,FALSE),".",tbMisc[[#This Row],[Offset]])</f>
        <v>14.18.65</v>
      </c>
      <c r="G713" s="34" t="str">
        <f>_xlfn.CONCAT( tbMisc[[#This Row],[Prefix]]," ", tbMisc[[#This Row],[Name]])</f>
        <v>14.18.65 Divine Justice</v>
      </c>
      <c r="H713" s="3">
        <v>1</v>
      </c>
      <c r="I713" s="2" t="s">
        <v>425</v>
      </c>
      <c r="J713"/>
    </row>
    <row r="714" spans="2:10" ht="32.1" hidden="1" customHeight="1" x14ac:dyDescent="0.25">
      <c r="B714" s="2" t="s">
        <v>484</v>
      </c>
      <c r="C714" s="41" t="s">
        <v>304</v>
      </c>
      <c r="D714" s="2" t="s">
        <v>423</v>
      </c>
      <c r="E714" s="3">
        <f>ROW(tbMisc[#This Row])-ROW(tbMisc[#Headers])</f>
        <v>66</v>
      </c>
      <c r="F714" s="34" t="str">
        <f>_xlfn.CONCAT(VLOOKUP(tbMisc[[#This Row],[Type]],tbBaseType[],2,FALSE),".",VLOOKUP(tbMisc[[#This Row],[Sub-Type]],tbSubtype[],2,FALSE),".",tbMisc[[#This Row],[Offset]])</f>
        <v>14.18.66</v>
      </c>
      <c r="G714" s="34" t="str">
        <f>_xlfn.CONCAT( tbMisc[[#This Row],[Prefix]]," ", tbMisc[[#This Row],[Name]])</f>
        <v>14.18.66 Doedre's Madness</v>
      </c>
      <c r="H714" s="3">
        <v>9</v>
      </c>
      <c r="I714" s="2" t="s">
        <v>425</v>
      </c>
      <c r="J714"/>
    </row>
    <row r="715" spans="2:10" ht="32.1" hidden="1" customHeight="1" x14ac:dyDescent="0.25">
      <c r="B715" s="2" t="s">
        <v>485</v>
      </c>
      <c r="C715" s="41" t="s">
        <v>304</v>
      </c>
      <c r="D715" s="2" t="s">
        <v>423</v>
      </c>
      <c r="E715" s="3">
        <f>ROW(tbMisc[#This Row])-ROW(tbMisc[#Headers])</f>
        <v>67</v>
      </c>
      <c r="F715" s="34" t="str">
        <f>_xlfn.CONCAT(VLOOKUP(tbMisc[[#This Row],[Type]],tbBaseType[],2,FALSE),".",VLOOKUP(tbMisc[[#This Row],[Sub-Type]],tbSubtype[],2,FALSE),".",tbMisc[[#This Row],[Offset]])</f>
        <v>14.18.67</v>
      </c>
      <c r="G715" s="34" t="str">
        <f>_xlfn.CONCAT( tbMisc[[#This Row],[Prefix]]," ", tbMisc[[#This Row],[Name]])</f>
        <v>14.18.67 Earth Drinker</v>
      </c>
      <c r="H715" s="3">
        <v>5</v>
      </c>
      <c r="I715" s="2" t="s">
        <v>425</v>
      </c>
      <c r="J715"/>
    </row>
    <row r="716" spans="2:10" ht="32.1" hidden="1" customHeight="1" x14ac:dyDescent="0.25">
      <c r="B716" s="2" t="s">
        <v>486</v>
      </c>
      <c r="C716" s="41" t="s">
        <v>304</v>
      </c>
      <c r="D716" s="2" t="s">
        <v>423</v>
      </c>
      <c r="E716" s="3">
        <f>ROW(tbMisc[#This Row])-ROW(tbMisc[#Headers])</f>
        <v>68</v>
      </c>
      <c r="F716" s="34" t="str">
        <f>_xlfn.CONCAT(VLOOKUP(tbMisc[[#This Row],[Type]],tbBaseType[],2,FALSE),".",VLOOKUP(tbMisc[[#This Row],[Sub-Type]],tbSubtype[],2,FALSE),".",tbMisc[[#This Row],[Offset]])</f>
        <v>14.18.68</v>
      </c>
      <c r="G716" s="34" t="str">
        <f>_xlfn.CONCAT( tbMisc[[#This Row],[Prefix]]," ", tbMisc[[#This Row],[Name]])</f>
        <v>14.18.68 Echoes of Love</v>
      </c>
      <c r="H716" s="3">
        <v>3</v>
      </c>
      <c r="I716" s="2" t="s">
        <v>425</v>
      </c>
      <c r="J716"/>
    </row>
    <row r="717" spans="2:10" ht="32.1" hidden="1" customHeight="1" x14ac:dyDescent="0.25">
      <c r="B717" s="2" t="s">
        <v>487</v>
      </c>
      <c r="C717" s="41" t="s">
        <v>304</v>
      </c>
      <c r="D717" s="2" t="s">
        <v>423</v>
      </c>
      <c r="E717" s="3">
        <f>ROW(tbMisc[#This Row])-ROW(tbMisc[#Headers])</f>
        <v>69</v>
      </c>
      <c r="F717" s="34" t="str">
        <f>_xlfn.CONCAT(VLOOKUP(tbMisc[[#This Row],[Type]],tbBaseType[],2,FALSE),".",VLOOKUP(tbMisc[[#This Row],[Sub-Type]],tbSubtype[],2,FALSE),".",tbMisc[[#This Row],[Offset]])</f>
        <v>14.18.69</v>
      </c>
      <c r="G717" s="34" t="str">
        <f>_xlfn.CONCAT( tbMisc[[#This Row],[Prefix]]," ", tbMisc[[#This Row],[Name]])</f>
        <v>14.18.69 Emperor of Purity</v>
      </c>
      <c r="H717" s="3">
        <v>7</v>
      </c>
      <c r="I717" s="2" t="s">
        <v>425</v>
      </c>
      <c r="J717"/>
    </row>
    <row r="718" spans="2:10" ht="32.1" hidden="1" customHeight="1" x14ac:dyDescent="0.25">
      <c r="B718" s="2" t="s">
        <v>428</v>
      </c>
      <c r="C718" s="41" t="s">
        <v>304</v>
      </c>
      <c r="D718" s="41" t="s">
        <v>423</v>
      </c>
      <c r="E718" s="3">
        <f>ROW(tbMisc[#This Row])-ROW(tbMisc[#Headers])</f>
        <v>70</v>
      </c>
      <c r="F718" s="34" t="str">
        <f>_xlfn.CONCAT(VLOOKUP(tbMisc[[#This Row],[Type]],tbBaseType[],2,FALSE),".",VLOOKUP(tbMisc[[#This Row],[Sub-Type]],tbSubtype[],2,FALSE),".",tbMisc[[#This Row],[Offset]])</f>
        <v>14.18.70</v>
      </c>
      <c r="G718" s="34" t="str">
        <f>_xlfn.CONCAT( tbMisc[[#This Row],[Prefix]]," ", tbMisc[[#This Row],[Name]])</f>
        <v>14.18.70 Emperor's Luck</v>
      </c>
      <c r="H718" s="3">
        <v>5</v>
      </c>
      <c r="I718" s="2" t="s">
        <v>425</v>
      </c>
      <c r="J718"/>
    </row>
    <row r="719" spans="2:10" ht="32.1" hidden="1" customHeight="1" x14ac:dyDescent="0.25">
      <c r="B719" s="2" t="s">
        <v>488</v>
      </c>
      <c r="C719" s="41" t="s">
        <v>304</v>
      </c>
      <c r="D719" s="2" t="s">
        <v>423</v>
      </c>
      <c r="E719" s="3">
        <f>ROW(tbMisc[#This Row])-ROW(tbMisc[#Headers])</f>
        <v>71</v>
      </c>
      <c r="F719" s="34" t="str">
        <f>_xlfn.CONCAT(VLOOKUP(tbMisc[[#This Row],[Type]],tbBaseType[],2,FALSE),".",VLOOKUP(tbMisc[[#This Row],[Sub-Type]],tbSubtype[],2,FALSE),".",tbMisc[[#This Row],[Offset]])</f>
        <v>14.18.71</v>
      </c>
      <c r="G719" s="34" t="str">
        <f>_xlfn.CONCAT( tbMisc[[#This Row],[Prefix]]," ", tbMisc[[#This Row],[Name]])</f>
        <v>14.18.71 Etched in Blood</v>
      </c>
      <c r="H719" s="3">
        <v>9</v>
      </c>
      <c r="I719" s="2" t="s">
        <v>425</v>
      </c>
      <c r="J719"/>
    </row>
    <row r="720" spans="2:10" ht="32.1" hidden="1" customHeight="1" x14ac:dyDescent="0.25">
      <c r="B720" s="2" t="s">
        <v>489</v>
      </c>
      <c r="C720" s="41" t="s">
        <v>304</v>
      </c>
      <c r="D720" s="2" t="s">
        <v>423</v>
      </c>
      <c r="E720" s="3">
        <f>ROW(tbMisc[#This Row])-ROW(tbMisc[#Headers])</f>
        <v>72</v>
      </c>
      <c r="F720" s="34" t="str">
        <f>_xlfn.CONCAT(VLOOKUP(tbMisc[[#This Row],[Type]],tbBaseType[],2,FALSE),".",VLOOKUP(tbMisc[[#This Row],[Sub-Type]],tbSubtype[],2,FALSE),".",tbMisc[[#This Row],[Offset]])</f>
        <v>14.18.72</v>
      </c>
      <c r="G720" s="34" t="str">
        <f>_xlfn.CONCAT( tbMisc[[#This Row],[Prefix]]," ", tbMisc[[#This Row],[Name]])</f>
        <v>14.18.72 Forbidden Power</v>
      </c>
      <c r="H720" s="3">
        <v>4</v>
      </c>
      <c r="I720" s="2" t="s">
        <v>425</v>
      </c>
      <c r="J720"/>
    </row>
    <row r="721" spans="2:10" ht="32.1" hidden="1" customHeight="1" x14ac:dyDescent="0.25">
      <c r="B721" s="2" t="s">
        <v>490</v>
      </c>
      <c r="C721" s="41" t="s">
        <v>304</v>
      </c>
      <c r="D721" s="2" t="s">
        <v>423</v>
      </c>
      <c r="E721" s="3">
        <f>ROW(tbMisc[#This Row])-ROW(tbMisc[#Headers])</f>
        <v>73</v>
      </c>
      <c r="F721" s="34" t="str">
        <f>_xlfn.CONCAT(VLOOKUP(tbMisc[[#This Row],[Type]],tbBaseType[],2,FALSE),".",VLOOKUP(tbMisc[[#This Row],[Sub-Type]],tbSubtype[],2,FALSE),".",tbMisc[[#This Row],[Offset]])</f>
        <v>14.18.73</v>
      </c>
      <c r="G721" s="34" t="str">
        <f>_xlfn.CONCAT( tbMisc[[#This Row],[Prefix]]," ", tbMisc[[#This Row],[Name]])</f>
        <v>14.18.73 Friendship</v>
      </c>
      <c r="H721" s="3">
        <v>3</v>
      </c>
      <c r="I721" s="2" t="s">
        <v>425</v>
      </c>
      <c r="J721"/>
    </row>
    <row r="722" spans="2:10" ht="32.1" hidden="1" customHeight="1" x14ac:dyDescent="0.25">
      <c r="B722" s="2" t="s">
        <v>491</v>
      </c>
      <c r="C722" s="41" t="s">
        <v>304</v>
      </c>
      <c r="D722" s="2" t="s">
        <v>423</v>
      </c>
      <c r="E722" s="3">
        <f>ROW(tbMisc[#This Row])-ROW(tbMisc[#Headers])</f>
        <v>74</v>
      </c>
      <c r="F722" s="34" t="str">
        <f>_xlfn.CONCAT(VLOOKUP(tbMisc[[#This Row],[Type]],tbBaseType[],2,FALSE),".",VLOOKUP(tbMisc[[#This Row],[Sub-Type]],tbSubtype[],2,FALSE),".",tbMisc[[#This Row],[Offset]])</f>
        <v>14.18.74</v>
      </c>
      <c r="G722" s="34" t="str">
        <f>_xlfn.CONCAT( tbMisc[[#This Row],[Prefix]]," ", tbMisc[[#This Row],[Name]])</f>
        <v>14.18.74 Gemcutter's Promise</v>
      </c>
      <c r="H722" s="3">
        <v>3</v>
      </c>
      <c r="I722" s="2" t="s">
        <v>425</v>
      </c>
      <c r="J722"/>
    </row>
    <row r="723" spans="2:10" ht="32.1" hidden="1" customHeight="1" x14ac:dyDescent="0.25">
      <c r="B723" s="2" t="s">
        <v>492</v>
      </c>
      <c r="C723" s="41" t="s">
        <v>304</v>
      </c>
      <c r="D723" s="2" t="s">
        <v>423</v>
      </c>
      <c r="E723" s="3">
        <f>ROW(tbMisc[#This Row])-ROW(tbMisc[#Headers])</f>
        <v>75</v>
      </c>
      <c r="F723" s="34" t="str">
        <f>_xlfn.CONCAT(VLOOKUP(tbMisc[[#This Row],[Type]],tbBaseType[],2,FALSE),".",VLOOKUP(tbMisc[[#This Row],[Sub-Type]],tbSubtype[],2,FALSE),".",tbMisc[[#This Row],[Offset]])</f>
        <v>14.18.75</v>
      </c>
      <c r="G723" s="34" t="str">
        <f>_xlfn.CONCAT( tbMisc[[#This Row],[Prefix]]," ", tbMisc[[#This Row],[Name]])</f>
        <v>14.18.75 Gift of Asenath</v>
      </c>
      <c r="H723" s="3">
        <v>5</v>
      </c>
      <c r="I723" s="2" t="s">
        <v>425</v>
      </c>
      <c r="J723"/>
    </row>
    <row r="724" spans="2:10" ht="32.1" hidden="1" customHeight="1" x14ac:dyDescent="0.25">
      <c r="B724" s="2" t="s">
        <v>493</v>
      </c>
      <c r="C724" s="41" t="s">
        <v>304</v>
      </c>
      <c r="D724" s="2" t="s">
        <v>423</v>
      </c>
      <c r="E724" s="3">
        <f>ROW(tbMisc[#This Row])-ROW(tbMisc[#Headers])</f>
        <v>76</v>
      </c>
      <c r="F724" s="34" t="str">
        <f>_xlfn.CONCAT(VLOOKUP(tbMisc[[#This Row],[Type]],tbBaseType[],2,FALSE),".",VLOOKUP(tbMisc[[#This Row],[Sub-Type]],tbSubtype[],2,FALSE),".",tbMisc[[#This Row],[Offset]])</f>
        <v>14.18.76</v>
      </c>
      <c r="G724" s="34" t="str">
        <f>_xlfn.CONCAT( tbMisc[[#This Row],[Prefix]]," ", tbMisc[[#This Row],[Name]])</f>
        <v>14.18.76 Gift of the Gemling Queen</v>
      </c>
      <c r="H724" s="3">
        <v>9</v>
      </c>
      <c r="I724" s="2" t="s">
        <v>425</v>
      </c>
      <c r="J724"/>
    </row>
    <row r="725" spans="2:10" ht="32.1" hidden="1" customHeight="1" x14ac:dyDescent="0.25">
      <c r="B725" s="2" t="s">
        <v>494</v>
      </c>
      <c r="C725" s="41" t="s">
        <v>304</v>
      </c>
      <c r="D725" s="2" t="s">
        <v>423</v>
      </c>
      <c r="E725" s="3">
        <f>ROW(tbMisc[#This Row])-ROW(tbMisc[#Headers])</f>
        <v>77</v>
      </c>
      <c r="F725" s="34" t="str">
        <f>_xlfn.CONCAT(VLOOKUP(tbMisc[[#This Row],[Type]],tbBaseType[],2,FALSE),".",VLOOKUP(tbMisc[[#This Row],[Sub-Type]],tbSubtype[],2,FALSE),".",tbMisc[[#This Row],[Offset]])</f>
        <v>14.18.77</v>
      </c>
      <c r="G725" s="34" t="str">
        <f>_xlfn.CONCAT( tbMisc[[#This Row],[Prefix]]," ", tbMisc[[#This Row],[Name]])</f>
        <v>14.18.77 Glimmer of Hope</v>
      </c>
      <c r="H725" s="3">
        <v>8</v>
      </c>
      <c r="I725" s="2" t="s">
        <v>425</v>
      </c>
      <c r="J725"/>
    </row>
    <row r="726" spans="2:10" ht="32.1" hidden="1" customHeight="1" x14ac:dyDescent="0.25">
      <c r="B726" s="2" t="s">
        <v>431</v>
      </c>
      <c r="C726" s="41" t="s">
        <v>304</v>
      </c>
      <c r="D726" s="41" t="s">
        <v>423</v>
      </c>
      <c r="E726" s="3">
        <f>ROW(tbMisc[#This Row])-ROW(tbMisc[#Headers])</f>
        <v>78</v>
      </c>
      <c r="F726" s="34" t="str">
        <f>_xlfn.CONCAT(VLOOKUP(tbMisc[[#This Row],[Type]],tbBaseType[],2,FALSE),".",VLOOKUP(tbMisc[[#This Row],[Sub-Type]],tbSubtype[],2,FALSE),".",tbMisc[[#This Row],[Offset]])</f>
        <v>14.18.78</v>
      </c>
      <c r="G726" s="34" t="str">
        <f>_xlfn.CONCAT( tbMisc[[#This Row],[Prefix]]," ", tbMisc[[#This Row],[Name]])</f>
        <v>14.18.78 Grave Knowledge</v>
      </c>
      <c r="H726" s="3">
        <v>6</v>
      </c>
      <c r="I726" s="2" t="s">
        <v>425</v>
      </c>
      <c r="J726"/>
    </row>
    <row r="727" spans="2:10" ht="32.1" hidden="1" customHeight="1" x14ac:dyDescent="0.25">
      <c r="B727" s="2" t="s">
        <v>496</v>
      </c>
      <c r="C727" s="41" t="s">
        <v>304</v>
      </c>
      <c r="D727" s="2" t="s">
        <v>423</v>
      </c>
      <c r="E727" s="3">
        <f>ROW(tbMisc[#This Row])-ROW(tbMisc[#Headers])</f>
        <v>79</v>
      </c>
      <c r="F727" s="34" t="str">
        <f>_xlfn.CONCAT(VLOOKUP(tbMisc[[#This Row],[Type]],tbBaseType[],2,FALSE),".",VLOOKUP(tbMisc[[#This Row],[Sub-Type]],tbSubtype[],2,FALSE),".",tbMisc[[#This Row],[Offset]])</f>
        <v>14.18.79</v>
      </c>
      <c r="G727" s="34" t="str">
        <f>_xlfn.CONCAT( tbMisc[[#This Row],[Prefix]]," ", tbMisc[[#This Row],[Name]])</f>
        <v>14.18.79 Harmony of Souls</v>
      </c>
      <c r="H727" s="3">
        <v>9</v>
      </c>
      <c r="I727" s="2" t="s">
        <v>425</v>
      </c>
      <c r="J727"/>
    </row>
    <row r="728" spans="2:10" ht="32.1" hidden="1" customHeight="1" x14ac:dyDescent="0.25">
      <c r="B728" s="2" t="s">
        <v>497</v>
      </c>
      <c r="C728" s="41" t="s">
        <v>304</v>
      </c>
      <c r="D728" s="2" t="s">
        <v>423</v>
      </c>
      <c r="E728" s="3">
        <f>ROW(tbMisc[#This Row])-ROW(tbMisc[#Headers])</f>
        <v>80</v>
      </c>
      <c r="F728" s="34" t="str">
        <f>_xlfn.CONCAT(VLOOKUP(tbMisc[[#This Row],[Type]],tbBaseType[],2,FALSE),".",VLOOKUP(tbMisc[[#This Row],[Sub-Type]],tbSubtype[],2,FALSE),".",tbMisc[[#This Row],[Offset]])</f>
        <v>14.18.80</v>
      </c>
      <c r="G728" s="34" t="str">
        <f>_xlfn.CONCAT( tbMisc[[#This Row],[Prefix]]," ", tbMisc[[#This Row],[Name]])</f>
        <v>14.18.80 Her Mask</v>
      </c>
      <c r="H728" s="3">
        <v>4</v>
      </c>
      <c r="I728" s="2" t="s">
        <v>425</v>
      </c>
      <c r="J728"/>
    </row>
    <row r="729" spans="2:10" ht="32.1" hidden="1" customHeight="1" x14ac:dyDescent="0.25">
      <c r="B729" s="2" t="s">
        <v>498</v>
      </c>
      <c r="C729" s="41" t="s">
        <v>304</v>
      </c>
      <c r="D729" s="2" t="s">
        <v>423</v>
      </c>
      <c r="E729" s="3">
        <f>ROW(tbMisc[#This Row])-ROW(tbMisc[#Headers])</f>
        <v>81</v>
      </c>
      <c r="F729" s="34" t="str">
        <f>_xlfn.CONCAT(VLOOKUP(tbMisc[[#This Row],[Type]],tbBaseType[],2,FALSE),".",VLOOKUP(tbMisc[[#This Row],[Sub-Type]],tbSubtype[],2,FALSE),".",tbMisc[[#This Row],[Offset]])</f>
        <v>14.18.81</v>
      </c>
      <c r="G729" s="34" t="str">
        <f>_xlfn.CONCAT( tbMisc[[#This Row],[Prefix]]," ", tbMisc[[#This Row],[Name]])</f>
        <v>14.18.81 Heterochromia</v>
      </c>
      <c r="H729" s="3">
        <v>2</v>
      </c>
      <c r="I729" s="2" t="s">
        <v>425</v>
      </c>
      <c r="J729"/>
    </row>
    <row r="730" spans="2:10" ht="32.1" hidden="1" customHeight="1" x14ac:dyDescent="0.25">
      <c r="B730" s="2" t="s">
        <v>499</v>
      </c>
      <c r="C730" s="41" t="s">
        <v>304</v>
      </c>
      <c r="D730" s="2" t="s">
        <v>423</v>
      </c>
      <c r="E730" s="3">
        <f>ROW(tbMisc[#This Row])-ROW(tbMisc[#Headers])</f>
        <v>82</v>
      </c>
      <c r="F730" s="34" t="str">
        <f>_xlfn.CONCAT(VLOOKUP(tbMisc[[#This Row],[Type]],tbBaseType[],2,FALSE),".",VLOOKUP(tbMisc[[#This Row],[Sub-Type]],tbSubtype[],2,FALSE),".",tbMisc[[#This Row],[Offset]])</f>
        <v>14.18.82</v>
      </c>
      <c r="G730" s="34" t="str">
        <f>_xlfn.CONCAT( tbMisc[[#This Row],[Prefix]]," ", tbMisc[[#This Row],[Name]])</f>
        <v>14.18.82 Hope</v>
      </c>
      <c r="H730" s="3">
        <v>5</v>
      </c>
      <c r="I730" s="2" t="s">
        <v>425</v>
      </c>
      <c r="J730"/>
    </row>
    <row r="731" spans="2:10" ht="32.1" hidden="1" customHeight="1" x14ac:dyDescent="0.25">
      <c r="B731" s="2" t="s">
        <v>500</v>
      </c>
      <c r="C731" s="41" t="s">
        <v>304</v>
      </c>
      <c r="D731" s="2" t="s">
        <v>423</v>
      </c>
      <c r="E731" s="3">
        <f>ROW(tbMisc[#This Row])-ROW(tbMisc[#Headers])</f>
        <v>83</v>
      </c>
      <c r="F731" s="34" t="str">
        <f>_xlfn.CONCAT(VLOOKUP(tbMisc[[#This Row],[Type]],tbBaseType[],2,FALSE),".",VLOOKUP(tbMisc[[#This Row],[Sub-Type]],tbSubtype[],2,FALSE),".",tbMisc[[#This Row],[Offset]])</f>
        <v>14.18.83</v>
      </c>
      <c r="G731" s="34" t="str">
        <f>_xlfn.CONCAT( tbMisc[[#This Row],[Prefix]]," ", tbMisc[[#This Row],[Name]])</f>
        <v>14.18.83 House of Mirrors</v>
      </c>
      <c r="H731" s="3">
        <v>9</v>
      </c>
      <c r="I731" s="2" t="s">
        <v>425</v>
      </c>
      <c r="J731"/>
    </row>
    <row r="732" spans="2:10" ht="32.1" hidden="1" customHeight="1" x14ac:dyDescent="0.25">
      <c r="B732" s="2" t="s">
        <v>501</v>
      </c>
      <c r="C732" s="41" t="s">
        <v>304</v>
      </c>
      <c r="D732" s="2" t="s">
        <v>423</v>
      </c>
      <c r="E732" s="3">
        <f>ROW(tbMisc[#This Row])-ROW(tbMisc[#Headers])</f>
        <v>84</v>
      </c>
      <c r="F732" s="34" t="str">
        <f>_xlfn.CONCAT(VLOOKUP(tbMisc[[#This Row],[Type]],tbBaseType[],2,FALSE),".",VLOOKUP(tbMisc[[#This Row],[Sub-Type]],tbSubtype[],2,FALSE),".",tbMisc[[#This Row],[Offset]])</f>
        <v>14.18.84</v>
      </c>
      <c r="G732" s="34" t="str">
        <f>_xlfn.CONCAT( tbMisc[[#This Row],[Prefix]]," ", tbMisc[[#This Row],[Name]])</f>
        <v>14.18.84 Hubris</v>
      </c>
      <c r="H732" s="3">
        <v>5</v>
      </c>
      <c r="I732" s="2" t="s">
        <v>425</v>
      </c>
      <c r="J732"/>
    </row>
    <row r="733" spans="2:10" ht="32.1" hidden="1" customHeight="1" x14ac:dyDescent="0.25">
      <c r="B733" s="2" t="s">
        <v>502</v>
      </c>
      <c r="C733" s="41" t="s">
        <v>304</v>
      </c>
      <c r="D733" s="2" t="s">
        <v>423</v>
      </c>
      <c r="E733" s="3">
        <f>ROW(tbMisc[#This Row])-ROW(tbMisc[#Headers])</f>
        <v>85</v>
      </c>
      <c r="F733" s="34" t="str">
        <f>_xlfn.CONCAT(VLOOKUP(tbMisc[[#This Row],[Type]],tbBaseType[],2,FALSE),".",VLOOKUP(tbMisc[[#This Row],[Sub-Type]],tbSubtype[],2,FALSE),".",tbMisc[[#This Row],[Offset]])</f>
        <v>14.18.85</v>
      </c>
      <c r="G733" s="34" t="str">
        <f>_xlfn.CONCAT( tbMisc[[#This Row],[Prefix]]," ", tbMisc[[#This Row],[Name]])</f>
        <v>14.18.85 Humility</v>
      </c>
      <c r="H733" s="3">
        <v>9</v>
      </c>
      <c r="I733" s="2" t="s">
        <v>425</v>
      </c>
      <c r="J733"/>
    </row>
    <row r="734" spans="2:10" ht="32.1" hidden="1" customHeight="1" x14ac:dyDescent="0.25">
      <c r="B734" s="2" t="s">
        <v>503</v>
      </c>
      <c r="C734" s="41" t="s">
        <v>304</v>
      </c>
      <c r="D734" s="2" t="s">
        <v>423</v>
      </c>
      <c r="E734" s="3">
        <f>ROW(tbMisc[#This Row])-ROW(tbMisc[#Headers])</f>
        <v>86</v>
      </c>
      <c r="F734" s="34" t="str">
        <f>_xlfn.CONCAT(VLOOKUP(tbMisc[[#This Row],[Type]],tbBaseType[],2,FALSE),".",VLOOKUP(tbMisc[[#This Row],[Sub-Type]],tbSubtype[],2,FALSE),".",tbMisc[[#This Row],[Offset]])</f>
        <v>14.18.86</v>
      </c>
      <c r="G734" s="34" t="str">
        <f>_xlfn.CONCAT( tbMisc[[#This Row],[Prefix]]," ", tbMisc[[#This Row],[Name]])</f>
        <v>14.18.86 Hunter's Resolve</v>
      </c>
      <c r="H734" s="3">
        <v>8</v>
      </c>
      <c r="I734" s="2" t="s">
        <v>425</v>
      </c>
      <c r="J734"/>
    </row>
    <row r="735" spans="2:10" ht="32.1" hidden="1" customHeight="1" x14ac:dyDescent="0.25">
      <c r="B735" s="2" t="s">
        <v>504</v>
      </c>
      <c r="C735" s="41" t="s">
        <v>304</v>
      </c>
      <c r="D735" s="2" t="s">
        <v>423</v>
      </c>
      <c r="E735" s="3">
        <f>ROW(tbMisc[#This Row])-ROW(tbMisc[#Headers])</f>
        <v>87</v>
      </c>
      <c r="F735" s="34" t="str">
        <f>_xlfn.CONCAT(VLOOKUP(tbMisc[[#This Row],[Type]],tbBaseType[],2,FALSE),".",VLOOKUP(tbMisc[[#This Row],[Sub-Type]],tbSubtype[],2,FALSE),".",tbMisc[[#This Row],[Offset]])</f>
        <v>14.18.87</v>
      </c>
      <c r="G735" s="34" t="str">
        <f>_xlfn.CONCAT( tbMisc[[#This Row],[Prefix]]," ", tbMisc[[#This Row],[Name]])</f>
        <v>14.18.87 Hunter's Reward</v>
      </c>
      <c r="H735" s="3">
        <v>3</v>
      </c>
      <c r="I735" s="2" t="s">
        <v>425</v>
      </c>
      <c r="J735"/>
    </row>
    <row r="736" spans="2:10" ht="32.1" hidden="1" customHeight="1" x14ac:dyDescent="0.25">
      <c r="B736" s="2" t="s">
        <v>505</v>
      </c>
      <c r="C736" s="41" t="s">
        <v>304</v>
      </c>
      <c r="D736" s="2" t="s">
        <v>423</v>
      </c>
      <c r="E736" s="3">
        <f>ROW(tbMisc[#This Row])-ROW(tbMisc[#Headers])</f>
        <v>88</v>
      </c>
      <c r="F736" s="34" t="str">
        <f>_xlfn.CONCAT(VLOOKUP(tbMisc[[#This Row],[Type]],tbBaseType[],2,FALSE),".",VLOOKUP(tbMisc[[#This Row],[Sub-Type]],tbSubtype[],2,FALSE),".",tbMisc[[#This Row],[Offset]])</f>
        <v>14.18.88</v>
      </c>
      <c r="G736" s="34" t="str">
        <f>_xlfn.CONCAT( tbMisc[[#This Row],[Prefix]]," ", tbMisc[[#This Row],[Name]])</f>
        <v>14.18.88 Immortal Resolve</v>
      </c>
      <c r="H736" s="3">
        <v>6</v>
      </c>
      <c r="I736" s="2" t="s">
        <v>425</v>
      </c>
      <c r="J736"/>
    </row>
    <row r="737" spans="2:10" ht="32.1" hidden="1" customHeight="1" x14ac:dyDescent="0.25">
      <c r="B737" s="2" t="s">
        <v>506</v>
      </c>
      <c r="C737" s="41" t="s">
        <v>304</v>
      </c>
      <c r="D737" s="2" t="s">
        <v>423</v>
      </c>
      <c r="E737" s="3">
        <f>ROW(tbMisc[#This Row])-ROW(tbMisc[#Headers])</f>
        <v>89</v>
      </c>
      <c r="F737" s="34" t="str">
        <f>_xlfn.CONCAT(VLOOKUP(tbMisc[[#This Row],[Type]],tbBaseType[],2,FALSE),".",VLOOKUP(tbMisc[[#This Row],[Sub-Type]],tbSubtype[],2,FALSE),".",tbMisc[[#This Row],[Offset]])</f>
        <v>14.18.89</v>
      </c>
      <c r="G737" s="34" t="str">
        <f>_xlfn.CONCAT( tbMisc[[#This Row],[Prefix]]," ", tbMisc[[#This Row],[Name]])</f>
        <v>14.18.89 Imperial Legacy</v>
      </c>
      <c r="H737" s="3">
        <v>22</v>
      </c>
      <c r="I737" s="2" t="s">
        <v>425</v>
      </c>
      <c r="J737"/>
    </row>
    <row r="738" spans="2:10" ht="32.1" hidden="1" customHeight="1" x14ac:dyDescent="0.25">
      <c r="B738" s="2" t="s">
        <v>437</v>
      </c>
      <c r="C738" s="41" t="s">
        <v>304</v>
      </c>
      <c r="D738" s="41" t="s">
        <v>423</v>
      </c>
      <c r="E738" s="3">
        <f>ROW(tbMisc[#This Row])-ROW(tbMisc[#Headers])</f>
        <v>90</v>
      </c>
      <c r="F738" s="34" t="str">
        <f>_xlfn.CONCAT(VLOOKUP(tbMisc[[#This Row],[Type]],tbBaseType[],2,FALSE),".",VLOOKUP(tbMisc[[#This Row],[Sub-Type]],tbSubtype[],2,FALSE),".",tbMisc[[#This Row],[Offset]])</f>
        <v>14.18.90</v>
      </c>
      <c r="G738" s="34" t="str">
        <f>_xlfn.CONCAT( tbMisc[[#This Row],[Prefix]]," ", tbMisc[[#This Row],[Name]])</f>
        <v>14.18.90 Jack in the Box</v>
      </c>
      <c r="H738" s="3">
        <v>4</v>
      </c>
      <c r="I738" s="2" t="s">
        <v>425</v>
      </c>
      <c r="J738"/>
    </row>
    <row r="739" spans="2:10" ht="32.1" hidden="1" customHeight="1" x14ac:dyDescent="0.25">
      <c r="B739" s="2" t="s">
        <v>443</v>
      </c>
      <c r="C739" s="41" t="s">
        <v>304</v>
      </c>
      <c r="D739" s="41" t="s">
        <v>423</v>
      </c>
      <c r="E739" s="3">
        <f>ROW(tbMisc[#This Row])-ROW(tbMisc[#Headers])</f>
        <v>91</v>
      </c>
      <c r="F739" s="34" t="str">
        <f>_xlfn.CONCAT(VLOOKUP(tbMisc[[#This Row],[Type]],tbBaseType[],2,FALSE),".",VLOOKUP(tbMisc[[#This Row],[Sub-Type]],tbSubtype[],2,FALSE),".",tbMisc[[#This Row],[Offset]])</f>
        <v>14.18.91</v>
      </c>
      <c r="G739" s="34" t="str">
        <f>_xlfn.CONCAT( tbMisc[[#This Row],[Prefix]]," ", tbMisc[[#This Row],[Name]])</f>
        <v>14.18.91 Lantador's Lost Love</v>
      </c>
      <c r="H739" s="3">
        <v>7</v>
      </c>
      <c r="I739" s="2" t="s">
        <v>425</v>
      </c>
      <c r="J739"/>
    </row>
    <row r="740" spans="2:10" ht="32.1" hidden="1" customHeight="1" x14ac:dyDescent="0.25">
      <c r="B740" s="2" t="s">
        <v>507</v>
      </c>
      <c r="C740" s="41" t="s">
        <v>304</v>
      </c>
      <c r="D740" s="2" t="s">
        <v>423</v>
      </c>
      <c r="E740" s="3">
        <f>ROW(tbMisc[#This Row])-ROW(tbMisc[#Headers])</f>
        <v>92</v>
      </c>
      <c r="F740" s="34" t="str">
        <f>_xlfn.CONCAT(VLOOKUP(tbMisc[[#This Row],[Type]],tbBaseType[],2,FALSE),".",VLOOKUP(tbMisc[[#This Row],[Sub-Type]],tbSubtype[],2,FALSE),".",tbMisc[[#This Row],[Offset]])</f>
        <v>14.18.92</v>
      </c>
      <c r="G740" s="34" t="str">
        <f>_xlfn.CONCAT( tbMisc[[#This Row],[Prefix]]," ", tbMisc[[#This Row],[Name]])</f>
        <v>14.18.92 Last Hope</v>
      </c>
      <c r="H740" s="3">
        <v>3</v>
      </c>
      <c r="I740" s="2" t="s">
        <v>425</v>
      </c>
      <c r="J740"/>
    </row>
    <row r="741" spans="2:10" ht="32.1" hidden="1" customHeight="1" x14ac:dyDescent="0.25">
      <c r="B741" s="2" t="s">
        <v>508</v>
      </c>
      <c r="C741" s="41" t="s">
        <v>304</v>
      </c>
      <c r="D741" s="2" t="s">
        <v>423</v>
      </c>
      <c r="E741" s="3">
        <f>ROW(tbMisc[#This Row])-ROW(tbMisc[#Headers])</f>
        <v>93</v>
      </c>
      <c r="F741" s="34" t="str">
        <f>_xlfn.CONCAT(VLOOKUP(tbMisc[[#This Row],[Type]],tbBaseType[],2,FALSE),".",VLOOKUP(tbMisc[[#This Row],[Sub-Type]],tbSubtype[],2,FALSE),".",tbMisc[[#This Row],[Offset]])</f>
        <v>14.18.93</v>
      </c>
      <c r="G741" s="34" t="str">
        <f>_xlfn.CONCAT( tbMisc[[#This Row],[Prefix]]," ", tbMisc[[#This Row],[Name]])</f>
        <v>14.18.93 Left to Fate</v>
      </c>
      <c r="H741" s="3">
        <v>4</v>
      </c>
      <c r="I741" s="2" t="s">
        <v>425</v>
      </c>
      <c r="J741"/>
    </row>
    <row r="742" spans="2:10" ht="32.1" hidden="1" customHeight="1" x14ac:dyDescent="0.25">
      <c r="B742" s="2" t="s">
        <v>509</v>
      </c>
      <c r="C742" s="41" t="s">
        <v>304</v>
      </c>
      <c r="D742" s="2" t="s">
        <v>423</v>
      </c>
      <c r="E742" s="3">
        <f>ROW(tbMisc[#This Row])-ROW(tbMisc[#Headers])</f>
        <v>94</v>
      </c>
      <c r="F742" s="34" t="str">
        <f>_xlfn.CONCAT(VLOOKUP(tbMisc[[#This Row],[Type]],tbBaseType[],2,FALSE),".",VLOOKUP(tbMisc[[#This Row],[Sub-Type]],tbSubtype[],2,FALSE),".",tbMisc[[#This Row],[Offset]])</f>
        <v>14.18.94</v>
      </c>
      <c r="G742" s="34" t="str">
        <f>_xlfn.CONCAT( tbMisc[[#This Row],[Prefix]]," ", tbMisc[[#This Row],[Name]])</f>
        <v>14.18.94 Light and Truth</v>
      </c>
      <c r="H742" s="3">
        <v>2</v>
      </c>
      <c r="I742" s="2" t="s">
        <v>425</v>
      </c>
      <c r="J742"/>
    </row>
    <row r="743" spans="2:10" ht="32.1" hidden="1" customHeight="1" x14ac:dyDescent="0.25">
      <c r="B743" s="2" t="s">
        <v>510</v>
      </c>
      <c r="C743" s="41" t="s">
        <v>304</v>
      </c>
      <c r="D743" s="2" t="s">
        <v>423</v>
      </c>
      <c r="E743" s="3">
        <f>ROW(tbMisc[#This Row])-ROW(tbMisc[#Headers])</f>
        <v>95</v>
      </c>
      <c r="F743" s="34" t="str">
        <f>_xlfn.CONCAT(VLOOKUP(tbMisc[[#This Row],[Type]],tbBaseType[],2,FALSE),".",VLOOKUP(tbMisc[[#This Row],[Sub-Type]],tbSubtype[],2,FALSE),".",tbMisc[[#This Row],[Offset]])</f>
        <v>14.18.95</v>
      </c>
      <c r="G743" s="34" t="str">
        <f>_xlfn.CONCAT( tbMisc[[#This Row],[Prefix]]," ", tbMisc[[#This Row],[Name]])</f>
        <v>14.18.95 Lingering Remnants</v>
      </c>
      <c r="H743" s="3">
        <v>16</v>
      </c>
      <c r="I743" s="2" t="s">
        <v>425</v>
      </c>
      <c r="J743"/>
    </row>
    <row r="744" spans="2:10" ht="32.1" hidden="1" customHeight="1" x14ac:dyDescent="0.25">
      <c r="B744" s="2" t="s">
        <v>511</v>
      </c>
      <c r="C744" s="41" t="s">
        <v>304</v>
      </c>
      <c r="D744" s="2" t="s">
        <v>423</v>
      </c>
      <c r="E744" s="3">
        <f>ROW(tbMisc[#This Row])-ROW(tbMisc[#Headers])</f>
        <v>96</v>
      </c>
      <c r="F744" s="34" t="str">
        <f>_xlfn.CONCAT(VLOOKUP(tbMisc[[#This Row],[Type]],tbBaseType[],2,FALSE),".",VLOOKUP(tbMisc[[#This Row],[Sub-Type]],tbSubtype[],2,FALSE),".",tbMisc[[#This Row],[Offset]])</f>
        <v>14.18.96</v>
      </c>
      <c r="G744" s="34" t="str">
        <f>_xlfn.CONCAT( tbMisc[[#This Row],[Prefix]]," ", tbMisc[[#This Row],[Name]])</f>
        <v>14.18.96 Lost Worlds</v>
      </c>
      <c r="H744" s="3">
        <v>8</v>
      </c>
      <c r="I744" s="2" t="s">
        <v>425</v>
      </c>
      <c r="J744"/>
    </row>
    <row r="745" spans="2:10" ht="32.1" hidden="1" customHeight="1" x14ac:dyDescent="0.25">
      <c r="B745" s="2" t="s">
        <v>512</v>
      </c>
      <c r="C745" s="41" t="s">
        <v>304</v>
      </c>
      <c r="D745" s="2" t="s">
        <v>423</v>
      </c>
      <c r="E745" s="3">
        <f>ROW(tbMisc[#This Row])-ROW(tbMisc[#Headers])</f>
        <v>97</v>
      </c>
      <c r="F745" s="34" t="str">
        <f>_xlfn.CONCAT(VLOOKUP(tbMisc[[#This Row],[Type]],tbBaseType[],2,FALSE),".",VLOOKUP(tbMisc[[#This Row],[Sub-Type]],tbSubtype[],2,FALSE),".",tbMisc[[#This Row],[Offset]])</f>
        <v>14.18.97</v>
      </c>
      <c r="G745" s="34" t="str">
        <f>_xlfn.CONCAT( tbMisc[[#This Row],[Prefix]]," ", tbMisc[[#This Row],[Name]])</f>
        <v>14.18.97 Loyalty</v>
      </c>
      <c r="H745" s="3">
        <v>5</v>
      </c>
      <c r="I745" s="2" t="s">
        <v>425</v>
      </c>
      <c r="J745"/>
    </row>
    <row r="746" spans="2:10" ht="32.1" hidden="1" customHeight="1" x14ac:dyDescent="0.25">
      <c r="B746" s="2" t="s">
        <v>513</v>
      </c>
      <c r="C746" s="41" t="s">
        <v>304</v>
      </c>
      <c r="D746" s="2" t="s">
        <v>423</v>
      </c>
      <c r="E746" s="3">
        <f>ROW(tbMisc[#This Row])-ROW(tbMisc[#Headers])</f>
        <v>98</v>
      </c>
      <c r="F746" s="34" t="str">
        <f>_xlfn.CONCAT(VLOOKUP(tbMisc[[#This Row],[Type]],tbBaseType[],2,FALSE),".",VLOOKUP(tbMisc[[#This Row],[Sub-Type]],tbSubtype[],2,FALSE),".",tbMisc[[#This Row],[Offset]])</f>
        <v>14.18.98</v>
      </c>
      <c r="G746" s="34" t="str">
        <f>_xlfn.CONCAT( tbMisc[[#This Row],[Prefix]]," ", tbMisc[[#This Row],[Name]])</f>
        <v>14.18.98 Lucky Connections</v>
      </c>
      <c r="H746" s="3">
        <v>7</v>
      </c>
      <c r="I746" s="2" t="s">
        <v>425</v>
      </c>
      <c r="J746"/>
    </row>
    <row r="747" spans="2:10" ht="32.1" hidden="1" customHeight="1" x14ac:dyDescent="0.25">
      <c r="B747" s="2" t="s">
        <v>514</v>
      </c>
      <c r="C747" s="41" t="s">
        <v>304</v>
      </c>
      <c r="D747" s="2" t="s">
        <v>423</v>
      </c>
      <c r="E747" s="3">
        <f>ROW(tbMisc[#This Row])-ROW(tbMisc[#Headers])</f>
        <v>99</v>
      </c>
      <c r="F747" s="34" t="str">
        <f>_xlfn.CONCAT(VLOOKUP(tbMisc[[#This Row],[Type]],tbBaseType[],2,FALSE),".",VLOOKUP(tbMisc[[#This Row],[Sub-Type]],tbSubtype[],2,FALSE),".",tbMisc[[#This Row],[Offset]])</f>
        <v>14.18.99</v>
      </c>
      <c r="G747" s="34" t="str">
        <f>_xlfn.CONCAT( tbMisc[[#This Row],[Prefix]]," ", tbMisc[[#This Row],[Name]])</f>
        <v>14.18.99 Lucky Deck</v>
      </c>
      <c r="H747" s="3">
        <v>9</v>
      </c>
      <c r="I747" s="2" t="s">
        <v>425</v>
      </c>
      <c r="J747"/>
    </row>
    <row r="748" spans="2:10" ht="32.1" hidden="1" customHeight="1" x14ac:dyDescent="0.25">
      <c r="B748" s="2" t="s">
        <v>515</v>
      </c>
      <c r="C748" s="41" t="s">
        <v>304</v>
      </c>
      <c r="D748" s="2" t="s">
        <v>423</v>
      </c>
      <c r="E748" s="3">
        <f>ROW(tbMisc[#This Row])-ROW(tbMisc[#Headers])</f>
        <v>100</v>
      </c>
      <c r="F748" s="34" t="str">
        <f>_xlfn.CONCAT(VLOOKUP(tbMisc[[#This Row],[Type]],tbBaseType[],2,FALSE),".",VLOOKUP(tbMisc[[#This Row],[Sub-Type]],tbSubtype[],2,FALSE),".",tbMisc[[#This Row],[Offset]])</f>
        <v>14.18.100</v>
      </c>
      <c r="G748" s="34" t="str">
        <f>_xlfn.CONCAT( tbMisc[[#This Row],[Prefix]]," ", tbMisc[[#This Row],[Name]])</f>
        <v>14.18.100 Lysah's Respite</v>
      </c>
      <c r="H748" s="3">
        <v>6</v>
      </c>
      <c r="I748" s="2" t="s">
        <v>425</v>
      </c>
      <c r="J748"/>
    </row>
    <row r="749" spans="2:10" ht="32.1" hidden="1" customHeight="1" x14ac:dyDescent="0.25">
      <c r="B749" s="2" t="s">
        <v>516</v>
      </c>
      <c r="C749" s="41" t="s">
        <v>304</v>
      </c>
      <c r="D749" s="2" t="s">
        <v>423</v>
      </c>
      <c r="E749" s="3">
        <f>ROW(tbMisc[#This Row])-ROW(tbMisc[#Headers])</f>
        <v>101</v>
      </c>
      <c r="F749" s="34" t="str">
        <f>_xlfn.CONCAT(VLOOKUP(tbMisc[[#This Row],[Type]],tbBaseType[],2,FALSE),".",VLOOKUP(tbMisc[[#This Row],[Sub-Type]],tbSubtype[],2,FALSE),".",tbMisc[[#This Row],[Offset]])</f>
        <v>14.18.101</v>
      </c>
      <c r="G749" s="34" t="str">
        <f>_xlfn.CONCAT( tbMisc[[#This Row],[Prefix]]," ", tbMisc[[#This Row],[Name]])</f>
        <v>14.18.101 Mawr Blaidd</v>
      </c>
      <c r="H749" s="3">
        <v>16</v>
      </c>
      <c r="I749" s="2" t="s">
        <v>425</v>
      </c>
      <c r="J749"/>
    </row>
    <row r="750" spans="2:10" ht="32.1" hidden="1" customHeight="1" x14ac:dyDescent="0.25">
      <c r="B750" s="2" t="s">
        <v>517</v>
      </c>
      <c r="C750" s="41" t="s">
        <v>304</v>
      </c>
      <c r="D750" s="2" t="s">
        <v>423</v>
      </c>
      <c r="E750" s="3">
        <f>ROW(tbMisc[#This Row])-ROW(tbMisc[#Headers])</f>
        <v>102</v>
      </c>
      <c r="F750" s="34" t="str">
        <f>_xlfn.CONCAT(VLOOKUP(tbMisc[[#This Row],[Type]],tbBaseType[],2,FALSE),".",VLOOKUP(tbMisc[[#This Row],[Sub-Type]],tbSubtype[],2,FALSE),".",tbMisc[[#This Row],[Offset]])</f>
        <v>14.18.102</v>
      </c>
      <c r="G750" s="34" t="str">
        <f>_xlfn.CONCAT( tbMisc[[#This Row],[Prefix]]," ", tbMisc[[#This Row],[Name]])</f>
        <v>14.18.102 Merciless Armament</v>
      </c>
      <c r="H750" s="3">
        <v>4</v>
      </c>
      <c r="I750" s="2" t="s">
        <v>425</v>
      </c>
      <c r="J750"/>
    </row>
    <row r="751" spans="2:10" ht="32.1" hidden="1" customHeight="1" x14ac:dyDescent="0.25">
      <c r="B751" s="2" t="s">
        <v>442</v>
      </c>
      <c r="C751" s="41" t="s">
        <v>304</v>
      </c>
      <c r="D751" s="41" t="s">
        <v>423</v>
      </c>
      <c r="E751" s="3">
        <f>ROW(tbMisc[#This Row])-ROW(tbMisc[#Headers])</f>
        <v>103</v>
      </c>
      <c r="F751" s="34" t="str">
        <f>_xlfn.CONCAT(VLOOKUP(tbMisc[[#This Row],[Type]],tbBaseType[],2,FALSE),".",VLOOKUP(tbMisc[[#This Row],[Sub-Type]],tbSubtype[],2,FALSE),".",tbMisc[[#This Row],[Offset]])</f>
        <v>14.18.103</v>
      </c>
      <c r="G751" s="34" t="str">
        <f>_xlfn.CONCAT( tbMisc[[#This Row],[Prefix]]," ", tbMisc[[#This Row],[Name]])</f>
        <v>14.18.103 Might is Right</v>
      </c>
      <c r="H751" s="3">
        <v>9</v>
      </c>
      <c r="I751" s="2" t="s">
        <v>425</v>
      </c>
      <c r="J751"/>
    </row>
    <row r="752" spans="2:10" ht="32.1" hidden="1" customHeight="1" x14ac:dyDescent="0.25">
      <c r="B752" s="2" t="s">
        <v>518</v>
      </c>
      <c r="C752" s="41" t="s">
        <v>304</v>
      </c>
      <c r="D752" s="2" t="s">
        <v>423</v>
      </c>
      <c r="E752" s="3">
        <f>ROW(tbMisc[#This Row])-ROW(tbMisc[#Headers])</f>
        <v>104</v>
      </c>
      <c r="F752" s="34" t="str">
        <f>_xlfn.CONCAT(VLOOKUP(tbMisc[[#This Row],[Type]],tbBaseType[],2,FALSE),".",VLOOKUP(tbMisc[[#This Row],[Sub-Type]],tbSubtype[],2,FALSE),".",tbMisc[[#This Row],[Offset]])</f>
        <v>14.18.104</v>
      </c>
      <c r="G752" s="34" t="str">
        <f>_xlfn.CONCAT( tbMisc[[#This Row],[Prefix]]," ", tbMisc[[#This Row],[Name]])</f>
        <v>14.18.104 Mitts</v>
      </c>
      <c r="H752" s="3">
        <v>5</v>
      </c>
      <c r="I752" s="2" t="s">
        <v>425</v>
      </c>
      <c r="J752"/>
    </row>
    <row r="753" spans="2:10" ht="32.1" hidden="1" customHeight="1" x14ac:dyDescent="0.25">
      <c r="B753" s="2" t="s">
        <v>519</v>
      </c>
      <c r="C753" s="41" t="s">
        <v>304</v>
      </c>
      <c r="D753" s="2" t="s">
        <v>423</v>
      </c>
      <c r="E753" s="3">
        <f>ROW(tbMisc[#This Row])-ROW(tbMisc[#Headers])</f>
        <v>105</v>
      </c>
      <c r="F753" s="34" t="str">
        <f>_xlfn.CONCAT(VLOOKUP(tbMisc[[#This Row],[Type]],tbBaseType[],2,FALSE),".",VLOOKUP(tbMisc[[#This Row],[Sub-Type]],tbSubtype[],2,FALSE),".",tbMisc[[#This Row],[Offset]])</f>
        <v>14.18.105</v>
      </c>
      <c r="G753" s="34" t="str">
        <f>_xlfn.CONCAT( tbMisc[[#This Row],[Prefix]]," ", tbMisc[[#This Row],[Name]])</f>
        <v>14.18.105 Monochrome</v>
      </c>
      <c r="H753" s="3">
        <v>3</v>
      </c>
      <c r="I753" s="2" t="s">
        <v>425</v>
      </c>
      <c r="J753"/>
    </row>
    <row r="754" spans="2:10" ht="32.1" hidden="1" customHeight="1" x14ac:dyDescent="0.25">
      <c r="B754" s="2" t="s">
        <v>520</v>
      </c>
      <c r="C754" s="41" t="s">
        <v>304</v>
      </c>
      <c r="D754" s="2" t="s">
        <v>423</v>
      </c>
      <c r="E754" s="3">
        <f>ROW(tbMisc[#This Row])-ROW(tbMisc[#Headers])</f>
        <v>106</v>
      </c>
      <c r="F754" s="34" t="str">
        <f>_xlfn.CONCAT(VLOOKUP(tbMisc[[#This Row],[Type]],tbBaseType[],2,FALSE),".",VLOOKUP(tbMisc[[#This Row],[Sub-Type]],tbSubtype[],2,FALSE),".",tbMisc[[#This Row],[Offset]])</f>
        <v>14.18.106</v>
      </c>
      <c r="G754" s="34" t="str">
        <f>_xlfn.CONCAT( tbMisc[[#This Row],[Prefix]]," ", tbMisc[[#This Row],[Name]])</f>
        <v>14.18.106 More is Never Enough</v>
      </c>
      <c r="H754" s="3">
        <v>7</v>
      </c>
      <c r="I754" s="2" t="s">
        <v>425</v>
      </c>
      <c r="J754"/>
    </row>
    <row r="755" spans="2:10" ht="32.1" hidden="1" customHeight="1" x14ac:dyDescent="0.25">
      <c r="B755" s="2" t="s">
        <v>521</v>
      </c>
      <c r="C755" s="41" t="s">
        <v>304</v>
      </c>
      <c r="D755" s="2" t="s">
        <v>423</v>
      </c>
      <c r="E755" s="3">
        <f>ROW(tbMisc[#This Row])-ROW(tbMisc[#Headers])</f>
        <v>107</v>
      </c>
      <c r="F755" s="34" t="str">
        <f>_xlfn.CONCAT(VLOOKUP(tbMisc[[#This Row],[Type]],tbBaseType[],2,FALSE),".",VLOOKUP(tbMisc[[#This Row],[Sub-Type]],tbSubtype[],2,FALSE),".",tbMisc[[#This Row],[Offset]])</f>
        <v>14.18.107</v>
      </c>
      <c r="G755" s="34" t="str">
        <f>_xlfn.CONCAT( tbMisc[[#This Row],[Prefix]]," ", tbMisc[[#This Row],[Name]])</f>
        <v>14.18.107 No Traces</v>
      </c>
      <c r="H755" s="3">
        <v>9</v>
      </c>
      <c r="I755" s="2" t="s">
        <v>425</v>
      </c>
      <c r="J755"/>
    </row>
    <row r="756" spans="2:10" ht="32.1" hidden="1" customHeight="1" x14ac:dyDescent="0.25">
      <c r="B756" s="2" t="s">
        <v>522</v>
      </c>
      <c r="C756" s="41" t="s">
        <v>304</v>
      </c>
      <c r="D756" s="2" t="s">
        <v>423</v>
      </c>
      <c r="E756" s="3">
        <f>ROW(tbMisc[#This Row])-ROW(tbMisc[#Headers])</f>
        <v>108</v>
      </c>
      <c r="F756" s="34" t="str">
        <f>_xlfn.CONCAT(VLOOKUP(tbMisc[[#This Row],[Type]],tbBaseType[],2,FALSE),".",VLOOKUP(tbMisc[[#This Row],[Sub-Type]],tbSubtype[],2,FALSE),".",tbMisc[[#This Row],[Offset]])</f>
        <v>14.18.108</v>
      </c>
      <c r="G756" s="34" t="str">
        <f>_xlfn.CONCAT( tbMisc[[#This Row],[Prefix]]," ", tbMisc[[#This Row],[Name]])</f>
        <v>14.18.108 Nook's Crown</v>
      </c>
      <c r="H756" s="3">
        <v>4</v>
      </c>
      <c r="I756" s="2" t="s">
        <v>425</v>
      </c>
      <c r="J756"/>
    </row>
    <row r="757" spans="2:10" ht="32.1" hidden="1" customHeight="1" x14ac:dyDescent="0.25">
      <c r="B757" s="2" t="s">
        <v>523</v>
      </c>
      <c r="C757" s="41" t="s">
        <v>304</v>
      </c>
      <c r="D757" s="2" t="s">
        <v>423</v>
      </c>
      <c r="E757" s="3">
        <f>ROW(tbMisc[#This Row])-ROW(tbMisc[#Headers])</f>
        <v>109</v>
      </c>
      <c r="F757" s="34" t="str">
        <f>_xlfn.CONCAT(VLOOKUP(tbMisc[[#This Row],[Type]],tbBaseType[],2,FALSE),".",VLOOKUP(tbMisc[[#This Row],[Sub-Type]],tbSubtype[],2,FALSE),".",tbMisc[[#This Row],[Offset]])</f>
        <v>14.18.109</v>
      </c>
      <c r="G757" s="34" t="str">
        <f>_xlfn.CONCAT( tbMisc[[#This Row],[Prefix]]," ", tbMisc[[#This Row],[Name]])</f>
        <v>14.18.109 Peaceful Moments</v>
      </c>
      <c r="H757" s="3">
        <v>5</v>
      </c>
      <c r="I757" s="2" t="s">
        <v>425</v>
      </c>
      <c r="J757"/>
    </row>
    <row r="758" spans="2:10" ht="32.1" hidden="1" customHeight="1" x14ac:dyDescent="0.25">
      <c r="B758" s="2" t="s">
        <v>524</v>
      </c>
      <c r="C758" s="41" t="s">
        <v>304</v>
      </c>
      <c r="D758" s="2" t="s">
        <v>423</v>
      </c>
      <c r="E758" s="3">
        <f>ROW(tbMisc[#This Row])-ROW(tbMisc[#Headers])</f>
        <v>110</v>
      </c>
      <c r="F758" s="34" t="str">
        <f>_xlfn.CONCAT(VLOOKUP(tbMisc[[#This Row],[Type]],tbBaseType[],2,FALSE),".",VLOOKUP(tbMisc[[#This Row],[Sub-Type]],tbSubtype[],2,FALSE),".",tbMisc[[#This Row],[Offset]])</f>
        <v>14.18.110</v>
      </c>
      <c r="G758" s="34" t="str">
        <f>_xlfn.CONCAT( tbMisc[[#This Row],[Prefix]]," ", tbMisc[[#This Row],[Name]])</f>
        <v>14.18.110 Perfection</v>
      </c>
      <c r="H758" s="3">
        <v>5</v>
      </c>
      <c r="I758" s="2" t="s">
        <v>425</v>
      </c>
      <c r="J758"/>
    </row>
    <row r="759" spans="2:10" ht="32.1" hidden="1" customHeight="1" x14ac:dyDescent="0.25">
      <c r="B759" s="2" t="s">
        <v>525</v>
      </c>
      <c r="C759" s="41" t="s">
        <v>304</v>
      </c>
      <c r="D759" s="2" t="s">
        <v>423</v>
      </c>
      <c r="E759" s="3">
        <f>ROW(tbMisc[#This Row])-ROW(tbMisc[#Headers])</f>
        <v>111</v>
      </c>
      <c r="F759" s="34" t="str">
        <f>_xlfn.CONCAT(VLOOKUP(tbMisc[[#This Row],[Type]],tbBaseType[],2,FALSE),".",VLOOKUP(tbMisc[[#This Row],[Sub-Type]],tbSubtype[],2,FALSE),".",tbMisc[[#This Row],[Offset]])</f>
        <v>14.18.111</v>
      </c>
      <c r="G759" s="34" t="str">
        <f>_xlfn.CONCAT( tbMisc[[#This Row],[Prefix]]," ", tbMisc[[#This Row],[Name]])</f>
        <v>14.18.111 Pride Before the Fall</v>
      </c>
      <c r="H759" s="3">
        <v>8</v>
      </c>
      <c r="I759" s="2" t="s">
        <v>425</v>
      </c>
      <c r="J759"/>
    </row>
    <row r="760" spans="2:10" ht="32.1" hidden="1" customHeight="1" x14ac:dyDescent="0.25">
      <c r="B760" s="2" t="s">
        <v>526</v>
      </c>
      <c r="C760" s="41" t="s">
        <v>304</v>
      </c>
      <c r="D760" s="2" t="s">
        <v>423</v>
      </c>
      <c r="E760" s="3">
        <f>ROW(tbMisc[#This Row])-ROW(tbMisc[#Headers])</f>
        <v>112</v>
      </c>
      <c r="F760" s="34" t="str">
        <f>_xlfn.CONCAT(VLOOKUP(tbMisc[[#This Row],[Type]],tbBaseType[],2,FALSE),".",VLOOKUP(tbMisc[[#This Row],[Sub-Type]],tbSubtype[],2,FALSE),".",tbMisc[[#This Row],[Offset]])</f>
        <v>14.18.112</v>
      </c>
      <c r="G760" s="34" t="str">
        <f>_xlfn.CONCAT( tbMisc[[#This Row],[Prefix]]," ", tbMisc[[#This Row],[Name]])</f>
        <v>14.18.112 Pride of the First Ones</v>
      </c>
      <c r="H760" s="3">
        <v>7</v>
      </c>
      <c r="I760" s="2" t="s">
        <v>425</v>
      </c>
      <c r="J760"/>
    </row>
    <row r="761" spans="2:10" ht="32.1" hidden="1" customHeight="1" x14ac:dyDescent="0.25">
      <c r="B761" s="2" t="s">
        <v>527</v>
      </c>
      <c r="C761" s="41" t="s">
        <v>304</v>
      </c>
      <c r="D761" s="2" t="s">
        <v>423</v>
      </c>
      <c r="E761" s="3">
        <f>ROW(tbMisc[#This Row])-ROW(tbMisc[#Headers])</f>
        <v>113</v>
      </c>
      <c r="F761" s="34" t="str">
        <f>_xlfn.CONCAT(VLOOKUP(tbMisc[[#This Row],[Type]],tbBaseType[],2,FALSE),".",VLOOKUP(tbMisc[[#This Row],[Sub-Type]],tbSubtype[],2,FALSE),".",tbMisc[[#This Row],[Offset]])</f>
        <v>14.18.113</v>
      </c>
      <c r="G761" s="34" t="str">
        <f>_xlfn.CONCAT( tbMisc[[#This Row],[Prefix]]," ", tbMisc[[#This Row],[Name]])</f>
        <v>14.18.113 Prometheus' Armoury</v>
      </c>
      <c r="H761" s="3">
        <v>6</v>
      </c>
      <c r="I761" s="2" t="s">
        <v>425</v>
      </c>
      <c r="J761"/>
    </row>
    <row r="762" spans="2:10" ht="32.1" hidden="1" customHeight="1" x14ac:dyDescent="0.25">
      <c r="B762" s="2" t="s">
        <v>528</v>
      </c>
      <c r="C762" s="41" t="s">
        <v>304</v>
      </c>
      <c r="D762" s="2" t="s">
        <v>423</v>
      </c>
      <c r="E762" s="3">
        <f>ROW(tbMisc[#This Row])-ROW(tbMisc[#Headers])</f>
        <v>114</v>
      </c>
      <c r="F762" s="34" t="str">
        <f>_xlfn.CONCAT(VLOOKUP(tbMisc[[#This Row],[Type]],tbBaseType[],2,FALSE),".",VLOOKUP(tbMisc[[#This Row],[Sub-Type]],tbSubtype[],2,FALSE),".",tbMisc[[#This Row],[Offset]])</f>
        <v>14.18.114</v>
      </c>
      <c r="G762" s="34" t="str">
        <f>_xlfn.CONCAT( tbMisc[[#This Row],[Prefix]]," ", tbMisc[[#This Row],[Name]])</f>
        <v>14.18.114 Prosperity</v>
      </c>
      <c r="H762" s="3">
        <v>10</v>
      </c>
      <c r="I762" s="2" t="s">
        <v>425</v>
      </c>
      <c r="J762"/>
    </row>
    <row r="763" spans="2:10" ht="32.1" hidden="1" customHeight="1" x14ac:dyDescent="0.25">
      <c r="B763" s="2" t="s">
        <v>529</v>
      </c>
      <c r="C763" s="41" t="s">
        <v>304</v>
      </c>
      <c r="D763" s="2" t="s">
        <v>423</v>
      </c>
      <c r="E763" s="3">
        <f>ROW(tbMisc[#This Row])-ROW(tbMisc[#Headers])</f>
        <v>115</v>
      </c>
      <c r="F763" s="34" t="str">
        <f>_xlfn.CONCAT(VLOOKUP(tbMisc[[#This Row],[Type]],tbBaseType[],2,FALSE),".",VLOOKUP(tbMisc[[#This Row],[Sub-Type]],tbSubtype[],2,FALSE),".",tbMisc[[#This Row],[Offset]])</f>
        <v>14.18.115</v>
      </c>
      <c r="G763" s="34" t="str">
        <f>_xlfn.CONCAT( tbMisc[[#This Row],[Prefix]]," ", tbMisc[[#This Row],[Name]])</f>
        <v>14.18.115 Rain of Chaos</v>
      </c>
      <c r="H763" s="3">
        <v>8</v>
      </c>
      <c r="I763" s="2" t="s">
        <v>425</v>
      </c>
      <c r="J763"/>
    </row>
    <row r="764" spans="2:10" ht="32.1" hidden="1" customHeight="1" x14ac:dyDescent="0.25">
      <c r="B764" s="2" t="s">
        <v>530</v>
      </c>
      <c r="C764" s="41" t="s">
        <v>304</v>
      </c>
      <c r="D764" s="2" t="s">
        <v>423</v>
      </c>
      <c r="E764" s="3">
        <f>ROW(tbMisc[#This Row])-ROW(tbMisc[#Headers])</f>
        <v>116</v>
      </c>
      <c r="F764" s="34" t="str">
        <f>_xlfn.CONCAT(VLOOKUP(tbMisc[[#This Row],[Type]],tbBaseType[],2,FALSE),".",VLOOKUP(tbMisc[[#This Row],[Sub-Type]],tbSubtype[],2,FALSE),".",tbMisc[[#This Row],[Offset]])</f>
        <v>14.18.116</v>
      </c>
      <c r="G764" s="34" t="str">
        <f>_xlfn.CONCAT( tbMisc[[#This Row],[Prefix]]," ", tbMisc[[#This Row],[Name]])</f>
        <v>14.18.116 Rain Tempter</v>
      </c>
      <c r="H764" s="3">
        <v>9</v>
      </c>
      <c r="I764" s="2" t="s">
        <v>425</v>
      </c>
      <c r="J764"/>
    </row>
    <row r="765" spans="2:10" ht="32.1" hidden="1" customHeight="1" x14ac:dyDescent="0.25">
      <c r="B765" s="2" t="s">
        <v>531</v>
      </c>
      <c r="C765" s="41" t="s">
        <v>304</v>
      </c>
      <c r="D765" s="2" t="s">
        <v>423</v>
      </c>
      <c r="E765" s="3">
        <f>ROW(tbMisc[#This Row])-ROW(tbMisc[#Headers])</f>
        <v>117</v>
      </c>
      <c r="F765" s="34" t="str">
        <f>_xlfn.CONCAT(VLOOKUP(tbMisc[[#This Row],[Type]],tbBaseType[],2,FALSE),".",VLOOKUP(tbMisc[[#This Row],[Sub-Type]],tbSubtype[],2,FALSE),".",tbMisc[[#This Row],[Offset]])</f>
        <v>14.18.117</v>
      </c>
      <c r="G765" s="34" t="str">
        <f>_xlfn.CONCAT( tbMisc[[#This Row],[Prefix]]," ", tbMisc[[#This Row],[Name]])</f>
        <v>14.18.117 Rats</v>
      </c>
      <c r="H765" s="3">
        <v>8</v>
      </c>
      <c r="I765" s="2" t="s">
        <v>425</v>
      </c>
      <c r="J765"/>
    </row>
    <row r="766" spans="2:10" ht="32.1" hidden="1" customHeight="1" x14ac:dyDescent="0.25">
      <c r="B766" s="2" t="s">
        <v>434</v>
      </c>
      <c r="C766" s="41" t="s">
        <v>304</v>
      </c>
      <c r="D766" s="41" t="s">
        <v>423</v>
      </c>
      <c r="E766" s="3">
        <f>ROW(tbMisc[#This Row])-ROW(tbMisc[#Headers])</f>
        <v>118</v>
      </c>
      <c r="F766" s="34" t="str">
        <f>_xlfn.CONCAT(VLOOKUP(tbMisc[[#This Row],[Type]],tbBaseType[],2,FALSE),".",VLOOKUP(tbMisc[[#This Row],[Sub-Type]],tbSubtype[],2,FALSE),".",tbMisc[[#This Row],[Offset]])</f>
        <v>14.18.118</v>
      </c>
      <c r="G766" s="34" t="str">
        <f>_xlfn.CONCAT( tbMisc[[#This Row],[Prefix]]," ", tbMisc[[#This Row],[Name]])</f>
        <v>14.18.118 Rebirth</v>
      </c>
      <c r="H766" s="3">
        <v>27</v>
      </c>
      <c r="I766" s="2" t="s">
        <v>425</v>
      </c>
      <c r="J766"/>
    </row>
    <row r="767" spans="2:10" ht="32.1" hidden="1" customHeight="1" x14ac:dyDescent="0.25">
      <c r="B767" s="2" t="s">
        <v>532</v>
      </c>
      <c r="C767" s="41" t="s">
        <v>304</v>
      </c>
      <c r="D767" s="2" t="s">
        <v>423</v>
      </c>
      <c r="E767" s="3">
        <f>ROW(tbMisc[#This Row])-ROW(tbMisc[#Headers])</f>
        <v>119</v>
      </c>
      <c r="F767" s="34" t="str">
        <f>_xlfn.CONCAT(VLOOKUP(tbMisc[[#This Row],[Type]],tbBaseType[],2,FALSE),".",VLOOKUP(tbMisc[[#This Row],[Sub-Type]],tbSubtype[],2,FALSE),".",tbMisc[[#This Row],[Offset]])</f>
        <v>14.18.119</v>
      </c>
      <c r="G767" s="34" t="str">
        <f>_xlfn.CONCAT( tbMisc[[#This Row],[Prefix]]," ", tbMisc[[#This Row],[Name]])</f>
        <v>14.18.119 Remembrance</v>
      </c>
      <c r="H767" s="3">
        <v>8</v>
      </c>
      <c r="I767" s="2" t="s">
        <v>425</v>
      </c>
      <c r="J767"/>
    </row>
    <row r="768" spans="2:10" ht="32.1" hidden="1" customHeight="1" x14ac:dyDescent="0.25">
      <c r="B768" s="2" t="s">
        <v>533</v>
      </c>
      <c r="C768" s="41" t="s">
        <v>304</v>
      </c>
      <c r="D768" s="2" t="s">
        <v>423</v>
      </c>
      <c r="E768" s="3">
        <f>ROW(tbMisc[#This Row])-ROW(tbMisc[#Headers])</f>
        <v>120</v>
      </c>
      <c r="F768" s="34" t="str">
        <f>_xlfn.CONCAT(VLOOKUP(tbMisc[[#This Row],[Type]],tbBaseType[],2,FALSE),".",VLOOKUP(tbMisc[[#This Row],[Sub-Type]],tbSubtype[],2,FALSE),".",tbMisc[[#This Row],[Offset]])</f>
        <v>14.18.120</v>
      </c>
      <c r="G768" s="34" t="str">
        <f>_xlfn.CONCAT( tbMisc[[#This Row],[Prefix]]," ", tbMisc[[#This Row],[Name]])</f>
        <v>14.18.120 Sambodhi's Vow</v>
      </c>
      <c r="H768" s="3">
        <v>3</v>
      </c>
      <c r="I768" s="2" t="s">
        <v>425</v>
      </c>
      <c r="J768"/>
    </row>
    <row r="769" spans="2:10" ht="32.1" hidden="1" customHeight="1" x14ac:dyDescent="0.25">
      <c r="B769" s="2" t="s">
        <v>534</v>
      </c>
      <c r="C769" s="41" t="s">
        <v>304</v>
      </c>
      <c r="D769" s="2" t="s">
        <v>423</v>
      </c>
      <c r="E769" s="3">
        <f>ROW(tbMisc[#This Row])-ROW(tbMisc[#Headers])</f>
        <v>121</v>
      </c>
      <c r="F769" s="34" t="str">
        <f>_xlfn.CONCAT(VLOOKUP(tbMisc[[#This Row],[Type]],tbBaseType[],2,FALSE),".",VLOOKUP(tbMisc[[#This Row],[Sub-Type]],tbSubtype[],2,FALSE),".",tbMisc[[#This Row],[Offset]])</f>
        <v>14.18.121</v>
      </c>
      <c r="G769" s="34" t="str">
        <f>_xlfn.CONCAT( tbMisc[[#This Row],[Prefix]]," ", tbMisc[[#This Row],[Name]])</f>
        <v>14.18.121 Scholar of the Seas</v>
      </c>
      <c r="H769" s="3">
        <v>7</v>
      </c>
      <c r="I769" s="2" t="s">
        <v>425</v>
      </c>
      <c r="J769"/>
    </row>
    <row r="770" spans="2:10" ht="32.1" hidden="1" customHeight="1" x14ac:dyDescent="0.25">
      <c r="B770" s="2" t="s">
        <v>535</v>
      </c>
      <c r="C770" s="41" t="s">
        <v>304</v>
      </c>
      <c r="D770" s="2" t="s">
        <v>423</v>
      </c>
      <c r="E770" s="3">
        <f>ROW(tbMisc[#This Row])-ROW(tbMisc[#Headers])</f>
        <v>122</v>
      </c>
      <c r="F770" s="34" t="str">
        <f>_xlfn.CONCAT(VLOOKUP(tbMisc[[#This Row],[Type]],tbBaseType[],2,FALSE),".",VLOOKUP(tbMisc[[#This Row],[Sub-Type]],tbSubtype[],2,FALSE),".",tbMisc[[#This Row],[Offset]])</f>
        <v>14.18.122</v>
      </c>
      <c r="G770" s="34" t="str">
        <f>_xlfn.CONCAT( tbMisc[[#This Row],[Prefix]]," ", tbMisc[[#This Row],[Name]])</f>
        <v>14.18.122 Seven Years Bad Luck</v>
      </c>
      <c r="H770" s="3">
        <v>13</v>
      </c>
      <c r="I770" s="2" t="s">
        <v>425</v>
      </c>
      <c r="J770"/>
    </row>
    <row r="771" spans="2:10" ht="32.1" hidden="1" customHeight="1" x14ac:dyDescent="0.25">
      <c r="B771" s="2" t="s">
        <v>536</v>
      </c>
      <c r="C771" s="41" t="s">
        <v>304</v>
      </c>
      <c r="D771" s="2" t="s">
        <v>423</v>
      </c>
      <c r="E771" s="3">
        <f>ROW(tbMisc[#This Row])-ROW(tbMisc[#Headers])</f>
        <v>123</v>
      </c>
      <c r="F771" s="34" t="str">
        <f>_xlfn.CONCAT(VLOOKUP(tbMisc[[#This Row],[Type]],tbBaseType[],2,FALSE),".",VLOOKUP(tbMisc[[#This Row],[Sub-Type]],tbSubtype[],2,FALSE),".",tbMisc[[#This Row],[Offset]])</f>
        <v>14.18.123</v>
      </c>
      <c r="G771" s="34" t="str">
        <f>_xlfn.CONCAT( tbMisc[[#This Row],[Prefix]]," ", tbMisc[[#This Row],[Name]])</f>
        <v>14.18.123 Shard of Fate</v>
      </c>
      <c r="H771" s="3">
        <v>4</v>
      </c>
      <c r="I771" s="2" t="s">
        <v>425</v>
      </c>
      <c r="J771"/>
    </row>
    <row r="772" spans="2:10" ht="32.1" hidden="1" customHeight="1" x14ac:dyDescent="0.25">
      <c r="B772" s="2" t="s">
        <v>537</v>
      </c>
      <c r="C772" s="41" t="s">
        <v>304</v>
      </c>
      <c r="D772" s="2" t="s">
        <v>423</v>
      </c>
      <c r="E772" s="3">
        <f>ROW(tbMisc[#This Row])-ROW(tbMisc[#Headers])</f>
        <v>124</v>
      </c>
      <c r="F772" s="34" t="str">
        <f>_xlfn.CONCAT(VLOOKUP(tbMisc[[#This Row],[Type]],tbBaseType[],2,FALSE),".",VLOOKUP(tbMisc[[#This Row],[Sub-Type]],tbSubtype[],2,FALSE),".",tbMisc[[#This Row],[Offset]])</f>
        <v>14.18.124</v>
      </c>
      <c r="G772" s="34" t="str">
        <f>_xlfn.CONCAT( tbMisc[[#This Row],[Prefix]]," ", tbMisc[[#This Row],[Name]])</f>
        <v>14.18.124 Squandered Prosperity</v>
      </c>
      <c r="H772" s="3">
        <v>5</v>
      </c>
      <c r="I772" s="2" t="s">
        <v>425</v>
      </c>
      <c r="J772"/>
    </row>
    <row r="773" spans="2:10" ht="32.1" hidden="1" customHeight="1" x14ac:dyDescent="0.25">
      <c r="B773" s="2" t="s">
        <v>538</v>
      </c>
      <c r="C773" s="41" t="s">
        <v>304</v>
      </c>
      <c r="D773" s="2" t="s">
        <v>423</v>
      </c>
      <c r="E773" s="3">
        <f>ROW(tbMisc[#This Row])-ROW(tbMisc[#Headers])</f>
        <v>125</v>
      </c>
      <c r="F773" s="34" t="str">
        <f>_xlfn.CONCAT(VLOOKUP(tbMisc[[#This Row],[Type]],tbBaseType[],2,FALSE),".",VLOOKUP(tbMisc[[#This Row],[Sub-Type]],tbSubtype[],2,FALSE),".",tbMisc[[#This Row],[Offset]])</f>
        <v>14.18.125</v>
      </c>
      <c r="G773" s="34" t="str">
        <f>_xlfn.CONCAT( tbMisc[[#This Row],[Prefix]]," ", tbMisc[[#This Row],[Name]])</f>
        <v>14.18.125 Struck by Lightning</v>
      </c>
      <c r="H773" s="3">
        <v>3</v>
      </c>
      <c r="I773" s="2" t="s">
        <v>425</v>
      </c>
      <c r="J773"/>
    </row>
    <row r="774" spans="2:10" ht="32.1" hidden="1" customHeight="1" x14ac:dyDescent="0.25">
      <c r="B774" s="2" t="s">
        <v>539</v>
      </c>
      <c r="C774" s="41" t="s">
        <v>304</v>
      </c>
      <c r="D774" s="2" t="s">
        <v>423</v>
      </c>
      <c r="E774" s="3">
        <f>ROW(tbMisc[#This Row])-ROW(tbMisc[#Headers])</f>
        <v>126</v>
      </c>
      <c r="F774" s="34" t="str">
        <f>_xlfn.CONCAT(VLOOKUP(tbMisc[[#This Row],[Type]],tbBaseType[],2,FALSE),".",VLOOKUP(tbMisc[[#This Row],[Sub-Type]],tbSubtype[],2,FALSE),".",tbMisc[[#This Row],[Offset]])</f>
        <v>14.18.126</v>
      </c>
      <c r="G774" s="34" t="str">
        <f>_xlfn.CONCAT( tbMisc[[#This Row],[Prefix]]," ", tbMisc[[#This Row],[Name]])</f>
        <v>14.18.126 Succor of the Sinless</v>
      </c>
      <c r="H774" s="3">
        <v>6</v>
      </c>
      <c r="I774" s="2" t="s">
        <v>425</v>
      </c>
      <c r="J774"/>
    </row>
    <row r="775" spans="2:10" ht="32.1" hidden="1" customHeight="1" x14ac:dyDescent="0.25">
      <c r="B775" s="2" t="s">
        <v>540</v>
      </c>
      <c r="C775" s="41" t="s">
        <v>304</v>
      </c>
      <c r="D775" s="2" t="s">
        <v>423</v>
      </c>
      <c r="E775" s="3">
        <f>ROW(tbMisc[#This Row])-ROW(tbMisc[#Headers])</f>
        <v>127</v>
      </c>
      <c r="F775" s="34" t="str">
        <f>_xlfn.CONCAT(VLOOKUP(tbMisc[[#This Row],[Type]],tbBaseType[],2,FALSE),".",VLOOKUP(tbMisc[[#This Row],[Sub-Type]],tbSubtype[],2,FALSE),".",tbMisc[[#This Row],[Offset]])</f>
        <v>14.18.127</v>
      </c>
      <c r="G775" s="34" t="str">
        <f>_xlfn.CONCAT( tbMisc[[#This Row],[Prefix]]," ", tbMisc[[#This Row],[Name]])</f>
        <v>14.18.127 The Academic</v>
      </c>
      <c r="H775" s="3">
        <v>8</v>
      </c>
      <c r="I775" s="2" t="s">
        <v>425</v>
      </c>
      <c r="J775"/>
    </row>
    <row r="776" spans="2:10" ht="32.1" hidden="1" customHeight="1" x14ac:dyDescent="0.25">
      <c r="B776" s="2" t="s">
        <v>541</v>
      </c>
      <c r="C776" s="41" t="s">
        <v>304</v>
      </c>
      <c r="D776" s="2" t="s">
        <v>423</v>
      </c>
      <c r="E776" s="3">
        <f>ROW(tbMisc[#This Row])-ROW(tbMisc[#Headers])</f>
        <v>128</v>
      </c>
      <c r="F776" s="34" t="str">
        <f>_xlfn.CONCAT(VLOOKUP(tbMisc[[#This Row],[Type]],tbBaseType[],2,FALSE),".",VLOOKUP(tbMisc[[#This Row],[Sub-Type]],tbSubtype[],2,FALSE),".",tbMisc[[#This Row],[Offset]])</f>
        <v>14.18.128</v>
      </c>
      <c r="G776" s="34" t="str">
        <f>_xlfn.CONCAT( tbMisc[[#This Row],[Prefix]]," ", tbMisc[[#This Row],[Name]])</f>
        <v>14.18.128 The Admirer</v>
      </c>
      <c r="H776" s="3">
        <v>9</v>
      </c>
      <c r="I776" s="2" t="s">
        <v>425</v>
      </c>
      <c r="J776"/>
    </row>
    <row r="777" spans="2:10" ht="32.1" hidden="1" customHeight="1" x14ac:dyDescent="0.25">
      <c r="B777" s="2" t="s">
        <v>542</v>
      </c>
      <c r="C777" s="41" t="s">
        <v>304</v>
      </c>
      <c r="D777" s="2" t="s">
        <v>423</v>
      </c>
      <c r="E777" s="3">
        <f>ROW(tbMisc[#This Row])-ROW(tbMisc[#Headers])</f>
        <v>129</v>
      </c>
      <c r="F777" s="34" t="str">
        <f>_xlfn.CONCAT(VLOOKUP(tbMisc[[#This Row],[Type]],tbBaseType[],2,FALSE),".",VLOOKUP(tbMisc[[#This Row],[Sub-Type]],tbSubtype[],2,FALSE),".",tbMisc[[#This Row],[Offset]])</f>
        <v>14.18.129</v>
      </c>
      <c r="G777" s="34" t="str">
        <f>_xlfn.CONCAT( tbMisc[[#This Row],[Prefix]]," ", tbMisc[[#This Row],[Name]])</f>
        <v>14.18.129 The Aesthete</v>
      </c>
      <c r="H777" s="3">
        <v>8</v>
      </c>
      <c r="I777" s="2" t="s">
        <v>425</v>
      </c>
      <c r="J777"/>
    </row>
    <row r="778" spans="2:10" ht="32.1" hidden="1" customHeight="1" x14ac:dyDescent="0.25">
      <c r="B778" s="2" t="s">
        <v>543</v>
      </c>
      <c r="C778" s="41" t="s">
        <v>304</v>
      </c>
      <c r="D778" s="2" t="s">
        <v>423</v>
      </c>
      <c r="E778" s="3">
        <f>ROW(tbMisc[#This Row])-ROW(tbMisc[#Headers])</f>
        <v>130</v>
      </c>
      <c r="F778" s="34" t="str">
        <f>_xlfn.CONCAT(VLOOKUP(tbMisc[[#This Row],[Type]],tbBaseType[],2,FALSE),".",VLOOKUP(tbMisc[[#This Row],[Sub-Type]],tbSubtype[],2,FALSE),".",tbMisc[[#This Row],[Offset]])</f>
        <v>14.18.130</v>
      </c>
      <c r="G778" s="34" t="str">
        <f>_xlfn.CONCAT( tbMisc[[#This Row],[Prefix]]," ", tbMisc[[#This Row],[Name]])</f>
        <v>14.18.130 The Archmage's Right Hand</v>
      </c>
      <c r="H778" s="3">
        <v>7</v>
      </c>
      <c r="I778" s="2" t="s">
        <v>425</v>
      </c>
      <c r="J778"/>
    </row>
    <row r="779" spans="2:10" ht="32.1" hidden="1" customHeight="1" x14ac:dyDescent="0.25">
      <c r="B779" s="2" t="s">
        <v>544</v>
      </c>
      <c r="C779" s="41" t="s">
        <v>304</v>
      </c>
      <c r="D779" s="2" t="s">
        <v>423</v>
      </c>
      <c r="E779" s="3">
        <f>ROW(tbMisc[#This Row])-ROW(tbMisc[#Headers])</f>
        <v>131</v>
      </c>
      <c r="F779" s="34" t="str">
        <f>_xlfn.CONCAT(VLOOKUP(tbMisc[[#This Row],[Type]],tbBaseType[],2,FALSE),".",VLOOKUP(tbMisc[[#This Row],[Sub-Type]],tbSubtype[],2,FALSE),".",tbMisc[[#This Row],[Offset]])</f>
        <v>14.18.131</v>
      </c>
      <c r="G779" s="34" t="str">
        <f>_xlfn.CONCAT( tbMisc[[#This Row],[Prefix]]," ", tbMisc[[#This Row],[Name]])</f>
        <v>14.18.131 The Arena Champion</v>
      </c>
      <c r="H779" s="3">
        <v>10</v>
      </c>
      <c r="I779" s="2" t="s">
        <v>425</v>
      </c>
      <c r="J779"/>
    </row>
    <row r="780" spans="2:10" ht="32.1" hidden="1" customHeight="1" x14ac:dyDescent="0.25">
      <c r="B780" s="2" t="s">
        <v>545</v>
      </c>
      <c r="C780" s="41" t="s">
        <v>304</v>
      </c>
      <c r="D780" s="2" t="s">
        <v>423</v>
      </c>
      <c r="E780" s="3">
        <f>ROW(tbMisc[#This Row])-ROW(tbMisc[#Headers])</f>
        <v>132</v>
      </c>
      <c r="F780" s="34" t="str">
        <f>_xlfn.CONCAT(VLOOKUP(tbMisc[[#This Row],[Type]],tbBaseType[],2,FALSE),".",VLOOKUP(tbMisc[[#This Row],[Sub-Type]],tbSubtype[],2,FALSE),".",tbMisc[[#This Row],[Offset]])</f>
        <v>14.18.132</v>
      </c>
      <c r="G780" s="34" t="str">
        <f>_xlfn.CONCAT( tbMisc[[#This Row],[Prefix]]," ", tbMisc[[#This Row],[Name]])</f>
        <v>14.18.132 The Army of Blood</v>
      </c>
      <c r="H780" s="3">
        <v>6</v>
      </c>
      <c r="I780" s="2" t="s">
        <v>425</v>
      </c>
      <c r="J780"/>
    </row>
    <row r="781" spans="2:10" ht="32.1" hidden="1" customHeight="1" x14ac:dyDescent="0.25">
      <c r="B781" s="2" t="s">
        <v>546</v>
      </c>
      <c r="C781" s="41" t="s">
        <v>304</v>
      </c>
      <c r="D781" s="2" t="s">
        <v>423</v>
      </c>
      <c r="E781" s="3">
        <f>ROW(tbMisc[#This Row])-ROW(tbMisc[#Headers])</f>
        <v>133</v>
      </c>
      <c r="F781" s="34" t="str">
        <f>_xlfn.CONCAT(VLOOKUP(tbMisc[[#This Row],[Type]],tbBaseType[],2,FALSE),".",VLOOKUP(tbMisc[[#This Row],[Sub-Type]],tbSubtype[],2,FALSE),".",tbMisc[[#This Row],[Offset]])</f>
        <v>14.18.133</v>
      </c>
      <c r="G781" s="34" t="str">
        <f>_xlfn.CONCAT( tbMisc[[#This Row],[Prefix]]," ", tbMisc[[#This Row],[Name]])</f>
        <v>14.18.133 The Artist</v>
      </c>
      <c r="H781" s="3">
        <v>11</v>
      </c>
      <c r="I781" s="2" t="s">
        <v>425</v>
      </c>
      <c r="J781"/>
    </row>
    <row r="782" spans="2:10" ht="32.1" hidden="1" customHeight="1" x14ac:dyDescent="0.25">
      <c r="B782" s="2" t="s">
        <v>547</v>
      </c>
      <c r="C782" s="41" t="s">
        <v>304</v>
      </c>
      <c r="D782" s="2" t="s">
        <v>423</v>
      </c>
      <c r="E782" s="3">
        <f>ROW(tbMisc[#This Row])-ROW(tbMisc[#Headers])</f>
        <v>134</v>
      </c>
      <c r="F782" s="34" t="str">
        <f>_xlfn.CONCAT(VLOOKUP(tbMisc[[#This Row],[Type]],tbBaseType[],2,FALSE),".",VLOOKUP(tbMisc[[#This Row],[Sub-Type]],tbSubtype[],2,FALSE),".",tbMisc[[#This Row],[Offset]])</f>
        <v>14.18.134</v>
      </c>
      <c r="G782" s="34" t="str">
        <f>_xlfn.CONCAT( tbMisc[[#This Row],[Prefix]]," ", tbMisc[[#This Row],[Name]])</f>
        <v>14.18.134 The Avenger</v>
      </c>
      <c r="H782" s="3">
        <v>12</v>
      </c>
      <c r="I782" s="2" t="s">
        <v>425</v>
      </c>
      <c r="J782"/>
    </row>
    <row r="783" spans="2:10" ht="32.1" hidden="1" customHeight="1" x14ac:dyDescent="0.25">
      <c r="B783" s="2" t="s">
        <v>548</v>
      </c>
      <c r="C783" s="41" t="s">
        <v>304</v>
      </c>
      <c r="D783" s="2" t="s">
        <v>423</v>
      </c>
      <c r="E783" s="3">
        <f>ROW(tbMisc[#This Row])-ROW(tbMisc[#Headers])</f>
        <v>135</v>
      </c>
      <c r="F783" s="34" t="str">
        <f>_xlfn.CONCAT(VLOOKUP(tbMisc[[#This Row],[Type]],tbBaseType[],2,FALSE),".",VLOOKUP(tbMisc[[#This Row],[Sub-Type]],tbSubtype[],2,FALSE),".",tbMisc[[#This Row],[Offset]])</f>
        <v>14.18.135</v>
      </c>
      <c r="G783" s="34" t="str">
        <f>_xlfn.CONCAT( tbMisc[[#This Row],[Prefix]]," ", tbMisc[[#This Row],[Name]])</f>
        <v>14.18.135 The Awakened</v>
      </c>
      <c r="H783" s="3">
        <v>6</v>
      </c>
      <c r="I783" s="2" t="s">
        <v>425</v>
      </c>
      <c r="J783"/>
    </row>
    <row r="784" spans="2:10" ht="32.1" hidden="1" customHeight="1" x14ac:dyDescent="0.25">
      <c r="B784" s="2" t="s">
        <v>549</v>
      </c>
      <c r="C784" s="41" t="s">
        <v>304</v>
      </c>
      <c r="D784" s="2" t="s">
        <v>423</v>
      </c>
      <c r="E784" s="3">
        <f>ROW(tbMisc[#This Row])-ROW(tbMisc[#Headers])</f>
        <v>136</v>
      </c>
      <c r="F784" s="34" t="str">
        <f>_xlfn.CONCAT(VLOOKUP(tbMisc[[#This Row],[Type]],tbBaseType[],2,FALSE),".",VLOOKUP(tbMisc[[#This Row],[Sub-Type]],tbSubtype[],2,FALSE),".",tbMisc[[#This Row],[Offset]])</f>
        <v>14.18.136</v>
      </c>
      <c r="G784" s="34" t="str">
        <f>_xlfn.CONCAT( tbMisc[[#This Row],[Prefix]]," ", tbMisc[[#This Row],[Name]])</f>
        <v>14.18.136 The Bargain</v>
      </c>
      <c r="H784" s="3">
        <v>5</v>
      </c>
      <c r="I784" s="2" t="s">
        <v>425</v>
      </c>
      <c r="J784"/>
    </row>
    <row r="785" spans="2:10" ht="32.1" hidden="1" customHeight="1" x14ac:dyDescent="0.25">
      <c r="B785" s="2" t="s">
        <v>426</v>
      </c>
      <c r="C785" s="41" t="s">
        <v>304</v>
      </c>
      <c r="D785" s="2" t="s">
        <v>423</v>
      </c>
      <c r="E785" s="3">
        <f>ROW(tbMisc[#This Row])-ROW(tbMisc[#Headers])</f>
        <v>137</v>
      </c>
      <c r="F785" s="34" t="str">
        <f>_xlfn.CONCAT(VLOOKUP(tbMisc[[#This Row],[Type]],tbBaseType[],2,FALSE),".",VLOOKUP(tbMisc[[#This Row],[Sub-Type]],tbSubtype[],2,FALSE),".",tbMisc[[#This Row],[Offset]])</f>
        <v>14.18.137</v>
      </c>
      <c r="G785" s="34" t="str">
        <f>_xlfn.CONCAT( tbMisc[[#This Row],[Prefix]]," ", tbMisc[[#This Row],[Name]])</f>
        <v>14.18.137 The Battle Born</v>
      </c>
      <c r="H785" s="3">
        <v>5</v>
      </c>
      <c r="I785" s="2" t="s">
        <v>425</v>
      </c>
      <c r="J785"/>
    </row>
    <row r="786" spans="2:10" ht="32.1" hidden="1" customHeight="1" x14ac:dyDescent="0.25">
      <c r="B786" s="2" t="s">
        <v>427</v>
      </c>
      <c r="C786" s="41" t="s">
        <v>304</v>
      </c>
      <c r="D786" s="2" t="s">
        <v>423</v>
      </c>
      <c r="E786" s="3">
        <f>ROW(tbMisc[#This Row])-ROW(tbMisc[#Headers])</f>
        <v>138</v>
      </c>
      <c r="F786" s="34" t="str">
        <f>_xlfn.CONCAT(VLOOKUP(tbMisc[[#This Row],[Type]],tbBaseType[],2,FALSE),".",VLOOKUP(tbMisc[[#This Row],[Sub-Type]],tbSubtype[],2,FALSE),".",tbMisc[[#This Row],[Offset]])</f>
        <v>14.18.138</v>
      </c>
      <c r="G786" s="34" t="str">
        <f>_xlfn.CONCAT( tbMisc[[#This Row],[Prefix]]," ", tbMisc[[#This Row],[Name]])</f>
        <v>14.18.138 The Beast</v>
      </c>
      <c r="H786" s="3">
        <v>6</v>
      </c>
      <c r="I786" s="2" t="s">
        <v>425</v>
      </c>
      <c r="J786"/>
    </row>
    <row r="787" spans="2:10" ht="32.1" hidden="1" customHeight="1" x14ac:dyDescent="0.25">
      <c r="B787" s="2" t="s">
        <v>550</v>
      </c>
      <c r="C787" s="41" t="s">
        <v>304</v>
      </c>
      <c r="D787" s="2" t="s">
        <v>423</v>
      </c>
      <c r="E787" s="3">
        <f>ROW(tbMisc[#This Row])-ROW(tbMisc[#Headers])</f>
        <v>139</v>
      </c>
      <c r="F787" s="34" t="str">
        <f>_xlfn.CONCAT(VLOOKUP(tbMisc[[#This Row],[Type]],tbBaseType[],2,FALSE),".",VLOOKUP(tbMisc[[#This Row],[Sub-Type]],tbSubtype[],2,FALSE),".",tbMisc[[#This Row],[Offset]])</f>
        <v>14.18.139</v>
      </c>
      <c r="G787" s="34" t="str">
        <f>_xlfn.CONCAT( tbMisc[[#This Row],[Prefix]]," ", tbMisc[[#This Row],[Name]])</f>
        <v>14.18.139 The Betrayal</v>
      </c>
      <c r="H787" s="3">
        <v>9</v>
      </c>
      <c r="I787" s="2" t="s">
        <v>425</v>
      </c>
      <c r="J787"/>
    </row>
    <row r="788" spans="2:10" ht="32.1" hidden="1" customHeight="1" x14ac:dyDescent="0.25">
      <c r="B788" s="2" t="s">
        <v>551</v>
      </c>
      <c r="C788" s="41" t="s">
        <v>304</v>
      </c>
      <c r="D788" s="2" t="s">
        <v>423</v>
      </c>
      <c r="E788" s="3">
        <f>ROW(tbMisc[#This Row])-ROW(tbMisc[#Headers])</f>
        <v>140</v>
      </c>
      <c r="F788" s="34" t="str">
        <f>_xlfn.CONCAT(VLOOKUP(tbMisc[[#This Row],[Type]],tbBaseType[],2,FALSE),".",VLOOKUP(tbMisc[[#This Row],[Sub-Type]],tbSubtype[],2,FALSE),".",tbMisc[[#This Row],[Offset]])</f>
        <v>14.18.140</v>
      </c>
      <c r="G788" s="34" t="str">
        <f>_xlfn.CONCAT( tbMisc[[#This Row],[Prefix]]," ", tbMisc[[#This Row],[Name]])</f>
        <v>14.18.140 The Bitter Blossom</v>
      </c>
      <c r="H788" s="3">
        <v>3</v>
      </c>
      <c r="I788" s="2" t="s">
        <v>425</v>
      </c>
      <c r="J788"/>
    </row>
    <row r="789" spans="2:10" ht="32.1" hidden="1" customHeight="1" x14ac:dyDescent="0.25">
      <c r="B789" s="2" t="s">
        <v>440</v>
      </c>
      <c r="C789" s="41" t="s">
        <v>304</v>
      </c>
      <c r="D789" s="2" t="s">
        <v>423</v>
      </c>
      <c r="E789" s="3">
        <f>ROW(tbMisc[#This Row])-ROW(tbMisc[#Headers])</f>
        <v>141</v>
      </c>
      <c r="F789" s="34" t="str">
        <f>_xlfn.CONCAT(VLOOKUP(tbMisc[[#This Row],[Type]],tbBaseType[],2,FALSE),".",VLOOKUP(tbMisc[[#This Row],[Sub-Type]],tbSubtype[],2,FALSE),".",tbMisc[[#This Row],[Offset]])</f>
        <v>14.18.141</v>
      </c>
      <c r="G789" s="34" t="str">
        <f>_xlfn.CONCAT( tbMisc[[#This Row],[Prefix]]," ", tbMisc[[#This Row],[Name]])</f>
        <v>14.18.141 The Blazing Fire</v>
      </c>
      <c r="H789" s="3">
        <v>6</v>
      </c>
      <c r="I789" s="2" t="s">
        <v>425</v>
      </c>
      <c r="J789"/>
    </row>
    <row r="790" spans="2:10" ht="32.1" hidden="1" customHeight="1" x14ac:dyDescent="0.25">
      <c r="B790" s="2" t="s">
        <v>552</v>
      </c>
      <c r="C790" s="41" t="s">
        <v>304</v>
      </c>
      <c r="D790" s="2" t="s">
        <v>423</v>
      </c>
      <c r="E790" s="3">
        <f>ROW(tbMisc[#This Row])-ROW(tbMisc[#Headers])</f>
        <v>142</v>
      </c>
      <c r="F790" s="34" t="str">
        <f>_xlfn.CONCAT(VLOOKUP(tbMisc[[#This Row],[Type]],tbBaseType[],2,FALSE),".",VLOOKUP(tbMisc[[#This Row],[Sub-Type]],tbSubtype[],2,FALSE),".",tbMisc[[#This Row],[Offset]])</f>
        <v>14.18.142</v>
      </c>
      <c r="G790" s="34" t="str">
        <f>_xlfn.CONCAT( tbMisc[[#This Row],[Prefix]]," ", tbMisc[[#This Row],[Name]])</f>
        <v>14.18.142 The Body</v>
      </c>
      <c r="H790" s="3">
        <v>4</v>
      </c>
      <c r="I790" s="2" t="s">
        <v>425</v>
      </c>
      <c r="J790"/>
    </row>
    <row r="791" spans="2:10" ht="32.1" hidden="1" customHeight="1" x14ac:dyDescent="0.25">
      <c r="B791" s="2" t="s">
        <v>553</v>
      </c>
      <c r="C791" s="41" t="s">
        <v>304</v>
      </c>
      <c r="D791" s="2" t="s">
        <v>423</v>
      </c>
      <c r="E791" s="3">
        <f>ROW(tbMisc[#This Row])-ROW(tbMisc[#Headers])</f>
        <v>143</v>
      </c>
      <c r="F791" s="34" t="str">
        <f>_xlfn.CONCAT(VLOOKUP(tbMisc[[#This Row],[Type]],tbBaseType[],2,FALSE),".",VLOOKUP(tbMisc[[#This Row],[Sub-Type]],tbSubtype[],2,FALSE),".",tbMisc[[#This Row],[Offset]])</f>
        <v>14.18.143</v>
      </c>
      <c r="G791" s="34" t="str">
        <f>_xlfn.CONCAT( tbMisc[[#This Row],[Prefix]]," ", tbMisc[[#This Row],[Name]])</f>
        <v>14.18.143 The Bones</v>
      </c>
      <c r="H791" s="3">
        <v>6</v>
      </c>
      <c r="I791" s="2" t="s">
        <v>425</v>
      </c>
      <c r="J791"/>
    </row>
    <row r="792" spans="2:10" ht="32.1" hidden="1" customHeight="1" x14ac:dyDescent="0.25">
      <c r="B792" s="2" t="s">
        <v>554</v>
      </c>
      <c r="C792" s="41" t="s">
        <v>304</v>
      </c>
      <c r="D792" s="2" t="s">
        <v>423</v>
      </c>
      <c r="E792" s="3">
        <f>ROW(tbMisc[#This Row])-ROW(tbMisc[#Headers])</f>
        <v>144</v>
      </c>
      <c r="F792" s="34" t="str">
        <f>_xlfn.CONCAT(VLOOKUP(tbMisc[[#This Row],[Type]],tbBaseType[],2,FALSE),".",VLOOKUP(tbMisc[[#This Row],[Sub-Type]],tbSubtype[],2,FALSE),".",tbMisc[[#This Row],[Offset]])</f>
        <v>14.18.144</v>
      </c>
      <c r="G792" s="34" t="str">
        <f>_xlfn.CONCAT( tbMisc[[#This Row],[Prefix]]," ", tbMisc[[#This Row],[Name]])</f>
        <v>14.18.144 The Breach</v>
      </c>
      <c r="H792" s="3">
        <v>4</v>
      </c>
      <c r="I792" s="2" t="s">
        <v>425</v>
      </c>
      <c r="J792"/>
    </row>
    <row r="793" spans="2:10" ht="32.1" hidden="1" customHeight="1" x14ac:dyDescent="0.25">
      <c r="B793" s="2" t="s">
        <v>555</v>
      </c>
      <c r="C793" s="41" t="s">
        <v>304</v>
      </c>
      <c r="D793" s="2" t="s">
        <v>423</v>
      </c>
      <c r="E793" s="3">
        <f>ROW(tbMisc[#This Row])-ROW(tbMisc[#Headers])</f>
        <v>145</v>
      </c>
      <c r="F793" s="34" t="str">
        <f>_xlfn.CONCAT(VLOOKUP(tbMisc[[#This Row],[Type]],tbBaseType[],2,FALSE),".",VLOOKUP(tbMisc[[#This Row],[Sub-Type]],tbSubtype[],2,FALSE),".",tbMisc[[#This Row],[Offset]])</f>
        <v>14.18.145</v>
      </c>
      <c r="G793" s="34" t="str">
        <f>_xlfn.CONCAT( tbMisc[[#This Row],[Prefix]]," ", tbMisc[[#This Row],[Name]])</f>
        <v>14.18.145 The Brittle Emperor</v>
      </c>
      <c r="H793" s="3">
        <v>8</v>
      </c>
      <c r="I793" s="2" t="s">
        <v>425</v>
      </c>
      <c r="J793"/>
    </row>
    <row r="794" spans="2:10" ht="32.1" hidden="1" customHeight="1" x14ac:dyDescent="0.25">
      <c r="B794" s="2" t="s">
        <v>556</v>
      </c>
      <c r="C794" s="41" t="s">
        <v>304</v>
      </c>
      <c r="D794" s="2" t="s">
        <v>423</v>
      </c>
      <c r="E794" s="3">
        <f>ROW(tbMisc[#This Row])-ROW(tbMisc[#Headers])</f>
        <v>146</v>
      </c>
      <c r="F794" s="34" t="str">
        <f>_xlfn.CONCAT(VLOOKUP(tbMisc[[#This Row],[Type]],tbBaseType[],2,FALSE),".",VLOOKUP(tbMisc[[#This Row],[Sub-Type]],tbSubtype[],2,FALSE),".",tbMisc[[#This Row],[Offset]])</f>
        <v>14.18.146</v>
      </c>
      <c r="G794" s="34" t="str">
        <f>_xlfn.CONCAT( tbMisc[[#This Row],[Prefix]]," ", tbMisc[[#This Row],[Name]])</f>
        <v>14.18.146 The Cache</v>
      </c>
      <c r="H794" s="3">
        <v>6</v>
      </c>
      <c r="I794" s="2" t="s">
        <v>425</v>
      </c>
      <c r="J794"/>
    </row>
    <row r="795" spans="2:10" ht="32.1" hidden="1" customHeight="1" x14ac:dyDescent="0.25">
      <c r="B795" s="2" t="s">
        <v>557</v>
      </c>
      <c r="C795" s="41" t="s">
        <v>304</v>
      </c>
      <c r="D795" s="2" t="s">
        <v>423</v>
      </c>
      <c r="E795" s="3">
        <f>ROW(tbMisc[#This Row])-ROW(tbMisc[#Headers])</f>
        <v>147</v>
      </c>
      <c r="F795" s="34" t="str">
        <f>_xlfn.CONCAT(VLOOKUP(tbMisc[[#This Row],[Type]],tbBaseType[],2,FALSE),".",VLOOKUP(tbMisc[[#This Row],[Sub-Type]],tbSubtype[],2,FALSE),".",tbMisc[[#This Row],[Offset]])</f>
        <v>14.18.147</v>
      </c>
      <c r="G795" s="34" t="str">
        <f>_xlfn.CONCAT( tbMisc[[#This Row],[Prefix]]," ", tbMisc[[#This Row],[Name]])</f>
        <v>14.18.147 The Cacophony</v>
      </c>
      <c r="H795" s="3">
        <v>8</v>
      </c>
      <c r="I795" s="2" t="s">
        <v>425</v>
      </c>
      <c r="J795"/>
    </row>
    <row r="796" spans="2:10" ht="32.1" hidden="1" customHeight="1" x14ac:dyDescent="0.25">
      <c r="B796" s="2" t="s">
        <v>558</v>
      </c>
      <c r="C796" s="41" t="s">
        <v>304</v>
      </c>
      <c r="D796" s="2" t="s">
        <v>423</v>
      </c>
      <c r="E796" s="3">
        <f>ROW(tbMisc[#This Row])-ROW(tbMisc[#Headers])</f>
        <v>148</v>
      </c>
      <c r="F796" s="34" t="str">
        <f>_xlfn.CONCAT(VLOOKUP(tbMisc[[#This Row],[Type]],tbBaseType[],2,FALSE),".",VLOOKUP(tbMisc[[#This Row],[Sub-Type]],tbSubtype[],2,FALSE),".",tbMisc[[#This Row],[Offset]])</f>
        <v>14.18.148</v>
      </c>
      <c r="G796" s="34" t="str">
        <f>_xlfn.CONCAT( tbMisc[[#This Row],[Prefix]]," ", tbMisc[[#This Row],[Name]])</f>
        <v>14.18.148 The Calling</v>
      </c>
      <c r="H796" s="3">
        <v>6</v>
      </c>
      <c r="I796" s="2" t="s">
        <v>425</v>
      </c>
      <c r="J796"/>
    </row>
    <row r="797" spans="2:10" ht="32.1" hidden="1" customHeight="1" x14ac:dyDescent="0.25">
      <c r="B797" s="2" t="s">
        <v>436</v>
      </c>
      <c r="C797" s="41" t="s">
        <v>304</v>
      </c>
      <c r="D797" s="2" t="s">
        <v>423</v>
      </c>
      <c r="E797" s="3">
        <f>ROW(tbMisc[#This Row])-ROW(tbMisc[#Headers])</f>
        <v>149</v>
      </c>
      <c r="F797" s="34" t="str">
        <f>_xlfn.CONCAT(VLOOKUP(tbMisc[[#This Row],[Type]],tbBaseType[],2,FALSE),".",VLOOKUP(tbMisc[[#This Row],[Sub-Type]],tbSubtype[],2,FALSE),".",tbMisc[[#This Row],[Offset]])</f>
        <v>14.18.149</v>
      </c>
      <c r="G797" s="34" t="str">
        <f>_xlfn.CONCAT( tbMisc[[#This Row],[Prefix]]," ", tbMisc[[#This Row],[Name]])</f>
        <v>14.18.149 The Carrion Crow</v>
      </c>
      <c r="H797" s="3">
        <v>4</v>
      </c>
      <c r="I797" s="2" t="s">
        <v>425</v>
      </c>
      <c r="J797"/>
    </row>
    <row r="798" spans="2:10" ht="32.1" hidden="1" customHeight="1" x14ac:dyDescent="0.25">
      <c r="B798" s="2" t="s">
        <v>559</v>
      </c>
      <c r="C798" s="41" t="s">
        <v>304</v>
      </c>
      <c r="D798" s="2" t="s">
        <v>423</v>
      </c>
      <c r="E798" s="3">
        <f>ROW(tbMisc[#This Row])-ROW(tbMisc[#Headers])</f>
        <v>150</v>
      </c>
      <c r="F798" s="34" t="str">
        <f>_xlfn.CONCAT(VLOOKUP(tbMisc[[#This Row],[Type]],tbBaseType[],2,FALSE),".",VLOOKUP(tbMisc[[#This Row],[Sub-Type]],tbSubtype[],2,FALSE),".",tbMisc[[#This Row],[Offset]])</f>
        <v>14.18.150</v>
      </c>
      <c r="G798" s="34" t="str">
        <f>_xlfn.CONCAT( tbMisc[[#This Row],[Prefix]]," ", tbMisc[[#This Row],[Name]])</f>
        <v>14.18.150 The Cartographer</v>
      </c>
      <c r="H798" s="3">
        <v>1</v>
      </c>
      <c r="I798" s="2" t="s">
        <v>425</v>
      </c>
      <c r="J798"/>
    </row>
    <row r="799" spans="2:10" ht="32.1" hidden="1" customHeight="1" x14ac:dyDescent="0.25">
      <c r="B799" s="2" t="s">
        <v>560</v>
      </c>
      <c r="C799" s="41" t="s">
        <v>304</v>
      </c>
      <c r="D799" s="2" t="s">
        <v>423</v>
      </c>
      <c r="E799" s="3">
        <f>ROW(tbMisc[#This Row])-ROW(tbMisc[#Headers])</f>
        <v>151</v>
      </c>
      <c r="F799" s="34" t="str">
        <f>_xlfn.CONCAT(VLOOKUP(tbMisc[[#This Row],[Type]],tbBaseType[],2,FALSE),".",VLOOKUP(tbMisc[[#This Row],[Sub-Type]],tbSubtype[],2,FALSE),".",tbMisc[[#This Row],[Offset]])</f>
        <v>14.18.151</v>
      </c>
      <c r="G799" s="34" t="str">
        <f>_xlfn.CONCAT( tbMisc[[#This Row],[Prefix]]," ", tbMisc[[#This Row],[Name]])</f>
        <v>14.18.151 The Cataclysm</v>
      </c>
      <c r="H799" s="3">
        <v>13</v>
      </c>
      <c r="I799" s="2" t="s">
        <v>425</v>
      </c>
      <c r="J799"/>
    </row>
    <row r="800" spans="2:10" ht="32.1" hidden="1" customHeight="1" x14ac:dyDescent="0.25">
      <c r="B800" s="2" t="s">
        <v>561</v>
      </c>
      <c r="C800" s="41" t="s">
        <v>304</v>
      </c>
      <c r="D800" s="2" t="s">
        <v>423</v>
      </c>
      <c r="E800" s="3">
        <f>ROW(tbMisc[#This Row])-ROW(tbMisc[#Headers])</f>
        <v>152</v>
      </c>
      <c r="F800" s="34" t="str">
        <f>_xlfn.CONCAT(VLOOKUP(tbMisc[[#This Row],[Type]],tbBaseType[],2,FALSE),".",VLOOKUP(tbMisc[[#This Row],[Sub-Type]],tbSubtype[],2,FALSE),".",tbMisc[[#This Row],[Offset]])</f>
        <v>14.18.152</v>
      </c>
      <c r="G800" s="34" t="str">
        <f>_xlfn.CONCAT( tbMisc[[#This Row],[Prefix]]," ", tbMisc[[#This Row],[Name]])</f>
        <v>14.18.152 The Catalyst</v>
      </c>
      <c r="H800" s="3">
        <v>3</v>
      </c>
      <c r="I800" s="2" t="s">
        <v>425</v>
      </c>
      <c r="J800"/>
    </row>
    <row r="801" spans="2:10" ht="32.1" hidden="1" customHeight="1" x14ac:dyDescent="0.25">
      <c r="B801" s="2" t="s">
        <v>562</v>
      </c>
      <c r="C801" s="41" t="s">
        <v>304</v>
      </c>
      <c r="D801" s="2" t="s">
        <v>423</v>
      </c>
      <c r="E801" s="3">
        <f>ROW(tbMisc[#This Row])-ROW(tbMisc[#Headers])</f>
        <v>153</v>
      </c>
      <c r="F801" s="34" t="str">
        <f>_xlfn.CONCAT(VLOOKUP(tbMisc[[#This Row],[Type]],tbBaseType[],2,FALSE),".",VLOOKUP(tbMisc[[#This Row],[Sub-Type]],tbSubtype[],2,FALSE),".",tbMisc[[#This Row],[Offset]])</f>
        <v>14.18.153</v>
      </c>
      <c r="G801" s="34" t="str">
        <f>_xlfn.CONCAT( tbMisc[[#This Row],[Prefix]]," ", tbMisc[[#This Row],[Name]])</f>
        <v>14.18.153 The Celestial Justicar</v>
      </c>
      <c r="H801" s="3">
        <v>6</v>
      </c>
      <c r="I801" s="2" t="s">
        <v>425</v>
      </c>
      <c r="J801"/>
    </row>
    <row r="802" spans="2:10" ht="32.1" hidden="1" customHeight="1" x14ac:dyDescent="0.25">
      <c r="B802" s="2" t="s">
        <v>563</v>
      </c>
      <c r="C802" s="41" t="s">
        <v>304</v>
      </c>
      <c r="D802" s="2" t="s">
        <v>423</v>
      </c>
      <c r="E802" s="3">
        <f>ROW(tbMisc[#This Row])-ROW(tbMisc[#Headers])</f>
        <v>154</v>
      </c>
      <c r="F802" s="34" t="str">
        <f>_xlfn.CONCAT(VLOOKUP(tbMisc[[#This Row],[Type]],tbBaseType[],2,FALSE),".",VLOOKUP(tbMisc[[#This Row],[Sub-Type]],tbSubtype[],2,FALSE),".",tbMisc[[#This Row],[Offset]])</f>
        <v>14.18.154</v>
      </c>
      <c r="G802" s="34" t="str">
        <f>_xlfn.CONCAT( tbMisc[[#This Row],[Prefix]]," ", tbMisc[[#This Row],[Name]])</f>
        <v>14.18.154 The Celestial Stone</v>
      </c>
      <c r="H802" s="3">
        <v>10</v>
      </c>
      <c r="I802" s="2" t="s">
        <v>425</v>
      </c>
      <c r="J802"/>
    </row>
    <row r="803" spans="2:10" ht="32.1" hidden="1" customHeight="1" x14ac:dyDescent="0.25">
      <c r="B803" s="2" t="s">
        <v>564</v>
      </c>
      <c r="C803" s="41" t="s">
        <v>304</v>
      </c>
      <c r="D803" s="2" t="s">
        <v>423</v>
      </c>
      <c r="E803" s="3">
        <f>ROW(tbMisc[#This Row])-ROW(tbMisc[#Headers])</f>
        <v>155</v>
      </c>
      <c r="F803" s="34" t="str">
        <f>_xlfn.CONCAT(VLOOKUP(tbMisc[[#This Row],[Type]],tbBaseType[],2,FALSE),".",VLOOKUP(tbMisc[[#This Row],[Sub-Type]],tbSubtype[],2,FALSE),".",tbMisc[[#This Row],[Offset]])</f>
        <v>14.18.155</v>
      </c>
      <c r="G803" s="34" t="str">
        <f>_xlfn.CONCAT( tbMisc[[#This Row],[Prefix]]," ", tbMisc[[#This Row],[Name]])</f>
        <v>14.18.155 The Chains that Bind</v>
      </c>
      <c r="H803" s="3">
        <v>11</v>
      </c>
      <c r="I803" s="2" t="s">
        <v>425</v>
      </c>
      <c r="J803"/>
    </row>
    <row r="804" spans="2:10" ht="32.1" hidden="1" customHeight="1" x14ac:dyDescent="0.25">
      <c r="B804" s="2" t="s">
        <v>565</v>
      </c>
      <c r="C804" s="41" t="s">
        <v>304</v>
      </c>
      <c r="D804" s="2" t="s">
        <v>423</v>
      </c>
      <c r="E804" s="3">
        <f>ROW(tbMisc[#This Row])-ROW(tbMisc[#Headers])</f>
        <v>156</v>
      </c>
      <c r="F804" s="34" t="str">
        <f>_xlfn.CONCAT(VLOOKUP(tbMisc[[#This Row],[Type]],tbBaseType[],2,FALSE),".",VLOOKUP(tbMisc[[#This Row],[Sub-Type]],tbSubtype[],2,FALSE),".",tbMisc[[#This Row],[Offset]])</f>
        <v>14.18.156</v>
      </c>
      <c r="G804" s="34" t="str">
        <f>_xlfn.CONCAT( tbMisc[[#This Row],[Prefix]]," ", tbMisc[[#This Row],[Name]])</f>
        <v>14.18.156 The Cheater</v>
      </c>
      <c r="H804" s="3">
        <v>3</v>
      </c>
      <c r="I804" s="2" t="s">
        <v>425</v>
      </c>
      <c r="J804"/>
    </row>
    <row r="805" spans="2:10" ht="32.1" hidden="1" customHeight="1" x14ac:dyDescent="0.25">
      <c r="B805" s="2" t="s">
        <v>566</v>
      </c>
      <c r="C805" s="41" t="s">
        <v>304</v>
      </c>
      <c r="D805" s="2" t="s">
        <v>423</v>
      </c>
      <c r="E805" s="3">
        <f>ROW(tbMisc[#This Row])-ROW(tbMisc[#Headers])</f>
        <v>157</v>
      </c>
      <c r="F805" s="34" t="str">
        <f>_xlfn.CONCAT(VLOOKUP(tbMisc[[#This Row],[Type]],tbBaseType[],2,FALSE),".",VLOOKUP(tbMisc[[#This Row],[Sub-Type]],tbSubtype[],2,FALSE),".",tbMisc[[#This Row],[Offset]])</f>
        <v>14.18.157</v>
      </c>
      <c r="G805" s="34" t="str">
        <f>_xlfn.CONCAT( tbMisc[[#This Row],[Prefix]]," ", tbMisc[[#This Row],[Name]])</f>
        <v>14.18.157 The Chosen</v>
      </c>
      <c r="H805" s="3">
        <v>5</v>
      </c>
      <c r="I805" s="2" t="s">
        <v>425</v>
      </c>
      <c r="J805"/>
    </row>
    <row r="806" spans="2:10" ht="32.1" hidden="1" customHeight="1" x14ac:dyDescent="0.25">
      <c r="B806" s="2" t="s">
        <v>567</v>
      </c>
      <c r="C806" s="41" t="s">
        <v>304</v>
      </c>
      <c r="D806" s="2" t="s">
        <v>423</v>
      </c>
      <c r="E806" s="3">
        <f>ROW(tbMisc[#This Row])-ROW(tbMisc[#Headers])</f>
        <v>158</v>
      </c>
      <c r="F806" s="34" t="str">
        <f>_xlfn.CONCAT(VLOOKUP(tbMisc[[#This Row],[Type]],tbBaseType[],2,FALSE),".",VLOOKUP(tbMisc[[#This Row],[Sub-Type]],tbSubtype[],2,FALSE),".",tbMisc[[#This Row],[Offset]])</f>
        <v>14.18.158</v>
      </c>
      <c r="G806" s="34" t="str">
        <f>_xlfn.CONCAT( tbMisc[[#This Row],[Prefix]]," ", tbMisc[[#This Row],[Name]])</f>
        <v>14.18.158 The Coming Storm</v>
      </c>
      <c r="H806" s="3">
        <v>8</v>
      </c>
      <c r="I806" s="2" t="s">
        <v>425</v>
      </c>
      <c r="J806"/>
    </row>
    <row r="807" spans="2:10" ht="32.1" hidden="1" customHeight="1" x14ac:dyDescent="0.25">
      <c r="B807" s="2" t="s">
        <v>568</v>
      </c>
      <c r="C807" s="41" t="s">
        <v>304</v>
      </c>
      <c r="D807" s="2" t="s">
        <v>423</v>
      </c>
      <c r="E807" s="3">
        <f>ROW(tbMisc[#This Row])-ROW(tbMisc[#Headers])</f>
        <v>159</v>
      </c>
      <c r="F807" s="34" t="str">
        <f>_xlfn.CONCAT(VLOOKUP(tbMisc[[#This Row],[Type]],tbBaseType[],2,FALSE),".",VLOOKUP(tbMisc[[#This Row],[Sub-Type]],tbSubtype[],2,FALSE),".",tbMisc[[#This Row],[Offset]])</f>
        <v>14.18.159</v>
      </c>
      <c r="G807" s="34" t="str">
        <f>_xlfn.CONCAT( tbMisc[[#This Row],[Prefix]]," ", tbMisc[[#This Row],[Name]])</f>
        <v>14.18.159 The Conduit</v>
      </c>
      <c r="H807" s="3">
        <v>9</v>
      </c>
      <c r="I807" s="2" t="s">
        <v>425</v>
      </c>
      <c r="J807"/>
    </row>
    <row r="808" spans="2:10" ht="32.1" hidden="1" customHeight="1" x14ac:dyDescent="0.25">
      <c r="B808" s="2" t="s">
        <v>569</v>
      </c>
      <c r="C808" s="41" t="s">
        <v>304</v>
      </c>
      <c r="D808" s="2" t="s">
        <v>423</v>
      </c>
      <c r="E808" s="3">
        <f>ROW(tbMisc[#This Row])-ROW(tbMisc[#Headers])</f>
        <v>160</v>
      </c>
      <c r="F808" s="34" t="str">
        <f>_xlfn.CONCAT(VLOOKUP(tbMisc[[#This Row],[Type]],tbBaseType[],2,FALSE),".",VLOOKUP(tbMisc[[#This Row],[Sub-Type]],tbSubtype[],2,FALSE),".",tbMisc[[#This Row],[Offset]])</f>
        <v>14.18.160</v>
      </c>
      <c r="G808" s="34" t="str">
        <f>_xlfn.CONCAT( tbMisc[[#This Row],[Prefix]]," ", tbMisc[[#This Row],[Name]])</f>
        <v>14.18.160 The Craving</v>
      </c>
      <c r="H808" s="3">
        <v>4</v>
      </c>
      <c r="I808" s="2" t="s">
        <v>425</v>
      </c>
      <c r="J808"/>
    </row>
    <row r="809" spans="2:10" ht="32.1" hidden="1" customHeight="1" x14ac:dyDescent="0.25">
      <c r="B809" s="2" t="s">
        <v>570</v>
      </c>
      <c r="C809" s="41" t="s">
        <v>304</v>
      </c>
      <c r="D809" s="2" t="s">
        <v>423</v>
      </c>
      <c r="E809" s="3">
        <f>ROW(tbMisc[#This Row])-ROW(tbMisc[#Headers])</f>
        <v>161</v>
      </c>
      <c r="F809" s="34" t="str">
        <f>_xlfn.CONCAT(VLOOKUP(tbMisc[[#This Row],[Type]],tbBaseType[],2,FALSE),".",VLOOKUP(tbMisc[[#This Row],[Sub-Type]],tbSubtype[],2,FALSE),".",tbMisc[[#This Row],[Offset]])</f>
        <v>14.18.161</v>
      </c>
      <c r="G809" s="34" t="str">
        <f>_xlfn.CONCAT( tbMisc[[#This Row],[Prefix]]," ", tbMisc[[#This Row],[Name]])</f>
        <v>14.18.161 The Cursed King</v>
      </c>
      <c r="H809" s="3">
        <v>8</v>
      </c>
      <c r="I809" s="2" t="s">
        <v>425</v>
      </c>
      <c r="J809"/>
    </row>
    <row r="810" spans="2:10" ht="32.1" hidden="1" customHeight="1" x14ac:dyDescent="0.25">
      <c r="B810" s="2" t="s">
        <v>571</v>
      </c>
      <c r="C810" s="41" t="s">
        <v>304</v>
      </c>
      <c r="D810" s="2" t="s">
        <v>423</v>
      </c>
      <c r="E810" s="3">
        <f>ROW(tbMisc[#This Row])-ROW(tbMisc[#Headers])</f>
        <v>162</v>
      </c>
      <c r="F810" s="34" t="str">
        <f>_xlfn.CONCAT(VLOOKUP(tbMisc[[#This Row],[Type]],tbBaseType[],2,FALSE),".",VLOOKUP(tbMisc[[#This Row],[Sub-Type]],tbSubtype[],2,FALSE),".",tbMisc[[#This Row],[Offset]])</f>
        <v>14.18.162</v>
      </c>
      <c r="G810" s="34" t="str">
        <f>_xlfn.CONCAT( tbMisc[[#This Row],[Prefix]]," ", tbMisc[[#This Row],[Name]])</f>
        <v>14.18.162 The Damned</v>
      </c>
      <c r="H810" s="3">
        <v>6</v>
      </c>
      <c r="I810" s="2" t="s">
        <v>425</v>
      </c>
      <c r="J810"/>
    </row>
    <row r="811" spans="2:10" ht="32.1" hidden="1" customHeight="1" x14ac:dyDescent="0.25">
      <c r="B811" s="2" t="s">
        <v>572</v>
      </c>
      <c r="C811" s="41" t="s">
        <v>304</v>
      </c>
      <c r="D811" s="2" t="s">
        <v>423</v>
      </c>
      <c r="E811" s="3">
        <f>ROW(tbMisc[#This Row])-ROW(tbMisc[#Headers])</f>
        <v>163</v>
      </c>
      <c r="F811" s="34" t="str">
        <f>_xlfn.CONCAT(VLOOKUP(tbMisc[[#This Row],[Type]],tbBaseType[],2,FALSE),".",VLOOKUP(tbMisc[[#This Row],[Sub-Type]],tbSubtype[],2,FALSE),".",tbMisc[[#This Row],[Offset]])</f>
        <v>14.18.163</v>
      </c>
      <c r="G811" s="34" t="str">
        <f>_xlfn.CONCAT( tbMisc[[#This Row],[Prefix]]," ", tbMisc[[#This Row],[Name]])</f>
        <v>14.18.163 The Dapper Prodigy</v>
      </c>
      <c r="H811" s="3">
        <v>6</v>
      </c>
      <c r="I811" s="2" t="s">
        <v>425</v>
      </c>
      <c r="J811"/>
    </row>
    <row r="812" spans="2:10" ht="32.1" hidden="1" customHeight="1" x14ac:dyDescent="0.25">
      <c r="B812" s="2" t="s">
        <v>573</v>
      </c>
      <c r="C812" s="41" t="s">
        <v>304</v>
      </c>
      <c r="D812" s="2" t="s">
        <v>423</v>
      </c>
      <c r="E812" s="3">
        <f>ROW(tbMisc[#This Row])-ROW(tbMisc[#Headers])</f>
        <v>164</v>
      </c>
      <c r="F812" s="34" t="str">
        <f>_xlfn.CONCAT(VLOOKUP(tbMisc[[#This Row],[Type]],tbBaseType[],2,FALSE),".",VLOOKUP(tbMisc[[#This Row],[Sub-Type]],tbSubtype[],2,FALSE),".",tbMisc[[#This Row],[Offset]])</f>
        <v>14.18.164</v>
      </c>
      <c r="G812" s="34" t="str">
        <f>_xlfn.CONCAT( tbMisc[[#This Row],[Prefix]]," ", tbMisc[[#This Row],[Name]])</f>
        <v>14.18.164 The Dark Mage</v>
      </c>
      <c r="H812" s="3">
        <v>6</v>
      </c>
      <c r="I812" s="2" t="s">
        <v>425</v>
      </c>
      <c r="J812"/>
    </row>
    <row r="813" spans="2:10" ht="32.1" hidden="1" customHeight="1" x14ac:dyDescent="0.25">
      <c r="B813" s="2" t="s">
        <v>574</v>
      </c>
      <c r="C813" s="41" t="s">
        <v>304</v>
      </c>
      <c r="D813" s="2" t="s">
        <v>423</v>
      </c>
      <c r="E813" s="3">
        <f>ROW(tbMisc[#This Row])-ROW(tbMisc[#Headers])</f>
        <v>165</v>
      </c>
      <c r="F813" s="34" t="str">
        <f>_xlfn.CONCAT(VLOOKUP(tbMisc[[#This Row],[Type]],tbBaseType[],2,FALSE),".",VLOOKUP(tbMisc[[#This Row],[Sub-Type]],tbSubtype[],2,FALSE),".",tbMisc[[#This Row],[Offset]])</f>
        <v>14.18.165</v>
      </c>
      <c r="G813" s="34" t="str">
        <f>_xlfn.CONCAT( tbMisc[[#This Row],[Prefix]]," ", tbMisc[[#This Row],[Name]])</f>
        <v>14.18.165 The Darkest Dream</v>
      </c>
      <c r="H813" s="3">
        <v>6</v>
      </c>
      <c r="I813" s="2" t="s">
        <v>425</v>
      </c>
      <c r="J813"/>
    </row>
    <row r="814" spans="2:10" ht="32.1" hidden="1" customHeight="1" x14ac:dyDescent="0.25">
      <c r="B814" s="2" t="s">
        <v>575</v>
      </c>
      <c r="C814" s="41" t="s">
        <v>304</v>
      </c>
      <c r="D814" s="2" t="s">
        <v>423</v>
      </c>
      <c r="E814" s="3">
        <f>ROW(tbMisc[#This Row])-ROW(tbMisc[#Headers])</f>
        <v>166</v>
      </c>
      <c r="F814" s="34" t="str">
        <f>_xlfn.CONCAT(VLOOKUP(tbMisc[[#This Row],[Type]],tbBaseType[],2,FALSE),".",VLOOKUP(tbMisc[[#This Row],[Sub-Type]],tbSubtype[],2,FALSE),".",tbMisc[[#This Row],[Offset]])</f>
        <v>14.18.166</v>
      </c>
      <c r="G814" s="34" t="str">
        <f>_xlfn.CONCAT( tbMisc[[#This Row],[Prefix]]," ", tbMisc[[#This Row],[Name]])</f>
        <v>14.18.166 The Deal</v>
      </c>
      <c r="H814" s="3">
        <v>5</v>
      </c>
      <c r="I814" s="2" t="s">
        <v>425</v>
      </c>
      <c r="J814"/>
    </row>
    <row r="815" spans="2:10" ht="32.1" hidden="1" customHeight="1" x14ac:dyDescent="0.25">
      <c r="B815" s="2" t="s">
        <v>576</v>
      </c>
      <c r="C815" s="41" t="s">
        <v>304</v>
      </c>
      <c r="D815" s="2" t="s">
        <v>423</v>
      </c>
      <c r="E815" s="3">
        <f>ROW(tbMisc[#This Row])-ROW(tbMisc[#Headers])</f>
        <v>167</v>
      </c>
      <c r="F815" s="34" t="str">
        <f>_xlfn.CONCAT(VLOOKUP(tbMisc[[#This Row],[Type]],tbBaseType[],2,FALSE),".",VLOOKUP(tbMisc[[#This Row],[Sub-Type]],tbSubtype[],2,FALSE),".",tbMisc[[#This Row],[Offset]])</f>
        <v>14.18.167</v>
      </c>
      <c r="G815" s="34" t="str">
        <f>_xlfn.CONCAT( tbMisc[[#This Row],[Prefix]]," ", tbMisc[[#This Row],[Name]])</f>
        <v>14.18.167 The Deceiver</v>
      </c>
      <c r="H815" s="3">
        <v>4</v>
      </c>
      <c r="I815" s="2" t="s">
        <v>425</v>
      </c>
      <c r="J815"/>
    </row>
    <row r="816" spans="2:10" ht="32.1" hidden="1" customHeight="1" x14ac:dyDescent="0.25">
      <c r="B816" s="2" t="s">
        <v>577</v>
      </c>
      <c r="C816" s="41" t="s">
        <v>304</v>
      </c>
      <c r="D816" s="2" t="s">
        <v>423</v>
      </c>
      <c r="E816" s="3">
        <f>ROW(tbMisc[#This Row])-ROW(tbMisc[#Headers])</f>
        <v>168</v>
      </c>
      <c r="F816" s="34" t="str">
        <f>_xlfn.CONCAT(VLOOKUP(tbMisc[[#This Row],[Type]],tbBaseType[],2,FALSE),".",VLOOKUP(tbMisc[[#This Row],[Sub-Type]],tbSubtype[],2,FALSE),".",tbMisc[[#This Row],[Offset]])</f>
        <v>14.18.168</v>
      </c>
      <c r="G816" s="34" t="str">
        <f>_xlfn.CONCAT( tbMisc[[#This Row],[Prefix]]," ", tbMisc[[#This Row],[Name]])</f>
        <v>14.18.168 The Deep Ones</v>
      </c>
      <c r="H816" s="3">
        <v>5</v>
      </c>
      <c r="I816" s="2" t="s">
        <v>425</v>
      </c>
      <c r="J816"/>
    </row>
    <row r="817" spans="2:10" ht="32.1" hidden="1" customHeight="1" x14ac:dyDescent="0.25">
      <c r="B817" s="2" t="s">
        <v>578</v>
      </c>
      <c r="C817" s="41" t="s">
        <v>304</v>
      </c>
      <c r="D817" s="2" t="s">
        <v>423</v>
      </c>
      <c r="E817" s="3">
        <f>ROW(tbMisc[#This Row])-ROW(tbMisc[#Headers])</f>
        <v>169</v>
      </c>
      <c r="F817" s="34" t="str">
        <f>_xlfn.CONCAT(VLOOKUP(tbMisc[[#This Row],[Type]],tbBaseType[],2,FALSE),".",VLOOKUP(tbMisc[[#This Row],[Sub-Type]],tbSubtype[],2,FALSE),".",tbMisc[[#This Row],[Offset]])</f>
        <v>14.18.169</v>
      </c>
      <c r="G817" s="34" t="str">
        <f>_xlfn.CONCAT( tbMisc[[#This Row],[Prefix]]," ", tbMisc[[#This Row],[Name]])</f>
        <v>14.18.169 The Demon</v>
      </c>
      <c r="H817" s="3">
        <v>10</v>
      </c>
      <c r="I817" s="2" t="s">
        <v>425</v>
      </c>
      <c r="J817"/>
    </row>
    <row r="818" spans="2:10" ht="32.1" hidden="1" customHeight="1" x14ac:dyDescent="0.25">
      <c r="B818" s="2" t="s">
        <v>579</v>
      </c>
      <c r="C818" s="41" t="s">
        <v>304</v>
      </c>
      <c r="D818" s="2" t="s">
        <v>423</v>
      </c>
      <c r="E818" s="3">
        <f>ROW(tbMisc[#This Row])-ROW(tbMisc[#Headers])</f>
        <v>170</v>
      </c>
      <c r="F818" s="34" t="str">
        <f>_xlfn.CONCAT(VLOOKUP(tbMisc[[#This Row],[Type]],tbBaseType[],2,FALSE),".",VLOOKUP(tbMisc[[#This Row],[Sub-Type]],tbSubtype[],2,FALSE),".",tbMisc[[#This Row],[Offset]])</f>
        <v>14.18.170</v>
      </c>
      <c r="G818" s="34" t="str">
        <f>_xlfn.CONCAT( tbMisc[[#This Row],[Prefix]]," ", tbMisc[[#This Row],[Name]])</f>
        <v>14.18.170 The Demoness</v>
      </c>
      <c r="H818" s="3">
        <v>5</v>
      </c>
      <c r="I818" s="2" t="s">
        <v>425</v>
      </c>
      <c r="J818"/>
    </row>
    <row r="819" spans="2:10" ht="32.1" hidden="1" customHeight="1" x14ac:dyDescent="0.25">
      <c r="B819" s="2" t="s">
        <v>580</v>
      </c>
      <c r="C819" s="41" t="s">
        <v>304</v>
      </c>
      <c r="D819" s="2" t="s">
        <v>423</v>
      </c>
      <c r="E819" s="3">
        <f>ROW(tbMisc[#This Row])-ROW(tbMisc[#Headers])</f>
        <v>171</v>
      </c>
      <c r="F819" s="34" t="str">
        <f>_xlfn.CONCAT(VLOOKUP(tbMisc[[#This Row],[Type]],tbBaseType[],2,FALSE),".",VLOOKUP(tbMisc[[#This Row],[Sub-Type]],tbSubtype[],2,FALSE),".",tbMisc[[#This Row],[Offset]])</f>
        <v>14.18.171</v>
      </c>
      <c r="G819" s="34" t="str">
        <f>_xlfn.CONCAT( tbMisc[[#This Row],[Prefix]]," ", tbMisc[[#This Row],[Name]])</f>
        <v>14.18.171 The Doctor</v>
      </c>
      <c r="H819" s="3">
        <v>8</v>
      </c>
      <c r="I819" s="2" t="s">
        <v>425</v>
      </c>
      <c r="J819"/>
    </row>
    <row r="820" spans="2:10" ht="32.1" hidden="1" customHeight="1" x14ac:dyDescent="0.25">
      <c r="B820" s="2" t="s">
        <v>581</v>
      </c>
      <c r="C820" s="41" t="s">
        <v>304</v>
      </c>
      <c r="D820" s="2" t="s">
        <v>423</v>
      </c>
      <c r="E820" s="3">
        <f>ROW(tbMisc[#This Row])-ROW(tbMisc[#Headers])</f>
        <v>172</v>
      </c>
      <c r="F820" s="34" t="str">
        <f>_xlfn.CONCAT(VLOOKUP(tbMisc[[#This Row],[Type]],tbBaseType[],2,FALSE),".",VLOOKUP(tbMisc[[#This Row],[Sub-Type]],tbSubtype[],2,FALSE),".",tbMisc[[#This Row],[Offset]])</f>
        <v>14.18.172</v>
      </c>
      <c r="G820" s="34" t="str">
        <f>_xlfn.CONCAT( tbMisc[[#This Row],[Prefix]]," ", tbMisc[[#This Row],[Name]])</f>
        <v>14.18.172 The Doppelganger</v>
      </c>
      <c r="H820" s="3">
        <v>2</v>
      </c>
      <c r="I820" s="2" t="s">
        <v>425</v>
      </c>
      <c r="J820"/>
    </row>
    <row r="821" spans="2:10" ht="32.1" hidden="1" customHeight="1" x14ac:dyDescent="0.25">
      <c r="B821" s="2" t="s">
        <v>582</v>
      </c>
      <c r="C821" s="41" t="s">
        <v>304</v>
      </c>
      <c r="D821" s="2" t="s">
        <v>423</v>
      </c>
      <c r="E821" s="3">
        <f>ROW(tbMisc[#This Row])-ROW(tbMisc[#Headers])</f>
        <v>173</v>
      </c>
      <c r="F821" s="34" t="str">
        <f>_xlfn.CONCAT(VLOOKUP(tbMisc[[#This Row],[Type]],tbBaseType[],2,FALSE),".",VLOOKUP(tbMisc[[#This Row],[Sub-Type]],tbSubtype[],2,FALSE),".",tbMisc[[#This Row],[Offset]])</f>
        <v>14.18.173</v>
      </c>
      <c r="G821" s="34" t="str">
        <f>_xlfn.CONCAT( tbMisc[[#This Row],[Prefix]]," ", tbMisc[[#This Row],[Name]])</f>
        <v>14.18.173 The Dragon</v>
      </c>
      <c r="H821" s="3">
        <v>4</v>
      </c>
      <c r="I821" s="2" t="s">
        <v>425</v>
      </c>
      <c r="J821"/>
    </row>
    <row r="822" spans="2:10" ht="32.1" hidden="1" customHeight="1" x14ac:dyDescent="0.25">
      <c r="B822" s="2" t="s">
        <v>583</v>
      </c>
      <c r="C822" s="41" t="s">
        <v>304</v>
      </c>
      <c r="D822" s="2" t="s">
        <v>423</v>
      </c>
      <c r="E822" s="3">
        <f>ROW(tbMisc[#This Row])-ROW(tbMisc[#Headers])</f>
        <v>174</v>
      </c>
      <c r="F822" s="34" t="str">
        <f>_xlfn.CONCAT(VLOOKUP(tbMisc[[#This Row],[Type]],tbBaseType[],2,FALSE),".",VLOOKUP(tbMisc[[#This Row],[Sub-Type]],tbSubtype[],2,FALSE),".",tbMisc[[#This Row],[Offset]])</f>
        <v>14.18.174</v>
      </c>
      <c r="G822" s="34" t="str">
        <f>_xlfn.CONCAT( tbMisc[[#This Row],[Prefix]]," ", tbMisc[[#This Row],[Name]])</f>
        <v>14.18.174 The Dragon's Heart</v>
      </c>
      <c r="H822" s="3">
        <v>11</v>
      </c>
      <c r="I822" s="2" t="s">
        <v>425</v>
      </c>
      <c r="J822"/>
    </row>
    <row r="823" spans="2:10" ht="32.1" hidden="1" customHeight="1" x14ac:dyDescent="0.25">
      <c r="B823" s="2" t="s">
        <v>584</v>
      </c>
      <c r="C823" s="41" t="s">
        <v>304</v>
      </c>
      <c r="D823" s="2" t="s">
        <v>423</v>
      </c>
      <c r="E823" s="3">
        <f>ROW(tbMisc[#This Row])-ROW(tbMisc[#Headers])</f>
        <v>175</v>
      </c>
      <c r="F823" s="34" t="str">
        <f>_xlfn.CONCAT(VLOOKUP(tbMisc[[#This Row],[Type]],tbBaseType[],2,FALSE),".",VLOOKUP(tbMisc[[#This Row],[Sub-Type]],tbSubtype[],2,FALSE),".",tbMisc[[#This Row],[Offset]])</f>
        <v>14.18.175</v>
      </c>
      <c r="G823" s="34" t="str">
        <f>_xlfn.CONCAT( tbMisc[[#This Row],[Prefix]]," ", tbMisc[[#This Row],[Name]])</f>
        <v>14.18.175 The Dreamer</v>
      </c>
      <c r="H823" s="3">
        <v>6</v>
      </c>
      <c r="I823" s="2" t="s">
        <v>425</v>
      </c>
      <c r="J823"/>
    </row>
    <row r="824" spans="2:10" ht="32.1" hidden="1" customHeight="1" x14ac:dyDescent="0.25">
      <c r="B824" s="2" t="s">
        <v>585</v>
      </c>
      <c r="C824" s="41" t="s">
        <v>304</v>
      </c>
      <c r="D824" s="2" t="s">
        <v>423</v>
      </c>
      <c r="E824" s="3">
        <f>ROW(tbMisc[#This Row])-ROW(tbMisc[#Headers])</f>
        <v>176</v>
      </c>
      <c r="F824" s="34" t="str">
        <f>_xlfn.CONCAT(VLOOKUP(tbMisc[[#This Row],[Type]],tbBaseType[],2,FALSE),".",VLOOKUP(tbMisc[[#This Row],[Sub-Type]],tbSubtype[],2,FALSE),".",tbMisc[[#This Row],[Offset]])</f>
        <v>14.18.176</v>
      </c>
      <c r="G824" s="34" t="str">
        <f>_xlfn.CONCAT( tbMisc[[#This Row],[Prefix]]," ", tbMisc[[#This Row],[Name]])</f>
        <v>14.18.176 The Dreamland</v>
      </c>
      <c r="H824" s="3">
        <v>8</v>
      </c>
      <c r="I824" s="2" t="s">
        <v>425</v>
      </c>
      <c r="J824"/>
    </row>
    <row r="825" spans="2:10" ht="32.1" hidden="1" customHeight="1" x14ac:dyDescent="0.25">
      <c r="B825" s="2" t="s">
        <v>586</v>
      </c>
      <c r="C825" s="41" t="s">
        <v>304</v>
      </c>
      <c r="D825" s="2" t="s">
        <v>423</v>
      </c>
      <c r="E825" s="3">
        <f>ROW(tbMisc[#This Row])-ROW(tbMisc[#Headers])</f>
        <v>177</v>
      </c>
      <c r="F825" s="34" t="str">
        <f>_xlfn.CONCAT(VLOOKUP(tbMisc[[#This Row],[Type]],tbBaseType[],2,FALSE),".",VLOOKUP(tbMisc[[#This Row],[Sub-Type]],tbSubtype[],2,FALSE),".",tbMisc[[#This Row],[Offset]])</f>
        <v>14.18.177</v>
      </c>
      <c r="G825" s="34" t="str">
        <f>_xlfn.CONCAT( tbMisc[[#This Row],[Prefix]]," ", tbMisc[[#This Row],[Name]])</f>
        <v>14.18.177 The Drunken Aristocrat</v>
      </c>
      <c r="H825" s="3">
        <v>8</v>
      </c>
      <c r="I825" s="2" t="s">
        <v>425</v>
      </c>
      <c r="J825"/>
    </row>
    <row r="826" spans="2:10" ht="32.1" hidden="1" customHeight="1" x14ac:dyDescent="0.25">
      <c r="B826" s="2" t="s">
        <v>587</v>
      </c>
      <c r="C826" s="41" t="s">
        <v>304</v>
      </c>
      <c r="D826" s="2" t="s">
        <v>423</v>
      </c>
      <c r="E826" s="3">
        <f>ROW(tbMisc[#This Row])-ROW(tbMisc[#Headers])</f>
        <v>178</v>
      </c>
      <c r="F826" s="34" t="str">
        <f>_xlfn.CONCAT(VLOOKUP(tbMisc[[#This Row],[Type]],tbBaseType[],2,FALSE),".",VLOOKUP(tbMisc[[#This Row],[Sub-Type]],tbSubtype[],2,FALSE),".",tbMisc[[#This Row],[Offset]])</f>
        <v>14.18.178</v>
      </c>
      <c r="G826" s="34" t="str">
        <f>_xlfn.CONCAT( tbMisc[[#This Row],[Prefix]]," ", tbMisc[[#This Row],[Name]])</f>
        <v>14.18.178 The Easy Stroll</v>
      </c>
      <c r="H826" s="3">
        <v>2</v>
      </c>
      <c r="I826" s="2" t="s">
        <v>425</v>
      </c>
      <c r="J826"/>
    </row>
    <row r="827" spans="2:10" ht="32.1" hidden="1" customHeight="1" x14ac:dyDescent="0.25">
      <c r="B827" s="2" t="s">
        <v>588</v>
      </c>
      <c r="C827" s="41" t="s">
        <v>304</v>
      </c>
      <c r="D827" s="2" t="s">
        <v>423</v>
      </c>
      <c r="E827" s="3">
        <f>ROW(tbMisc[#This Row])-ROW(tbMisc[#Headers])</f>
        <v>179</v>
      </c>
      <c r="F827" s="34" t="str">
        <f>_xlfn.CONCAT(VLOOKUP(tbMisc[[#This Row],[Type]],tbBaseType[],2,FALSE),".",VLOOKUP(tbMisc[[#This Row],[Sub-Type]],tbSubtype[],2,FALSE),".",tbMisc[[#This Row],[Offset]])</f>
        <v>14.18.179</v>
      </c>
      <c r="G827" s="34" t="str">
        <f>_xlfn.CONCAT( tbMisc[[#This Row],[Prefix]]," ", tbMisc[[#This Row],[Name]])</f>
        <v>14.18.179 The Eldritch Decay</v>
      </c>
      <c r="H827" s="3">
        <v>4</v>
      </c>
      <c r="I827" s="2" t="s">
        <v>425</v>
      </c>
      <c r="J827"/>
    </row>
    <row r="828" spans="2:10" ht="32.1" hidden="1" customHeight="1" x14ac:dyDescent="0.25">
      <c r="B828" s="2" t="s">
        <v>589</v>
      </c>
      <c r="C828" s="41" t="s">
        <v>304</v>
      </c>
      <c r="D828" s="2" t="s">
        <v>423</v>
      </c>
      <c r="E828" s="3">
        <f>ROW(tbMisc[#This Row])-ROW(tbMisc[#Headers])</f>
        <v>180</v>
      </c>
      <c r="F828" s="34" t="str">
        <f>_xlfn.CONCAT(VLOOKUP(tbMisc[[#This Row],[Type]],tbBaseType[],2,FALSE),".",VLOOKUP(tbMisc[[#This Row],[Sub-Type]],tbSubtype[],2,FALSE),".",tbMisc[[#This Row],[Offset]])</f>
        <v>14.18.180</v>
      </c>
      <c r="G828" s="34" t="str">
        <f>_xlfn.CONCAT( tbMisc[[#This Row],[Prefix]]," ", tbMisc[[#This Row],[Name]])</f>
        <v>14.18.180 The Encroaching Darkness</v>
      </c>
      <c r="H828" s="3">
        <v>8</v>
      </c>
      <c r="I828" s="2" t="s">
        <v>425</v>
      </c>
      <c r="J828"/>
    </row>
    <row r="829" spans="2:10" ht="32.1" hidden="1" customHeight="1" x14ac:dyDescent="0.25">
      <c r="B829" s="2" t="s">
        <v>590</v>
      </c>
      <c r="C829" s="41" t="s">
        <v>304</v>
      </c>
      <c r="D829" s="2" t="s">
        <v>423</v>
      </c>
      <c r="E829" s="3">
        <f>ROW(tbMisc[#This Row])-ROW(tbMisc[#Headers])</f>
        <v>181</v>
      </c>
      <c r="F829" s="34" t="str">
        <f>_xlfn.CONCAT(VLOOKUP(tbMisc[[#This Row],[Type]],tbBaseType[],2,FALSE),".",VLOOKUP(tbMisc[[#This Row],[Sub-Type]],tbSubtype[],2,FALSE),".",tbMisc[[#This Row],[Offset]])</f>
        <v>14.18.181</v>
      </c>
      <c r="G829" s="34" t="str">
        <f>_xlfn.CONCAT( tbMisc[[#This Row],[Prefix]]," ", tbMisc[[#This Row],[Name]])</f>
        <v>14.18.181 The Endless Darkness</v>
      </c>
      <c r="H829" s="3">
        <v>9</v>
      </c>
      <c r="I829" s="2" t="s">
        <v>425</v>
      </c>
      <c r="J829"/>
    </row>
    <row r="830" spans="2:10" ht="32.1" hidden="1" customHeight="1" x14ac:dyDescent="0.25">
      <c r="B830" s="2" t="s">
        <v>591</v>
      </c>
      <c r="C830" s="41" t="s">
        <v>304</v>
      </c>
      <c r="D830" s="2" t="s">
        <v>423</v>
      </c>
      <c r="E830" s="3">
        <f>ROW(tbMisc[#This Row])-ROW(tbMisc[#Headers])</f>
        <v>182</v>
      </c>
      <c r="F830" s="34" t="str">
        <f>_xlfn.CONCAT(VLOOKUP(tbMisc[[#This Row],[Type]],tbBaseType[],2,FALSE),".",VLOOKUP(tbMisc[[#This Row],[Sub-Type]],tbSubtype[],2,FALSE),".",tbMisc[[#This Row],[Offset]])</f>
        <v>14.18.182</v>
      </c>
      <c r="G830" s="34" t="str">
        <f>_xlfn.CONCAT( tbMisc[[#This Row],[Prefix]]," ", tbMisc[[#This Row],[Name]])</f>
        <v>14.18.182 The Endurance</v>
      </c>
      <c r="H830" s="3">
        <v>4</v>
      </c>
      <c r="I830" s="2" t="s">
        <v>425</v>
      </c>
      <c r="J830"/>
    </row>
    <row r="831" spans="2:10" ht="32.1" hidden="1" customHeight="1" x14ac:dyDescent="0.25">
      <c r="B831" s="2" t="s">
        <v>592</v>
      </c>
      <c r="C831" s="41" t="s">
        <v>304</v>
      </c>
      <c r="D831" s="2" t="s">
        <v>423</v>
      </c>
      <c r="E831" s="3">
        <f>ROW(tbMisc[#This Row])-ROW(tbMisc[#Headers])</f>
        <v>183</v>
      </c>
      <c r="F831" s="34" t="str">
        <f>_xlfn.CONCAT(VLOOKUP(tbMisc[[#This Row],[Type]],tbBaseType[],2,FALSE),".",VLOOKUP(tbMisc[[#This Row],[Sub-Type]],tbSubtype[],2,FALSE),".",tbMisc[[#This Row],[Offset]])</f>
        <v>14.18.183</v>
      </c>
      <c r="G831" s="34" t="str">
        <f>_xlfn.CONCAT( tbMisc[[#This Row],[Prefix]]," ", tbMisc[[#This Row],[Name]])</f>
        <v>14.18.183 The Enlightened</v>
      </c>
      <c r="H831" s="3">
        <v>6</v>
      </c>
      <c r="I831" s="2" t="s">
        <v>425</v>
      </c>
      <c r="J831"/>
    </row>
    <row r="832" spans="2:10" ht="32.1" hidden="1" customHeight="1" x14ac:dyDescent="0.25">
      <c r="B832" s="2" t="s">
        <v>593</v>
      </c>
      <c r="C832" s="41" t="s">
        <v>304</v>
      </c>
      <c r="D832" s="2" t="s">
        <v>423</v>
      </c>
      <c r="E832" s="3">
        <f>ROW(tbMisc[#This Row])-ROW(tbMisc[#Headers])</f>
        <v>184</v>
      </c>
      <c r="F832" s="34" t="str">
        <f>_xlfn.CONCAT(VLOOKUP(tbMisc[[#This Row],[Type]],tbBaseType[],2,FALSE),".",VLOOKUP(tbMisc[[#This Row],[Sub-Type]],tbSubtype[],2,FALSE),".",tbMisc[[#This Row],[Offset]])</f>
        <v>14.18.184</v>
      </c>
      <c r="G832" s="34" t="str">
        <f>_xlfn.CONCAT( tbMisc[[#This Row],[Prefix]]," ", tbMisc[[#This Row],[Name]])</f>
        <v>14.18.184 The Escape</v>
      </c>
      <c r="H832" s="3">
        <v>5</v>
      </c>
      <c r="I832" s="2" t="s">
        <v>425</v>
      </c>
      <c r="J832"/>
    </row>
    <row r="833" spans="2:10" ht="32.1" hidden="1" customHeight="1" x14ac:dyDescent="0.25">
      <c r="B833" s="2" t="s">
        <v>594</v>
      </c>
      <c r="C833" s="41" t="s">
        <v>304</v>
      </c>
      <c r="D833" s="2" t="s">
        <v>423</v>
      </c>
      <c r="E833" s="3">
        <f>ROW(tbMisc[#This Row])-ROW(tbMisc[#Headers])</f>
        <v>185</v>
      </c>
      <c r="F833" s="34" t="str">
        <f>_xlfn.CONCAT(VLOOKUP(tbMisc[[#This Row],[Type]],tbBaseType[],2,FALSE),".",VLOOKUP(tbMisc[[#This Row],[Sub-Type]],tbSubtype[],2,FALSE),".",tbMisc[[#This Row],[Offset]])</f>
        <v>14.18.185</v>
      </c>
      <c r="G833" s="34" t="str">
        <f>_xlfn.CONCAT( tbMisc[[#This Row],[Prefix]]," ", tbMisc[[#This Row],[Name]])</f>
        <v>14.18.185 The Ethereal</v>
      </c>
      <c r="H833" s="3">
        <v>7</v>
      </c>
      <c r="I833" s="2" t="s">
        <v>425</v>
      </c>
      <c r="J833"/>
    </row>
    <row r="834" spans="2:10" ht="32.1" hidden="1" customHeight="1" x14ac:dyDescent="0.25">
      <c r="B834" s="2" t="s">
        <v>595</v>
      </c>
      <c r="C834" s="41" t="s">
        <v>304</v>
      </c>
      <c r="D834" s="2" t="s">
        <v>423</v>
      </c>
      <c r="E834" s="3">
        <f>ROW(tbMisc[#This Row])-ROW(tbMisc[#Headers])</f>
        <v>186</v>
      </c>
      <c r="F834" s="34" t="str">
        <f>_xlfn.CONCAT(VLOOKUP(tbMisc[[#This Row],[Type]],tbBaseType[],2,FALSE),".",VLOOKUP(tbMisc[[#This Row],[Sub-Type]],tbSubtype[],2,FALSE),".",tbMisc[[#This Row],[Offset]])</f>
        <v>14.18.186</v>
      </c>
      <c r="G834" s="34" t="str">
        <f>_xlfn.CONCAT( tbMisc[[#This Row],[Prefix]]," ", tbMisc[[#This Row],[Name]])</f>
        <v>14.18.186 The Explorer</v>
      </c>
      <c r="H834" s="3">
        <v>6</v>
      </c>
      <c r="I834" s="2" t="s">
        <v>425</v>
      </c>
      <c r="J834"/>
    </row>
    <row r="835" spans="2:10" ht="32.1" hidden="1" customHeight="1" x14ac:dyDescent="0.25">
      <c r="B835" s="2" t="s">
        <v>596</v>
      </c>
      <c r="C835" s="41" t="s">
        <v>304</v>
      </c>
      <c r="D835" s="2" t="s">
        <v>423</v>
      </c>
      <c r="E835" s="3">
        <f>ROW(tbMisc[#This Row])-ROW(tbMisc[#Headers])</f>
        <v>187</v>
      </c>
      <c r="F835" s="34" t="str">
        <f>_xlfn.CONCAT(VLOOKUP(tbMisc[[#This Row],[Type]],tbBaseType[],2,FALSE),".",VLOOKUP(tbMisc[[#This Row],[Sub-Type]],tbSubtype[],2,FALSE),".",tbMisc[[#This Row],[Offset]])</f>
        <v>14.18.187</v>
      </c>
      <c r="G835" s="34" t="str">
        <f>_xlfn.CONCAT( tbMisc[[#This Row],[Prefix]]," ", tbMisc[[#This Row],[Name]])</f>
        <v>14.18.187 The Eye of Terror</v>
      </c>
      <c r="H835" s="3">
        <v>8</v>
      </c>
      <c r="I835" s="2" t="s">
        <v>425</v>
      </c>
      <c r="J835"/>
    </row>
    <row r="836" spans="2:10" ht="32.1" hidden="1" customHeight="1" x14ac:dyDescent="0.25">
      <c r="B836" s="2" t="s">
        <v>597</v>
      </c>
      <c r="C836" s="41" t="s">
        <v>304</v>
      </c>
      <c r="D836" s="2" t="s">
        <v>423</v>
      </c>
      <c r="E836" s="3">
        <f>ROW(tbMisc[#This Row])-ROW(tbMisc[#Headers])</f>
        <v>188</v>
      </c>
      <c r="F836" s="34" t="str">
        <f>_xlfn.CONCAT(VLOOKUP(tbMisc[[#This Row],[Type]],tbBaseType[],2,FALSE),".",VLOOKUP(tbMisc[[#This Row],[Sub-Type]],tbSubtype[],2,FALSE),".",tbMisc[[#This Row],[Offset]])</f>
        <v>14.18.188</v>
      </c>
      <c r="G836" s="34" t="str">
        <f>_xlfn.CONCAT( tbMisc[[#This Row],[Prefix]]," ", tbMisc[[#This Row],[Name]])</f>
        <v>14.18.188 The Eye of the Dragon</v>
      </c>
      <c r="H836" s="3">
        <v>10</v>
      </c>
      <c r="I836" s="2" t="s">
        <v>425</v>
      </c>
      <c r="J836"/>
    </row>
    <row r="837" spans="2:10" ht="32.1" hidden="1" customHeight="1" x14ac:dyDescent="0.25">
      <c r="B837" s="2" t="s">
        <v>598</v>
      </c>
      <c r="C837" s="41" t="s">
        <v>304</v>
      </c>
      <c r="D837" s="2" t="s">
        <v>423</v>
      </c>
      <c r="E837" s="3">
        <f>ROW(tbMisc[#This Row])-ROW(tbMisc[#Headers])</f>
        <v>189</v>
      </c>
      <c r="F837" s="34" t="str">
        <f>_xlfn.CONCAT(VLOOKUP(tbMisc[[#This Row],[Type]],tbBaseType[],2,FALSE),".",VLOOKUP(tbMisc[[#This Row],[Sub-Type]],tbSubtype[],2,FALSE),".",tbMisc[[#This Row],[Offset]])</f>
        <v>14.18.189</v>
      </c>
      <c r="G837" s="34" t="str">
        <f>_xlfn.CONCAT( tbMisc[[#This Row],[Prefix]]," ", tbMisc[[#This Row],[Name]])</f>
        <v>14.18.189 The Fathomless Depths</v>
      </c>
      <c r="H837" s="3">
        <v>8</v>
      </c>
      <c r="I837" s="2" t="s">
        <v>425</v>
      </c>
      <c r="J837"/>
    </row>
    <row r="838" spans="2:10" ht="32.1" hidden="1" customHeight="1" x14ac:dyDescent="0.25">
      <c r="B838" s="2" t="s">
        <v>599</v>
      </c>
      <c r="C838" s="41" t="s">
        <v>304</v>
      </c>
      <c r="D838" s="2" t="s">
        <v>423</v>
      </c>
      <c r="E838" s="3">
        <f>ROW(tbMisc[#This Row])-ROW(tbMisc[#Headers])</f>
        <v>190</v>
      </c>
      <c r="F838" s="34" t="str">
        <f>_xlfn.CONCAT(VLOOKUP(tbMisc[[#This Row],[Type]],tbBaseType[],2,FALSE),".",VLOOKUP(tbMisc[[#This Row],[Sub-Type]],tbSubtype[],2,FALSE),".",tbMisc[[#This Row],[Offset]])</f>
        <v>14.18.190</v>
      </c>
      <c r="G838" s="34" t="str">
        <f>_xlfn.CONCAT( tbMisc[[#This Row],[Prefix]]," ", tbMisc[[#This Row],[Name]])</f>
        <v>14.18.190 The Feast</v>
      </c>
      <c r="H838" s="3">
        <v>5</v>
      </c>
      <c r="I838" s="2" t="s">
        <v>425</v>
      </c>
      <c r="J838"/>
    </row>
    <row r="839" spans="2:10" ht="32.1" hidden="1" customHeight="1" x14ac:dyDescent="0.25">
      <c r="B839" s="2" t="s">
        <v>600</v>
      </c>
      <c r="C839" s="41" t="s">
        <v>304</v>
      </c>
      <c r="D839" s="2" t="s">
        <v>423</v>
      </c>
      <c r="E839" s="3">
        <f>ROW(tbMisc[#This Row])-ROW(tbMisc[#Headers])</f>
        <v>191</v>
      </c>
      <c r="F839" s="34" t="str">
        <f>_xlfn.CONCAT(VLOOKUP(tbMisc[[#This Row],[Type]],tbBaseType[],2,FALSE),".",VLOOKUP(tbMisc[[#This Row],[Sub-Type]],tbSubtype[],2,FALSE),".",tbMisc[[#This Row],[Offset]])</f>
        <v>14.18.191</v>
      </c>
      <c r="G839" s="34" t="str">
        <f>_xlfn.CONCAT( tbMisc[[#This Row],[Prefix]]," ", tbMisc[[#This Row],[Name]])</f>
        <v>14.18.191 The Fiend</v>
      </c>
      <c r="H839" s="3">
        <v>11</v>
      </c>
      <c r="I839" s="2" t="s">
        <v>425</v>
      </c>
      <c r="J839"/>
    </row>
    <row r="840" spans="2:10" ht="32.1" hidden="1" customHeight="1" x14ac:dyDescent="0.25">
      <c r="B840" s="2" t="s">
        <v>601</v>
      </c>
      <c r="C840" s="41" t="s">
        <v>304</v>
      </c>
      <c r="D840" s="2" t="s">
        <v>423</v>
      </c>
      <c r="E840" s="3">
        <f>ROW(tbMisc[#This Row])-ROW(tbMisc[#Headers])</f>
        <v>192</v>
      </c>
      <c r="F840" s="34" t="str">
        <f>_xlfn.CONCAT(VLOOKUP(tbMisc[[#This Row],[Type]],tbBaseType[],2,FALSE),".",VLOOKUP(tbMisc[[#This Row],[Sub-Type]],tbSubtype[],2,FALSE),".",tbMisc[[#This Row],[Offset]])</f>
        <v>14.18.192</v>
      </c>
      <c r="G840" s="34" t="str">
        <f>_xlfn.CONCAT( tbMisc[[#This Row],[Prefix]]," ", tbMisc[[#This Row],[Name]])</f>
        <v>14.18.192 The Fishmonger</v>
      </c>
      <c r="H840" s="3">
        <v>4</v>
      </c>
      <c r="I840" s="2" t="s">
        <v>425</v>
      </c>
      <c r="J840"/>
    </row>
    <row r="841" spans="2:10" ht="32.1" hidden="1" customHeight="1" x14ac:dyDescent="0.25">
      <c r="B841" s="2" t="s">
        <v>602</v>
      </c>
      <c r="C841" s="41" t="s">
        <v>304</v>
      </c>
      <c r="D841" s="2" t="s">
        <v>423</v>
      </c>
      <c r="E841" s="3">
        <f>ROW(tbMisc[#This Row])-ROW(tbMisc[#Headers])</f>
        <v>193</v>
      </c>
      <c r="F841" s="34" t="str">
        <f>_xlfn.CONCAT(VLOOKUP(tbMisc[[#This Row],[Type]],tbBaseType[],2,FALSE),".",VLOOKUP(tbMisc[[#This Row],[Sub-Type]],tbSubtype[],2,FALSE),".",tbMisc[[#This Row],[Offset]])</f>
        <v>14.18.193</v>
      </c>
      <c r="G841" s="34" t="str">
        <f>_xlfn.CONCAT( tbMisc[[#This Row],[Prefix]]," ", tbMisc[[#This Row],[Name]])</f>
        <v>14.18.193 The Fletcher</v>
      </c>
      <c r="H841" s="3">
        <v>5</v>
      </c>
      <c r="I841" s="2" t="s">
        <v>425</v>
      </c>
      <c r="J841"/>
    </row>
    <row r="842" spans="2:10" ht="32.1" hidden="1" customHeight="1" x14ac:dyDescent="0.25">
      <c r="B842" s="2" t="s">
        <v>603</v>
      </c>
      <c r="C842" s="41" t="s">
        <v>304</v>
      </c>
      <c r="D842" s="2" t="s">
        <v>423</v>
      </c>
      <c r="E842" s="3">
        <f>ROW(tbMisc[#This Row])-ROW(tbMisc[#Headers])</f>
        <v>194</v>
      </c>
      <c r="F842" s="34" t="str">
        <f>_xlfn.CONCAT(VLOOKUP(tbMisc[[#This Row],[Type]],tbBaseType[],2,FALSE),".",VLOOKUP(tbMisc[[#This Row],[Sub-Type]],tbSubtype[],2,FALSE),".",tbMisc[[#This Row],[Offset]])</f>
        <v>14.18.194</v>
      </c>
      <c r="G842" s="34" t="str">
        <f>_xlfn.CONCAT( tbMisc[[#This Row],[Prefix]]," ", tbMisc[[#This Row],[Name]])</f>
        <v>14.18.194 The Flora's Gift</v>
      </c>
      <c r="H842" s="3">
        <v>5</v>
      </c>
      <c r="I842" s="2" t="s">
        <v>425</v>
      </c>
      <c r="J842"/>
    </row>
    <row r="843" spans="2:10" ht="32.1" hidden="1" customHeight="1" x14ac:dyDescent="0.25">
      <c r="B843" s="2" t="s">
        <v>604</v>
      </c>
      <c r="C843" s="41" t="s">
        <v>304</v>
      </c>
      <c r="D843" s="2" t="s">
        <v>423</v>
      </c>
      <c r="E843" s="3">
        <f>ROW(tbMisc[#This Row])-ROW(tbMisc[#Headers])</f>
        <v>195</v>
      </c>
      <c r="F843" s="34" t="str">
        <f>_xlfn.CONCAT(VLOOKUP(tbMisc[[#This Row],[Type]],tbBaseType[],2,FALSE),".",VLOOKUP(tbMisc[[#This Row],[Sub-Type]],tbSubtype[],2,FALSE),".",tbMisc[[#This Row],[Offset]])</f>
        <v>14.18.195</v>
      </c>
      <c r="G843" s="34" t="str">
        <f>_xlfn.CONCAT( tbMisc[[#This Row],[Prefix]]," ", tbMisc[[#This Row],[Name]])</f>
        <v>14.18.195 The Fool</v>
      </c>
      <c r="H843" s="3">
        <v>4</v>
      </c>
      <c r="I843" s="2" t="s">
        <v>425</v>
      </c>
      <c r="J843"/>
    </row>
    <row r="844" spans="2:10" ht="32.1" hidden="1" customHeight="1" x14ac:dyDescent="0.25">
      <c r="B844" s="2" t="s">
        <v>605</v>
      </c>
      <c r="C844" s="41" t="s">
        <v>304</v>
      </c>
      <c r="D844" s="2" t="s">
        <v>423</v>
      </c>
      <c r="E844" s="3">
        <f>ROW(tbMisc[#This Row])-ROW(tbMisc[#Headers])</f>
        <v>196</v>
      </c>
      <c r="F844" s="34" t="str">
        <f>_xlfn.CONCAT(VLOOKUP(tbMisc[[#This Row],[Type]],tbBaseType[],2,FALSE),".",VLOOKUP(tbMisc[[#This Row],[Sub-Type]],tbSubtype[],2,FALSE),".",tbMisc[[#This Row],[Offset]])</f>
        <v>14.18.196</v>
      </c>
      <c r="G844" s="34" t="str">
        <f>_xlfn.CONCAT( tbMisc[[#This Row],[Prefix]]," ", tbMisc[[#This Row],[Name]])</f>
        <v>14.18.196 The Formless Sea</v>
      </c>
      <c r="H844" s="3">
        <v>7</v>
      </c>
      <c r="I844" s="2" t="s">
        <v>425</v>
      </c>
      <c r="J844"/>
    </row>
    <row r="845" spans="2:10" ht="32.1" hidden="1" customHeight="1" x14ac:dyDescent="0.25">
      <c r="B845" s="2" t="s">
        <v>606</v>
      </c>
      <c r="C845" s="41" t="s">
        <v>304</v>
      </c>
      <c r="D845" s="2" t="s">
        <v>423</v>
      </c>
      <c r="E845" s="3">
        <f>ROW(tbMisc[#This Row])-ROW(tbMisc[#Headers])</f>
        <v>197</v>
      </c>
      <c r="F845" s="34" t="str">
        <f>_xlfn.CONCAT(VLOOKUP(tbMisc[[#This Row],[Type]],tbBaseType[],2,FALSE),".",VLOOKUP(tbMisc[[#This Row],[Sub-Type]],tbSubtype[],2,FALSE),".",tbMisc[[#This Row],[Offset]])</f>
        <v>14.18.197</v>
      </c>
      <c r="G845" s="34" t="str">
        <f>_xlfn.CONCAT( tbMisc[[#This Row],[Prefix]]," ", tbMisc[[#This Row],[Name]])</f>
        <v>14.18.197 The Forsaken</v>
      </c>
      <c r="H845" s="3">
        <v>7</v>
      </c>
      <c r="I845" s="2" t="s">
        <v>425</v>
      </c>
      <c r="J845"/>
    </row>
    <row r="846" spans="2:10" ht="32.1" hidden="1" customHeight="1" x14ac:dyDescent="0.25">
      <c r="B846" s="2" t="s">
        <v>607</v>
      </c>
      <c r="C846" s="41" t="s">
        <v>304</v>
      </c>
      <c r="D846" s="2" t="s">
        <v>423</v>
      </c>
      <c r="E846" s="3">
        <f>ROW(tbMisc[#This Row])-ROW(tbMisc[#Headers])</f>
        <v>198</v>
      </c>
      <c r="F846" s="34" t="str">
        <f>_xlfn.CONCAT(VLOOKUP(tbMisc[[#This Row],[Type]],tbBaseType[],2,FALSE),".",VLOOKUP(tbMisc[[#This Row],[Sub-Type]],tbSubtype[],2,FALSE),".",tbMisc[[#This Row],[Offset]])</f>
        <v>14.18.198</v>
      </c>
      <c r="G846" s="34" t="str">
        <f>_xlfn.CONCAT( tbMisc[[#This Row],[Prefix]]," ", tbMisc[[#This Row],[Name]])</f>
        <v>14.18.198 The Fox</v>
      </c>
      <c r="H846" s="3">
        <v>6</v>
      </c>
      <c r="I846" s="2" t="s">
        <v>425</v>
      </c>
      <c r="J846"/>
    </row>
    <row r="847" spans="2:10" ht="32.1" hidden="1" customHeight="1" x14ac:dyDescent="0.25">
      <c r="B847" s="2" t="s">
        <v>608</v>
      </c>
      <c r="C847" s="41" t="s">
        <v>304</v>
      </c>
      <c r="D847" s="2" t="s">
        <v>423</v>
      </c>
      <c r="E847" s="3">
        <f>ROW(tbMisc[#This Row])-ROW(tbMisc[#Headers])</f>
        <v>199</v>
      </c>
      <c r="F847" s="34" t="str">
        <f>_xlfn.CONCAT(VLOOKUP(tbMisc[[#This Row],[Type]],tbBaseType[],2,FALSE),".",VLOOKUP(tbMisc[[#This Row],[Sub-Type]],tbSubtype[],2,FALSE),".",tbMisc[[#This Row],[Offset]])</f>
        <v>14.18.199</v>
      </c>
      <c r="G847" s="34" t="str">
        <f>_xlfn.CONCAT( tbMisc[[#This Row],[Prefix]]," ", tbMisc[[#This Row],[Name]])</f>
        <v>14.18.199 The Gambler</v>
      </c>
      <c r="H847" s="3">
        <v>5</v>
      </c>
      <c r="I847" s="2" t="s">
        <v>425</v>
      </c>
      <c r="J847"/>
    </row>
    <row r="848" spans="2:10" ht="32.1" hidden="1" customHeight="1" x14ac:dyDescent="0.25">
      <c r="B848" s="2" t="s">
        <v>609</v>
      </c>
      <c r="C848" s="41" t="s">
        <v>304</v>
      </c>
      <c r="D848" s="2" t="s">
        <v>423</v>
      </c>
      <c r="E848" s="3">
        <f>ROW(tbMisc[#This Row])-ROW(tbMisc[#Headers])</f>
        <v>200</v>
      </c>
      <c r="F848" s="34" t="str">
        <f>_xlfn.CONCAT(VLOOKUP(tbMisc[[#This Row],[Type]],tbBaseType[],2,FALSE),".",VLOOKUP(tbMisc[[#This Row],[Sub-Type]],tbSubtype[],2,FALSE),".",tbMisc[[#This Row],[Offset]])</f>
        <v>14.18.200</v>
      </c>
      <c r="G848" s="34" t="str">
        <f>_xlfn.CONCAT( tbMisc[[#This Row],[Prefix]]," ", tbMisc[[#This Row],[Name]])</f>
        <v>14.18.200 The Garish Power</v>
      </c>
      <c r="H848" s="3">
        <v>4</v>
      </c>
      <c r="I848" s="2" t="s">
        <v>425</v>
      </c>
      <c r="J848"/>
    </row>
    <row r="849" spans="2:10" ht="32.1" hidden="1" customHeight="1" x14ac:dyDescent="0.25">
      <c r="B849" s="2" t="s">
        <v>441</v>
      </c>
      <c r="C849" s="41" t="s">
        <v>304</v>
      </c>
      <c r="D849" s="2" t="s">
        <v>423</v>
      </c>
      <c r="E849" s="3">
        <f>ROW(tbMisc[#This Row])-ROW(tbMisc[#Headers])</f>
        <v>201</v>
      </c>
      <c r="F849" s="34" t="str">
        <f>_xlfn.CONCAT(VLOOKUP(tbMisc[[#This Row],[Type]],tbBaseType[],2,FALSE),".",VLOOKUP(tbMisc[[#This Row],[Sub-Type]],tbSubtype[],2,FALSE),".",tbMisc[[#This Row],[Offset]])</f>
        <v>14.18.201</v>
      </c>
      <c r="G849" s="34" t="str">
        <f>_xlfn.CONCAT( tbMisc[[#This Row],[Prefix]]," ", tbMisc[[#This Row],[Name]])</f>
        <v>14.18.201 The Gemcutter</v>
      </c>
      <c r="H849" s="3">
        <v>3</v>
      </c>
      <c r="I849" s="2" t="s">
        <v>425</v>
      </c>
      <c r="J849"/>
    </row>
    <row r="850" spans="2:10" ht="32.1" hidden="1" customHeight="1" x14ac:dyDescent="0.25">
      <c r="B850" s="2" t="s">
        <v>429</v>
      </c>
      <c r="C850" s="41" t="s">
        <v>304</v>
      </c>
      <c r="D850" s="2" t="s">
        <v>423</v>
      </c>
      <c r="E850" s="3">
        <f>ROW(tbMisc[#This Row])-ROW(tbMisc[#Headers])</f>
        <v>202</v>
      </c>
      <c r="F850" s="34" t="str">
        <f>_xlfn.CONCAT(VLOOKUP(tbMisc[[#This Row],[Type]],tbBaseType[],2,FALSE),".",VLOOKUP(tbMisc[[#This Row],[Sub-Type]],tbSubtype[],2,FALSE),".",tbMisc[[#This Row],[Offset]])</f>
        <v>14.18.202</v>
      </c>
      <c r="G850" s="34" t="str">
        <f>_xlfn.CONCAT( tbMisc[[#This Row],[Prefix]]," ", tbMisc[[#This Row],[Name]])</f>
        <v>14.18.202 The Gentleman</v>
      </c>
      <c r="H850" s="3">
        <v>4</v>
      </c>
      <c r="I850" s="2" t="s">
        <v>425</v>
      </c>
      <c r="J850"/>
    </row>
    <row r="851" spans="2:10" ht="32.1" hidden="1" customHeight="1" x14ac:dyDescent="0.25">
      <c r="B851" s="2" t="s">
        <v>430</v>
      </c>
      <c r="C851" s="41" t="s">
        <v>304</v>
      </c>
      <c r="D851" s="2" t="s">
        <v>423</v>
      </c>
      <c r="E851" s="3">
        <f>ROW(tbMisc[#This Row])-ROW(tbMisc[#Headers])</f>
        <v>203</v>
      </c>
      <c r="F851" s="34" t="str">
        <f>_xlfn.CONCAT(VLOOKUP(tbMisc[[#This Row],[Type]],tbBaseType[],2,FALSE),".",VLOOKUP(tbMisc[[#This Row],[Sub-Type]],tbSubtype[],2,FALSE),".",tbMisc[[#This Row],[Offset]])</f>
        <v>14.18.203</v>
      </c>
      <c r="G851" s="34" t="str">
        <f>_xlfn.CONCAT( tbMisc[[#This Row],[Prefix]]," ", tbMisc[[#This Row],[Name]])</f>
        <v>14.18.203 The Gladiator</v>
      </c>
      <c r="H851" s="3">
        <v>5</v>
      </c>
      <c r="I851" s="2" t="s">
        <v>425</v>
      </c>
      <c r="J851"/>
    </row>
    <row r="852" spans="2:10" ht="32.1" hidden="1" customHeight="1" x14ac:dyDescent="0.25">
      <c r="B852" s="2" t="s">
        <v>610</v>
      </c>
      <c r="C852" s="41" t="s">
        <v>304</v>
      </c>
      <c r="D852" s="2" t="s">
        <v>423</v>
      </c>
      <c r="E852" s="3">
        <f>ROW(tbMisc[#This Row])-ROW(tbMisc[#Headers])</f>
        <v>204</v>
      </c>
      <c r="F852" s="34" t="str">
        <f>_xlfn.CONCAT(VLOOKUP(tbMisc[[#This Row],[Type]],tbBaseType[],2,FALSE),".",VLOOKUP(tbMisc[[#This Row],[Sub-Type]],tbSubtype[],2,FALSE),".",tbMisc[[#This Row],[Offset]])</f>
        <v>14.18.204</v>
      </c>
      <c r="G852" s="34" t="str">
        <f>_xlfn.CONCAT( tbMisc[[#This Row],[Prefix]]," ", tbMisc[[#This Row],[Name]])</f>
        <v>14.18.204 The Golden Era</v>
      </c>
      <c r="H852" s="3">
        <v>7</v>
      </c>
      <c r="I852" s="2" t="s">
        <v>425</v>
      </c>
      <c r="J852"/>
    </row>
    <row r="853" spans="2:10" ht="32.1" hidden="1" customHeight="1" x14ac:dyDescent="0.25">
      <c r="B853" s="2" t="s">
        <v>611</v>
      </c>
      <c r="C853" s="41" t="s">
        <v>304</v>
      </c>
      <c r="D853" s="2" t="s">
        <v>423</v>
      </c>
      <c r="E853" s="3">
        <f>ROW(tbMisc[#This Row])-ROW(tbMisc[#Headers])</f>
        <v>205</v>
      </c>
      <c r="F853" s="34" t="str">
        <f>_xlfn.CONCAT(VLOOKUP(tbMisc[[#This Row],[Type]],tbBaseType[],2,FALSE),".",VLOOKUP(tbMisc[[#This Row],[Sub-Type]],tbSubtype[],2,FALSE),".",tbMisc[[#This Row],[Offset]])</f>
        <v>14.18.205</v>
      </c>
      <c r="G853" s="34" t="str">
        <f>_xlfn.CONCAT( tbMisc[[#This Row],[Prefix]]," ", tbMisc[[#This Row],[Name]])</f>
        <v>14.18.205 The Greatest Intentions</v>
      </c>
      <c r="H853" s="3">
        <v>10</v>
      </c>
      <c r="I853" s="2" t="s">
        <v>425</v>
      </c>
      <c r="J853"/>
    </row>
    <row r="854" spans="2:10" ht="32.1" hidden="1" customHeight="1" x14ac:dyDescent="0.25">
      <c r="B854" s="2" t="s">
        <v>612</v>
      </c>
      <c r="C854" s="41" t="s">
        <v>304</v>
      </c>
      <c r="D854" s="2" t="s">
        <v>423</v>
      </c>
      <c r="E854" s="3">
        <f>ROW(tbMisc[#This Row])-ROW(tbMisc[#Headers])</f>
        <v>206</v>
      </c>
      <c r="F854" s="34" t="str">
        <f>_xlfn.CONCAT(VLOOKUP(tbMisc[[#This Row],[Type]],tbBaseType[],2,FALSE),".",VLOOKUP(tbMisc[[#This Row],[Sub-Type]],tbSubtype[],2,FALSE),".",tbMisc[[#This Row],[Offset]])</f>
        <v>14.18.206</v>
      </c>
      <c r="G854" s="34" t="str">
        <f>_xlfn.CONCAT( tbMisc[[#This Row],[Prefix]]," ", tbMisc[[#This Row],[Name]])</f>
        <v>14.18.206 The Gulf</v>
      </c>
      <c r="H854" s="3">
        <v>5</v>
      </c>
      <c r="I854" s="2" t="s">
        <v>425</v>
      </c>
      <c r="J854"/>
    </row>
    <row r="855" spans="2:10" ht="32.1" hidden="1" customHeight="1" x14ac:dyDescent="0.25">
      <c r="B855" s="2" t="s">
        <v>613</v>
      </c>
      <c r="C855" s="41" t="s">
        <v>304</v>
      </c>
      <c r="D855" s="2" t="s">
        <v>423</v>
      </c>
      <c r="E855" s="3">
        <f>ROW(tbMisc[#This Row])-ROW(tbMisc[#Headers])</f>
        <v>207</v>
      </c>
      <c r="F855" s="34" t="str">
        <f>_xlfn.CONCAT(VLOOKUP(tbMisc[[#This Row],[Type]],tbBaseType[],2,FALSE),".",VLOOKUP(tbMisc[[#This Row],[Sub-Type]],tbSubtype[],2,FALSE),".",tbMisc[[#This Row],[Offset]])</f>
        <v>14.18.207</v>
      </c>
      <c r="G855" s="34" t="str">
        <f>_xlfn.CONCAT( tbMisc[[#This Row],[Prefix]]," ", tbMisc[[#This Row],[Name]])</f>
        <v>14.18.207 The Hale Heart</v>
      </c>
      <c r="H855" s="3">
        <v>4</v>
      </c>
      <c r="I855" s="2" t="s">
        <v>425</v>
      </c>
      <c r="J855"/>
    </row>
    <row r="856" spans="2:10" ht="32.1" hidden="1" customHeight="1" x14ac:dyDescent="0.25">
      <c r="B856" s="2" t="s">
        <v>614</v>
      </c>
      <c r="C856" s="41" t="s">
        <v>304</v>
      </c>
      <c r="D856" s="2" t="s">
        <v>423</v>
      </c>
      <c r="E856" s="3">
        <f>ROW(tbMisc[#This Row])-ROW(tbMisc[#Headers])</f>
        <v>208</v>
      </c>
      <c r="F856" s="34" t="str">
        <f>_xlfn.CONCAT(VLOOKUP(tbMisc[[#This Row],[Type]],tbBaseType[],2,FALSE),".",VLOOKUP(tbMisc[[#This Row],[Sub-Type]],tbSubtype[],2,FALSE),".",tbMisc[[#This Row],[Offset]])</f>
        <v>14.18.208</v>
      </c>
      <c r="G856" s="34" t="str">
        <f>_xlfn.CONCAT( tbMisc[[#This Row],[Prefix]]," ", tbMisc[[#This Row],[Name]])</f>
        <v>14.18.208 The Harvester</v>
      </c>
      <c r="H856" s="3">
        <v>11</v>
      </c>
      <c r="I856" s="2" t="s">
        <v>425</v>
      </c>
      <c r="J856"/>
    </row>
    <row r="857" spans="2:10" ht="32.1" hidden="1" customHeight="1" x14ac:dyDescent="0.25">
      <c r="B857" s="2" t="s">
        <v>615</v>
      </c>
      <c r="C857" s="41" t="s">
        <v>304</v>
      </c>
      <c r="D857" s="2" t="s">
        <v>423</v>
      </c>
      <c r="E857" s="3">
        <f>ROW(tbMisc[#This Row])-ROW(tbMisc[#Headers])</f>
        <v>209</v>
      </c>
      <c r="F857" s="34" t="str">
        <f>_xlfn.CONCAT(VLOOKUP(tbMisc[[#This Row],[Type]],tbBaseType[],2,FALSE),".",VLOOKUP(tbMisc[[#This Row],[Sub-Type]],tbSubtype[],2,FALSE),".",tbMisc[[#This Row],[Offset]])</f>
        <v>14.18.209</v>
      </c>
      <c r="G857" s="34" t="str">
        <f>_xlfn.CONCAT( tbMisc[[#This Row],[Prefix]]," ", tbMisc[[#This Row],[Name]])</f>
        <v>14.18.209 The Hermit</v>
      </c>
      <c r="H857" s="3">
        <v>9</v>
      </c>
      <c r="I857" s="2" t="s">
        <v>425</v>
      </c>
      <c r="J857"/>
    </row>
    <row r="858" spans="2:10" ht="32.1" hidden="1" customHeight="1" x14ac:dyDescent="0.25">
      <c r="B858" s="2" t="s">
        <v>616</v>
      </c>
      <c r="C858" s="41" t="s">
        <v>304</v>
      </c>
      <c r="D858" s="2" t="s">
        <v>423</v>
      </c>
      <c r="E858" s="3">
        <f>ROW(tbMisc[#This Row])-ROW(tbMisc[#Headers])</f>
        <v>210</v>
      </c>
      <c r="F858" s="34" t="str">
        <f>_xlfn.CONCAT(VLOOKUP(tbMisc[[#This Row],[Type]],tbBaseType[],2,FALSE),".",VLOOKUP(tbMisc[[#This Row],[Sub-Type]],tbSubtype[],2,FALSE),".",tbMisc[[#This Row],[Offset]])</f>
        <v>14.18.210</v>
      </c>
      <c r="G858" s="34" t="str">
        <f>_xlfn.CONCAT( tbMisc[[#This Row],[Prefix]]," ", tbMisc[[#This Row],[Name]])</f>
        <v>14.18.210 The Heroic Shot</v>
      </c>
      <c r="H858" s="3">
        <v>1</v>
      </c>
      <c r="I858" s="2" t="s">
        <v>425</v>
      </c>
      <c r="J858"/>
    </row>
    <row r="859" spans="2:10" ht="32.1" hidden="1" customHeight="1" x14ac:dyDescent="0.25">
      <c r="B859" s="2" t="s">
        <v>617</v>
      </c>
      <c r="C859" s="41" t="s">
        <v>304</v>
      </c>
      <c r="D859" s="2" t="s">
        <v>423</v>
      </c>
      <c r="E859" s="3">
        <f>ROW(tbMisc[#This Row])-ROW(tbMisc[#Headers])</f>
        <v>211</v>
      </c>
      <c r="F859" s="34" t="str">
        <f>_xlfn.CONCAT(VLOOKUP(tbMisc[[#This Row],[Type]],tbBaseType[],2,FALSE),".",VLOOKUP(tbMisc[[#This Row],[Sub-Type]],tbSubtype[],2,FALSE),".",tbMisc[[#This Row],[Offset]])</f>
        <v>14.18.211</v>
      </c>
      <c r="G859" s="34" t="str">
        <f>_xlfn.CONCAT( tbMisc[[#This Row],[Prefix]]," ", tbMisc[[#This Row],[Name]])</f>
        <v>14.18.211 The Hive of Knowledge</v>
      </c>
      <c r="H859" s="3">
        <v>6</v>
      </c>
      <c r="I859" s="2" t="s">
        <v>425</v>
      </c>
      <c r="J859"/>
    </row>
    <row r="860" spans="2:10" ht="32.1" hidden="1" customHeight="1" x14ac:dyDescent="0.25">
      <c r="B860" s="2" t="s">
        <v>618</v>
      </c>
      <c r="C860" s="41" t="s">
        <v>304</v>
      </c>
      <c r="D860" s="2" t="s">
        <v>423</v>
      </c>
      <c r="E860" s="3">
        <f>ROW(tbMisc[#This Row])-ROW(tbMisc[#Headers])</f>
        <v>212</v>
      </c>
      <c r="F860" s="34" t="str">
        <f>_xlfn.CONCAT(VLOOKUP(tbMisc[[#This Row],[Type]],tbBaseType[],2,FALSE),".",VLOOKUP(tbMisc[[#This Row],[Sub-Type]],tbSubtype[],2,FALSE),".",tbMisc[[#This Row],[Offset]])</f>
        <v>14.18.212</v>
      </c>
      <c r="G860" s="34" t="str">
        <f>_xlfn.CONCAT( tbMisc[[#This Row],[Prefix]]," ", tbMisc[[#This Row],[Name]])</f>
        <v>14.18.212 The Hoarder</v>
      </c>
      <c r="H860" s="3">
        <v>12</v>
      </c>
      <c r="I860" s="2" t="s">
        <v>425</v>
      </c>
      <c r="J860"/>
    </row>
    <row r="861" spans="2:10" ht="32.1" hidden="1" customHeight="1" x14ac:dyDescent="0.25">
      <c r="B861" s="2" t="s">
        <v>619</v>
      </c>
      <c r="C861" s="41" t="s">
        <v>304</v>
      </c>
      <c r="D861" s="2" t="s">
        <v>423</v>
      </c>
      <c r="E861" s="3">
        <f>ROW(tbMisc[#This Row])-ROW(tbMisc[#Headers])</f>
        <v>213</v>
      </c>
      <c r="F861" s="34" t="str">
        <f>_xlfn.CONCAT(VLOOKUP(tbMisc[[#This Row],[Type]],tbBaseType[],2,FALSE),".",VLOOKUP(tbMisc[[#This Row],[Sub-Type]],tbSubtype[],2,FALSE),".",tbMisc[[#This Row],[Offset]])</f>
        <v>14.18.213</v>
      </c>
      <c r="G861" s="34" t="str">
        <f>_xlfn.CONCAT( tbMisc[[#This Row],[Prefix]]," ", tbMisc[[#This Row],[Name]])</f>
        <v>14.18.213 The Hunger</v>
      </c>
      <c r="H861" s="3">
        <v>9</v>
      </c>
      <c r="I861" s="2" t="s">
        <v>425</v>
      </c>
      <c r="J861"/>
    </row>
    <row r="862" spans="2:10" ht="32.1" hidden="1" customHeight="1" x14ac:dyDescent="0.25">
      <c r="B862" s="2" t="s">
        <v>620</v>
      </c>
      <c r="C862" s="41" t="s">
        <v>304</v>
      </c>
      <c r="D862" s="2" t="s">
        <v>423</v>
      </c>
      <c r="E862" s="3">
        <f>ROW(tbMisc[#This Row])-ROW(tbMisc[#Headers])</f>
        <v>214</v>
      </c>
      <c r="F862" s="34" t="str">
        <f>_xlfn.CONCAT(VLOOKUP(tbMisc[[#This Row],[Type]],tbBaseType[],2,FALSE),".",VLOOKUP(tbMisc[[#This Row],[Sub-Type]],tbSubtype[],2,FALSE),".",tbMisc[[#This Row],[Offset]])</f>
        <v>14.18.214</v>
      </c>
      <c r="G862" s="34" t="str">
        <f>_xlfn.CONCAT( tbMisc[[#This Row],[Prefix]]," ", tbMisc[[#This Row],[Name]])</f>
        <v>14.18.214 The Immortal</v>
      </c>
      <c r="H862" s="3">
        <v>10</v>
      </c>
      <c r="I862" s="2" t="s">
        <v>425</v>
      </c>
      <c r="J862"/>
    </row>
    <row r="863" spans="2:10" ht="32.1" hidden="1" customHeight="1" x14ac:dyDescent="0.25">
      <c r="B863" s="2" t="s">
        <v>621</v>
      </c>
      <c r="C863" s="41" t="s">
        <v>304</v>
      </c>
      <c r="D863" s="2" t="s">
        <v>423</v>
      </c>
      <c r="E863" s="3">
        <f>ROW(tbMisc[#This Row])-ROW(tbMisc[#Headers])</f>
        <v>215</v>
      </c>
      <c r="F863" s="34" t="str">
        <f>_xlfn.CONCAT(VLOOKUP(tbMisc[[#This Row],[Type]],tbBaseType[],2,FALSE),".",VLOOKUP(tbMisc[[#This Row],[Sub-Type]],tbSubtype[],2,FALSE),".",tbMisc[[#This Row],[Offset]])</f>
        <v>14.18.215</v>
      </c>
      <c r="G863" s="34" t="str">
        <f>_xlfn.CONCAT( tbMisc[[#This Row],[Prefix]]," ", tbMisc[[#This Row],[Name]])</f>
        <v>14.18.215 The Incantation</v>
      </c>
      <c r="H863" s="3">
        <v>4</v>
      </c>
      <c r="I863" s="2" t="s">
        <v>425</v>
      </c>
      <c r="J863"/>
    </row>
    <row r="864" spans="2:10" ht="32.1" hidden="1" customHeight="1" x14ac:dyDescent="0.25">
      <c r="B864" s="2" t="s">
        <v>622</v>
      </c>
      <c r="C864" s="41" t="s">
        <v>304</v>
      </c>
      <c r="D864" s="2" t="s">
        <v>423</v>
      </c>
      <c r="E864" s="3">
        <f>ROW(tbMisc[#This Row])-ROW(tbMisc[#Headers])</f>
        <v>216</v>
      </c>
      <c r="F864" s="34" t="str">
        <f>_xlfn.CONCAT(VLOOKUP(tbMisc[[#This Row],[Type]],tbBaseType[],2,FALSE),".",VLOOKUP(tbMisc[[#This Row],[Sub-Type]],tbSubtype[],2,FALSE),".",tbMisc[[#This Row],[Offset]])</f>
        <v>14.18.216</v>
      </c>
      <c r="G864" s="34" t="str">
        <f>_xlfn.CONCAT( tbMisc[[#This Row],[Prefix]]," ", tbMisc[[#This Row],[Name]])</f>
        <v>14.18.216 The Innocent</v>
      </c>
      <c r="H864" s="3">
        <v>10</v>
      </c>
      <c r="I864" s="2" t="s">
        <v>425</v>
      </c>
      <c r="J864"/>
    </row>
    <row r="865" spans="2:10" ht="32.1" hidden="1" customHeight="1" x14ac:dyDescent="0.25">
      <c r="B865" s="2" t="s">
        <v>623</v>
      </c>
      <c r="C865" s="41" t="s">
        <v>304</v>
      </c>
      <c r="D865" s="2" t="s">
        <v>423</v>
      </c>
      <c r="E865" s="3">
        <f>ROW(tbMisc[#This Row])-ROW(tbMisc[#Headers])</f>
        <v>217</v>
      </c>
      <c r="F865" s="34" t="str">
        <f>_xlfn.CONCAT(VLOOKUP(tbMisc[[#This Row],[Type]],tbBaseType[],2,FALSE),".",VLOOKUP(tbMisc[[#This Row],[Sub-Type]],tbSubtype[],2,FALSE),".",tbMisc[[#This Row],[Offset]])</f>
        <v>14.18.217</v>
      </c>
      <c r="G865" s="34" t="str">
        <f>_xlfn.CONCAT( tbMisc[[#This Row],[Prefix]]," ", tbMisc[[#This Row],[Name]])</f>
        <v>14.18.217 The Inoculated</v>
      </c>
      <c r="H865" s="3">
        <v>4</v>
      </c>
      <c r="I865" s="2" t="s">
        <v>425</v>
      </c>
      <c r="J865"/>
    </row>
    <row r="866" spans="2:10" ht="32.1" hidden="1" customHeight="1" x14ac:dyDescent="0.25">
      <c r="B866" s="2" t="s">
        <v>624</v>
      </c>
      <c r="C866" s="41" t="s">
        <v>304</v>
      </c>
      <c r="D866" s="2" t="s">
        <v>423</v>
      </c>
      <c r="E866" s="3">
        <f>ROW(tbMisc[#This Row])-ROW(tbMisc[#Headers])</f>
        <v>218</v>
      </c>
      <c r="F866" s="34" t="str">
        <f>_xlfn.CONCAT(VLOOKUP(tbMisc[[#This Row],[Type]],tbBaseType[],2,FALSE),".",VLOOKUP(tbMisc[[#This Row],[Sub-Type]],tbSubtype[],2,FALSE),".",tbMisc[[#This Row],[Offset]])</f>
        <v>14.18.218</v>
      </c>
      <c r="G866" s="34" t="str">
        <f>_xlfn.CONCAT( tbMisc[[#This Row],[Prefix]]," ", tbMisc[[#This Row],[Name]])</f>
        <v>14.18.218 The Insatiable</v>
      </c>
      <c r="H866" s="3">
        <v>3</v>
      </c>
      <c r="I866" s="2" t="s">
        <v>425</v>
      </c>
      <c r="J866"/>
    </row>
    <row r="867" spans="2:10" ht="32.1" hidden="1" customHeight="1" x14ac:dyDescent="0.25">
      <c r="B867" s="2" t="s">
        <v>625</v>
      </c>
      <c r="C867" s="41" t="s">
        <v>304</v>
      </c>
      <c r="D867" s="2" t="s">
        <v>423</v>
      </c>
      <c r="E867" s="3">
        <f>ROW(tbMisc[#This Row])-ROW(tbMisc[#Headers])</f>
        <v>219</v>
      </c>
      <c r="F867" s="34" t="str">
        <f>_xlfn.CONCAT(VLOOKUP(tbMisc[[#This Row],[Type]],tbBaseType[],2,FALSE),".",VLOOKUP(tbMisc[[#This Row],[Sub-Type]],tbSubtype[],2,FALSE),".",tbMisc[[#This Row],[Offset]])</f>
        <v>14.18.219</v>
      </c>
      <c r="G867" s="34" t="str">
        <f>_xlfn.CONCAT( tbMisc[[#This Row],[Prefix]]," ", tbMisc[[#This Row],[Name]])</f>
        <v>14.18.219 The Inventor</v>
      </c>
      <c r="H867" s="3">
        <v>6</v>
      </c>
      <c r="I867" s="2" t="s">
        <v>425</v>
      </c>
      <c r="J867"/>
    </row>
    <row r="868" spans="2:10" ht="32.1" hidden="1" customHeight="1" x14ac:dyDescent="0.25">
      <c r="B868" s="2" t="s">
        <v>626</v>
      </c>
      <c r="C868" s="41" t="s">
        <v>304</v>
      </c>
      <c r="D868" s="2" t="s">
        <v>423</v>
      </c>
      <c r="E868" s="3">
        <f>ROW(tbMisc[#This Row])-ROW(tbMisc[#Headers])</f>
        <v>220</v>
      </c>
      <c r="F868" s="34" t="str">
        <f>_xlfn.CONCAT(VLOOKUP(tbMisc[[#This Row],[Type]],tbBaseType[],2,FALSE),".",VLOOKUP(tbMisc[[#This Row],[Sub-Type]],tbSubtype[],2,FALSE),".",tbMisc[[#This Row],[Offset]])</f>
        <v>14.18.220</v>
      </c>
      <c r="G868" s="34" t="str">
        <f>_xlfn.CONCAT( tbMisc[[#This Row],[Prefix]]," ", tbMisc[[#This Row],[Name]])</f>
        <v>14.18.220 The Iron Bard</v>
      </c>
      <c r="H868" s="3">
        <v>9</v>
      </c>
      <c r="I868" s="2" t="s">
        <v>425</v>
      </c>
      <c r="J868"/>
    </row>
    <row r="869" spans="2:10" ht="32.1" hidden="1" customHeight="1" x14ac:dyDescent="0.25">
      <c r="B869" s="2" t="s">
        <v>627</v>
      </c>
      <c r="C869" s="41" t="s">
        <v>304</v>
      </c>
      <c r="D869" s="2" t="s">
        <v>423</v>
      </c>
      <c r="E869" s="3">
        <f>ROW(tbMisc[#This Row])-ROW(tbMisc[#Headers])</f>
        <v>221</v>
      </c>
      <c r="F869" s="34" t="str">
        <f>_xlfn.CONCAT(VLOOKUP(tbMisc[[#This Row],[Type]],tbBaseType[],2,FALSE),".",VLOOKUP(tbMisc[[#This Row],[Sub-Type]],tbSubtype[],2,FALSE),".",tbMisc[[#This Row],[Offset]])</f>
        <v>14.18.221</v>
      </c>
      <c r="G869" s="34" t="str">
        <f>_xlfn.CONCAT( tbMisc[[#This Row],[Prefix]]," ", tbMisc[[#This Row],[Name]])</f>
        <v>14.18.221 The Jester</v>
      </c>
      <c r="H869" s="3">
        <v>9</v>
      </c>
      <c r="I869" s="2" t="s">
        <v>425</v>
      </c>
      <c r="J869"/>
    </row>
    <row r="870" spans="2:10" ht="32.1" hidden="1" customHeight="1" x14ac:dyDescent="0.25">
      <c r="B870" s="2" t="s">
        <v>628</v>
      </c>
      <c r="C870" s="41" t="s">
        <v>304</v>
      </c>
      <c r="D870" s="2" t="s">
        <v>423</v>
      </c>
      <c r="E870" s="3">
        <f>ROW(tbMisc[#This Row])-ROW(tbMisc[#Headers])</f>
        <v>222</v>
      </c>
      <c r="F870" s="34" t="str">
        <f>_xlfn.CONCAT(VLOOKUP(tbMisc[[#This Row],[Type]],tbBaseType[],2,FALSE),".",VLOOKUP(tbMisc[[#This Row],[Sub-Type]],tbSubtype[],2,FALSE),".",tbMisc[[#This Row],[Offset]])</f>
        <v>14.18.222</v>
      </c>
      <c r="G870" s="34" t="str">
        <f>_xlfn.CONCAT( tbMisc[[#This Row],[Prefix]]," ", tbMisc[[#This Row],[Name]])</f>
        <v>14.18.222 The Jeweller's Boon</v>
      </c>
      <c r="H870" s="3">
        <v>5</v>
      </c>
      <c r="I870" s="2" t="s">
        <v>425</v>
      </c>
      <c r="J870"/>
    </row>
    <row r="871" spans="2:10" ht="32.1" hidden="1" customHeight="1" x14ac:dyDescent="0.25">
      <c r="B871" s="2" t="s">
        <v>629</v>
      </c>
      <c r="C871" s="41" t="s">
        <v>304</v>
      </c>
      <c r="D871" s="2" t="s">
        <v>423</v>
      </c>
      <c r="E871" s="3">
        <f>ROW(tbMisc[#This Row])-ROW(tbMisc[#Headers])</f>
        <v>223</v>
      </c>
      <c r="F871" s="34" t="str">
        <f>_xlfn.CONCAT(VLOOKUP(tbMisc[[#This Row],[Type]],tbBaseType[],2,FALSE),".",VLOOKUP(tbMisc[[#This Row],[Sub-Type]],tbSubtype[],2,FALSE),".",tbMisc[[#This Row],[Offset]])</f>
        <v>14.18.223</v>
      </c>
      <c r="G871" s="34" t="str">
        <f>_xlfn.CONCAT( tbMisc[[#This Row],[Prefix]]," ", tbMisc[[#This Row],[Name]])</f>
        <v>14.18.223 The Journalist</v>
      </c>
      <c r="H871" s="3">
        <v>10</v>
      </c>
      <c r="I871" s="2" t="s">
        <v>425</v>
      </c>
      <c r="J871"/>
    </row>
    <row r="872" spans="2:10" ht="32.1" hidden="1" customHeight="1" x14ac:dyDescent="0.25">
      <c r="B872" s="2" t="s">
        <v>630</v>
      </c>
      <c r="C872" s="41" t="s">
        <v>304</v>
      </c>
      <c r="D872" s="2" t="s">
        <v>423</v>
      </c>
      <c r="E872" s="3">
        <f>ROW(tbMisc[#This Row])-ROW(tbMisc[#Headers])</f>
        <v>224</v>
      </c>
      <c r="F872" s="34" t="str">
        <f>_xlfn.CONCAT(VLOOKUP(tbMisc[[#This Row],[Type]],tbBaseType[],2,FALSE),".",VLOOKUP(tbMisc[[#This Row],[Sub-Type]],tbSubtype[],2,FALSE),".",tbMisc[[#This Row],[Offset]])</f>
        <v>14.18.224</v>
      </c>
      <c r="G872" s="34" t="str">
        <f>_xlfn.CONCAT( tbMisc[[#This Row],[Prefix]]," ", tbMisc[[#This Row],[Name]])</f>
        <v>14.18.224 The Journey</v>
      </c>
      <c r="H872" s="3">
        <v>3</v>
      </c>
      <c r="I872" s="2" t="s">
        <v>425</v>
      </c>
      <c r="J872"/>
    </row>
    <row r="873" spans="2:10" ht="32.1" hidden="1" customHeight="1" x14ac:dyDescent="0.25">
      <c r="B873" s="2" t="s">
        <v>631</v>
      </c>
      <c r="C873" s="41" t="s">
        <v>304</v>
      </c>
      <c r="D873" s="2" t="s">
        <v>423</v>
      </c>
      <c r="E873" s="3">
        <f>ROW(tbMisc[#This Row])-ROW(tbMisc[#Headers])</f>
        <v>225</v>
      </c>
      <c r="F873" s="34" t="str">
        <f>_xlfn.CONCAT(VLOOKUP(tbMisc[[#This Row],[Type]],tbBaseType[],2,FALSE),".",VLOOKUP(tbMisc[[#This Row],[Sub-Type]],tbSubtype[],2,FALSE),".",tbMisc[[#This Row],[Offset]])</f>
        <v>14.18.225</v>
      </c>
      <c r="G873" s="34" t="str">
        <f>_xlfn.CONCAT( tbMisc[[#This Row],[Prefix]]," ", tbMisc[[#This Row],[Name]])</f>
        <v>14.18.225 The King's Blade</v>
      </c>
      <c r="H873" s="3">
        <v>5</v>
      </c>
      <c r="I873" s="2" t="s">
        <v>425</v>
      </c>
      <c r="J873"/>
    </row>
    <row r="874" spans="2:10" ht="32.1" hidden="1" customHeight="1" x14ac:dyDescent="0.25">
      <c r="B874" s="2" t="s">
        <v>632</v>
      </c>
      <c r="C874" s="41" t="s">
        <v>304</v>
      </c>
      <c r="D874" s="2" t="s">
        <v>423</v>
      </c>
      <c r="E874" s="3">
        <f>ROW(tbMisc[#This Row])-ROW(tbMisc[#Headers])</f>
        <v>226</v>
      </c>
      <c r="F874" s="34" t="str">
        <f>_xlfn.CONCAT(VLOOKUP(tbMisc[[#This Row],[Type]],tbBaseType[],2,FALSE),".",VLOOKUP(tbMisc[[#This Row],[Sub-Type]],tbSubtype[],2,FALSE),".",tbMisc[[#This Row],[Offset]])</f>
        <v>14.18.226</v>
      </c>
      <c r="G874" s="34" t="str">
        <f>_xlfn.CONCAT( tbMisc[[#This Row],[Prefix]]," ", tbMisc[[#This Row],[Name]])</f>
        <v>14.18.226 The King's Heart</v>
      </c>
      <c r="H874" s="3">
        <v>8</v>
      </c>
      <c r="I874" s="2" t="s">
        <v>425</v>
      </c>
      <c r="J874"/>
    </row>
    <row r="875" spans="2:10" ht="32.1" hidden="1" customHeight="1" x14ac:dyDescent="0.25">
      <c r="B875" s="2" t="s">
        <v>633</v>
      </c>
      <c r="C875" s="41" t="s">
        <v>304</v>
      </c>
      <c r="D875" s="2" t="s">
        <v>423</v>
      </c>
      <c r="E875" s="3">
        <f>ROW(tbMisc[#This Row])-ROW(tbMisc[#Headers])</f>
        <v>227</v>
      </c>
      <c r="F875" s="34" t="str">
        <f>_xlfn.CONCAT(VLOOKUP(tbMisc[[#This Row],[Type]],tbBaseType[],2,FALSE),".",VLOOKUP(tbMisc[[#This Row],[Sub-Type]],tbSubtype[],2,FALSE),".",tbMisc[[#This Row],[Offset]])</f>
        <v>14.18.227</v>
      </c>
      <c r="G875" s="34" t="str">
        <f>_xlfn.CONCAT( tbMisc[[#This Row],[Prefix]]," ", tbMisc[[#This Row],[Name]])</f>
        <v>14.18.227 The Landing</v>
      </c>
      <c r="H875" s="3">
        <v>5</v>
      </c>
      <c r="I875" s="2" t="s">
        <v>425</v>
      </c>
      <c r="J875"/>
    </row>
    <row r="876" spans="2:10" ht="32.1" hidden="1" customHeight="1" x14ac:dyDescent="0.25">
      <c r="B876" s="2" t="s">
        <v>634</v>
      </c>
      <c r="C876" s="41" t="s">
        <v>304</v>
      </c>
      <c r="D876" s="2" t="s">
        <v>423</v>
      </c>
      <c r="E876" s="3">
        <f>ROW(tbMisc[#This Row])-ROW(tbMisc[#Headers])</f>
        <v>228</v>
      </c>
      <c r="F876" s="34" t="str">
        <f>_xlfn.CONCAT(VLOOKUP(tbMisc[[#This Row],[Type]],tbBaseType[],2,FALSE),".",VLOOKUP(tbMisc[[#This Row],[Sub-Type]],tbSubtype[],2,FALSE),".",tbMisc[[#This Row],[Offset]])</f>
        <v>14.18.228</v>
      </c>
      <c r="G876" s="34" t="str">
        <f>_xlfn.CONCAT( tbMisc[[#This Row],[Prefix]]," ", tbMisc[[#This Row],[Name]])</f>
        <v>14.18.228 The Last One Standing</v>
      </c>
      <c r="H876" s="3">
        <v>10</v>
      </c>
      <c r="I876" s="2" t="s">
        <v>425</v>
      </c>
      <c r="J876"/>
    </row>
    <row r="877" spans="2:10" ht="32.1" hidden="1" customHeight="1" x14ac:dyDescent="0.25">
      <c r="B877" s="2" t="s">
        <v>635</v>
      </c>
      <c r="C877" s="41" t="s">
        <v>304</v>
      </c>
      <c r="D877" s="2" t="s">
        <v>423</v>
      </c>
      <c r="E877" s="3">
        <f>ROW(tbMisc[#This Row])-ROW(tbMisc[#Headers])</f>
        <v>229</v>
      </c>
      <c r="F877" s="34" t="str">
        <f>_xlfn.CONCAT(VLOOKUP(tbMisc[[#This Row],[Type]],tbBaseType[],2,FALSE),".",VLOOKUP(tbMisc[[#This Row],[Sub-Type]],tbSubtype[],2,FALSE),".",tbMisc[[#This Row],[Offset]])</f>
        <v>14.18.229</v>
      </c>
      <c r="G877" s="34" t="str">
        <f>_xlfn.CONCAT( tbMisc[[#This Row],[Prefix]]," ", tbMisc[[#This Row],[Name]])</f>
        <v>14.18.229 The Lich</v>
      </c>
      <c r="H877" s="3">
        <v>12</v>
      </c>
      <c r="I877" s="2" t="s">
        <v>425</v>
      </c>
      <c r="J877"/>
    </row>
    <row r="878" spans="2:10" ht="32.1" hidden="1" customHeight="1" x14ac:dyDescent="0.25">
      <c r="B878" s="2" t="s">
        <v>636</v>
      </c>
      <c r="C878" s="41" t="s">
        <v>304</v>
      </c>
      <c r="D878" s="2" t="s">
        <v>423</v>
      </c>
      <c r="E878" s="3">
        <f>ROW(tbMisc[#This Row])-ROW(tbMisc[#Headers])</f>
        <v>230</v>
      </c>
      <c r="F878" s="34" t="str">
        <f>_xlfn.CONCAT(VLOOKUP(tbMisc[[#This Row],[Type]],tbBaseType[],2,FALSE),".",VLOOKUP(tbMisc[[#This Row],[Sub-Type]],tbSubtype[],2,FALSE),".",tbMisc[[#This Row],[Offset]])</f>
        <v>14.18.230</v>
      </c>
      <c r="G878" s="34" t="str">
        <f>_xlfn.CONCAT( tbMisc[[#This Row],[Prefix]]," ", tbMisc[[#This Row],[Name]])</f>
        <v>14.18.230 The Life Thief</v>
      </c>
      <c r="H878" s="3">
        <v>6</v>
      </c>
      <c r="I878" s="2" t="s">
        <v>425</v>
      </c>
      <c r="J878"/>
    </row>
    <row r="879" spans="2:10" ht="32.1" hidden="1" customHeight="1" x14ac:dyDescent="0.25">
      <c r="B879" s="2" t="s">
        <v>637</v>
      </c>
      <c r="C879" s="41" t="s">
        <v>304</v>
      </c>
      <c r="D879" s="2" t="s">
        <v>423</v>
      </c>
      <c r="E879" s="3">
        <f>ROW(tbMisc[#This Row])-ROW(tbMisc[#Headers])</f>
        <v>231</v>
      </c>
      <c r="F879" s="34" t="str">
        <f>_xlfn.CONCAT(VLOOKUP(tbMisc[[#This Row],[Type]],tbBaseType[],2,FALSE),".",VLOOKUP(tbMisc[[#This Row],[Sub-Type]],tbSubtype[],2,FALSE),".",tbMisc[[#This Row],[Offset]])</f>
        <v>14.18.231</v>
      </c>
      <c r="G879" s="34" t="str">
        <f>_xlfn.CONCAT( tbMisc[[#This Row],[Prefix]]," ", tbMisc[[#This Row],[Name]])</f>
        <v>14.18.231 The Lion</v>
      </c>
      <c r="H879" s="3">
        <v>5</v>
      </c>
      <c r="I879" s="2" t="s">
        <v>425</v>
      </c>
      <c r="J879"/>
    </row>
    <row r="880" spans="2:10" ht="32.1" hidden="1" customHeight="1" x14ac:dyDescent="0.25">
      <c r="B880" s="2" t="s">
        <v>638</v>
      </c>
      <c r="C880" s="41" t="s">
        <v>304</v>
      </c>
      <c r="D880" s="2" t="s">
        <v>423</v>
      </c>
      <c r="E880" s="3">
        <f>ROW(tbMisc[#This Row])-ROW(tbMisc[#Headers])</f>
        <v>232</v>
      </c>
      <c r="F880" s="34" t="str">
        <f>_xlfn.CONCAT(VLOOKUP(tbMisc[[#This Row],[Type]],tbBaseType[],2,FALSE),".",VLOOKUP(tbMisc[[#This Row],[Sub-Type]],tbSubtype[],2,FALSE),".",tbMisc[[#This Row],[Offset]])</f>
        <v>14.18.232</v>
      </c>
      <c r="G880" s="34" t="str">
        <f>_xlfn.CONCAT( tbMisc[[#This Row],[Prefix]]," ", tbMisc[[#This Row],[Name]])</f>
        <v>14.18.232 The Long Con</v>
      </c>
      <c r="H880" s="3">
        <v>4</v>
      </c>
      <c r="I880" s="2" t="s">
        <v>425</v>
      </c>
      <c r="J880"/>
    </row>
    <row r="881" spans="2:10" ht="32.1" hidden="1" customHeight="1" x14ac:dyDescent="0.25">
      <c r="B881" s="2" t="s">
        <v>639</v>
      </c>
      <c r="C881" s="41" t="s">
        <v>304</v>
      </c>
      <c r="D881" s="2" t="s">
        <v>423</v>
      </c>
      <c r="E881" s="3">
        <f>ROW(tbMisc[#This Row])-ROW(tbMisc[#Headers])</f>
        <v>233</v>
      </c>
      <c r="F881" s="34" t="str">
        <f>_xlfn.CONCAT(VLOOKUP(tbMisc[[#This Row],[Type]],tbBaseType[],2,FALSE),".",VLOOKUP(tbMisc[[#This Row],[Sub-Type]],tbSubtype[],2,FALSE),".",tbMisc[[#This Row],[Offset]])</f>
        <v>14.18.233</v>
      </c>
      <c r="G881" s="34" t="str">
        <f>_xlfn.CONCAT( tbMisc[[#This Row],[Prefix]]," ", tbMisc[[#This Row],[Name]])</f>
        <v>14.18.233 The Lord in Black</v>
      </c>
      <c r="H881" s="3">
        <v>6</v>
      </c>
      <c r="I881" s="2" t="s">
        <v>425</v>
      </c>
      <c r="J881"/>
    </row>
    <row r="882" spans="2:10" ht="32.1" hidden="1" customHeight="1" x14ac:dyDescent="0.25">
      <c r="B882" s="2" t="s">
        <v>640</v>
      </c>
      <c r="C882" s="41" t="s">
        <v>304</v>
      </c>
      <c r="D882" s="2" t="s">
        <v>423</v>
      </c>
      <c r="E882" s="3">
        <f>ROW(tbMisc[#This Row])-ROW(tbMisc[#Headers])</f>
        <v>234</v>
      </c>
      <c r="F882" s="34" t="str">
        <f>_xlfn.CONCAT(VLOOKUP(tbMisc[[#This Row],[Type]],tbBaseType[],2,FALSE),".",VLOOKUP(tbMisc[[#This Row],[Sub-Type]],tbSubtype[],2,FALSE),".",tbMisc[[#This Row],[Offset]])</f>
        <v>14.18.234</v>
      </c>
      <c r="G882" s="34" t="str">
        <f>_xlfn.CONCAT( tbMisc[[#This Row],[Prefix]]," ", tbMisc[[#This Row],[Name]])</f>
        <v>14.18.234 The Lord of Celebration</v>
      </c>
      <c r="H882" s="3">
        <v>4</v>
      </c>
      <c r="I882" s="2" t="s">
        <v>425</v>
      </c>
      <c r="J882"/>
    </row>
    <row r="883" spans="2:10" ht="32.1" hidden="1" customHeight="1" x14ac:dyDescent="0.25">
      <c r="B883" s="2" t="s">
        <v>641</v>
      </c>
      <c r="C883" s="41" t="s">
        <v>304</v>
      </c>
      <c r="D883" s="2" t="s">
        <v>423</v>
      </c>
      <c r="E883" s="3">
        <f>ROW(tbMisc[#This Row])-ROW(tbMisc[#Headers])</f>
        <v>235</v>
      </c>
      <c r="F883" s="34" t="str">
        <f>_xlfn.CONCAT(VLOOKUP(tbMisc[[#This Row],[Type]],tbBaseType[],2,FALSE),".",VLOOKUP(tbMisc[[#This Row],[Sub-Type]],tbSubtype[],2,FALSE),".",tbMisc[[#This Row],[Offset]])</f>
        <v>14.18.235</v>
      </c>
      <c r="G883" s="34" t="str">
        <f>_xlfn.CONCAT( tbMisc[[#This Row],[Prefix]]," ", tbMisc[[#This Row],[Name]])</f>
        <v>14.18.235 The Lover</v>
      </c>
      <c r="H883" s="3">
        <v>2</v>
      </c>
      <c r="I883" s="2" t="s">
        <v>425</v>
      </c>
      <c r="J883"/>
    </row>
    <row r="884" spans="2:10" ht="32.1" hidden="1" customHeight="1" x14ac:dyDescent="0.25">
      <c r="B884" s="2" t="s">
        <v>438</v>
      </c>
      <c r="C884" s="41" t="s">
        <v>304</v>
      </c>
      <c r="D884" s="2" t="s">
        <v>423</v>
      </c>
      <c r="E884" s="3">
        <f>ROW(tbMisc[#This Row])-ROW(tbMisc[#Headers])</f>
        <v>236</v>
      </c>
      <c r="F884" s="34" t="str">
        <f>_xlfn.CONCAT(VLOOKUP(tbMisc[[#This Row],[Type]],tbBaseType[],2,FALSE),".",VLOOKUP(tbMisc[[#This Row],[Sub-Type]],tbSubtype[],2,FALSE),".",tbMisc[[#This Row],[Offset]])</f>
        <v>14.18.236</v>
      </c>
      <c r="G884" s="34" t="str">
        <f>_xlfn.CONCAT( tbMisc[[#This Row],[Prefix]]," ", tbMisc[[#This Row],[Name]])</f>
        <v>14.18.236 The Lunaris Priestess</v>
      </c>
      <c r="H884" s="3">
        <v>5</v>
      </c>
      <c r="I884" s="2" t="s">
        <v>425</v>
      </c>
      <c r="J884"/>
    </row>
    <row r="885" spans="2:10" ht="32.1" hidden="1" customHeight="1" x14ac:dyDescent="0.25">
      <c r="B885" s="2" t="s">
        <v>642</v>
      </c>
      <c r="C885" s="41" t="s">
        <v>304</v>
      </c>
      <c r="D885" s="2" t="s">
        <v>423</v>
      </c>
      <c r="E885" s="3">
        <f>ROW(tbMisc[#This Row])-ROW(tbMisc[#Headers])</f>
        <v>237</v>
      </c>
      <c r="F885" s="34" t="str">
        <f>_xlfn.CONCAT(VLOOKUP(tbMisc[[#This Row],[Type]],tbBaseType[],2,FALSE),".",VLOOKUP(tbMisc[[#This Row],[Sub-Type]],tbSubtype[],2,FALSE),".",tbMisc[[#This Row],[Offset]])</f>
        <v>14.18.237</v>
      </c>
      <c r="G885" s="34" t="str">
        <f>_xlfn.CONCAT( tbMisc[[#This Row],[Prefix]]," ", tbMisc[[#This Row],[Name]])</f>
        <v>14.18.237 The Mad King</v>
      </c>
      <c r="H885" s="3">
        <v>7</v>
      </c>
      <c r="I885" s="2" t="s">
        <v>425</v>
      </c>
      <c r="J885"/>
    </row>
    <row r="886" spans="2:10" ht="32.1" hidden="1" customHeight="1" x14ac:dyDescent="0.25">
      <c r="B886" s="2" t="s">
        <v>643</v>
      </c>
      <c r="C886" s="41" t="s">
        <v>304</v>
      </c>
      <c r="D886" s="2" t="s">
        <v>423</v>
      </c>
      <c r="E886" s="3">
        <f>ROW(tbMisc[#This Row])-ROW(tbMisc[#Headers])</f>
        <v>238</v>
      </c>
      <c r="F886" s="34" t="str">
        <f>_xlfn.CONCAT(VLOOKUP(tbMisc[[#This Row],[Type]],tbBaseType[],2,FALSE),".",VLOOKUP(tbMisc[[#This Row],[Sub-Type]],tbSubtype[],2,FALSE),".",tbMisc[[#This Row],[Offset]])</f>
        <v>14.18.238</v>
      </c>
      <c r="G886" s="34" t="str">
        <f>_xlfn.CONCAT( tbMisc[[#This Row],[Prefix]]," ", tbMisc[[#This Row],[Name]])</f>
        <v>14.18.238 The Master</v>
      </c>
      <c r="H886" s="3">
        <v>4</v>
      </c>
      <c r="I886" s="2" t="s">
        <v>425</v>
      </c>
      <c r="J886"/>
    </row>
    <row r="887" spans="2:10" ht="32.1" hidden="1" customHeight="1" x14ac:dyDescent="0.25">
      <c r="B887" s="2" t="s">
        <v>432</v>
      </c>
      <c r="C887" s="41" t="s">
        <v>304</v>
      </c>
      <c r="D887" s="2" t="s">
        <v>423</v>
      </c>
      <c r="E887" s="3">
        <f>ROW(tbMisc[#This Row])-ROW(tbMisc[#Headers])</f>
        <v>239</v>
      </c>
      <c r="F887" s="34" t="str">
        <f>_xlfn.CONCAT(VLOOKUP(tbMisc[[#This Row],[Type]],tbBaseType[],2,FALSE),".",VLOOKUP(tbMisc[[#This Row],[Sub-Type]],tbSubtype[],2,FALSE),".",tbMisc[[#This Row],[Offset]])</f>
        <v>14.18.239</v>
      </c>
      <c r="G887" s="34" t="str">
        <f>_xlfn.CONCAT( tbMisc[[#This Row],[Prefix]]," ", tbMisc[[#This Row],[Name]])</f>
        <v>14.18.239 The Master Artisan</v>
      </c>
      <c r="H887" s="3">
        <v>5</v>
      </c>
      <c r="I887" s="2" t="s">
        <v>425</v>
      </c>
      <c r="J887"/>
    </row>
    <row r="888" spans="2:10" ht="32.1" hidden="1" customHeight="1" x14ac:dyDescent="0.25">
      <c r="B888" s="2" t="s">
        <v>644</v>
      </c>
      <c r="C888" s="41" t="s">
        <v>304</v>
      </c>
      <c r="D888" s="2" t="s">
        <v>423</v>
      </c>
      <c r="E888" s="3">
        <f>ROW(tbMisc[#This Row])-ROW(tbMisc[#Headers])</f>
        <v>240</v>
      </c>
      <c r="F888" s="34" t="str">
        <f>_xlfn.CONCAT(VLOOKUP(tbMisc[[#This Row],[Type]],tbBaseType[],2,FALSE),".",VLOOKUP(tbMisc[[#This Row],[Sub-Type]],tbSubtype[],2,FALSE),".",tbMisc[[#This Row],[Offset]])</f>
        <v>14.18.240</v>
      </c>
      <c r="G888" s="34" t="str">
        <f>_xlfn.CONCAT( tbMisc[[#This Row],[Prefix]]," ", tbMisc[[#This Row],[Name]])</f>
        <v>14.18.240 The Mayor</v>
      </c>
      <c r="H888" s="3">
        <v>5</v>
      </c>
      <c r="I888" s="2" t="s">
        <v>425</v>
      </c>
      <c r="J888"/>
    </row>
    <row r="889" spans="2:10" ht="32.1" hidden="1" customHeight="1" x14ac:dyDescent="0.25">
      <c r="B889" s="2" t="s">
        <v>645</v>
      </c>
      <c r="C889" s="41" t="s">
        <v>304</v>
      </c>
      <c r="D889" s="2" t="s">
        <v>423</v>
      </c>
      <c r="E889" s="3">
        <f>ROW(tbMisc[#This Row])-ROW(tbMisc[#Headers])</f>
        <v>241</v>
      </c>
      <c r="F889" s="34" t="str">
        <f>_xlfn.CONCAT(VLOOKUP(tbMisc[[#This Row],[Type]],tbBaseType[],2,FALSE),".",VLOOKUP(tbMisc[[#This Row],[Sub-Type]],tbSubtype[],2,FALSE),".",tbMisc[[#This Row],[Offset]])</f>
        <v>14.18.241</v>
      </c>
      <c r="G889" s="34" t="str">
        <f>_xlfn.CONCAT( tbMisc[[#This Row],[Prefix]]," ", tbMisc[[#This Row],[Name]])</f>
        <v>14.18.241 The Mercenary</v>
      </c>
      <c r="H889" s="3">
        <v>5</v>
      </c>
      <c r="I889" s="2" t="s">
        <v>425</v>
      </c>
      <c r="J889"/>
    </row>
    <row r="890" spans="2:10" ht="32.1" hidden="1" customHeight="1" x14ac:dyDescent="0.25">
      <c r="B890" s="2" t="s">
        <v>646</v>
      </c>
      <c r="C890" s="41" t="s">
        <v>304</v>
      </c>
      <c r="D890" s="2" t="s">
        <v>423</v>
      </c>
      <c r="E890" s="3">
        <f>ROW(tbMisc[#This Row])-ROW(tbMisc[#Headers])</f>
        <v>242</v>
      </c>
      <c r="F890" s="34" t="str">
        <f>_xlfn.CONCAT(VLOOKUP(tbMisc[[#This Row],[Type]],tbBaseType[],2,FALSE),".",VLOOKUP(tbMisc[[#This Row],[Sub-Type]],tbSubtype[],2,FALSE),".",tbMisc[[#This Row],[Offset]])</f>
        <v>14.18.242</v>
      </c>
      <c r="G890" s="34" t="str">
        <f>_xlfn.CONCAT( tbMisc[[#This Row],[Prefix]]," ", tbMisc[[#This Row],[Name]])</f>
        <v>14.18.242 The Messenger</v>
      </c>
      <c r="H890" s="3">
        <v>4</v>
      </c>
      <c r="I890" s="2" t="s">
        <v>425</v>
      </c>
      <c r="J890"/>
    </row>
    <row r="891" spans="2:10" ht="32.1" hidden="1" customHeight="1" x14ac:dyDescent="0.25">
      <c r="B891" s="2" t="s">
        <v>424</v>
      </c>
      <c r="C891" s="41" t="s">
        <v>304</v>
      </c>
      <c r="D891" s="2" t="s">
        <v>423</v>
      </c>
      <c r="E891" s="3">
        <f>ROW(tbMisc[#This Row])-ROW(tbMisc[#Headers])</f>
        <v>243</v>
      </c>
      <c r="F891" s="34" t="str">
        <f>_xlfn.CONCAT(VLOOKUP(tbMisc[[#This Row],[Type]],tbBaseType[],2,FALSE),".",VLOOKUP(tbMisc[[#This Row],[Sub-Type]],tbSubtype[],2,FALSE),".",tbMisc[[#This Row],[Offset]])</f>
        <v>14.18.243</v>
      </c>
      <c r="G891" s="34" t="str">
        <f>_xlfn.CONCAT( tbMisc[[#This Row],[Prefix]]," ", tbMisc[[#This Row],[Name]])</f>
        <v>14.18.243 The Metalsmith's Gift</v>
      </c>
      <c r="H891" s="3">
        <v>6</v>
      </c>
      <c r="I891" s="2" t="s">
        <v>425</v>
      </c>
      <c r="J891"/>
    </row>
    <row r="892" spans="2:10" ht="32.1" hidden="1" customHeight="1" x14ac:dyDescent="0.25">
      <c r="B892" s="2" t="s">
        <v>647</v>
      </c>
      <c r="C892" s="41" t="s">
        <v>304</v>
      </c>
      <c r="D892" s="2" t="s">
        <v>423</v>
      </c>
      <c r="E892" s="3">
        <f>ROW(tbMisc[#This Row])-ROW(tbMisc[#Headers])</f>
        <v>244</v>
      </c>
      <c r="F892" s="34" t="str">
        <f>_xlfn.CONCAT(VLOOKUP(tbMisc[[#This Row],[Type]],tbBaseType[],2,FALSE),".",VLOOKUP(tbMisc[[#This Row],[Sub-Type]],tbSubtype[],2,FALSE),".",tbMisc[[#This Row],[Offset]])</f>
        <v>14.18.244</v>
      </c>
      <c r="G892" s="34" t="str">
        <f>_xlfn.CONCAT( tbMisc[[#This Row],[Prefix]]," ", tbMisc[[#This Row],[Name]])</f>
        <v>14.18.244 The Mountain</v>
      </c>
      <c r="H892" s="3">
        <v>6</v>
      </c>
      <c r="I892" s="2" t="s">
        <v>425</v>
      </c>
      <c r="J892"/>
    </row>
    <row r="893" spans="2:10" ht="32.1" hidden="1" customHeight="1" x14ac:dyDescent="0.25">
      <c r="B893" s="2" t="s">
        <v>648</v>
      </c>
      <c r="C893" s="41" t="s">
        <v>304</v>
      </c>
      <c r="D893" s="2" t="s">
        <v>423</v>
      </c>
      <c r="E893" s="3">
        <f>ROW(tbMisc[#This Row])-ROW(tbMisc[#Headers])</f>
        <v>245</v>
      </c>
      <c r="F893" s="34" t="str">
        <f>_xlfn.CONCAT(VLOOKUP(tbMisc[[#This Row],[Type]],tbBaseType[],2,FALSE),".",VLOOKUP(tbMisc[[#This Row],[Sub-Type]],tbSubtype[],2,FALSE),".",tbMisc[[#This Row],[Offset]])</f>
        <v>14.18.245</v>
      </c>
      <c r="G893" s="34" t="str">
        <f>_xlfn.CONCAT( tbMisc[[#This Row],[Prefix]]," ", tbMisc[[#This Row],[Name]])</f>
        <v>14.18.245 The Nurse</v>
      </c>
      <c r="H893" s="3">
        <v>8</v>
      </c>
      <c r="I893" s="2" t="s">
        <v>425</v>
      </c>
      <c r="J893"/>
    </row>
    <row r="894" spans="2:10" ht="32.1" hidden="1" customHeight="1" x14ac:dyDescent="0.25">
      <c r="B894" s="2" t="s">
        <v>649</v>
      </c>
      <c r="C894" s="41" t="s">
        <v>304</v>
      </c>
      <c r="D894" s="2" t="s">
        <v>423</v>
      </c>
      <c r="E894" s="3">
        <f>ROW(tbMisc[#This Row])-ROW(tbMisc[#Headers])</f>
        <v>246</v>
      </c>
      <c r="F894" s="34" t="str">
        <f>_xlfn.CONCAT(VLOOKUP(tbMisc[[#This Row],[Type]],tbBaseType[],2,FALSE),".",VLOOKUP(tbMisc[[#This Row],[Sub-Type]],tbSubtype[],2,FALSE),".",tbMisc[[#This Row],[Offset]])</f>
        <v>14.18.246</v>
      </c>
      <c r="G894" s="34" t="str">
        <f>_xlfn.CONCAT( tbMisc[[#This Row],[Prefix]]," ", tbMisc[[#This Row],[Name]])</f>
        <v>14.18.246 The Oath</v>
      </c>
      <c r="H894" s="3">
        <v>6</v>
      </c>
      <c r="I894" s="2" t="s">
        <v>425</v>
      </c>
      <c r="J894"/>
    </row>
    <row r="895" spans="2:10" ht="32.1" hidden="1" customHeight="1" x14ac:dyDescent="0.25">
      <c r="B895" s="2" t="s">
        <v>650</v>
      </c>
      <c r="C895" s="41" t="s">
        <v>304</v>
      </c>
      <c r="D895" s="2" t="s">
        <v>423</v>
      </c>
      <c r="E895" s="3">
        <f>ROW(tbMisc[#This Row])-ROW(tbMisc[#Headers])</f>
        <v>247</v>
      </c>
      <c r="F895" s="34" t="str">
        <f>_xlfn.CONCAT(VLOOKUP(tbMisc[[#This Row],[Type]],tbBaseType[],2,FALSE),".",VLOOKUP(tbMisc[[#This Row],[Sub-Type]],tbSubtype[],2,FALSE),".",tbMisc[[#This Row],[Offset]])</f>
        <v>14.18.247</v>
      </c>
      <c r="G895" s="34" t="str">
        <f>_xlfn.CONCAT( tbMisc[[#This Row],[Prefix]]," ", tbMisc[[#This Row],[Name]])</f>
        <v>14.18.247 The Obscured</v>
      </c>
      <c r="H895" s="3">
        <v>7</v>
      </c>
      <c r="I895" s="2" t="s">
        <v>425</v>
      </c>
      <c r="J895"/>
    </row>
    <row r="896" spans="2:10" ht="32.1" hidden="1" customHeight="1" x14ac:dyDescent="0.25">
      <c r="B896" s="2" t="s">
        <v>651</v>
      </c>
      <c r="C896" s="41" t="s">
        <v>304</v>
      </c>
      <c r="D896" s="2" t="s">
        <v>423</v>
      </c>
      <c r="E896" s="3">
        <f>ROW(tbMisc[#This Row])-ROW(tbMisc[#Headers])</f>
        <v>248</v>
      </c>
      <c r="F896" s="34" t="str">
        <f>_xlfn.CONCAT(VLOOKUP(tbMisc[[#This Row],[Type]],tbBaseType[],2,FALSE),".",VLOOKUP(tbMisc[[#This Row],[Sub-Type]],tbSubtype[],2,FALSE),".",tbMisc[[#This Row],[Offset]])</f>
        <v>14.18.248</v>
      </c>
      <c r="G896" s="34" t="str">
        <f>_xlfn.CONCAT( tbMisc[[#This Row],[Prefix]]," ", tbMisc[[#This Row],[Name]])</f>
        <v>14.18.248 The Offering</v>
      </c>
      <c r="H896" s="3">
        <v>8</v>
      </c>
      <c r="I896" s="2" t="s">
        <v>425</v>
      </c>
      <c r="J896"/>
    </row>
    <row r="897" spans="2:10" ht="32.1" hidden="1" customHeight="1" x14ac:dyDescent="0.25">
      <c r="B897" s="2" t="s">
        <v>652</v>
      </c>
      <c r="C897" s="41" t="s">
        <v>304</v>
      </c>
      <c r="D897" s="2" t="s">
        <v>423</v>
      </c>
      <c r="E897" s="3">
        <f>ROW(tbMisc[#This Row])-ROW(tbMisc[#Headers])</f>
        <v>249</v>
      </c>
      <c r="F897" s="34" t="str">
        <f>_xlfn.CONCAT(VLOOKUP(tbMisc[[#This Row],[Type]],tbBaseType[],2,FALSE),".",VLOOKUP(tbMisc[[#This Row],[Sub-Type]],tbSubtype[],2,FALSE),".",tbMisc[[#This Row],[Offset]])</f>
        <v>14.18.249</v>
      </c>
      <c r="G897" s="34" t="str">
        <f>_xlfn.CONCAT( tbMisc[[#This Row],[Prefix]]," ", tbMisc[[#This Row],[Name]])</f>
        <v>14.18.249 The Old Man</v>
      </c>
      <c r="H897" s="3">
        <v>12</v>
      </c>
      <c r="I897" s="2" t="s">
        <v>425</v>
      </c>
      <c r="J897"/>
    </row>
    <row r="898" spans="2:10" ht="32.1" hidden="1" customHeight="1" x14ac:dyDescent="0.25">
      <c r="B898" s="2" t="s">
        <v>653</v>
      </c>
      <c r="C898" s="41" t="s">
        <v>304</v>
      </c>
      <c r="D898" s="2" t="s">
        <v>423</v>
      </c>
      <c r="E898" s="3">
        <f>ROW(tbMisc[#This Row])-ROW(tbMisc[#Headers])</f>
        <v>250</v>
      </c>
      <c r="F898" s="34" t="str">
        <f>_xlfn.CONCAT(VLOOKUP(tbMisc[[#This Row],[Type]],tbBaseType[],2,FALSE),".",VLOOKUP(tbMisc[[#This Row],[Sub-Type]],tbSubtype[],2,FALSE),".",tbMisc[[#This Row],[Offset]])</f>
        <v>14.18.250</v>
      </c>
      <c r="G898" s="34" t="str">
        <f>_xlfn.CONCAT( tbMisc[[#This Row],[Prefix]]," ", tbMisc[[#This Row],[Name]])</f>
        <v>14.18.250 The One With All</v>
      </c>
      <c r="H898" s="3">
        <v>6</v>
      </c>
      <c r="I898" s="2" t="s">
        <v>425</v>
      </c>
      <c r="J898"/>
    </row>
    <row r="899" spans="2:10" ht="32.1" hidden="1" customHeight="1" x14ac:dyDescent="0.25">
      <c r="B899" s="2" t="s">
        <v>654</v>
      </c>
      <c r="C899" s="41" t="s">
        <v>304</v>
      </c>
      <c r="D899" s="2" t="s">
        <v>423</v>
      </c>
      <c r="E899" s="3">
        <f>ROW(tbMisc[#This Row])-ROW(tbMisc[#Headers])</f>
        <v>251</v>
      </c>
      <c r="F899" s="34" t="str">
        <f>_xlfn.CONCAT(VLOOKUP(tbMisc[[#This Row],[Type]],tbBaseType[],2,FALSE),".",VLOOKUP(tbMisc[[#This Row],[Sub-Type]],tbSubtype[],2,FALSE),".",tbMisc[[#This Row],[Offset]])</f>
        <v>14.18.251</v>
      </c>
      <c r="G899" s="34" t="str">
        <f>_xlfn.CONCAT( tbMisc[[#This Row],[Prefix]]," ", tbMisc[[#This Row],[Name]])</f>
        <v>14.18.251 The Opulent</v>
      </c>
      <c r="H899" s="3">
        <v>5</v>
      </c>
      <c r="I899" s="2" t="s">
        <v>425</v>
      </c>
      <c r="J899"/>
    </row>
    <row r="900" spans="2:10" ht="32.1" hidden="1" customHeight="1" x14ac:dyDescent="0.25">
      <c r="B900" s="2" t="s">
        <v>655</v>
      </c>
      <c r="C900" s="41" t="s">
        <v>304</v>
      </c>
      <c r="D900" s="2" t="s">
        <v>423</v>
      </c>
      <c r="E900" s="3">
        <f>ROW(tbMisc[#This Row])-ROW(tbMisc[#Headers])</f>
        <v>252</v>
      </c>
      <c r="F900" s="34" t="str">
        <f>_xlfn.CONCAT(VLOOKUP(tbMisc[[#This Row],[Type]],tbBaseType[],2,FALSE),".",VLOOKUP(tbMisc[[#This Row],[Sub-Type]],tbSubtype[],2,FALSE),".",tbMisc[[#This Row],[Offset]])</f>
        <v>14.18.252</v>
      </c>
      <c r="G900" s="34" t="str">
        <f>_xlfn.CONCAT( tbMisc[[#This Row],[Prefix]]," ", tbMisc[[#This Row],[Name]])</f>
        <v>14.18.252 The Pack Leader</v>
      </c>
      <c r="H900" s="3">
        <v>6</v>
      </c>
      <c r="I900" s="2" t="s">
        <v>425</v>
      </c>
      <c r="J900"/>
    </row>
    <row r="901" spans="2:10" ht="32.1" hidden="1" customHeight="1" x14ac:dyDescent="0.25">
      <c r="B901" s="2" t="s">
        <v>656</v>
      </c>
      <c r="C901" s="41" t="s">
        <v>304</v>
      </c>
      <c r="D901" s="2" t="s">
        <v>423</v>
      </c>
      <c r="E901" s="3">
        <f>ROW(tbMisc[#This Row])-ROW(tbMisc[#Headers])</f>
        <v>253</v>
      </c>
      <c r="F901" s="34" t="str">
        <f>_xlfn.CONCAT(VLOOKUP(tbMisc[[#This Row],[Type]],tbBaseType[],2,FALSE),".",VLOOKUP(tbMisc[[#This Row],[Sub-Type]],tbSubtype[],2,FALSE),".",tbMisc[[#This Row],[Offset]])</f>
        <v>14.18.253</v>
      </c>
      <c r="G901" s="34" t="str">
        <f>_xlfn.CONCAT( tbMisc[[#This Row],[Prefix]]," ", tbMisc[[#This Row],[Name]])</f>
        <v>14.18.253 The Pact</v>
      </c>
      <c r="H901" s="3">
        <v>9</v>
      </c>
      <c r="I901" s="2" t="s">
        <v>425</v>
      </c>
      <c r="J901"/>
    </row>
    <row r="902" spans="2:10" ht="32.1" hidden="1" customHeight="1" x14ac:dyDescent="0.25">
      <c r="B902" s="2" t="s">
        <v>657</v>
      </c>
      <c r="C902" s="41" t="s">
        <v>304</v>
      </c>
      <c r="D902" s="2" t="s">
        <v>423</v>
      </c>
      <c r="E902" s="3">
        <f>ROW(tbMisc[#This Row])-ROW(tbMisc[#Headers])</f>
        <v>254</v>
      </c>
      <c r="F902" s="34" t="str">
        <f>_xlfn.CONCAT(VLOOKUP(tbMisc[[#This Row],[Type]],tbBaseType[],2,FALSE),".",VLOOKUP(tbMisc[[#This Row],[Sub-Type]],tbSubtype[],2,FALSE),".",tbMisc[[#This Row],[Offset]])</f>
        <v>14.18.254</v>
      </c>
      <c r="G902" s="34" t="str">
        <f>_xlfn.CONCAT( tbMisc[[#This Row],[Prefix]]," ", tbMisc[[#This Row],[Name]])</f>
        <v>14.18.254 The Penitent</v>
      </c>
      <c r="H902" s="3">
        <v>5</v>
      </c>
      <c r="I902" s="2" t="s">
        <v>425</v>
      </c>
      <c r="J902"/>
    </row>
    <row r="903" spans="2:10" ht="32.1" hidden="1" customHeight="1" x14ac:dyDescent="0.25">
      <c r="B903" s="2" t="s">
        <v>658</v>
      </c>
      <c r="C903" s="41" t="s">
        <v>304</v>
      </c>
      <c r="D903" s="2" t="s">
        <v>423</v>
      </c>
      <c r="E903" s="3">
        <f>ROW(tbMisc[#This Row])-ROW(tbMisc[#Headers])</f>
        <v>255</v>
      </c>
      <c r="F903" s="34" t="str">
        <f>_xlfn.CONCAT(VLOOKUP(tbMisc[[#This Row],[Type]],tbBaseType[],2,FALSE),".",VLOOKUP(tbMisc[[#This Row],[Sub-Type]],tbSubtype[],2,FALSE),".",tbMisc[[#This Row],[Offset]])</f>
        <v>14.18.255</v>
      </c>
      <c r="G903" s="34" t="str">
        <f>_xlfn.CONCAT( tbMisc[[#This Row],[Prefix]]," ", tbMisc[[#This Row],[Name]])</f>
        <v>14.18.255 The Poet</v>
      </c>
      <c r="H903" s="3">
        <v>9</v>
      </c>
      <c r="I903" s="2" t="s">
        <v>425</v>
      </c>
      <c r="J903"/>
    </row>
    <row r="904" spans="2:10" ht="32.1" hidden="1" customHeight="1" x14ac:dyDescent="0.25">
      <c r="B904" s="2" t="s">
        <v>659</v>
      </c>
      <c r="C904" s="41" t="s">
        <v>304</v>
      </c>
      <c r="D904" s="2" t="s">
        <v>423</v>
      </c>
      <c r="E904" s="3">
        <f>ROW(tbMisc[#This Row])-ROW(tbMisc[#Headers])</f>
        <v>256</v>
      </c>
      <c r="F904" s="34" t="str">
        <f>_xlfn.CONCAT(VLOOKUP(tbMisc[[#This Row],[Type]],tbBaseType[],2,FALSE),".",VLOOKUP(tbMisc[[#This Row],[Sub-Type]],tbSubtype[],2,FALSE),".",tbMisc[[#This Row],[Offset]])</f>
        <v>14.18.256</v>
      </c>
      <c r="G904" s="34" t="str">
        <f>_xlfn.CONCAT( tbMisc[[#This Row],[Prefix]]," ", tbMisc[[#This Row],[Name]])</f>
        <v>14.18.256 The Polymath</v>
      </c>
      <c r="H904" s="3">
        <v>3</v>
      </c>
      <c r="I904" s="2" t="s">
        <v>425</v>
      </c>
      <c r="J904"/>
    </row>
    <row r="905" spans="2:10" ht="32.1" hidden="1" customHeight="1" x14ac:dyDescent="0.25">
      <c r="B905" s="2" t="s">
        <v>660</v>
      </c>
      <c r="C905" s="41" t="s">
        <v>304</v>
      </c>
      <c r="D905" s="2" t="s">
        <v>423</v>
      </c>
      <c r="E905" s="3">
        <f>ROW(tbMisc[#This Row])-ROW(tbMisc[#Headers])</f>
        <v>257</v>
      </c>
      <c r="F905" s="34" t="str">
        <f>_xlfn.CONCAT(VLOOKUP(tbMisc[[#This Row],[Type]],tbBaseType[],2,FALSE),".",VLOOKUP(tbMisc[[#This Row],[Sub-Type]],tbSubtype[],2,FALSE),".",tbMisc[[#This Row],[Offset]])</f>
        <v>14.18.257</v>
      </c>
      <c r="G905" s="34" t="str">
        <f>_xlfn.CONCAT( tbMisc[[#This Row],[Prefix]]," ", tbMisc[[#This Row],[Name]])</f>
        <v>14.18.257 The Porcupine</v>
      </c>
      <c r="H905" s="3">
        <v>6</v>
      </c>
      <c r="I905" s="2" t="s">
        <v>425</v>
      </c>
      <c r="J905"/>
    </row>
    <row r="906" spans="2:10" ht="32.1" hidden="1" customHeight="1" x14ac:dyDescent="0.25">
      <c r="B906" s="2" t="s">
        <v>661</v>
      </c>
      <c r="C906" s="41" t="s">
        <v>304</v>
      </c>
      <c r="D906" s="2" t="s">
        <v>423</v>
      </c>
      <c r="E906" s="3">
        <f>ROW(tbMisc[#This Row])-ROW(tbMisc[#Headers])</f>
        <v>258</v>
      </c>
      <c r="F906" s="34" t="str">
        <f>_xlfn.CONCAT(VLOOKUP(tbMisc[[#This Row],[Type]],tbBaseType[],2,FALSE),".",VLOOKUP(tbMisc[[#This Row],[Sub-Type]],tbSubtype[],2,FALSE),".",tbMisc[[#This Row],[Offset]])</f>
        <v>14.18.258</v>
      </c>
      <c r="G906" s="34" t="str">
        <f>_xlfn.CONCAT( tbMisc[[#This Row],[Prefix]]," ", tbMisc[[#This Row],[Name]])</f>
        <v>14.18.258 The Price of Loyalty</v>
      </c>
      <c r="H906" s="3">
        <v>4</v>
      </c>
      <c r="I906" s="2" t="s">
        <v>425</v>
      </c>
      <c r="J906"/>
    </row>
    <row r="907" spans="2:10" ht="32.1" hidden="1" customHeight="1" x14ac:dyDescent="0.25">
      <c r="B907" s="2" t="s">
        <v>662</v>
      </c>
      <c r="C907" s="41" t="s">
        <v>304</v>
      </c>
      <c r="D907" s="2" t="s">
        <v>423</v>
      </c>
      <c r="E907" s="3">
        <f>ROW(tbMisc[#This Row])-ROW(tbMisc[#Headers])</f>
        <v>259</v>
      </c>
      <c r="F907" s="34" t="str">
        <f>_xlfn.CONCAT(VLOOKUP(tbMisc[[#This Row],[Type]],tbBaseType[],2,FALSE),".",VLOOKUP(tbMisc[[#This Row],[Sub-Type]],tbSubtype[],2,FALSE),".",tbMisc[[#This Row],[Offset]])</f>
        <v>14.18.259</v>
      </c>
      <c r="G907" s="34" t="str">
        <f>_xlfn.CONCAT( tbMisc[[#This Row],[Prefix]]," ", tbMisc[[#This Row],[Name]])</f>
        <v>14.18.259 The Price of Protection</v>
      </c>
      <c r="H907" s="3">
        <v>5</v>
      </c>
      <c r="I907" s="2" t="s">
        <v>425</v>
      </c>
      <c r="J907"/>
    </row>
    <row r="908" spans="2:10" ht="32.1" hidden="1" customHeight="1" x14ac:dyDescent="0.25">
      <c r="B908" s="2" t="s">
        <v>663</v>
      </c>
      <c r="C908" s="41" t="s">
        <v>304</v>
      </c>
      <c r="D908" s="2" t="s">
        <v>423</v>
      </c>
      <c r="E908" s="3">
        <f>ROW(tbMisc[#This Row])-ROW(tbMisc[#Headers])</f>
        <v>260</v>
      </c>
      <c r="F908" s="34" t="str">
        <f>_xlfn.CONCAT(VLOOKUP(tbMisc[[#This Row],[Type]],tbBaseType[],2,FALSE),".",VLOOKUP(tbMisc[[#This Row],[Sub-Type]],tbSubtype[],2,FALSE),".",tbMisc[[#This Row],[Offset]])</f>
        <v>14.18.260</v>
      </c>
      <c r="G908" s="34" t="str">
        <f>_xlfn.CONCAT( tbMisc[[#This Row],[Prefix]]," ", tbMisc[[#This Row],[Name]])</f>
        <v>14.18.260 The Primordial</v>
      </c>
      <c r="H908" s="3">
        <v>5</v>
      </c>
      <c r="I908" s="2" t="s">
        <v>425</v>
      </c>
      <c r="J908"/>
    </row>
    <row r="909" spans="2:10" ht="32.1" hidden="1" customHeight="1" x14ac:dyDescent="0.25">
      <c r="B909" s="2" t="s">
        <v>664</v>
      </c>
      <c r="C909" s="41" t="s">
        <v>304</v>
      </c>
      <c r="D909" s="2" t="s">
        <v>423</v>
      </c>
      <c r="E909" s="3">
        <f>ROW(tbMisc[#This Row])-ROW(tbMisc[#Headers])</f>
        <v>261</v>
      </c>
      <c r="F909" s="34" t="str">
        <f>_xlfn.CONCAT(VLOOKUP(tbMisc[[#This Row],[Type]],tbBaseType[],2,FALSE),".",VLOOKUP(tbMisc[[#This Row],[Sub-Type]],tbSubtype[],2,FALSE),".",tbMisc[[#This Row],[Offset]])</f>
        <v>14.18.261</v>
      </c>
      <c r="G909" s="34" t="str">
        <f>_xlfn.CONCAT( tbMisc[[#This Row],[Prefix]]," ", tbMisc[[#This Row],[Name]])</f>
        <v>14.18.261 The Professor</v>
      </c>
      <c r="H909" s="3">
        <v>4</v>
      </c>
      <c r="I909" s="2" t="s">
        <v>425</v>
      </c>
      <c r="J909"/>
    </row>
    <row r="910" spans="2:10" ht="32.1" hidden="1" customHeight="1" x14ac:dyDescent="0.25">
      <c r="B910" s="2" t="s">
        <v>665</v>
      </c>
      <c r="C910" s="41" t="s">
        <v>304</v>
      </c>
      <c r="D910" s="2" t="s">
        <v>423</v>
      </c>
      <c r="E910" s="3">
        <f>ROW(tbMisc[#This Row])-ROW(tbMisc[#Headers])</f>
        <v>262</v>
      </c>
      <c r="F910" s="34" t="str">
        <f>_xlfn.CONCAT(VLOOKUP(tbMisc[[#This Row],[Type]],tbBaseType[],2,FALSE),".",VLOOKUP(tbMisc[[#This Row],[Sub-Type]],tbSubtype[],2,FALSE),".",tbMisc[[#This Row],[Offset]])</f>
        <v>14.18.262</v>
      </c>
      <c r="G910" s="34" t="str">
        <f>_xlfn.CONCAT( tbMisc[[#This Row],[Prefix]]," ", tbMisc[[#This Row],[Name]])</f>
        <v>14.18.262 The Progeny of Lunaris</v>
      </c>
      <c r="H910" s="3">
        <v>2</v>
      </c>
      <c r="I910" s="2" t="s">
        <v>425</v>
      </c>
      <c r="J910"/>
    </row>
    <row r="911" spans="2:10" ht="32.1" hidden="1" customHeight="1" x14ac:dyDescent="0.25">
      <c r="B911" s="2" t="s">
        <v>666</v>
      </c>
      <c r="C911" s="41" t="s">
        <v>304</v>
      </c>
      <c r="D911" s="2" t="s">
        <v>423</v>
      </c>
      <c r="E911" s="3">
        <f>ROW(tbMisc[#This Row])-ROW(tbMisc[#Headers])</f>
        <v>263</v>
      </c>
      <c r="F911" s="34" t="str">
        <f>_xlfn.CONCAT(VLOOKUP(tbMisc[[#This Row],[Type]],tbBaseType[],2,FALSE),".",VLOOKUP(tbMisc[[#This Row],[Sub-Type]],tbSubtype[],2,FALSE),".",tbMisc[[#This Row],[Offset]])</f>
        <v>14.18.263</v>
      </c>
      <c r="G911" s="34" t="str">
        <f>_xlfn.CONCAT( tbMisc[[#This Row],[Prefix]]," ", tbMisc[[#This Row],[Name]])</f>
        <v>14.18.263 The Puzzle</v>
      </c>
      <c r="H911" s="3">
        <v>5</v>
      </c>
      <c r="I911" s="2" t="s">
        <v>425</v>
      </c>
      <c r="J911"/>
    </row>
    <row r="912" spans="2:10" ht="32.1" hidden="1" customHeight="1" x14ac:dyDescent="0.25">
      <c r="B912" s="2" t="s">
        <v>667</v>
      </c>
      <c r="C912" s="41" t="s">
        <v>304</v>
      </c>
      <c r="D912" s="2" t="s">
        <v>423</v>
      </c>
      <c r="E912" s="3">
        <f>ROW(tbMisc[#This Row])-ROW(tbMisc[#Headers])</f>
        <v>264</v>
      </c>
      <c r="F912" s="34" t="str">
        <f>_xlfn.CONCAT(VLOOKUP(tbMisc[[#This Row],[Type]],tbBaseType[],2,FALSE),".",VLOOKUP(tbMisc[[#This Row],[Sub-Type]],tbSubtype[],2,FALSE),".",tbMisc[[#This Row],[Offset]])</f>
        <v>14.18.264</v>
      </c>
      <c r="G912" s="34" t="str">
        <f>_xlfn.CONCAT( tbMisc[[#This Row],[Prefix]]," ", tbMisc[[#This Row],[Name]])</f>
        <v>14.18.264 The Queen</v>
      </c>
      <c r="H912" s="3">
        <v>16</v>
      </c>
      <c r="I912" s="2" t="s">
        <v>425</v>
      </c>
      <c r="J912"/>
    </row>
    <row r="913" spans="2:10" ht="32.1" hidden="1" customHeight="1" x14ac:dyDescent="0.25">
      <c r="B913" s="2" t="s">
        <v>668</v>
      </c>
      <c r="C913" s="41" t="s">
        <v>304</v>
      </c>
      <c r="D913" s="2" t="s">
        <v>423</v>
      </c>
      <c r="E913" s="3">
        <f>ROW(tbMisc[#This Row])-ROW(tbMisc[#Headers])</f>
        <v>265</v>
      </c>
      <c r="F913" s="34" t="str">
        <f>_xlfn.CONCAT(VLOOKUP(tbMisc[[#This Row],[Type]],tbBaseType[],2,FALSE),".",VLOOKUP(tbMisc[[#This Row],[Sub-Type]],tbSubtype[],2,FALSE),".",tbMisc[[#This Row],[Offset]])</f>
        <v>14.18.265</v>
      </c>
      <c r="G913" s="34" t="str">
        <f>_xlfn.CONCAT( tbMisc[[#This Row],[Prefix]]," ", tbMisc[[#This Row],[Name]])</f>
        <v>14.18.265 The Rabid Rhoa</v>
      </c>
      <c r="H913" s="3">
        <v>4</v>
      </c>
      <c r="I913" s="2" t="s">
        <v>425</v>
      </c>
      <c r="J913"/>
    </row>
    <row r="914" spans="2:10" ht="32.1" hidden="1" customHeight="1" x14ac:dyDescent="0.25">
      <c r="B914" s="2" t="s">
        <v>669</v>
      </c>
      <c r="C914" s="41" t="s">
        <v>304</v>
      </c>
      <c r="D914" s="2" t="s">
        <v>423</v>
      </c>
      <c r="E914" s="3">
        <f>ROW(tbMisc[#This Row])-ROW(tbMisc[#Headers])</f>
        <v>266</v>
      </c>
      <c r="F914" s="34" t="str">
        <f>_xlfn.CONCAT(VLOOKUP(tbMisc[[#This Row],[Type]],tbBaseType[],2,FALSE),".",VLOOKUP(tbMisc[[#This Row],[Sub-Type]],tbSubtype[],2,FALSE),".",tbMisc[[#This Row],[Offset]])</f>
        <v>14.18.266</v>
      </c>
      <c r="G914" s="34" t="str">
        <f>_xlfn.CONCAT( tbMisc[[#This Row],[Prefix]]," ", tbMisc[[#This Row],[Name]])</f>
        <v>14.18.266 The Realm</v>
      </c>
      <c r="H914" s="3">
        <v>5</v>
      </c>
      <c r="I914" s="2" t="s">
        <v>425</v>
      </c>
      <c r="J914"/>
    </row>
    <row r="915" spans="2:10" ht="32.1" hidden="1" customHeight="1" x14ac:dyDescent="0.25">
      <c r="B915" s="2" t="s">
        <v>670</v>
      </c>
      <c r="C915" s="41" t="s">
        <v>304</v>
      </c>
      <c r="D915" s="2" t="s">
        <v>423</v>
      </c>
      <c r="E915" s="3">
        <f>ROW(tbMisc[#This Row])-ROW(tbMisc[#Headers])</f>
        <v>267</v>
      </c>
      <c r="F915" s="34" t="str">
        <f>_xlfn.CONCAT(VLOOKUP(tbMisc[[#This Row],[Type]],tbBaseType[],2,FALSE),".",VLOOKUP(tbMisc[[#This Row],[Sub-Type]],tbSubtype[],2,FALSE),".",tbMisc[[#This Row],[Offset]])</f>
        <v>14.18.267</v>
      </c>
      <c r="G915" s="34" t="str">
        <f>_xlfn.CONCAT( tbMisc[[#This Row],[Prefix]]," ", tbMisc[[#This Row],[Name]])</f>
        <v>14.18.267 The Risk</v>
      </c>
      <c r="H915" s="3">
        <v>3</v>
      </c>
      <c r="I915" s="2" t="s">
        <v>425</v>
      </c>
      <c r="J915"/>
    </row>
    <row r="916" spans="2:10" ht="32.1" hidden="1" customHeight="1" x14ac:dyDescent="0.25">
      <c r="B916" s="2" t="s">
        <v>671</v>
      </c>
      <c r="C916" s="41" t="s">
        <v>304</v>
      </c>
      <c r="D916" s="2" t="s">
        <v>423</v>
      </c>
      <c r="E916" s="3">
        <f>ROW(tbMisc[#This Row])-ROW(tbMisc[#Headers])</f>
        <v>268</v>
      </c>
      <c r="F916" s="34" t="str">
        <f>_xlfn.CONCAT(VLOOKUP(tbMisc[[#This Row],[Type]],tbBaseType[],2,FALSE),".",VLOOKUP(tbMisc[[#This Row],[Sub-Type]],tbSubtype[],2,FALSE),".",tbMisc[[#This Row],[Offset]])</f>
        <v>14.18.268</v>
      </c>
      <c r="G916" s="34" t="str">
        <f>_xlfn.CONCAT( tbMisc[[#This Row],[Prefix]]," ", tbMisc[[#This Row],[Name]])</f>
        <v>14.18.268 The Rite of Elements</v>
      </c>
      <c r="H916" s="3">
        <v>5</v>
      </c>
      <c r="I916" s="2" t="s">
        <v>425</v>
      </c>
      <c r="J916"/>
    </row>
    <row r="917" spans="2:10" ht="32.1" hidden="1" customHeight="1" x14ac:dyDescent="0.25">
      <c r="B917" s="2" t="s">
        <v>672</v>
      </c>
      <c r="C917" s="41" t="s">
        <v>304</v>
      </c>
      <c r="D917" s="2" t="s">
        <v>423</v>
      </c>
      <c r="E917" s="3">
        <f>ROW(tbMisc[#This Row])-ROW(tbMisc[#Headers])</f>
        <v>269</v>
      </c>
      <c r="F917" s="34" t="str">
        <f>_xlfn.CONCAT(VLOOKUP(tbMisc[[#This Row],[Type]],tbBaseType[],2,FALSE),".",VLOOKUP(tbMisc[[#This Row],[Sub-Type]],tbSubtype[],2,FALSE),".",tbMisc[[#This Row],[Offset]])</f>
        <v>14.18.269</v>
      </c>
      <c r="G917" s="34" t="str">
        <f>_xlfn.CONCAT( tbMisc[[#This Row],[Prefix]]," ", tbMisc[[#This Row],[Name]])</f>
        <v>14.18.269 The Road to Power</v>
      </c>
      <c r="H917" s="3">
        <v>7</v>
      </c>
      <c r="I917" s="2" t="s">
        <v>425</v>
      </c>
      <c r="J917"/>
    </row>
    <row r="918" spans="2:10" ht="32.1" hidden="1" customHeight="1" x14ac:dyDescent="0.25">
      <c r="B918" s="2" t="s">
        <v>673</v>
      </c>
      <c r="C918" s="41" t="s">
        <v>304</v>
      </c>
      <c r="D918" s="2" t="s">
        <v>423</v>
      </c>
      <c r="E918" s="3">
        <f>ROW(tbMisc[#This Row])-ROW(tbMisc[#Headers])</f>
        <v>270</v>
      </c>
      <c r="F918" s="34" t="str">
        <f>_xlfn.CONCAT(VLOOKUP(tbMisc[[#This Row],[Type]],tbBaseType[],2,FALSE),".",VLOOKUP(tbMisc[[#This Row],[Sub-Type]],tbSubtype[],2,FALSE),".",tbMisc[[#This Row],[Offset]])</f>
        <v>14.18.270</v>
      </c>
      <c r="G918" s="34" t="str">
        <f>_xlfn.CONCAT( tbMisc[[#This Row],[Prefix]]," ", tbMisc[[#This Row],[Name]])</f>
        <v>14.18.270 The Ruthless Ceinture</v>
      </c>
      <c r="H918" s="3">
        <v>7</v>
      </c>
      <c r="I918" s="2" t="s">
        <v>425</v>
      </c>
      <c r="J918"/>
    </row>
    <row r="919" spans="2:10" ht="32.1" hidden="1" customHeight="1" x14ac:dyDescent="0.25">
      <c r="B919" s="2" t="s">
        <v>674</v>
      </c>
      <c r="C919" s="41" t="s">
        <v>304</v>
      </c>
      <c r="D919" s="2" t="s">
        <v>423</v>
      </c>
      <c r="E919" s="3">
        <f>ROW(tbMisc[#This Row])-ROW(tbMisc[#Headers])</f>
        <v>271</v>
      </c>
      <c r="F919" s="34" t="str">
        <f>_xlfn.CONCAT(VLOOKUP(tbMisc[[#This Row],[Type]],tbBaseType[],2,FALSE),".",VLOOKUP(tbMisc[[#This Row],[Sub-Type]],tbSubtype[],2,FALSE),".",tbMisc[[#This Row],[Offset]])</f>
        <v>14.18.271</v>
      </c>
      <c r="G919" s="34" t="str">
        <f>_xlfn.CONCAT( tbMisc[[#This Row],[Prefix]]," ", tbMisc[[#This Row],[Name]])</f>
        <v>14.18.271 The Sacrifice</v>
      </c>
      <c r="H919" s="3">
        <v>4</v>
      </c>
      <c r="I919" s="2" t="s">
        <v>425</v>
      </c>
      <c r="J919"/>
    </row>
    <row r="920" spans="2:10" ht="32.1" hidden="1" customHeight="1" x14ac:dyDescent="0.25">
      <c r="B920" s="2" t="s">
        <v>675</v>
      </c>
      <c r="C920" s="41" t="s">
        <v>304</v>
      </c>
      <c r="D920" s="2" t="s">
        <v>423</v>
      </c>
      <c r="E920" s="3">
        <f>ROW(tbMisc[#This Row])-ROW(tbMisc[#Headers])</f>
        <v>272</v>
      </c>
      <c r="F920" s="34" t="str">
        <f>_xlfn.CONCAT(VLOOKUP(tbMisc[[#This Row],[Type]],tbBaseType[],2,FALSE),".",VLOOKUP(tbMisc[[#This Row],[Sub-Type]],tbSubtype[],2,FALSE),".",tbMisc[[#This Row],[Offset]])</f>
        <v>14.18.272</v>
      </c>
      <c r="G920" s="34" t="str">
        <f>_xlfn.CONCAT( tbMisc[[#This Row],[Prefix]]," ", tbMisc[[#This Row],[Name]])</f>
        <v>14.18.272 The Saint's Treasure</v>
      </c>
      <c r="H920" s="3">
        <v>10</v>
      </c>
      <c r="I920" s="2" t="s">
        <v>425</v>
      </c>
      <c r="J920"/>
    </row>
    <row r="921" spans="2:10" ht="32.1" hidden="1" customHeight="1" x14ac:dyDescent="0.25">
      <c r="B921" s="2" t="s">
        <v>676</v>
      </c>
      <c r="C921" s="41" t="s">
        <v>304</v>
      </c>
      <c r="D921" s="2" t="s">
        <v>423</v>
      </c>
      <c r="E921" s="3">
        <f>ROW(tbMisc[#This Row])-ROW(tbMisc[#Headers])</f>
        <v>273</v>
      </c>
      <c r="F921" s="34" t="str">
        <f>_xlfn.CONCAT(VLOOKUP(tbMisc[[#This Row],[Type]],tbBaseType[],2,FALSE),".",VLOOKUP(tbMisc[[#This Row],[Sub-Type]],tbSubtype[],2,FALSE),".",tbMisc[[#This Row],[Offset]])</f>
        <v>14.18.273</v>
      </c>
      <c r="G921" s="34" t="str">
        <f>_xlfn.CONCAT( tbMisc[[#This Row],[Prefix]]," ", tbMisc[[#This Row],[Name]])</f>
        <v>14.18.273 The Samurai's Eye</v>
      </c>
      <c r="H921" s="3">
        <v>3</v>
      </c>
      <c r="I921" s="2" t="s">
        <v>425</v>
      </c>
      <c r="J921"/>
    </row>
    <row r="922" spans="2:10" ht="32.1" hidden="1" customHeight="1" x14ac:dyDescent="0.25">
      <c r="B922" s="2" t="s">
        <v>677</v>
      </c>
      <c r="C922" s="41" t="s">
        <v>304</v>
      </c>
      <c r="D922" s="2" t="s">
        <v>423</v>
      </c>
      <c r="E922" s="3">
        <f>ROW(tbMisc[#This Row])-ROW(tbMisc[#Headers])</f>
        <v>274</v>
      </c>
      <c r="F922" s="34" t="str">
        <f>_xlfn.CONCAT(VLOOKUP(tbMisc[[#This Row],[Type]],tbBaseType[],2,FALSE),".",VLOOKUP(tbMisc[[#This Row],[Sub-Type]],tbSubtype[],2,FALSE),".",tbMisc[[#This Row],[Offset]])</f>
        <v>14.18.274</v>
      </c>
      <c r="G922" s="34" t="str">
        <f>_xlfn.CONCAT( tbMisc[[#This Row],[Prefix]]," ", tbMisc[[#This Row],[Name]])</f>
        <v>14.18.274 The Scarred Meadow</v>
      </c>
      <c r="H922" s="3">
        <v>9</v>
      </c>
      <c r="I922" s="2" t="s">
        <v>425</v>
      </c>
      <c r="J922"/>
    </row>
    <row r="923" spans="2:10" ht="32.1" hidden="1" customHeight="1" x14ac:dyDescent="0.25">
      <c r="B923" s="2" t="s">
        <v>678</v>
      </c>
      <c r="C923" s="41" t="s">
        <v>304</v>
      </c>
      <c r="D923" s="2" t="s">
        <v>423</v>
      </c>
      <c r="E923" s="3">
        <f>ROW(tbMisc[#This Row])-ROW(tbMisc[#Headers])</f>
        <v>275</v>
      </c>
      <c r="F923" s="34" t="str">
        <f>_xlfn.CONCAT(VLOOKUP(tbMisc[[#This Row],[Type]],tbBaseType[],2,FALSE),".",VLOOKUP(tbMisc[[#This Row],[Sub-Type]],tbSubtype[],2,FALSE),".",tbMisc[[#This Row],[Offset]])</f>
        <v>14.18.275</v>
      </c>
      <c r="G923" s="34" t="str">
        <f>_xlfn.CONCAT( tbMisc[[#This Row],[Prefix]]," ", tbMisc[[#This Row],[Name]])</f>
        <v>14.18.275 The Scavenger</v>
      </c>
      <c r="H923" s="3">
        <v>8</v>
      </c>
      <c r="I923" s="2" t="s">
        <v>425</v>
      </c>
      <c r="J923"/>
    </row>
    <row r="924" spans="2:10" ht="32.1" hidden="1" customHeight="1" x14ac:dyDescent="0.25">
      <c r="B924" s="2" t="s">
        <v>679</v>
      </c>
      <c r="C924" s="41" t="s">
        <v>304</v>
      </c>
      <c r="D924" s="2" t="s">
        <v>423</v>
      </c>
      <c r="E924" s="3">
        <f>ROW(tbMisc[#This Row])-ROW(tbMisc[#Headers])</f>
        <v>276</v>
      </c>
      <c r="F924" s="34" t="str">
        <f>_xlfn.CONCAT(VLOOKUP(tbMisc[[#This Row],[Type]],tbBaseType[],2,FALSE),".",VLOOKUP(tbMisc[[#This Row],[Sub-Type]],tbSubtype[],2,FALSE),".",tbMisc[[#This Row],[Offset]])</f>
        <v>14.18.276</v>
      </c>
      <c r="G924" s="34" t="str">
        <f>_xlfn.CONCAT( tbMisc[[#This Row],[Prefix]]," ", tbMisc[[#This Row],[Name]])</f>
        <v>14.18.276 The Scholar</v>
      </c>
      <c r="H924" s="3">
        <v>3</v>
      </c>
      <c r="I924" s="2" t="s">
        <v>425</v>
      </c>
      <c r="J924"/>
    </row>
    <row r="925" spans="2:10" ht="32.1" hidden="1" customHeight="1" x14ac:dyDescent="0.25">
      <c r="B925" s="2" t="s">
        <v>680</v>
      </c>
      <c r="C925" s="41" t="s">
        <v>304</v>
      </c>
      <c r="D925" s="2" t="s">
        <v>423</v>
      </c>
      <c r="E925" s="3">
        <f>ROW(tbMisc[#This Row])-ROW(tbMisc[#Headers])</f>
        <v>277</v>
      </c>
      <c r="F925" s="34" t="str">
        <f>_xlfn.CONCAT(VLOOKUP(tbMisc[[#This Row],[Type]],tbBaseType[],2,FALSE),".",VLOOKUP(tbMisc[[#This Row],[Sub-Type]],tbSubtype[],2,FALSE),".",tbMisc[[#This Row],[Offset]])</f>
        <v>14.18.277</v>
      </c>
      <c r="G925" s="34" t="str">
        <f>_xlfn.CONCAT( tbMisc[[#This Row],[Prefix]]," ", tbMisc[[#This Row],[Name]])</f>
        <v>14.18.277 The Seeker</v>
      </c>
      <c r="H925" s="3">
        <v>9</v>
      </c>
      <c r="I925" s="2" t="s">
        <v>425</v>
      </c>
      <c r="J925"/>
    </row>
    <row r="926" spans="2:10" ht="32.1" hidden="1" customHeight="1" x14ac:dyDescent="0.25">
      <c r="B926" s="2" t="s">
        <v>681</v>
      </c>
      <c r="C926" s="41" t="s">
        <v>304</v>
      </c>
      <c r="D926" s="2" t="s">
        <v>423</v>
      </c>
      <c r="E926" s="3">
        <f>ROW(tbMisc[#This Row])-ROW(tbMisc[#Headers])</f>
        <v>278</v>
      </c>
      <c r="F926" s="34" t="str">
        <f>_xlfn.CONCAT(VLOOKUP(tbMisc[[#This Row],[Type]],tbBaseType[],2,FALSE),".",VLOOKUP(tbMisc[[#This Row],[Sub-Type]],tbSubtype[],2,FALSE),".",tbMisc[[#This Row],[Offset]])</f>
        <v>14.18.278</v>
      </c>
      <c r="G926" s="34" t="str">
        <f>_xlfn.CONCAT( tbMisc[[#This Row],[Prefix]]," ", tbMisc[[#This Row],[Name]])</f>
        <v>14.18.278 The Sephirot</v>
      </c>
      <c r="H926" s="3">
        <v>11</v>
      </c>
      <c r="I926" s="2" t="s">
        <v>425</v>
      </c>
      <c r="J926"/>
    </row>
    <row r="927" spans="2:10" ht="32.1" hidden="1" customHeight="1" x14ac:dyDescent="0.25">
      <c r="B927" s="2" t="s">
        <v>682</v>
      </c>
      <c r="C927" s="41" t="s">
        <v>304</v>
      </c>
      <c r="D927" s="2" t="s">
        <v>423</v>
      </c>
      <c r="E927" s="3">
        <f>ROW(tbMisc[#This Row])-ROW(tbMisc[#Headers])</f>
        <v>279</v>
      </c>
      <c r="F927" s="34" t="str">
        <f>_xlfn.CONCAT(VLOOKUP(tbMisc[[#This Row],[Type]],tbBaseType[],2,FALSE),".",VLOOKUP(tbMisc[[#This Row],[Sub-Type]],tbSubtype[],2,FALSE),".",tbMisc[[#This Row],[Offset]])</f>
        <v>14.18.279</v>
      </c>
      <c r="G927" s="34" t="str">
        <f>_xlfn.CONCAT( tbMisc[[#This Row],[Prefix]]," ", tbMisc[[#This Row],[Name]])</f>
        <v>14.18.279 The Side Quest</v>
      </c>
      <c r="H927" s="3">
        <v>5</v>
      </c>
      <c r="I927" s="2" t="s">
        <v>425</v>
      </c>
      <c r="J927"/>
    </row>
    <row r="928" spans="2:10" ht="32.1" hidden="1" customHeight="1" x14ac:dyDescent="0.25">
      <c r="B928" s="2" t="s">
        <v>683</v>
      </c>
      <c r="C928" s="41" t="s">
        <v>304</v>
      </c>
      <c r="D928" s="2" t="s">
        <v>423</v>
      </c>
      <c r="E928" s="3">
        <f>ROW(tbMisc[#This Row])-ROW(tbMisc[#Headers])</f>
        <v>280</v>
      </c>
      <c r="F928" s="34" t="str">
        <f>_xlfn.CONCAT(VLOOKUP(tbMisc[[#This Row],[Type]],tbBaseType[],2,FALSE),".",VLOOKUP(tbMisc[[#This Row],[Sub-Type]],tbSubtype[],2,FALSE),".",tbMisc[[#This Row],[Offset]])</f>
        <v>14.18.280</v>
      </c>
      <c r="G928" s="34" t="str">
        <f>_xlfn.CONCAT( tbMisc[[#This Row],[Prefix]]," ", tbMisc[[#This Row],[Name]])</f>
        <v>14.18.280 The Sigil</v>
      </c>
      <c r="H928" s="3">
        <v>3</v>
      </c>
      <c r="I928" s="2" t="s">
        <v>425</v>
      </c>
      <c r="J928"/>
    </row>
    <row r="929" spans="2:10" ht="32.1" hidden="1" customHeight="1" x14ac:dyDescent="0.25">
      <c r="B929" s="2" t="s">
        <v>684</v>
      </c>
      <c r="C929" s="41" t="s">
        <v>304</v>
      </c>
      <c r="D929" s="2" t="s">
        <v>423</v>
      </c>
      <c r="E929" s="3">
        <f>ROW(tbMisc[#This Row])-ROW(tbMisc[#Headers])</f>
        <v>281</v>
      </c>
      <c r="F929" s="34" t="str">
        <f>_xlfn.CONCAT(VLOOKUP(tbMisc[[#This Row],[Type]],tbBaseType[],2,FALSE),".",VLOOKUP(tbMisc[[#This Row],[Sub-Type]],tbSubtype[],2,FALSE),".",tbMisc[[#This Row],[Offset]])</f>
        <v>14.18.281</v>
      </c>
      <c r="G929" s="34" t="str">
        <f>_xlfn.CONCAT( tbMisc[[#This Row],[Prefix]]," ", tbMisc[[#This Row],[Name]])</f>
        <v>14.18.281 The Siren</v>
      </c>
      <c r="H929" s="3">
        <v>7</v>
      </c>
      <c r="I929" s="2" t="s">
        <v>425</v>
      </c>
      <c r="J929"/>
    </row>
    <row r="930" spans="2:10" ht="32.1" hidden="1" customHeight="1" x14ac:dyDescent="0.25">
      <c r="B930" s="2" t="s">
        <v>685</v>
      </c>
      <c r="C930" s="41" t="s">
        <v>304</v>
      </c>
      <c r="D930" s="2" t="s">
        <v>423</v>
      </c>
      <c r="E930" s="3">
        <f>ROW(tbMisc[#This Row])-ROW(tbMisc[#Headers])</f>
        <v>282</v>
      </c>
      <c r="F930" s="34" t="str">
        <f>_xlfn.CONCAT(VLOOKUP(tbMisc[[#This Row],[Type]],tbBaseType[],2,FALSE),".",VLOOKUP(tbMisc[[#This Row],[Sub-Type]],tbSubtype[],2,FALSE),".",tbMisc[[#This Row],[Offset]])</f>
        <v>14.18.282</v>
      </c>
      <c r="G930" s="34" t="str">
        <f>_xlfn.CONCAT( tbMisc[[#This Row],[Prefix]]," ", tbMisc[[#This Row],[Name]])</f>
        <v>14.18.282 The Skeleton</v>
      </c>
      <c r="H930" s="3">
        <v>6</v>
      </c>
      <c r="I930" s="2" t="s">
        <v>425</v>
      </c>
      <c r="J930"/>
    </row>
    <row r="931" spans="2:10" ht="32.1" hidden="1" customHeight="1" x14ac:dyDescent="0.25">
      <c r="B931" s="2" t="s">
        <v>686</v>
      </c>
      <c r="C931" s="41" t="s">
        <v>304</v>
      </c>
      <c r="D931" s="2" t="s">
        <v>423</v>
      </c>
      <c r="E931" s="3">
        <f>ROW(tbMisc[#This Row])-ROW(tbMisc[#Headers])</f>
        <v>283</v>
      </c>
      <c r="F931" s="34" t="str">
        <f>_xlfn.CONCAT(VLOOKUP(tbMisc[[#This Row],[Type]],tbBaseType[],2,FALSE),".",VLOOKUP(tbMisc[[#This Row],[Sub-Type]],tbSubtype[],2,FALSE),".",tbMisc[[#This Row],[Offset]])</f>
        <v>14.18.283</v>
      </c>
      <c r="G931" s="34" t="str">
        <f>_xlfn.CONCAT( tbMisc[[#This Row],[Prefix]]," ", tbMisc[[#This Row],[Name]])</f>
        <v>14.18.283 The Soul</v>
      </c>
      <c r="H931" s="3">
        <v>9</v>
      </c>
      <c r="I931" s="2" t="s">
        <v>425</v>
      </c>
      <c r="J931"/>
    </row>
    <row r="932" spans="2:10" ht="32.1" hidden="1" customHeight="1" x14ac:dyDescent="0.25">
      <c r="B932" s="2" t="s">
        <v>687</v>
      </c>
      <c r="C932" s="41" t="s">
        <v>304</v>
      </c>
      <c r="D932" s="2" t="s">
        <v>423</v>
      </c>
      <c r="E932" s="3">
        <f>ROW(tbMisc[#This Row])-ROW(tbMisc[#Headers])</f>
        <v>284</v>
      </c>
      <c r="F932" s="34" t="str">
        <f>_xlfn.CONCAT(VLOOKUP(tbMisc[[#This Row],[Type]],tbBaseType[],2,FALSE),".",VLOOKUP(tbMisc[[#This Row],[Sub-Type]],tbSubtype[],2,FALSE),".",tbMisc[[#This Row],[Offset]])</f>
        <v>14.18.284</v>
      </c>
      <c r="G932" s="34" t="str">
        <f>_xlfn.CONCAT( tbMisc[[#This Row],[Prefix]]," ", tbMisc[[#This Row],[Name]])</f>
        <v>14.18.284 The Spark and the Flame</v>
      </c>
      <c r="H932" s="3">
        <v>2</v>
      </c>
      <c r="I932" s="2" t="s">
        <v>425</v>
      </c>
      <c r="J932"/>
    </row>
    <row r="933" spans="2:10" ht="32.1" hidden="1" customHeight="1" x14ac:dyDescent="0.25">
      <c r="B933" s="2" t="s">
        <v>688</v>
      </c>
      <c r="C933" s="41" t="s">
        <v>304</v>
      </c>
      <c r="D933" s="2" t="s">
        <v>423</v>
      </c>
      <c r="E933" s="3">
        <f>ROW(tbMisc[#This Row])-ROW(tbMisc[#Headers])</f>
        <v>285</v>
      </c>
      <c r="F933" s="34" t="str">
        <f>_xlfn.CONCAT(VLOOKUP(tbMisc[[#This Row],[Type]],tbBaseType[],2,FALSE),".",VLOOKUP(tbMisc[[#This Row],[Sub-Type]],tbSubtype[],2,FALSE),".",tbMisc[[#This Row],[Offset]])</f>
        <v>14.18.285</v>
      </c>
      <c r="G933" s="34" t="str">
        <f>_xlfn.CONCAT( tbMisc[[#This Row],[Prefix]]," ", tbMisc[[#This Row],[Name]])</f>
        <v>14.18.285 The Spoiled Prince</v>
      </c>
      <c r="H933" s="3">
        <v>4</v>
      </c>
      <c r="I933" s="2" t="s">
        <v>425</v>
      </c>
      <c r="J933"/>
    </row>
    <row r="934" spans="2:10" ht="32.1" hidden="1" customHeight="1" x14ac:dyDescent="0.25">
      <c r="B934" s="2" t="s">
        <v>689</v>
      </c>
      <c r="C934" s="41" t="s">
        <v>304</v>
      </c>
      <c r="D934" s="2" t="s">
        <v>423</v>
      </c>
      <c r="E934" s="3">
        <f>ROW(tbMisc[#This Row])-ROW(tbMisc[#Headers])</f>
        <v>286</v>
      </c>
      <c r="F934" s="34" t="str">
        <f>_xlfn.CONCAT(VLOOKUP(tbMisc[[#This Row],[Type]],tbBaseType[],2,FALSE),".",VLOOKUP(tbMisc[[#This Row],[Sub-Type]],tbSubtype[],2,FALSE),".",tbMisc[[#This Row],[Offset]])</f>
        <v>14.18.286</v>
      </c>
      <c r="G934" s="34" t="str">
        <f>_xlfn.CONCAT( tbMisc[[#This Row],[Prefix]]," ", tbMisc[[#This Row],[Name]])</f>
        <v>14.18.286 The Standoff</v>
      </c>
      <c r="H934" s="3">
        <v>3</v>
      </c>
      <c r="I934" s="2" t="s">
        <v>425</v>
      </c>
      <c r="J934"/>
    </row>
    <row r="935" spans="2:10" ht="32.1" hidden="1" customHeight="1" x14ac:dyDescent="0.25">
      <c r="B935" s="2" t="s">
        <v>690</v>
      </c>
      <c r="C935" s="41" t="s">
        <v>304</v>
      </c>
      <c r="D935" s="2" t="s">
        <v>423</v>
      </c>
      <c r="E935" s="3">
        <f>ROW(tbMisc[#This Row])-ROW(tbMisc[#Headers])</f>
        <v>287</v>
      </c>
      <c r="F935" s="34" t="str">
        <f>_xlfn.CONCAT(VLOOKUP(tbMisc[[#This Row],[Type]],tbBaseType[],2,FALSE),".",VLOOKUP(tbMisc[[#This Row],[Sub-Type]],tbSubtype[],2,FALSE),".",tbMisc[[#This Row],[Offset]])</f>
        <v>14.18.287</v>
      </c>
      <c r="G935" s="34" t="str">
        <f>_xlfn.CONCAT( tbMisc[[#This Row],[Prefix]]," ", tbMisc[[#This Row],[Name]])</f>
        <v>14.18.287 The Stormcaller</v>
      </c>
      <c r="H935" s="3">
        <v>4</v>
      </c>
      <c r="I935" s="2" t="s">
        <v>425</v>
      </c>
      <c r="J935"/>
    </row>
    <row r="936" spans="2:10" ht="32.1" hidden="1" customHeight="1" x14ac:dyDescent="0.25">
      <c r="B936" s="2" t="s">
        <v>691</v>
      </c>
      <c r="C936" s="41" t="s">
        <v>304</v>
      </c>
      <c r="D936" s="2" t="s">
        <v>423</v>
      </c>
      <c r="E936" s="3">
        <f>ROW(tbMisc[#This Row])-ROW(tbMisc[#Headers])</f>
        <v>288</v>
      </c>
      <c r="F936" s="34" t="str">
        <f>_xlfn.CONCAT(VLOOKUP(tbMisc[[#This Row],[Type]],tbBaseType[],2,FALSE),".",VLOOKUP(tbMisc[[#This Row],[Sub-Type]],tbSubtype[],2,FALSE),".",tbMisc[[#This Row],[Offset]])</f>
        <v>14.18.288</v>
      </c>
      <c r="G936" s="34" t="str">
        <f>_xlfn.CONCAT( tbMisc[[#This Row],[Prefix]]," ", tbMisc[[#This Row],[Name]])</f>
        <v>14.18.288 The Strategist</v>
      </c>
      <c r="H936" s="3">
        <v>6</v>
      </c>
      <c r="I936" s="2" t="s">
        <v>425</v>
      </c>
      <c r="J936"/>
    </row>
    <row r="937" spans="2:10" ht="32.1" hidden="1" customHeight="1" x14ac:dyDescent="0.25">
      <c r="B937" s="2" t="s">
        <v>692</v>
      </c>
      <c r="C937" s="41" t="s">
        <v>304</v>
      </c>
      <c r="D937" s="2" t="s">
        <v>423</v>
      </c>
      <c r="E937" s="3">
        <f>ROW(tbMisc[#This Row])-ROW(tbMisc[#Headers])</f>
        <v>289</v>
      </c>
      <c r="F937" s="34" t="str">
        <f>_xlfn.CONCAT(VLOOKUP(tbMisc[[#This Row],[Type]],tbBaseType[],2,FALSE),".",VLOOKUP(tbMisc[[#This Row],[Sub-Type]],tbSubtype[],2,FALSE),".",tbMisc[[#This Row],[Offset]])</f>
        <v>14.18.289</v>
      </c>
      <c r="G937" s="34" t="str">
        <f>_xlfn.CONCAT( tbMisc[[#This Row],[Prefix]]," ", tbMisc[[#This Row],[Name]])</f>
        <v>14.18.289 The Summoner</v>
      </c>
      <c r="H937" s="3">
        <v>6</v>
      </c>
      <c r="I937" s="2" t="s">
        <v>425</v>
      </c>
      <c r="J937"/>
    </row>
    <row r="938" spans="2:10" ht="32.1" hidden="1" customHeight="1" x14ac:dyDescent="0.25">
      <c r="B938" s="2" t="s">
        <v>693</v>
      </c>
      <c r="C938" s="41" t="s">
        <v>304</v>
      </c>
      <c r="D938" s="2" t="s">
        <v>423</v>
      </c>
      <c r="E938" s="3">
        <f>ROW(tbMisc[#This Row])-ROW(tbMisc[#Headers])</f>
        <v>290</v>
      </c>
      <c r="F938" s="34" t="str">
        <f>_xlfn.CONCAT(VLOOKUP(tbMisc[[#This Row],[Type]],tbBaseType[],2,FALSE),".",VLOOKUP(tbMisc[[#This Row],[Sub-Type]],tbSubtype[],2,FALSE),".",tbMisc[[#This Row],[Offset]])</f>
        <v>14.18.290</v>
      </c>
      <c r="G938" s="34" t="str">
        <f>_xlfn.CONCAT( tbMisc[[#This Row],[Prefix]]," ", tbMisc[[#This Row],[Name]])</f>
        <v>14.18.290 The Sun</v>
      </c>
      <c r="H938" s="3">
        <v>7</v>
      </c>
      <c r="I938" s="2" t="s">
        <v>425</v>
      </c>
      <c r="J938"/>
    </row>
    <row r="939" spans="2:10" ht="32.1" hidden="1" customHeight="1" x14ac:dyDescent="0.25">
      <c r="B939" s="2" t="s">
        <v>694</v>
      </c>
      <c r="C939" s="41" t="s">
        <v>304</v>
      </c>
      <c r="D939" s="2" t="s">
        <v>423</v>
      </c>
      <c r="E939" s="3">
        <f>ROW(tbMisc[#This Row])-ROW(tbMisc[#Headers])</f>
        <v>291</v>
      </c>
      <c r="F939" s="34" t="str">
        <f>_xlfn.CONCAT(VLOOKUP(tbMisc[[#This Row],[Type]],tbBaseType[],2,FALSE),".",VLOOKUP(tbMisc[[#This Row],[Sub-Type]],tbSubtype[],2,FALSE),".",tbMisc[[#This Row],[Offset]])</f>
        <v>14.18.291</v>
      </c>
      <c r="G939" s="34" t="str">
        <f>_xlfn.CONCAT( tbMisc[[#This Row],[Prefix]]," ", tbMisc[[#This Row],[Name]])</f>
        <v>14.18.291 The Surgeon</v>
      </c>
      <c r="H939" s="3">
        <v>4</v>
      </c>
      <c r="I939" s="2" t="s">
        <v>425</v>
      </c>
      <c r="J939"/>
    </row>
    <row r="940" spans="2:10" ht="32.1" hidden="1" customHeight="1" x14ac:dyDescent="0.25">
      <c r="B940" s="2" t="s">
        <v>695</v>
      </c>
      <c r="C940" s="41" t="s">
        <v>304</v>
      </c>
      <c r="D940" s="2" t="s">
        <v>423</v>
      </c>
      <c r="E940" s="3">
        <f>ROW(tbMisc[#This Row])-ROW(tbMisc[#Headers])</f>
        <v>292</v>
      </c>
      <c r="F940" s="34" t="str">
        <f>_xlfn.CONCAT(VLOOKUP(tbMisc[[#This Row],[Type]],tbBaseType[],2,FALSE),".",VLOOKUP(tbMisc[[#This Row],[Sub-Type]],tbSubtype[],2,FALSE),".",tbMisc[[#This Row],[Offset]])</f>
        <v>14.18.292</v>
      </c>
      <c r="G940" s="34" t="str">
        <f>_xlfn.CONCAT( tbMisc[[#This Row],[Prefix]]," ", tbMisc[[#This Row],[Name]])</f>
        <v>14.18.292 The Surveyor</v>
      </c>
      <c r="H940" s="3">
        <v>4</v>
      </c>
      <c r="I940" s="2" t="s">
        <v>425</v>
      </c>
      <c r="J940"/>
    </row>
    <row r="941" spans="2:10" ht="32.1" hidden="1" customHeight="1" x14ac:dyDescent="0.25">
      <c r="B941" s="2" t="s">
        <v>696</v>
      </c>
      <c r="C941" s="41" t="s">
        <v>304</v>
      </c>
      <c r="D941" s="2" t="s">
        <v>423</v>
      </c>
      <c r="E941" s="3">
        <f>ROW(tbMisc[#This Row])-ROW(tbMisc[#Headers])</f>
        <v>293</v>
      </c>
      <c r="F941" s="34" t="str">
        <f>_xlfn.CONCAT(VLOOKUP(tbMisc[[#This Row],[Type]],tbBaseType[],2,FALSE),".",VLOOKUP(tbMisc[[#This Row],[Sub-Type]],tbSubtype[],2,FALSE),".",tbMisc[[#This Row],[Offset]])</f>
        <v>14.18.293</v>
      </c>
      <c r="G941" s="34" t="str">
        <f>_xlfn.CONCAT( tbMisc[[#This Row],[Prefix]]," ", tbMisc[[#This Row],[Name]])</f>
        <v>14.18.293 The Survivalist</v>
      </c>
      <c r="H941" s="3">
        <v>3</v>
      </c>
      <c r="I941" s="2" t="s">
        <v>425</v>
      </c>
      <c r="J941"/>
    </row>
    <row r="942" spans="2:10" ht="32.1" hidden="1" customHeight="1" x14ac:dyDescent="0.25">
      <c r="B942" s="2" t="s">
        <v>697</v>
      </c>
      <c r="C942" s="41" t="s">
        <v>304</v>
      </c>
      <c r="D942" s="2" t="s">
        <v>423</v>
      </c>
      <c r="E942" s="3">
        <f>ROW(tbMisc[#This Row])-ROW(tbMisc[#Headers])</f>
        <v>294</v>
      </c>
      <c r="F942" s="34" t="str">
        <f>_xlfn.CONCAT(VLOOKUP(tbMisc[[#This Row],[Type]],tbBaseType[],2,FALSE),".",VLOOKUP(tbMisc[[#This Row],[Sub-Type]],tbSubtype[],2,FALSE),".",tbMisc[[#This Row],[Offset]])</f>
        <v>14.18.294</v>
      </c>
      <c r="G942" s="34" t="str">
        <f>_xlfn.CONCAT( tbMisc[[#This Row],[Prefix]]," ", tbMisc[[#This Row],[Name]])</f>
        <v>14.18.294 The Sustenance</v>
      </c>
      <c r="H942" s="3">
        <v>3</v>
      </c>
      <c r="I942" s="2" t="s">
        <v>425</v>
      </c>
      <c r="J942"/>
    </row>
    <row r="943" spans="2:10" ht="32.1" hidden="1" customHeight="1" x14ac:dyDescent="0.25">
      <c r="B943" s="2" t="s">
        <v>698</v>
      </c>
      <c r="C943" s="41" t="s">
        <v>304</v>
      </c>
      <c r="D943" s="2" t="s">
        <v>423</v>
      </c>
      <c r="E943" s="3">
        <f>ROW(tbMisc[#This Row])-ROW(tbMisc[#Headers])</f>
        <v>295</v>
      </c>
      <c r="F943" s="34" t="str">
        <f>_xlfn.CONCAT(VLOOKUP(tbMisc[[#This Row],[Type]],tbBaseType[],2,FALSE),".",VLOOKUP(tbMisc[[#This Row],[Sub-Type]],tbSubtype[],2,FALSE),".",tbMisc[[#This Row],[Offset]])</f>
        <v>14.18.295</v>
      </c>
      <c r="G943" s="34" t="str">
        <f>_xlfn.CONCAT( tbMisc[[#This Row],[Prefix]]," ", tbMisc[[#This Row],[Name]])</f>
        <v>14.18.295 The Sword King's Salute</v>
      </c>
      <c r="H943" s="3">
        <v>7</v>
      </c>
      <c r="I943" s="2" t="s">
        <v>425</v>
      </c>
      <c r="J943"/>
    </row>
    <row r="944" spans="2:10" ht="32.1" hidden="1" customHeight="1" x14ac:dyDescent="0.25">
      <c r="B944" s="2" t="s">
        <v>699</v>
      </c>
      <c r="C944" s="41" t="s">
        <v>304</v>
      </c>
      <c r="D944" s="2" t="s">
        <v>423</v>
      </c>
      <c r="E944" s="3">
        <f>ROW(tbMisc[#This Row])-ROW(tbMisc[#Headers])</f>
        <v>296</v>
      </c>
      <c r="F944" s="34" t="str">
        <f>_xlfn.CONCAT(VLOOKUP(tbMisc[[#This Row],[Type]],tbBaseType[],2,FALSE),".",VLOOKUP(tbMisc[[#This Row],[Sub-Type]],tbSubtype[],2,FALSE),".",tbMisc[[#This Row],[Offset]])</f>
        <v>14.18.296</v>
      </c>
      <c r="G944" s="34" t="str">
        <f>_xlfn.CONCAT( tbMisc[[#This Row],[Prefix]]," ", tbMisc[[#This Row],[Name]])</f>
        <v>14.18.296 The Thaumaturgist</v>
      </c>
      <c r="H944" s="3">
        <v>8</v>
      </c>
      <c r="I944" s="2" t="s">
        <v>425</v>
      </c>
      <c r="J944"/>
    </row>
    <row r="945" spans="2:10" ht="32.1" hidden="1" customHeight="1" x14ac:dyDescent="0.25">
      <c r="B945" s="2" t="s">
        <v>700</v>
      </c>
      <c r="C945" s="41" t="s">
        <v>304</v>
      </c>
      <c r="D945" s="2" t="s">
        <v>423</v>
      </c>
      <c r="E945" s="3">
        <f>ROW(tbMisc[#This Row])-ROW(tbMisc[#Headers])</f>
        <v>297</v>
      </c>
      <c r="F945" s="34" t="str">
        <f>_xlfn.CONCAT(VLOOKUP(tbMisc[[#This Row],[Type]],tbBaseType[],2,FALSE),".",VLOOKUP(tbMisc[[#This Row],[Sub-Type]],tbSubtype[],2,FALSE),".",tbMisc[[#This Row],[Offset]])</f>
        <v>14.18.297</v>
      </c>
      <c r="G945" s="34" t="str">
        <f>_xlfn.CONCAT( tbMisc[[#This Row],[Prefix]]," ", tbMisc[[#This Row],[Name]])</f>
        <v>14.18.297 The Throne</v>
      </c>
      <c r="H945" s="3">
        <v>2</v>
      </c>
      <c r="I945" s="2" t="s">
        <v>425</v>
      </c>
      <c r="J945"/>
    </row>
    <row r="946" spans="2:10" ht="32.1" hidden="1" customHeight="1" x14ac:dyDescent="0.25">
      <c r="B946" s="2" t="s">
        <v>701</v>
      </c>
      <c r="C946" s="41" t="s">
        <v>304</v>
      </c>
      <c r="D946" s="2" t="s">
        <v>423</v>
      </c>
      <c r="E946" s="3">
        <f>ROW(tbMisc[#This Row])-ROW(tbMisc[#Headers])</f>
        <v>298</v>
      </c>
      <c r="F946" s="34" t="str">
        <f>_xlfn.CONCAT(VLOOKUP(tbMisc[[#This Row],[Type]],tbBaseType[],2,FALSE),".",VLOOKUP(tbMisc[[#This Row],[Sub-Type]],tbSubtype[],2,FALSE),".",tbMisc[[#This Row],[Offset]])</f>
        <v>14.18.298</v>
      </c>
      <c r="G946" s="34" t="str">
        <f>_xlfn.CONCAT( tbMisc[[#This Row],[Prefix]]," ", tbMisc[[#This Row],[Name]])</f>
        <v>14.18.298 The Tinkerer's Table</v>
      </c>
      <c r="H946" s="3">
        <v>5</v>
      </c>
      <c r="I946" s="2" t="s">
        <v>425</v>
      </c>
      <c r="J946"/>
    </row>
    <row r="947" spans="2:10" ht="32.1" hidden="1" customHeight="1" x14ac:dyDescent="0.25">
      <c r="B947" s="2" t="s">
        <v>702</v>
      </c>
      <c r="C947" s="41" t="s">
        <v>304</v>
      </c>
      <c r="D947" s="2" t="s">
        <v>423</v>
      </c>
      <c r="E947" s="3">
        <f>ROW(tbMisc[#This Row])-ROW(tbMisc[#Headers])</f>
        <v>299</v>
      </c>
      <c r="F947" s="34" t="str">
        <f>_xlfn.CONCAT(VLOOKUP(tbMisc[[#This Row],[Type]],tbBaseType[],2,FALSE),".",VLOOKUP(tbMisc[[#This Row],[Sub-Type]],tbSubtype[],2,FALSE),".",tbMisc[[#This Row],[Offset]])</f>
        <v>14.18.299</v>
      </c>
      <c r="G947" s="34" t="str">
        <f>_xlfn.CONCAT( tbMisc[[#This Row],[Prefix]]," ", tbMisc[[#This Row],[Name]])</f>
        <v>14.18.299 The Tower</v>
      </c>
      <c r="H947" s="3">
        <v>6</v>
      </c>
      <c r="I947" s="2" t="s">
        <v>425</v>
      </c>
      <c r="J947"/>
    </row>
    <row r="948" spans="2:10" ht="32.1" hidden="1" customHeight="1" x14ac:dyDescent="0.25">
      <c r="B948" s="2" t="s">
        <v>703</v>
      </c>
      <c r="C948" s="41" t="s">
        <v>304</v>
      </c>
      <c r="D948" s="2" t="s">
        <v>423</v>
      </c>
      <c r="E948" s="3">
        <f>ROW(tbMisc[#This Row])-ROW(tbMisc[#Headers])</f>
        <v>300</v>
      </c>
      <c r="F948" s="34" t="str">
        <f>_xlfn.CONCAT(VLOOKUP(tbMisc[[#This Row],[Type]],tbBaseType[],2,FALSE),".",VLOOKUP(tbMisc[[#This Row],[Sub-Type]],tbSubtype[],2,FALSE),".",tbMisc[[#This Row],[Offset]])</f>
        <v>14.18.300</v>
      </c>
      <c r="G948" s="34" t="str">
        <f>_xlfn.CONCAT( tbMisc[[#This Row],[Prefix]]," ", tbMisc[[#This Row],[Name]])</f>
        <v>14.18.300 The Traitor</v>
      </c>
      <c r="H948" s="3">
        <v>4</v>
      </c>
      <c r="I948" s="2" t="s">
        <v>425</v>
      </c>
      <c r="J948"/>
    </row>
    <row r="949" spans="2:10" ht="32.1" hidden="1" customHeight="1" x14ac:dyDescent="0.25">
      <c r="B949" s="2" t="s">
        <v>704</v>
      </c>
      <c r="C949" s="41" t="s">
        <v>304</v>
      </c>
      <c r="D949" s="2" t="s">
        <v>423</v>
      </c>
      <c r="E949" s="3">
        <f>ROW(tbMisc[#This Row])-ROW(tbMisc[#Headers])</f>
        <v>301</v>
      </c>
      <c r="F949" s="34" t="str">
        <f>_xlfn.CONCAT(VLOOKUP(tbMisc[[#This Row],[Type]],tbBaseType[],2,FALSE),".",VLOOKUP(tbMisc[[#This Row],[Sub-Type]],tbSubtype[],2,FALSE),".",tbMisc[[#This Row],[Offset]])</f>
        <v>14.18.301</v>
      </c>
      <c r="G949" s="34" t="str">
        <f>_xlfn.CONCAT( tbMisc[[#This Row],[Prefix]]," ", tbMisc[[#This Row],[Name]])</f>
        <v>14.18.301 The Trial</v>
      </c>
      <c r="H949" s="3">
        <v>7</v>
      </c>
      <c r="I949" s="2" t="s">
        <v>425</v>
      </c>
      <c r="J949"/>
    </row>
    <row r="950" spans="2:10" ht="32.1" hidden="1" customHeight="1" x14ac:dyDescent="0.25">
      <c r="B950" s="2" t="s">
        <v>705</v>
      </c>
      <c r="C950" s="41" t="s">
        <v>304</v>
      </c>
      <c r="D950" s="2" t="s">
        <v>423</v>
      </c>
      <c r="E950" s="3">
        <f>ROW(tbMisc[#This Row])-ROW(tbMisc[#Headers])</f>
        <v>302</v>
      </c>
      <c r="F950" s="34" t="str">
        <f>_xlfn.CONCAT(VLOOKUP(tbMisc[[#This Row],[Type]],tbBaseType[],2,FALSE),".",VLOOKUP(tbMisc[[#This Row],[Sub-Type]],tbSubtype[],2,FALSE),".",tbMisc[[#This Row],[Offset]])</f>
        <v>14.18.302</v>
      </c>
      <c r="G950" s="34" t="str">
        <f>_xlfn.CONCAT( tbMisc[[#This Row],[Prefix]]," ", tbMisc[[#This Row],[Name]])</f>
        <v>14.18.302 The Tumbleweed</v>
      </c>
      <c r="H950" s="3">
        <v>2</v>
      </c>
      <c r="I950" s="2" t="s">
        <v>425</v>
      </c>
      <c r="J950"/>
    </row>
    <row r="951" spans="2:10" ht="32.1" hidden="1" customHeight="1" x14ac:dyDescent="0.25">
      <c r="B951" s="2" t="s">
        <v>706</v>
      </c>
      <c r="C951" s="41" t="s">
        <v>304</v>
      </c>
      <c r="D951" s="2" t="s">
        <v>423</v>
      </c>
      <c r="E951" s="3">
        <f>ROW(tbMisc[#This Row])-ROW(tbMisc[#Headers])</f>
        <v>303</v>
      </c>
      <c r="F951" s="34" t="str">
        <f>_xlfn.CONCAT(VLOOKUP(tbMisc[[#This Row],[Type]],tbBaseType[],2,FALSE),".",VLOOKUP(tbMisc[[#This Row],[Sub-Type]],tbSubtype[],2,FALSE),".",tbMisc[[#This Row],[Offset]])</f>
        <v>14.18.303</v>
      </c>
      <c r="G951" s="34" t="str">
        <f>_xlfn.CONCAT( tbMisc[[#This Row],[Prefix]]," ", tbMisc[[#This Row],[Name]])</f>
        <v>14.18.303 The Twilight Moon</v>
      </c>
      <c r="H951" s="3">
        <v>6</v>
      </c>
      <c r="I951" s="2" t="s">
        <v>425</v>
      </c>
      <c r="J951"/>
    </row>
    <row r="952" spans="2:10" ht="32.1" hidden="1" customHeight="1" x14ac:dyDescent="0.25">
      <c r="B952" s="2" t="s">
        <v>707</v>
      </c>
      <c r="C952" s="41" t="s">
        <v>304</v>
      </c>
      <c r="D952" s="2" t="s">
        <v>423</v>
      </c>
      <c r="E952" s="3">
        <f>ROW(tbMisc[#This Row])-ROW(tbMisc[#Headers])</f>
        <v>304</v>
      </c>
      <c r="F952" s="34" t="str">
        <f>_xlfn.CONCAT(VLOOKUP(tbMisc[[#This Row],[Type]],tbBaseType[],2,FALSE),".",VLOOKUP(tbMisc[[#This Row],[Sub-Type]],tbSubtype[],2,FALSE),".",tbMisc[[#This Row],[Offset]])</f>
        <v>14.18.304</v>
      </c>
      <c r="G952" s="34" t="str">
        <f>_xlfn.CONCAT( tbMisc[[#This Row],[Prefix]]," ", tbMisc[[#This Row],[Name]])</f>
        <v>14.18.304 The Twins</v>
      </c>
      <c r="H952" s="3">
        <v>8</v>
      </c>
      <c r="I952" s="2" t="s">
        <v>425</v>
      </c>
      <c r="J952"/>
    </row>
    <row r="953" spans="2:10" ht="32.1" hidden="1" customHeight="1" x14ac:dyDescent="0.25">
      <c r="B953" s="2" t="s">
        <v>708</v>
      </c>
      <c r="C953" s="41" t="s">
        <v>304</v>
      </c>
      <c r="D953" s="2" t="s">
        <v>423</v>
      </c>
      <c r="E953" s="3">
        <f>ROW(tbMisc[#This Row])-ROW(tbMisc[#Headers])</f>
        <v>305</v>
      </c>
      <c r="F953" s="34" t="str">
        <f>_xlfn.CONCAT(VLOOKUP(tbMisc[[#This Row],[Type]],tbBaseType[],2,FALSE),".",VLOOKUP(tbMisc[[#This Row],[Sub-Type]],tbSubtype[],2,FALSE),".",tbMisc[[#This Row],[Offset]])</f>
        <v>14.18.305</v>
      </c>
      <c r="G953" s="34" t="str">
        <f>_xlfn.CONCAT( tbMisc[[#This Row],[Prefix]]," ", tbMisc[[#This Row],[Name]])</f>
        <v>14.18.305 The Tyrant</v>
      </c>
      <c r="H953" s="3">
        <v>9</v>
      </c>
      <c r="I953" s="2" t="s">
        <v>425</v>
      </c>
      <c r="J953"/>
    </row>
    <row r="954" spans="2:10" ht="32.1" hidden="1" customHeight="1" x14ac:dyDescent="0.25">
      <c r="B954" s="2" t="s">
        <v>709</v>
      </c>
      <c r="C954" s="41" t="s">
        <v>304</v>
      </c>
      <c r="D954" s="2" t="s">
        <v>423</v>
      </c>
      <c r="E954" s="3">
        <f>ROW(tbMisc[#This Row])-ROW(tbMisc[#Headers])</f>
        <v>306</v>
      </c>
      <c r="F954" s="34" t="str">
        <f>_xlfn.CONCAT(VLOOKUP(tbMisc[[#This Row],[Type]],tbBaseType[],2,FALSE),".",VLOOKUP(tbMisc[[#This Row],[Sub-Type]],tbSubtype[],2,FALSE),".",tbMisc[[#This Row],[Offset]])</f>
        <v>14.18.306</v>
      </c>
      <c r="G954" s="34" t="str">
        <f>_xlfn.CONCAT( tbMisc[[#This Row],[Prefix]]," ", tbMisc[[#This Row],[Name]])</f>
        <v>14.18.306 The Undaunted</v>
      </c>
      <c r="H954" s="3">
        <v>5</v>
      </c>
      <c r="I954" s="2" t="s">
        <v>425</v>
      </c>
      <c r="J954"/>
    </row>
    <row r="955" spans="2:10" ht="32.1" hidden="1" customHeight="1" x14ac:dyDescent="0.25">
      <c r="B955" s="2" t="s">
        <v>710</v>
      </c>
      <c r="C955" s="41" t="s">
        <v>304</v>
      </c>
      <c r="D955" s="2" t="s">
        <v>423</v>
      </c>
      <c r="E955" s="3">
        <f>ROW(tbMisc[#This Row])-ROW(tbMisc[#Headers])</f>
        <v>307</v>
      </c>
      <c r="F955" s="34" t="str">
        <f>_xlfn.CONCAT(VLOOKUP(tbMisc[[#This Row],[Type]],tbBaseType[],2,FALSE),".",VLOOKUP(tbMisc[[#This Row],[Sub-Type]],tbSubtype[],2,FALSE),".",tbMisc[[#This Row],[Offset]])</f>
        <v>14.18.307</v>
      </c>
      <c r="G955" s="34" t="str">
        <f>_xlfn.CONCAT( tbMisc[[#This Row],[Prefix]]," ", tbMisc[[#This Row],[Name]])</f>
        <v>14.18.307 The Undisputed</v>
      </c>
      <c r="H955" s="3">
        <v>8</v>
      </c>
      <c r="I955" s="2" t="s">
        <v>425</v>
      </c>
      <c r="J955"/>
    </row>
    <row r="956" spans="2:10" ht="32.1" hidden="1" customHeight="1" x14ac:dyDescent="0.25">
      <c r="B956" s="2" t="s">
        <v>711</v>
      </c>
      <c r="C956" s="41" t="s">
        <v>304</v>
      </c>
      <c r="D956" s="2" t="s">
        <v>423</v>
      </c>
      <c r="E956" s="3">
        <f>ROW(tbMisc[#This Row])-ROW(tbMisc[#Headers])</f>
        <v>308</v>
      </c>
      <c r="F956" s="34" t="str">
        <f>_xlfn.CONCAT(VLOOKUP(tbMisc[[#This Row],[Type]],tbBaseType[],2,FALSE),".",VLOOKUP(tbMisc[[#This Row],[Sub-Type]],tbSubtype[],2,FALSE),".",tbMisc[[#This Row],[Offset]])</f>
        <v>14.18.308</v>
      </c>
      <c r="G956" s="34" t="str">
        <f>_xlfn.CONCAT( tbMisc[[#This Row],[Prefix]]," ", tbMisc[[#This Row],[Name]])</f>
        <v>14.18.308 The Unexpected Prize</v>
      </c>
      <c r="H956" s="3">
        <v>2</v>
      </c>
      <c r="I956" s="2" t="s">
        <v>425</v>
      </c>
      <c r="J956"/>
    </row>
    <row r="957" spans="2:10" ht="32.1" hidden="1" customHeight="1" x14ac:dyDescent="0.25">
      <c r="B957" s="2" t="s">
        <v>712</v>
      </c>
      <c r="C957" s="41" t="s">
        <v>304</v>
      </c>
      <c r="D957" s="2" t="s">
        <v>423</v>
      </c>
      <c r="E957" s="3">
        <f>ROW(tbMisc[#This Row])-ROW(tbMisc[#Headers])</f>
        <v>309</v>
      </c>
      <c r="F957" s="34" t="str">
        <f>_xlfn.CONCAT(VLOOKUP(tbMisc[[#This Row],[Type]],tbBaseType[],2,FALSE),".",VLOOKUP(tbMisc[[#This Row],[Sub-Type]],tbSubtype[],2,FALSE),".",tbMisc[[#This Row],[Offset]])</f>
        <v>14.18.309</v>
      </c>
      <c r="G957" s="34" t="str">
        <f>_xlfn.CONCAT( tbMisc[[#This Row],[Prefix]]," ", tbMisc[[#This Row],[Name]])</f>
        <v>14.18.309 The Union</v>
      </c>
      <c r="H957" s="3">
        <v>7</v>
      </c>
      <c r="I957" s="2" t="s">
        <v>425</v>
      </c>
      <c r="J957"/>
    </row>
    <row r="958" spans="2:10" ht="32.1" hidden="1" customHeight="1" x14ac:dyDescent="0.25">
      <c r="B958" s="2" t="s">
        <v>713</v>
      </c>
      <c r="C958" s="41" t="s">
        <v>304</v>
      </c>
      <c r="D958" s="2" t="s">
        <v>423</v>
      </c>
      <c r="E958" s="3">
        <f>ROW(tbMisc[#This Row])-ROW(tbMisc[#Headers])</f>
        <v>310</v>
      </c>
      <c r="F958" s="34" t="str">
        <f>_xlfn.CONCAT(VLOOKUP(tbMisc[[#This Row],[Type]],tbBaseType[],2,FALSE),".",VLOOKUP(tbMisc[[#This Row],[Sub-Type]],tbSubtype[],2,FALSE),".",tbMisc[[#This Row],[Offset]])</f>
        <v>14.18.310</v>
      </c>
      <c r="G958" s="34" t="str">
        <f>_xlfn.CONCAT( tbMisc[[#This Row],[Prefix]]," ", tbMisc[[#This Row],[Name]])</f>
        <v>14.18.310 The Valkyrie</v>
      </c>
      <c r="H958" s="3">
        <v>8</v>
      </c>
      <c r="I958" s="2" t="s">
        <v>425</v>
      </c>
      <c r="J958"/>
    </row>
    <row r="959" spans="2:10" ht="32.1" hidden="1" customHeight="1" x14ac:dyDescent="0.25">
      <c r="B959" s="2" t="s">
        <v>714</v>
      </c>
      <c r="C959" s="41" t="s">
        <v>304</v>
      </c>
      <c r="D959" s="2" t="s">
        <v>423</v>
      </c>
      <c r="E959" s="3">
        <f>ROW(tbMisc[#This Row])-ROW(tbMisc[#Headers])</f>
        <v>311</v>
      </c>
      <c r="F959" s="34" t="str">
        <f>_xlfn.CONCAT(VLOOKUP(tbMisc[[#This Row],[Type]],tbBaseType[],2,FALSE),".",VLOOKUP(tbMisc[[#This Row],[Sub-Type]],tbSubtype[],2,FALSE),".",tbMisc[[#This Row],[Offset]])</f>
        <v>14.18.311</v>
      </c>
      <c r="G959" s="34" t="str">
        <f>_xlfn.CONCAT( tbMisc[[#This Row],[Prefix]]," ", tbMisc[[#This Row],[Name]])</f>
        <v>14.18.311 The Valley of Steel Boxes</v>
      </c>
      <c r="H959" s="3">
        <v>9</v>
      </c>
      <c r="I959" s="2" t="s">
        <v>425</v>
      </c>
      <c r="J959"/>
    </row>
    <row r="960" spans="2:10" ht="32.1" hidden="1" customHeight="1" x14ac:dyDescent="0.25">
      <c r="B960" s="2" t="s">
        <v>715</v>
      </c>
      <c r="C960" s="41" t="s">
        <v>304</v>
      </c>
      <c r="D960" s="2" t="s">
        <v>423</v>
      </c>
      <c r="E960" s="3">
        <f>ROW(tbMisc[#This Row])-ROW(tbMisc[#Headers])</f>
        <v>312</v>
      </c>
      <c r="F960" s="34" t="str">
        <f>_xlfn.CONCAT(VLOOKUP(tbMisc[[#This Row],[Type]],tbBaseType[],2,FALSE),".",VLOOKUP(tbMisc[[#This Row],[Sub-Type]],tbSubtype[],2,FALSE),".",tbMisc[[#This Row],[Offset]])</f>
        <v>14.18.312</v>
      </c>
      <c r="G960" s="34" t="str">
        <f>_xlfn.CONCAT( tbMisc[[#This Row],[Prefix]]," ", tbMisc[[#This Row],[Name]])</f>
        <v>14.18.312 The Vast</v>
      </c>
      <c r="H960" s="3">
        <v>7</v>
      </c>
      <c r="I960" s="2" t="s">
        <v>425</v>
      </c>
      <c r="J960"/>
    </row>
    <row r="961" spans="2:10" ht="32.1" hidden="1" customHeight="1" x14ac:dyDescent="0.25">
      <c r="B961" s="2" t="s">
        <v>716</v>
      </c>
      <c r="C961" s="41" t="s">
        <v>304</v>
      </c>
      <c r="D961" s="2" t="s">
        <v>423</v>
      </c>
      <c r="E961" s="3">
        <f>ROW(tbMisc[#This Row])-ROW(tbMisc[#Headers])</f>
        <v>313</v>
      </c>
      <c r="F961" s="34" t="str">
        <f>_xlfn.CONCAT(VLOOKUP(tbMisc[[#This Row],[Type]],tbBaseType[],2,FALSE),".",VLOOKUP(tbMisc[[#This Row],[Sub-Type]],tbSubtype[],2,FALSE),".",tbMisc[[#This Row],[Offset]])</f>
        <v>14.18.313</v>
      </c>
      <c r="G961" s="34" t="str">
        <f>_xlfn.CONCAT( tbMisc[[#This Row],[Prefix]]," ", tbMisc[[#This Row],[Name]])</f>
        <v>14.18.313 The Visionary</v>
      </c>
      <c r="H961" s="3">
        <v>6</v>
      </c>
      <c r="I961" s="2" t="s">
        <v>425</v>
      </c>
      <c r="J961"/>
    </row>
    <row r="962" spans="2:10" ht="32.1" hidden="1" customHeight="1" x14ac:dyDescent="0.25">
      <c r="B962" s="2" t="s">
        <v>717</v>
      </c>
      <c r="C962" s="41" t="s">
        <v>304</v>
      </c>
      <c r="D962" s="2" t="s">
        <v>423</v>
      </c>
      <c r="E962" s="3">
        <f>ROW(tbMisc[#This Row])-ROW(tbMisc[#Headers])</f>
        <v>314</v>
      </c>
      <c r="F962" s="34" t="str">
        <f>_xlfn.CONCAT(VLOOKUP(tbMisc[[#This Row],[Type]],tbBaseType[],2,FALSE),".",VLOOKUP(tbMisc[[#This Row],[Sub-Type]],tbSubtype[],2,FALSE),".",tbMisc[[#This Row],[Offset]])</f>
        <v>14.18.314</v>
      </c>
      <c r="G962" s="34" t="str">
        <f>_xlfn.CONCAT( tbMisc[[#This Row],[Prefix]]," ", tbMisc[[#This Row],[Name]])</f>
        <v>14.18.314 The Void</v>
      </c>
      <c r="H962" s="3">
        <v>1</v>
      </c>
      <c r="I962" s="2" t="s">
        <v>425</v>
      </c>
      <c r="J962"/>
    </row>
    <row r="963" spans="2:10" ht="32.1" hidden="1" customHeight="1" x14ac:dyDescent="0.25">
      <c r="B963" s="2" t="s">
        <v>439</v>
      </c>
      <c r="C963" s="41" t="s">
        <v>304</v>
      </c>
      <c r="D963" s="2" t="s">
        <v>423</v>
      </c>
      <c r="E963" s="3">
        <f>ROW(tbMisc[#This Row])-ROW(tbMisc[#Headers])</f>
        <v>315</v>
      </c>
      <c r="F963" s="34" t="str">
        <f>_xlfn.CONCAT(VLOOKUP(tbMisc[[#This Row],[Type]],tbBaseType[],2,FALSE),".",VLOOKUP(tbMisc[[#This Row],[Sub-Type]],tbSubtype[],2,FALSE),".",tbMisc[[#This Row],[Offset]])</f>
        <v>14.18.315</v>
      </c>
      <c r="G963" s="34" t="str">
        <f>_xlfn.CONCAT( tbMisc[[#This Row],[Prefix]]," ", tbMisc[[#This Row],[Name]])</f>
        <v>14.18.315 The Warden</v>
      </c>
      <c r="H963" s="3">
        <v>4</v>
      </c>
      <c r="I963" s="2" t="s">
        <v>425</v>
      </c>
      <c r="J963"/>
    </row>
    <row r="964" spans="2:10" ht="32.1" hidden="1" customHeight="1" x14ac:dyDescent="0.25">
      <c r="B964" s="2" t="s">
        <v>718</v>
      </c>
      <c r="C964" s="41" t="s">
        <v>304</v>
      </c>
      <c r="D964" s="2" t="s">
        <v>423</v>
      </c>
      <c r="E964" s="3">
        <f>ROW(tbMisc[#This Row])-ROW(tbMisc[#Headers])</f>
        <v>316</v>
      </c>
      <c r="F964" s="34" t="str">
        <f>_xlfn.CONCAT(VLOOKUP(tbMisc[[#This Row],[Type]],tbBaseType[],2,FALSE),".",VLOOKUP(tbMisc[[#This Row],[Sub-Type]],tbSubtype[],2,FALSE),".",tbMisc[[#This Row],[Offset]])</f>
        <v>14.18.316</v>
      </c>
      <c r="G964" s="34" t="str">
        <f>_xlfn.CONCAT( tbMisc[[#This Row],[Prefix]]," ", tbMisc[[#This Row],[Name]])</f>
        <v>14.18.316 The Warlord</v>
      </c>
      <c r="H964" s="3">
        <v>6</v>
      </c>
      <c r="I964" s="2" t="s">
        <v>425</v>
      </c>
      <c r="J964"/>
    </row>
    <row r="965" spans="2:10" ht="32.1" hidden="1" customHeight="1" x14ac:dyDescent="0.25">
      <c r="B965" s="2" t="s">
        <v>719</v>
      </c>
      <c r="C965" s="41" t="s">
        <v>304</v>
      </c>
      <c r="D965" s="2" t="s">
        <v>423</v>
      </c>
      <c r="E965" s="3">
        <f>ROW(tbMisc[#This Row])-ROW(tbMisc[#Headers])</f>
        <v>317</v>
      </c>
      <c r="F965" s="34" t="str">
        <f>_xlfn.CONCAT(VLOOKUP(tbMisc[[#This Row],[Type]],tbBaseType[],2,FALSE),".",VLOOKUP(tbMisc[[#This Row],[Sub-Type]],tbSubtype[],2,FALSE),".",tbMisc[[#This Row],[Offset]])</f>
        <v>14.18.317</v>
      </c>
      <c r="G965" s="34" t="str">
        <f>_xlfn.CONCAT( tbMisc[[#This Row],[Prefix]]," ", tbMisc[[#This Row],[Name]])</f>
        <v>14.18.317 The Watcher</v>
      </c>
      <c r="H965" s="3">
        <v>12</v>
      </c>
      <c r="I965" s="2" t="s">
        <v>425</v>
      </c>
      <c r="J965"/>
    </row>
    <row r="966" spans="2:10" ht="32.1" hidden="1" customHeight="1" x14ac:dyDescent="0.25">
      <c r="B966" s="2" t="s">
        <v>720</v>
      </c>
      <c r="C966" s="41" t="s">
        <v>304</v>
      </c>
      <c r="D966" s="2" t="s">
        <v>423</v>
      </c>
      <c r="E966" s="3">
        <f>ROW(tbMisc[#This Row])-ROW(tbMisc[#Headers])</f>
        <v>318</v>
      </c>
      <c r="F966" s="34" t="str">
        <f>_xlfn.CONCAT(VLOOKUP(tbMisc[[#This Row],[Type]],tbBaseType[],2,FALSE),".",VLOOKUP(tbMisc[[#This Row],[Sub-Type]],tbSubtype[],2,FALSE),".",tbMisc[[#This Row],[Offset]])</f>
        <v>14.18.318</v>
      </c>
      <c r="G966" s="34" t="str">
        <f>_xlfn.CONCAT( tbMisc[[#This Row],[Prefix]]," ", tbMisc[[#This Row],[Name]])</f>
        <v>14.18.318 The Web</v>
      </c>
      <c r="H966" s="3">
        <v>8</v>
      </c>
      <c r="I966" s="2" t="s">
        <v>425</v>
      </c>
      <c r="J966"/>
    </row>
    <row r="967" spans="2:10" ht="32.1" hidden="1" customHeight="1" x14ac:dyDescent="0.25">
      <c r="B967" s="2" t="s">
        <v>721</v>
      </c>
      <c r="C967" s="41" t="s">
        <v>304</v>
      </c>
      <c r="D967" s="2" t="s">
        <v>423</v>
      </c>
      <c r="E967" s="3">
        <f>ROW(tbMisc[#This Row])-ROW(tbMisc[#Headers])</f>
        <v>319</v>
      </c>
      <c r="F967" s="34" t="str">
        <f>_xlfn.CONCAT(VLOOKUP(tbMisc[[#This Row],[Type]],tbBaseType[],2,FALSE),".",VLOOKUP(tbMisc[[#This Row],[Sub-Type]],tbSubtype[],2,FALSE),".",tbMisc[[#This Row],[Offset]])</f>
        <v>14.18.319</v>
      </c>
      <c r="G967" s="34" t="str">
        <f>_xlfn.CONCAT( tbMisc[[#This Row],[Prefix]]," ", tbMisc[[#This Row],[Name]])</f>
        <v>14.18.319 The White Knight</v>
      </c>
      <c r="H967" s="3">
        <v>8</v>
      </c>
      <c r="I967" s="2" t="s">
        <v>425</v>
      </c>
      <c r="J967"/>
    </row>
    <row r="968" spans="2:10" ht="32.1" hidden="1" customHeight="1" x14ac:dyDescent="0.25">
      <c r="B968" s="2" t="s">
        <v>722</v>
      </c>
      <c r="C968" s="41" t="s">
        <v>304</v>
      </c>
      <c r="D968" s="2" t="s">
        <v>423</v>
      </c>
      <c r="E968" s="3">
        <f>ROW(tbMisc[#This Row])-ROW(tbMisc[#Headers])</f>
        <v>320</v>
      </c>
      <c r="F968" s="34" t="str">
        <f>_xlfn.CONCAT(VLOOKUP(tbMisc[[#This Row],[Type]],tbBaseType[],2,FALSE),".",VLOOKUP(tbMisc[[#This Row],[Sub-Type]],tbSubtype[],2,FALSE),".",tbMisc[[#This Row],[Offset]])</f>
        <v>14.18.320</v>
      </c>
      <c r="G968" s="34" t="str">
        <f>_xlfn.CONCAT( tbMisc[[#This Row],[Prefix]]," ", tbMisc[[#This Row],[Name]])</f>
        <v>14.18.320 The Wilted Rose</v>
      </c>
      <c r="H968" s="3">
        <v>7</v>
      </c>
      <c r="I968" s="2" t="s">
        <v>425</v>
      </c>
      <c r="J968"/>
    </row>
    <row r="969" spans="2:10" ht="32.1" hidden="1" customHeight="1" x14ac:dyDescent="0.25">
      <c r="B969" s="2" t="s">
        <v>723</v>
      </c>
      <c r="C969" s="41" t="s">
        <v>304</v>
      </c>
      <c r="D969" s="2" t="s">
        <v>423</v>
      </c>
      <c r="E969" s="3">
        <f>ROW(tbMisc[#This Row])-ROW(tbMisc[#Headers])</f>
        <v>321</v>
      </c>
      <c r="F969" s="34" t="str">
        <f>_xlfn.CONCAT(VLOOKUP(tbMisc[[#This Row],[Type]],tbBaseType[],2,FALSE),".",VLOOKUP(tbMisc[[#This Row],[Sub-Type]],tbSubtype[],2,FALSE),".",tbMisc[[#This Row],[Offset]])</f>
        <v>14.18.321</v>
      </c>
      <c r="G969" s="34" t="str">
        <f>_xlfn.CONCAT( tbMisc[[#This Row],[Prefix]]," ", tbMisc[[#This Row],[Name]])</f>
        <v>14.18.321 The Wind</v>
      </c>
      <c r="H969" s="3">
        <v>7</v>
      </c>
      <c r="I969" s="2" t="s">
        <v>425</v>
      </c>
      <c r="J969"/>
    </row>
    <row r="970" spans="2:10" ht="32.1" hidden="1" customHeight="1" x14ac:dyDescent="0.25">
      <c r="B970" s="2" t="s">
        <v>724</v>
      </c>
      <c r="C970" s="41" t="s">
        <v>304</v>
      </c>
      <c r="D970" s="2" t="s">
        <v>423</v>
      </c>
      <c r="E970" s="3">
        <f>ROW(tbMisc[#This Row])-ROW(tbMisc[#Headers])</f>
        <v>322</v>
      </c>
      <c r="F970" s="34" t="str">
        <f>_xlfn.CONCAT(VLOOKUP(tbMisc[[#This Row],[Type]],tbBaseType[],2,FALSE),".",VLOOKUP(tbMisc[[#This Row],[Sub-Type]],tbSubtype[],2,FALSE),".",tbMisc[[#This Row],[Offset]])</f>
        <v>14.18.322</v>
      </c>
      <c r="G970" s="34" t="str">
        <f>_xlfn.CONCAT( tbMisc[[#This Row],[Prefix]]," ", tbMisc[[#This Row],[Name]])</f>
        <v>14.18.322 The Witch</v>
      </c>
      <c r="H970" s="3">
        <v>8</v>
      </c>
      <c r="I970" s="2" t="s">
        <v>425</v>
      </c>
      <c r="J970"/>
    </row>
    <row r="971" spans="2:10" ht="32.1" hidden="1" customHeight="1" x14ac:dyDescent="0.25">
      <c r="B971" s="2" t="s">
        <v>725</v>
      </c>
      <c r="C971" s="41" t="s">
        <v>304</v>
      </c>
      <c r="D971" s="2" t="s">
        <v>423</v>
      </c>
      <c r="E971" s="3">
        <f>ROW(tbMisc[#This Row])-ROW(tbMisc[#Headers])</f>
        <v>323</v>
      </c>
      <c r="F971" s="34" t="str">
        <f>_xlfn.CONCAT(VLOOKUP(tbMisc[[#This Row],[Type]],tbBaseType[],2,FALSE),".",VLOOKUP(tbMisc[[#This Row],[Sub-Type]],tbSubtype[],2,FALSE),".",tbMisc[[#This Row],[Offset]])</f>
        <v>14.18.323</v>
      </c>
      <c r="G971" s="34" t="str">
        <f>_xlfn.CONCAT( tbMisc[[#This Row],[Prefix]]," ", tbMisc[[#This Row],[Name]])</f>
        <v>14.18.323 The Wolf</v>
      </c>
      <c r="H971" s="3">
        <v>5</v>
      </c>
      <c r="I971" s="2" t="s">
        <v>425</v>
      </c>
      <c r="J971"/>
    </row>
    <row r="972" spans="2:10" ht="32.1" hidden="1" customHeight="1" x14ac:dyDescent="0.25">
      <c r="B972" s="2" t="s">
        <v>726</v>
      </c>
      <c r="C972" s="41" t="s">
        <v>304</v>
      </c>
      <c r="D972" s="2" t="s">
        <v>423</v>
      </c>
      <c r="E972" s="3">
        <f>ROW(tbMisc[#This Row])-ROW(tbMisc[#Headers])</f>
        <v>324</v>
      </c>
      <c r="F972" s="34" t="str">
        <f>_xlfn.CONCAT(VLOOKUP(tbMisc[[#This Row],[Type]],tbBaseType[],2,FALSE),".",VLOOKUP(tbMisc[[#This Row],[Sub-Type]],tbSubtype[],2,FALSE),".",tbMisc[[#This Row],[Offset]])</f>
        <v>14.18.324</v>
      </c>
      <c r="G972" s="34" t="str">
        <f>_xlfn.CONCAT( tbMisc[[#This Row],[Prefix]]," ", tbMisc[[#This Row],[Name]])</f>
        <v>14.18.324 The Wolf's Legacy</v>
      </c>
      <c r="H972" s="3">
        <v>4</v>
      </c>
      <c r="I972" s="2" t="s">
        <v>425</v>
      </c>
      <c r="J972"/>
    </row>
    <row r="973" spans="2:10" ht="32.1" hidden="1" customHeight="1" x14ac:dyDescent="0.25">
      <c r="B973" s="2" t="s">
        <v>727</v>
      </c>
      <c r="C973" s="41" t="s">
        <v>304</v>
      </c>
      <c r="D973" s="2" t="s">
        <v>423</v>
      </c>
      <c r="E973" s="3">
        <f>ROW(tbMisc[#This Row])-ROW(tbMisc[#Headers])</f>
        <v>325</v>
      </c>
      <c r="F973" s="34" t="str">
        <f>_xlfn.CONCAT(VLOOKUP(tbMisc[[#This Row],[Type]],tbBaseType[],2,FALSE),".",VLOOKUP(tbMisc[[#This Row],[Sub-Type]],tbSubtype[],2,FALSE),".",tbMisc[[#This Row],[Offset]])</f>
        <v>14.18.325</v>
      </c>
      <c r="G973" s="34" t="str">
        <f>_xlfn.CONCAT( tbMisc[[#This Row],[Prefix]]," ", tbMisc[[#This Row],[Name]])</f>
        <v>14.18.325 The Wolf's Shadow</v>
      </c>
      <c r="H973" s="3">
        <v>3</v>
      </c>
      <c r="I973" s="2" t="s">
        <v>425</v>
      </c>
      <c r="J973"/>
    </row>
    <row r="974" spans="2:10" ht="32.1" hidden="1" customHeight="1" x14ac:dyDescent="0.25">
      <c r="B974" s="2" t="s">
        <v>728</v>
      </c>
      <c r="C974" s="41" t="s">
        <v>304</v>
      </c>
      <c r="D974" s="2" t="s">
        <v>423</v>
      </c>
      <c r="E974" s="3">
        <f>ROW(tbMisc[#This Row])-ROW(tbMisc[#Headers])</f>
        <v>326</v>
      </c>
      <c r="F974" s="34" t="str">
        <f>_xlfn.CONCAT(VLOOKUP(tbMisc[[#This Row],[Type]],tbBaseType[],2,FALSE),".",VLOOKUP(tbMisc[[#This Row],[Sub-Type]],tbSubtype[],2,FALSE),".",tbMisc[[#This Row],[Offset]])</f>
        <v>14.18.326</v>
      </c>
      <c r="G974" s="34" t="str">
        <f>_xlfn.CONCAT( tbMisc[[#This Row],[Prefix]]," ", tbMisc[[#This Row],[Name]])</f>
        <v>14.18.326 The Wolven King's Bite</v>
      </c>
      <c r="H974" s="3">
        <v>8</v>
      </c>
      <c r="I974" s="2" t="s">
        <v>425</v>
      </c>
      <c r="J974"/>
    </row>
    <row r="975" spans="2:10" ht="32.1" hidden="1" customHeight="1" x14ac:dyDescent="0.25">
      <c r="B975" s="2" t="s">
        <v>729</v>
      </c>
      <c r="C975" s="41" t="s">
        <v>304</v>
      </c>
      <c r="D975" s="2" t="s">
        <v>423</v>
      </c>
      <c r="E975" s="3">
        <f>ROW(tbMisc[#This Row])-ROW(tbMisc[#Headers])</f>
        <v>327</v>
      </c>
      <c r="F975" s="34" t="str">
        <f>_xlfn.CONCAT(VLOOKUP(tbMisc[[#This Row],[Type]],tbBaseType[],2,FALSE),".",VLOOKUP(tbMisc[[#This Row],[Sub-Type]],tbSubtype[],2,FALSE),".",tbMisc[[#This Row],[Offset]])</f>
        <v>14.18.327</v>
      </c>
      <c r="G975" s="34" t="str">
        <f>_xlfn.CONCAT( tbMisc[[#This Row],[Prefix]]," ", tbMisc[[#This Row],[Name]])</f>
        <v>14.18.327 The Wolverine</v>
      </c>
      <c r="H975" s="3">
        <v>4</v>
      </c>
      <c r="I975" s="2" t="s">
        <v>425</v>
      </c>
      <c r="J975"/>
    </row>
    <row r="976" spans="2:10" ht="32.1" hidden="1" customHeight="1" x14ac:dyDescent="0.25">
      <c r="B976" s="2" t="s">
        <v>730</v>
      </c>
      <c r="C976" s="41" t="s">
        <v>304</v>
      </c>
      <c r="D976" s="2" t="s">
        <v>423</v>
      </c>
      <c r="E976" s="3">
        <f>ROW(tbMisc[#This Row])-ROW(tbMisc[#Headers])</f>
        <v>328</v>
      </c>
      <c r="F976" s="34" t="str">
        <f>_xlfn.CONCAT(VLOOKUP(tbMisc[[#This Row],[Type]],tbBaseType[],2,FALSE),".",VLOOKUP(tbMisc[[#This Row],[Sub-Type]],tbSubtype[],2,FALSE),".",tbMisc[[#This Row],[Offset]])</f>
        <v>14.18.328</v>
      </c>
      <c r="G976" s="34" t="str">
        <f>_xlfn.CONCAT( tbMisc[[#This Row],[Prefix]]," ", tbMisc[[#This Row],[Name]])</f>
        <v>14.18.328 The World Eater</v>
      </c>
      <c r="H976" s="3">
        <v>8</v>
      </c>
      <c r="I976" s="2" t="s">
        <v>425</v>
      </c>
      <c r="J976"/>
    </row>
    <row r="977" spans="2:10" ht="32.1" hidden="1" customHeight="1" x14ac:dyDescent="0.25">
      <c r="B977" s="2" t="s">
        <v>731</v>
      </c>
      <c r="C977" s="41" t="s">
        <v>304</v>
      </c>
      <c r="D977" s="2" t="s">
        <v>423</v>
      </c>
      <c r="E977" s="3">
        <f>ROW(tbMisc[#This Row])-ROW(tbMisc[#Headers])</f>
        <v>329</v>
      </c>
      <c r="F977" s="34" t="str">
        <f>_xlfn.CONCAT(VLOOKUP(tbMisc[[#This Row],[Type]],tbBaseType[],2,FALSE),".",VLOOKUP(tbMisc[[#This Row],[Sub-Type]],tbSubtype[],2,FALSE),".",tbMisc[[#This Row],[Offset]])</f>
        <v>14.18.329</v>
      </c>
      <c r="G977" s="34" t="str">
        <f>_xlfn.CONCAT( tbMisc[[#This Row],[Prefix]]," ", tbMisc[[#This Row],[Name]])</f>
        <v>14.18.329 The Wrath</v>
      </c>
      <c r="H977" s="3">
        <v>8</v>
      </c>
      <c r="I977" s="2" t="s">
        <v>425</v>
      </c>
      <c r="J977"/>
    </row>
    <row r="978" spans="2:10" ht="32.1" hidden="1" customHeight="1" x14ac:dyDescent="0.25">
      <c r="B978" s="2" t="s">
        <v>732</v>
      </c>
      <c r="C978" s="41" t="s">
        <v>304</v>
      </c>
      <c r="D978" s="2" t="s">
        <v>423</v>
      </c>
      <c r="E978" s="3">
        <f>ROW(tbMisc[#This Row])-ROW(tbMisc[#Headers])</f>
        <v>330</v>
      </c>
      <c r="F978" s="34" t="str">
        <f>_xlfn.CONCAT(VLOOKUP(tbMisc[[#This Row],[Type]],tbBaseType[],2,FALSE),".",VLOOKUP(tbMisc[[#This Row],[Sub-Type]],tbSubtype[],2,FALSE),".",tbMisc[[#This Row],[Offset]])</f>
        <v>14.18.330</v>
      </c>
      <c r="G978" s="34" t="str">
        <f>_xlfn.CONCAT( tbMisc[[#This Row],[Prefix]]," ", tbMisc[[#This Row],[Name]])</f>
        <v>14.18.330 The Wretched</v>
      </c>
      <c r="H978" s="3">
        <v>6</v>
      </c>
      <c r="I978" s="2" t="s">
        <v>425</v>
      </c>
      <c r="J978"/>
    </row>
    <row r="979" spans="2:10" ht="32.1" hidden="1" customHeight="1" x14ac:dyDescent="0.25">
      <c r="B979" s="2" t="s">
        <v>733</v>
      </c>
      <c r="C979" s="41" t="s">
        <v>304</v>
      </c>
      <c r="D979" s="2" t="s">
        <v>423</v>
      </c>
      <c r="E979" s="3">
        <f>ROW(tbMisc[#This Row])-ROW(tbMisc[#Headers])</f>
        <v>331</v>
      </c>
      <c r="F979" s="34" t="str">
        <f>_xlfn.CONCAT(VLOOKUP(tbMisc[[#This Row],[Type]],tbBaseType[],2,FALSE),".",VLOOKUP(tbMisc[[#This Row],[Sub-Type]],tbSubtype[],2,FALSE),".",tbMisc[[#This Row],[Offset]])</f>
        <v>14.18.331</v>
      </c>
      <c r="G979" s="34" t="str">
        <f>_xlfn.CONCAT( tbMisc[[#This Row],[Prefix]]," ", tbMisc[[#This Row],[Name]])</f>
        <v>14.18.331 Thirst for Knowledge</v>
      </c>
      <c r="H979" s="3">
        <v>5</v>
      </c>
      <c r="I979" s="2" t="s">
        <v>425</v>
      </c>
      <c r="J979"/>
    </row>
    <row r="980" spans="2:10" ht="32.1" hidden="1" customHeight="1" x14ac:dyDescent="0.25">
      <c r="B980" s="2" t="s">
        <v>734</v>
      </c>
      <c r="C980" s="41" t="s">
        <v>304</v>
      </c>
      <c r="D980" s="2" t="s">
        <v>423</v>
      </c>
      <c r="E980" s="3">
        <f>ROW(tbMisc[#This Row])-ROW(tbMisc[#Headers])</f>
        <v>332</v>
      </c>
      <c r="F980" s="34" t="str">
        <f>_xlfn.CONCAT(VLOOKUP(tbMisc[[#This Row],[Type]],tbBaseType[],2,FALSE),".",VLOOKUP(tbMisc[[#This Row],[Sub-Type]],tbSubtype[],2,FALSE),".",tbMisc[[#This Row],[Offset]])</f>
        <v>14.18.332</v>
      </c>
      <c r="G980" s="34" t="str">
        <f>_xlfn.CONCAT( tbMisc[[#This Row],[Prefix]]," ", tbMisc[[#This Row],[Name]])</f>
        <v>14.18.332 Three Faces in the Dark</v>
      </c>
      <c r="H980" s="3">
        <v>7</v>
      </c>
      <c r="I980" s="2" t="s">
        <v>425</v>
      </c>
      <c r="J980"/>
    </row>
    <row r="981" spans="2:10" ht="32.1" hidden="1" customHeight="1" x14ac:dyDescent="0.25">
      <c r="B981" s="2" t="s">
        <v>735</v>
      </c>
      <c r="C981" s="41" t="s">
        <v>304</v>
      </c>
      <c r="D981" s="2" t="s">
        <v>423</v>
      </c>
      <c r="E981" s="3">
        <f>ROW(tbMisc[#This Row])-ROW(tbMisc[#Headers])</f>
        <v>333</v>
      </c>
      <c r="F981" s="34" t="str">
        <f>_xlfn.CONCAT(VLOOKUP(tbMisc[[#This Row],[Type]],tbBaseType[],2,FALSE),".",VLOOKUP(tbMisc[[#This Row],[Sub-Type]],tbSubtype[],2,FALSE),".",tbMisc[[#This Row],[Offset]])</f>
        <v>14.18.333</v>
      </c>
      <c r="G981" s="34" t="str">
        <f>_xlfn.CONCAT( tbMisc[[#This Row],[Prefix]]," ", tbMisc[[#This Row],[Name]])</f>
        <v>14.18.333 Three Voices</v>
      </c>
      <c r="H981" s="3">
        <v>3</v>
      </c>
      <c r="I981" s="2" t="s">
        <v>425</v>
      </c>
      <c r="J981"/>
    </row>
    <row r="982" spans="2:10" ht="32.1" hidden="1" customHeight="1" x14ac:dyDescent="0.25">
      <c r="B982" s="2" t="s">
        <v>736</v>
      </c>
      <c r="C982" s="41" t="s">
        <v>304</v>
      </c>
      <c r="D982" s="2" t="s">
        <v>423</v>
      </c>
      <c r="E982" s="3">
        <f>ROW(tbMisc[#This Row])-ROW(tbMisc[#Headers])</f>
        <v>334</v>
      </c>
      <c r="F982" s="34" t="str">
        <f>_xlfn.CONCAT(VLOOKUP(tbMisc[[#This Row],[Type]],tbBaseType[],2,FALSE),".",VLOOKUP(tbMisc[[#This Row],[Sub-Type]],tbSubtype[],2,FALSE),".",tbMisc[[#This Row],[Offset]])</f>
        <v>14.18.334</v>
      </c>
      <c r="G982" s="34" t="str">
        <f>_xlfn.CONCAT( tbMisc[[#This Row],[Prefix]]," ", tbMisc[[#This Row],[Name]])</f>
        <v>14.18.334 Thunderous Skies</v>
      </c>
      <c r="H982" s="3">
        <v>5</v>
      </c>
      <c r="I982" s="2" t="s">
        <v>425</v>
      </c>
      <c r="J982"/>
    </row>
    <row r="983" spans="2:10" ht="32.1" hidden="1" customHeight="1" x14ac:dyDescent="0.25">
      <c r="B983" s="2" t="s">
        <v>737</v>
      </c>
      <c r="C983" s="41" t="s">
        <v>304</v>
      </c>
      <c r="D983" s="2" t="s">
        <v>423</v>
      </c>
      <c r="E983" s="3">
        <f>ROW(tbMisc[#This Row])-ROW(tbMisc[#Headers])</f>
        <v>335</v>
      </c>
      <c r="F983" s="34" t="str">
        <f>_xlfn.CONCAT(VLOOKUP(tbMisc[[#This Row],[Type]],tbBaseType[],2,FALSE),".",VLOOKUP(tbMisc[[#This Row],[Sub-Type]],tbSubtype[],2,FALSE),".",tbMisc[[#This Row],[Offset]])</f>
        <v>14.18.335</v>
      </c>
      <c r="G983" s="34" t="str">
        <f>_xlfn.CONCAT( tbMisc[[#This Row],[Prefix]]," ", tbMisc[[#This Row],[Name]])</f>
        <v>14.18.335 Time-Lost Relic</v>
      </c>
      <c r="H983" s="3">
        <v>10</v>
      </c>
      <c r="I983" s="2" t="s">
        <v>425</v>
      </c>
      <c r="J983"/>
    </row>
    <row r="984" spans="2:10" ht="32.1" hidden="1" customHeight="1" x14ac:dyDescent="0.25">
      <c r="B984" s="2" t="s">
        <v>738</v>
      </c>
      <c r="C984" s="41" t="s">
        <v>304</v>
      </c>
      <c r="D984" s="2" t="s">
        <v>423</v>
      </c>
      <c r="E984" s="3">
        <f>ROW(tbMisc[#This Row])-ROW(tbMisc[#Headers])</f>
        <v>336</v>
      </c>
      <c r="F984" s="34" t="str">
        <f>_xlfn.CONCAT(VLOOKUP(tbMisc[[#This Row],[Type]],tbBaseType[],2,FALSE),".",VLOOKUP(tbMisc[[#This Row],[Sub-Type]],tbSubtype[],2,FALSE),".",tbMisc[[#This Row],[Offset]])</f>
        <v>14.18.336</v>
      </c>
      <c r="G984" s="34" t="str">
        <f>_xlfn.CONCAT( tbMisc[[#This Row],[Prefix]]," ", tbMisc[[#This Row],[Name]])</f>
        <v>14.18.336 Tranquillity</v>
      </c>
      <c r="H984" s="3">
        <v>7</v>
      </c>
      <c r="I984" s="2" t="s">
        <v>425</v>
      </c>
      <c r="J984"/>
    </row>
    <row r="985" spans="2:10" ht="32.1" hidden="1" customHeight="1" x14ac:dyDescent="0.25">
      <c r="B985" s="2" t="s">
        <v>739</v>
      </c>
      <c r="C985" s="41" t="s">
        <v>304</v>
      </c>
      <c r="D985" s="2" t="s">
        <v>423</v>
      </c>
      <c r="E985" s="3">
        <f>ROW(tbMisc[#This Row])-ROW(tbMisc[#Headers])</f>
        <v>337</v>
      </c>
      <c r="F985" s="34" t="str">
        <f>_xlfn.CONCAT(VLOOKUP(tbMisc[[#This Row],[Type]],tbBaseType[],2,FALSE),".",VLOOKUP(tbMisc[[#This Row],[Sub-Type]],tbSubtype[],2,FALSE),".",tbMisc[[#This Row],[Offset]])</f>
        <v>14.18.337</v>
      </c>
      <c r="G985" s="34" t="str">
        <f>_xlfn.CONCAT( tbMisc[[#This Row],[Prefix]]," ", tbMisc[[#This Row],[Name]])</f>
        <v>14.18.337 Treasure Hunter</v>
      </c>
      <c r="H985" s="3">
        <v>7</v>
      </c>
      <c r="I985" s="2" t="s">
        <v>425</v>
      </c>
      <c r="J985"/>
    </row>
    <row r="986" spans="2:10" ht="32.1" hidden="1" customHeight="1" x14ac:dyDescent="0.25">
      <c r="B986" s="2" t="s">
        <v>740</v>
      </c>
      <c r="C986" s="41" t="s">
        <v>304</v>
      </c>
      <c r="D986" s="2" t="s">
        <v>423</v>
      </c>
      <c r="E986" s="3">
        <f>ROW(tbMisc[#This Row])-ROW(tbMisc[#Headers])</f>
        <v>338</v>
      </c>
      <c r="F986" s="34" t="str">
        <f>_xlfn.CONCAT(VLOOKUP(tbMisc[[#This Row],[Type]],tbBaseType[],2,FALSE),".",VLOOKUP(tbMisc[[#This Row],[Sub-Type]],tbSubtype[],2,FALSE),".",tbMisc[[#This Row],[Offset]])</f>
        <v>14.18.338</v>
      </c>
      <c r="G986" s="34" t="str">
        <f>_xlfn.CONCAT( tbMisc[[#This Row],[Prefix]]," ", tbMisc[[#This Row],[Name]])</f>
        <v>14.18.338 Triskaidekaphobia</v>
      </c>
      <c r="H986" s="3">
        <v>13</v>
      </c>
      <c r="I986" s="2" t="s">
        <v>425</v>
      </c>
      <c r="J986"/>
    </row>
    <row r="987" spans="2:10" ht="32.1" hidden="1" customHeight="1" x14ac:dyDescent="0.25">
      <c r="B987" s="2" t="s">
        <v>741</v>
      </c>
      <c r="C987" s="41" t="s">
        <v>304</v>
      </c>
      <c r="D987" s="2" t="s">
        <v>423</v>
      </c>
      <c r="E987" s="3">
        <f>ROW(tbMisc[#This Row])-ROW(tbMisc[#Headers])</f>
        <v>339</v>
      </c>
      <c r="F987" s="34" t="str">
        <f>_xlfn.CONCAT(VLOOKUP(tbMisc[[#This Row],[Type]],tbBaseType[],2,FALSE),".",VLOOKUP(tbMisc[[#This Row],[Sub-Type]],tbSubtype[],2,FALSE),".",tbMisc[[#This Row],[Offset]])</f>
        <v>14.18.339</v>
      </c>
      <c r="G987" s="34" t="str">
        <f>_xlfn.CONCAT( tbMisc[[#This Row],[Prefix]]," ", tbMisc[[#This Row],[Name]])</f>
        <v>14.18.339 Turn the Other Cheek</v>
      </c>
      <c r="H987" s="3">
        <v>3</v>
      </c>
      <c r="I987" s="2" t="s">
        <v>425</v>
      </c>
      <c r="J987"/>
    </row>
    <row r="988" spans="2:10" ht="32.1" hidden="1" customHeight="1" x14ac:dyDescent="0.25">
      <c r="B988" s="2" t="s">
        <v>742</v>
      </c>
      <c r="C988" s="41" t="s">
        <v>304</v>
      </c>
      <c r="D988" s="2" t="s">
        <v>423</v>
      </c>
      <c r="E988" s="3">
        <f>ROW(tbMisc[#This Row])-ROW(tbMisc[#Headers])</f>
        <v>340</v>
      </c>
      <c r="F988" s="34" t="str">
        <f>_xlfn.CONCAT(VLOOKUP(tbMisc[[#This Row],[Type]],tbBaseType[],2,FALSE),".",VLOOKUP(tbMisc[[#This Row],[Sub-Type]],tbSubtype[],2,FALSE),".",tbMisc[[#This Row],[Offset]])</f>
        <v>14.18.340</v>
      </c>
      <c r="G988" s="34" t="str">
        <f>_xlfn.CONCAT( tbMisc[[#This Row],[Prefix]]," ", tbMisc[[#This Row],[Name]])</f>
        <v>14.18.340 Unchained</v>
      </c>
      <c r="H988" s="3">
        <v>4</v>
      </c>
      <c r="I988" s="2" t="s">
        <v>425</v>
      </c>
      <c r="J988"/>
    </row>
    <row r="989" spans="2:10" ht="32.1" hidden="1" customHeight="1" x14ac:dyDescent="0.25">
      <c r="B989" s="2" t="s">
        <v>743</v>
      </c>
      <c r="C989" s="41" t="s">
        <v>304</v>
      </c>
      <c r="D989" s="2" t="s">
        <v>423</v>
      </c>
      <c r="E989" s="3">
        <f>ROW(tbMisc[#This Row])-ROW(tbMisc[#Headers])</f>
        <v>341</v>
      </c>
      <c r="F989" s="34" t="str">
        <f>_xlfn.CONCAT(VLOOKUP(tbMisc[[#This Row],[Type]],tbBaseType[],2,FALSE),".",VLOOKUP(tbMisc[[#This Row],[Sub-Type]],tbSubtype[],2,FALSE),".",tbMisc[[#This Row],[Offset]])</f>
        <v>14.18.341</v>
      </c>
      <c r="G989" s="34" t="str">
        <f>_xlfn.CONCAT( tbMisc[[#This Row],[Prefix]]," ", tbMisc[[#This Row],[Name]])</f>
        <v>14.18.341 Underground Forest</v>
      </c>
      <c r="H989" s="3">
        <v>4</v>
      </c>
      <c r="I989" s="2" t="s">
        <v>425</v>
      </c>
      <c r="J989"/>
    </row>
    <row r="990" spans="2:10" ht="32.1" hidden="1" customHeight="1" x14ac:dyDescent="0.25">
      <c r="B990" s="2" t="s">
        <v>744</v>
      </c>
      <c r="C990" s="41" t="s">
        <v>304</v>
      </c>
      <c r="D990" s="2" t="s">
        <v>423</v>
      </c>
      <c r="E990" s="3">
        <f>ROW(tbMisc[#This Row])-ROW(tbMisc[#Headers])</f>
        <v>342</v>
      </c>
      <c r="F990" s="34" t="str">
        <f>_xlfn.CONCAT(VLOOKUP(tbMisc[[#This Row],[Type]],tbBaseType[],2,FALSE),".",VLOOKUP(tbMisc[[#This Row],[Sub-Type]],tbSubtype[],2,FALSE),".",tbMisc[[#This Row],[Offset]])</f>
        <v>14.18.342</v>
      </c>
      <c r="G990" s="34" t="str">
        <f>_xlfn.CONCAT( tbMisc[[#This Row],[Prefix]]," ", tbMisc[[#This Row],[Name]])</f>
        <v>14.18.342 Unrequited Love</v>
      </c>
      <c r="H990" s="3">
        <v>16</v>
      </c>
      <c r="I990" s="2" t="s">
        <v>425</v>
      </c>
      <c r="J990"/>
    </row>
    <row r="991" spans="2:10" ht="32.1" hidden="1" customHeight="1" x14ac:dyDescent="0.25">
      <c r="B991" s="2" t="s">
        <v>745</v>
      </c>
      <c r="C991" s="41" t="s">
        <v>304</v>
      </c>
      <c r="D991" s="2" t="s">
        <v>423</v>
      </c>
      <c r="E991" s="3">
        <f>ROW(tbMisc[#This Row])-ROW(tbMisc[#Headers])</f>
        <v>343</v>
      </c>
      <c r="F991" s="34" t="str">
        <f>_xlfn.CONCAT(VLOOKUP(tbMisc[[#This Row],[Type]],tbBaseType[],2,FALSE),".",VLOOKUP(tbMisc[[#This Row],[Sub-Type]],tbSubtype[],2,FALSE),".",tbMisc[[#This Row],[Offset]])</f>
        <v>14.18.343</v>
      </c>
      <c r="G991" s="34" t="str">
        <f>_xlfn.CONCAT( tbMisc[[#This Row],[Prefix]]," ", tbMisc[[#This Row],[Name]])</f>
        <v>14.18.343 Vanity</v>
      </c>
      <c r="H991" s="3">
        <v>9</v>
      </c>
      <c r="I991" s="2" t="s">
        <v>425</v>
      </c>
      <c r="J991"/>
    </row>
    <row r="992" spans="2:10" ht="32.1" hidden="1" customHeight="1" x14ac:dyDescent="0.25">
      <c r="B992" s="2" t="s">
        <v>746</v>
      </c>
      <c r="C992" s="41" t="s">
        <v>304</v>
      </c>
      <c r="D992" s="2" t="s">
        <v>423</v>
      </c>
      <c r="E992" s="3">
        <f>ROW(tbMisc[#This Row])-ROW(tbMisc[#Headers])</f>
        <v>344</v>
      </c>
      <c r="F992" s="34" t="str">
        <f>_xlfn.CONCAT(VLOOKUP(tbMisc[[#This Row],[Type]],tbBaseType[],2,FALSE),".",VLOOKUP(tbMisc[[#This Row],[Sub-Type]],tbSubtype[],2,FALSE),".",tbMisc[[#This Row],[Offset]])</f>
        <v>14.18.344</v>
      </c>
      <c r="G992" s="34" t="str">
        <f>_xlfn.CONCAT( tbMisc[[#This Row],[Prefix]]," ", tbMisc[[#This Row],[Name]])</f>
        <v>14.18.344 Vile Power</v>
      </c>
      <c r="H992" s="3">
        <v>5</v>
      </c>
      <c r="I992" s="2" t="s">
        <v>425</v>
      </c>
      <c r="J992"/>
    </row>
    <row r="993" spans="2:11" ht="32.1" hidden="1" customHeight="1" x14ac:dyDescent="0.25">
      <c r="B993" s="2" t="s">
        <v>435</v>
      </c>
      <c r="C993" s="41" t="s">
        <v>304</v>
      </c>
      <c r="D993" s="2" t="s">
        <v>423</v>
      </c>
      <c r="E993" s="3">
        <f>ROW(tbMisc[#This Row])-ROW(tbMisc[#Headers])</f>
        <v>345</v>
      </c>
      <c r="F993" s="34" t="str">
        <f>_xlfn.CONCAT(VLOOKUP(tbMisc[[#This Row],[Type]],tbBaseType[],2,FALSE),".",VLOOKUP(tbMisc[[#This Row],[Sub-Type]],tbSubtype[],2,FALSE),".",tbMisc[[#This Row],[Offset]])</f>
        <v>14.18.345</v>
      </c>
      <c r="G993" s="34" t="str">
        <f>_xlfn.CONCAT( tbMisc[[#This Row],[Prefix]]," ", tbMisc[[#This Row],[Name]])</f>
        <v>14.18.345 Vinia's Token</v>
      </c>
      <c r="H993" s="3">
        <v>5</v>
      </c>
      <c r="I993" s="2" t="s">
        <v>425</v>
      </c>
      <c r="J993"/>
    </row>
    <row r="994" spans="2:11" ht="32.1" hidden="1" customHeight="1" x14ac:dyDescent="0.25">
      <c r="B994" s="2" t="s">
        <v>747</v>
      </c>
      <c r="C994" s="41" t="s">
        <v>304</v>
      </c>
      <c r="D994" s="2" t="s">
        <v>423</v>
      </c>
      <c r="E994" s="3">
        <f>ROW(tbMisc[#This Row])-ROW(tbMisc[#Headers])</f>
        <v>346</v>
      </c>
      <c r="F994" s="34" t="str">
        <f>_xlfn.CONCAT(VLOOKUP(tbMisc[[#This Row],[Type]],tbBaseType[],2,FALSE),".",VLOOKUP(tbMisc[[#This Row],[Sub-Type]],tbSubtype[],2,FALSE),".",tbMisc[[#This Row],[Offset]])</f>
        <v>14.18.346</v>
      </c>
      <c r="G994" s="34" t="str">
        <f>_xlfn.CONCAT( tbMisc[[#This Row],[Prefix]]," ", tbMisc[[#This Row],[Name]])</f>
        <v>14.18.346 Void of the Elements</v>
      </c>
      <c r="H994" s="3">
        <v>3</v>
      </c>
      <c r="I994" s="2" t="s">
        <v>425</v>
      </c>
      <c r="J994"/>
    </row>
    <row r="995" spans="2:11" ht="32.1" hidden="1" customHeight="1" x14ac:dyDescent="0.25">
      <c r="B995" s="2" t="s">
        <v>748</v>
      </c>
      <c r="C995" s="41" t="s">
        <v>304</v>
      </c>
      <c r="D995" s="2" t="s">
        <v>423</v>
      </c>
      <c r="E995" s="3">
        <f>ROW(tbMisc[#This Row])-ROW(tbMisc[#Headers])</f>
        <v>347</v>
      </c>
      <c r="F995" s="34" t="str">
        <f>_xlfn.CONCAT(VLOOKUP(tbMisc[[#This Row],[Type]],tbBaseType[],2,FALSE),".",VLOOKUP(tbMisc[[#This Row],[Sub-Type]],tbSubtype[],2,FALSE),".",tbMisc[[#This Row],[Offset]])</f>
        <v>14.18.347</v>
      </c>
      <c r="G995" s="34" t="str">
        <f>_xlfn.CONCAT( tbMisc[[#This Row],[Prefix]]," ", tbMisc[[#This Row],[Name]])</f>
        <v>14.18.347 Volatile Power</v>
      </c>
      <c r="H995" s="3">
        <v>9</v>
      </c>
      <c r="I995" s="2" t="s">
        <v>425</v>
      </c>
      <c r="J995"/>
    </row>
    <row r="996" spans="2:11" ht="32.1" hidden="1" customHeight="1" x14ac:dyDescent="0.25">
      <c r="B996" s="2" t="s">
        <v>749</v>
      </c>
      <c r="C996" s="41" t="s">
        <v>304</v>
      </c>
      <c r="D996" s="2" t="s">
        <v>423</v>
      </c>
      <c r="E996" s="3">
        <f>ROW(tbMisc[#This Row])-ROW(tbMisc[#Headers])</f>
        <v>348</v>
      </c>
      <c r="F996" s="34" t="str">
        <f>_xlfn.CONCAT(VLOOKUP(tbMisc[[#This Row],[Type]],tbBaseType[],2,FALSE),".",VLOOKUP(tbMisc[[#This Row],[Sub-Type]],tbSubtype[],2,FALSE),".",tbMisc[[#This Row],[Offset]])</f>
        <v>14.18.348</v>
      </c>
      <c r="G996" s="34" t="str">
        <f>_xlfn.CONCAT( tbMisc[[#This Row],[Prefix]]," ", tbMisc[[#This Row],[Name]])</f>
        <v>14.18.348 Wealth and Power</v>
      </c>
      <c r="H996" s="3">
        <v>11</v>
      </c>
      <c r="I996" s="2" t="s">
        <v>425</v>
      </c>
      <c r="J996"/>
    </row>
    <row r="997" spans="2:11" ht="32.1" customHeight="1" x14ac:dyDescent="0.25">
      <c r="B997" s="2"/>
      <c r="C997" s="41"/>
      <c r="D997" s="41"/>
      <c r="F997" s="34"/>
      <c r="G997" s="34"/>
      <c r="H997" s="2"/>
      <c r="I997" s="2"/>
      <c r="J997"/>
    </row>
    <row r="998" spans="2:11" ht="32.1" customHeight="1" x14ac:dyDescent="0.25">
      <c r="B998"/>
      <c r="C998"/>
      <c r="D998"/>
      <c r="E998"/>
      <c r="F998"/>
      <c r="G998"/>
      <c r="H998"/>
      <c r="I998"/>
      <c r="J998"/>
    </row>
    <row r="999" spans="2:11" ht="32.1" customHeight="1" x14ac:dyDescent="0.25">
      <c r="B999" s="29" t="s">
        <v>337</v>
      </c>
      <c r="C999"/>
      <c r="D999"/>
      <c r="E999"/>
      <c r="F999"/>
      <c r="G999"/>
      <c r="H999"/>
      <c r="I999"/>
      <c r="J999"/>
    </row>
    <row r="1000" spans="2:11" ht="32.1" customHeight="1" x14ac:dyDescent="0.25">
      <c r="B1000" s="50" t="s">
        <v>24</v>
      </c>
      <c r="C1000" s="51" t="s">
        <v>176</v>
      </c>
      <c r="D1000" s="52" t="s">
        <v>173</v>
      </c>
      <c r="E1000" s="52" t="s">
        <v>14</v>
      </c>
      <c r="F1000" s="51" t="s">
        <v>270</v>
      </c>
      <c r="G1000" s="51" t="s">
        <v>196</v>
      </c>
      <c r="H1000" s="3" t="s">
        <v>340</v>
      </c>
      <c r="I1000" s="3" t="s">
        <v>338</v>
      </c>
      <c r="J1000" s="11" t="s">
        <v>361</v>
      </c>
      <c r="K1000" s="11" t="s">
        <v>362</v>
      </c>
    </row>
    <row r="1001" spans="2:11" ht="32.1" customHeight="1" x14ac:dyDescent="0.25">
      <c r="B1001" s="1" t="str">
        <f>_xlfn.CONCAT(tbEssences[[#This Row],[Prefix2]]," Essence of ",tbEssences[[#This Row],[Suffix]])</f>
        <v>Whispering Essence of Hatred</v>
      </c>
      <c r="C1001" s="3" t="s">
        <v>304</v>
      </c>
      <c r="D1001" s="3" t="s">
        <v>335</v>
      </c>
      <c r="E1001" s="3">
        <f>ROW(tbEssences[#This Row])-ROW(tbEssences[#Headers])</f>
        <v>1</v>
      </c>
      <c r="F1001" s="3" t="str">
        <f>_xlfn.CONCAT(VLOOKUP(tbEssences[[#This Row],[Type]],tbBaseType[],2,FALSE),".",VLOOKUP(tbEssences[[#This Row],[Sub-Type]],tbSubtype[],2,FALSE),".",tbEssences[[#This Row],[Offset]])</f>
        <v>14.17.1</v>
      </c>
      <c r="G1001" s="1" t="str">
        <f>_xlfn.CONCAT( tbEssences[[#This Row],[Prefix]]," ", tbEssences[[#This Row],[Name]])</f>
        <v>14.17.1 Whispering Essence of Hatred</v>
      </c>
      <c r="H1001" s="1" t="s">
        <v>339</v>
      </c>
      <c r="I1001" s="3" t="s">
        <v>341</v>
      </c>
      <c r="J1001" s="3">
        <v>1</v>
      </c>
      <c r="K1001" s="3">
        <v>1</v>
      </c>
    </row>
    <row r="1002" spans="2:11" ht="32.1" customHeight="1" x14ac:dyDescent="0.25">
      <c r="B1002" s="1" t="str">
        <f>_xlfn.CONCAT(tbEssences[[#This Row],[Prefix2]]," Essence of ",tbEssences[[#This Row],[Suffix]])</f>
        <v>Whispering Essence of Woe</v>
      </c>
      <c r="C1002" s="3" t="s">
        <v>304</v>
      </c>
      <c r="D1002" s="3" t="s">
        <v>335</v>
      </c>
      <c r="E1002" s="3">
        <f>ROW(tbEssences[#This Row])-ROW(tbEssences[#Headers])</f>
        <v>2</v>
      </c>
      <c r="F1002" s="3" t="str">
        <f>_xlfn.CONCAT(VLOOKUP(tbEssences[[#This Row],[Type]],tbBaseType[],2,FALSE),".",VLOOKUP(tbEssences[[#This Row],[Sub-Type]],tbSubtype[],2,FALSE),".",tbEssences[[#This Row],[Offset]])</f>
        <v>14.17.2</v>
      </c>
      <c r="G1002" s="1" t="str">
        <f>_xlfn.CONCAT( tbEssences[[#This Row],[Prefix]]," ", tbEssences[[#This Row],[Name]])</f>
        <v>14.17.2 Whispering Essence of Woe</v>
      </c>
      <c r="H1002" s="1" t="s">
        <v>339</v>
      </c>
      <c r="I1002" s="3" t="s">
        <v>342</v>
      </c>
      <c r="J1002" s="3">
        <v>1</v>
      </c>
      <c r="K1002" s="3">
        <v>1</v>
      </c>
    </row>
    <row r="1003" spans="2:11" ht="32.1" customHeight="1" x14ac:dyDescent="0.25">
      <c r="B1003" s="1" t="str">
        <f>_xlfn.CONCAT(tbEssences[[#This Row],[Prefix2]]," Essence of ",tbEssences[[#This Row],[Suffix]])</f>
        <v>Whispering Essence of Greed</v>
      </c>
      <c r="C1003" s="3" t="s">
        <v>304</v>
      </c>
      <c r="D1003" s="3" t="s">
        <v>335</v>
      </c>
      <c r="E1003" s="3">
        <f>ROW(tbEssences[#This Row])-ROW(tbEssences[#Headers])</f>
        <v>3</v>
      </c>
      <c r="F1003" s="3" t="str">
        <f>_xlfn.CONCAT(VLOOKUP(tbEssences[[#This Row],[Type]],tbBaseType[],2,FALSE),".",VLOOKUP(tbEssences[[#This Row],[Sub-Type]],tbSubtype[],2,FALSE),".",tbEssences[[#This Row],[Offset]])</f>
        <v>14.17.3</v>
      </c>
      <c r="G1003" s="1" t="str">
        <f>_xlfn.CONCAT( tbEssences[[#This Row],[Prefix]]," ", tbEssences[[#This Row],[Name]])</f>
        <v>14.17.3 Whispering Essence of Greed</v>
      </c>
      <c r="H1003" s="1" t="s">
        <v>339</v>
      </c>
      <c r="I1003" s="3" t="s">
        <v>343</v>
      </c>
      <c r="J1003" s="3">
        <v>1</v>
      </c>
      <c r="K1003" s="3">
        <v>1</v>
      </c>
    </row>
    <row r="1004" spans="2:11" ht="32.1" customHeight="1" x14ac:dyDescent="0.25">
      <c r="B1004" s="1" t="str">
        <f>_xlfn.CONCAT(tbEssences[[#This Row],[Prefix2]]," Essence of ",tbEssences[[#This Row],[Suffix]])</f>
        <v>Whispering Essence of Contempt</v>
      </c>
      <c r="C1004" s="3" t="s">
        <v>304</v>
      </c>
      <c r="D1004" s="3" t="s">
        <v>335</v>
      </c>
      <c r="E1004" s="3">
        <f>ROW(tbEssences[#This Row])-ROW(tbEssences[#Headers])</f>
        <v>4</v>
      </c>
      <c r="F1004" s="3" t="str">
        <f>_xlfn.CONCAT(VLOOKUP(tbEssences[[#This Row],[Type]],tbBaseType[],2,FALSE),".",VLOOKUP(tbEssences[[#This Row],[Sub-Type]],tbSubtype[],2,FALSE),".",tbEssences[[#This Row],[Offset]])</f>
        <v>14.17.4</v>
      </c>
      <c r="G1004" s="1" t="str">
        <f>_xlfn.CONCAT( tbEssences[[#This Row],[Prefix]]," ", tbEssences[[#This Row],[Name]])</f>
        <v>14.17.4 Whispering Essence of Contempt</v>
      </c>
      <c r="H1004" s="1" t="s">
        <v>339</v>
      </c>
      <c r="I1004" s="3" t="s">
        <v>344</v>
      </c>
      <c r="J1004" s="3">
        <v>1</v>
      </c>
      <c r="K1004" s="3">
        <v>1</v>
      </c>
    </row>
    <row r="1005" spans="2:11" ht="32.1" customHeight="1" x14ac:dyDescent="0.25">
      <c r="B1005" s="1" t="str">
        <f>_xlfn.CONCAT(tbEssences[[#This Row],[Prefix2]]," Essence of ",tbEssences[[#This Row],[Suffix]])</f>
        <v>Whispering Essence of Sorrow</v>
      </c>
      <c r="C1005" s="3" t="s">
        <v>304</v>
      </c>
      <c r="D1005" s="3" t="s">
        <v>335</v>
      </c>
      <c r="E1005" s="3">
        <f>ROW(tbEssences[#This Row])-ROW(tbEssences[#Headers])</f>
        <v>5</v>
      </c>
      <c r="F1005" s="3" t="str">
        <f>_xlfn.CONCAT(VLOOKUP(tbEssences[[#This Row],[Type]],tbBaseType[],2,FALSE),".",VLOOKUP(tbEssences[[#This Row],[Sub-Type]],tbSubtype[],2,FALSE),".",tbEssences[[#This Row],[Offset]])</f>
        <v>14.17.5</v>
      </c>
      <c r="G1005" s="1" t="str">
        <f>_xlfn.CONCAT( tbEssences[[#This Row],[Prefix]]," ", tbEssences[[#This Row],[Name]])</f>
        <v>14.17.5 Whispering Essence of Sorrow</v>
      </c>
      <c r="H1005" s="1" t="s">
        <v>339</v>
      </c>
      <c r="I1005" s="3" t="s">
        <v>345</v>
      </c>
      <c r="J1005" s="3">
        <v>1</v>
      </c>
      <c r="K1005" s="3">
        <v>2</v>
      </c>
    </row>
    <row r="1006" spans="2:11" ht="32.1" customHeight="1" x14ac:dyDescent="0.25">
      <c r="B1006" s="1" t="str">
        <f>_xlfn.CONCAT(tbEssences[[#This Row],[Prefix2]]," Essence of ",tbEssences[[#This Row],[Suffix]])</f>
        <v>Whispering Essence of Anger</v>
      </c>
      <c r="C1006" s="3" t="s">
        <v>304</v>
      </c>
      <c r="D1006" s="3" t="s">
        <v>335</v>
      </c>
      <c r="E1006" s="3">
        <f>ROW(tbEssences[#This Row])-ROW(tbEssences[#Headers])</f>
        <v>6</v>
      </c>
      <c r="F1006" s="3" t="str">
        <f>_xlfn.CONCAT(VLOOKUP(tbEssences[[#This Row],[Type]],tbBaseType[],2,FALSE),".",VLOOKUP(tbEssences[[#This Row],[Sub-Type]],tbSubtype[],2,FALSE),".",tbEssences[[#This Row],[Offset]])</f>
        <v>14.17.6</v>
      </c>
      <c r="G1006" s="1" t="str">
        <f>_xlfn.CONCAT( tbEssences[[#This Row],[Prefix]]," ", tbEssences[[#This Row],[Name]])</f>
        <v>14.17.6 Whispering Essence of Anger</v>
      </c>
      <c r="H1006" s="1" t="s">
        <v>339</v>
      </c>
      <c r="I1006" s="3" t="s">
        <v>346</v>
      </c>
      <c r="J1006" s="3">
        <v>1</v>
      </c>
      <c r="K1006" s="3">
        <v>2</v>
      </c>
    </row>
    <row r="1007" spans="2:11" ht="32.1" customHeight="1" x14ac:dyDescent="0.25">
      <c r="B1007" s="1" t="str">
        <f>_xlfn.CONCAT(tbEssences[[#This Row],[Prefix2]]," Essence of ",tbEssences[[#This Row],[Suffix]])</f>
        <v>Whispering Essence of Torment</v>
      </c>
      <c r="C1007" s="3" t="s">
        <v>304</v>
      </c>
      <c r="D1007" s="3" t="s">
        <v>335</v>
      </c>
      <c r="E1007" s="3">
        <f>ROW(tbEssences[#This Row])-ROW(tbEssences[#Headers])</f>
        <v>7</v>
      </c>
      <c r="F1007" s="3" t="str">
        <f>_xlfn.CONCAT(VLOOKUP(tbEssences[[#This Row],[Type]],tbBaseType[],2,FALSE),".",VLOOKUP(tbEssences[[#This Row],[Sub-Type]],tbSubtype[],2,FALSE),".",tbEssences[[#This Row],[Offset]])</f>
        <v>14.17.7</v>
      </c>
      <c r="G1007" s="1" t="str">
        <f>_xlfn.CONCAT( tbEssences[[#This Row],[Prefix]]," ", tbEssences[[#This Row],[Name]])</f>
        <v>14.17.7 Whispering Essence of Torment</v>
      </c>
      <c r="H1007" s="1" t="s">
        <v>339</v>
      </c>
      <c r="I1007" s="3" t="s">
        <v>347</v>
      </c>
      <c r="J1007" s="3">
        <v>1</v>
      </c>
      <c r="K1007" s="3">
        <v>2</v>
      </c>
    </row>
    <row r="1008" spans="2:11" ht="32.1" customHeight="1" x14ac:dyDescent="0.25">
      <c r="B1008" s="1" t="str">
        <f>_xlfn.CONCAT(tbEssences[[#This Row],[Prefix2]]," Essence of ",tbEssences[[#This Row],[Suffix]])</f>
        <v>Whispering Essence of Fear</v>
      </c>
      <c r="C1008" s="3" t="s">
        <v>304</v>
      </c>
      <c r="D1008" s="3" t="s">
        <v>335</v>
      </c>
      <c r="E1008" s="3">
        <f>ROW(tbEssences[#This Row])-ROW(tbEssences[#Headers])</f>
        <v>8</v>
      </c>
      <c r="F1008" s="3" t="str">
        <f>_xlfn.CONCAT(VLOOKUP(tbEssences[[#This Row],[Type]],tbBaseType[],2,FALSE),".",VLOOKUP(tbEssences[[#This Row],[Sub-Type]],tbSubtype[],2,FALSE),".",tbEssences[[#This Row],[Offset]])</f>
        <v>14.17.8</v>
      </c>
      <c r="G1008" s="1" t="str">
        <f>_xlfn.CONCAT( tbEssences[[#This Row],[Prefix]]," ", tbEssences[[#This Row],[Name]])</f>
        <v>14.17.8 Whispering Essence of Fear</v>
      </c>
      <c r="H1008" s="1" t="s">
        <v>339</v>
      </c>
      <c r="I1008" s="3" t="s">
        <v>348</v>
      </c>
      <c r="J1008" s="3">
        <v>1</v>
      </c>
      <c r="K1008" s="3">
        <v>2</v>
      </c>
    </row>
    <row r="1009" spans="2:11" ht="32.1" customHeight="1" x14ac:dyDescent="0.25">
      <c r="B1009" s="1" t="str">
        <f>_xlfn.CONCAT(tbEssences[[#This Row],[Prefix2]]," Essence of ",tbEssences[[#This Row],[Suffix]])</f>
        <v>Whispering Essence of Suffering</v>
      </c>
      <c r="C1009" s="3" t="s">
        <v>304</v>
      </c>
      <c r="D1009" s="3" t="s">
        <v>335</v>
      </c>
      <c r="E1009" s="3">
        <f>ROW(tbEssences[#This Row])-ROW(tbEssences[#Headers])</f>
        <v>9</v>
      </c>
      <c r="F1009" s="3" t="str">
        <f>_xlfn.CONCAT(VLOOKUP(tbEssences[[#This Row],[Type]],tbBaseType[],2,FALSE),".",VLOOKUP(tbEssences[[#This Row],[Sub-Type]],tbSubtype[],2,FALSE),".",tbEssences[[#This Row],[Offset]])</f>
        <v>14.17.9</v>
      </c>
      <c r="G1009" s="1" t="str">
        <f>_xlfn.CONCAT( tbEssences[[#This Row],[Prefix]]," ", tbEssences[[#This Row],[Name]])</f>
        <v>14.17.9 Whispering Essence of Suffering</v>
      </c>
      <c r="H1009" s="1" t="s">
        <v>339</v>
      </c>
      <c r="I1009" s="3" t="s">
        <v>349</v>
      </c>
      <c r="J1009" s="3">
        <v>1</v>
      </c>
      <c r="K1009" s="3">
        <v>3</v>
      </c>
    </row>
    <row r="1010" spans="2:11" ht="32.1" customHeight="1" x14ac:dyDescent="0.25">
      <c r="B1010" s="1" t="str">
        <f>_xlfn.CONCAT(tbEssences[[#This Row],[Prefix2]]," Essence of ",tbEssences[[#This Row],[Suffix]])</f>
        <v>Whispering Essence of Rage</v>
      </c>
      <c r="C1010" s="3" t="s">
        <v>304</v>
      </c>
      <c r="D1010" s="3" t="s">
        <v>335</v>
      </c>
      <c r="E1010" s="3">
        <f>ROW(tbEssences[#This Row])-ROW(tbEssences[#Headers])</f>
        <v>10</v>
      </c>
      <c r="F1010" s="3" t="str">
        <f>_xlfn.CONCAT(VLOOKUP(tbEssences[[#This Row],[Type]],tbBaseType[],2,FALSE),".",VLOOKUP(tbEssences[[#This Row],[Sub-Type]],tbSubtype[],2,FALSE),".",tbEssences[[#This Row],[Offset]])</f>
        <v>14.17.10</v>
      </c>
      <c r="G1010" s="1" t="str">
        <f>_xlfn.CONCAT( tbEssences[[#This Row],[Prefix]]," ", tbEssences[[#This Row],[Name]])</f>
        <v>14.17.10 Whispering Essence of Rage</v>
      </c>
      <c r="H1010" s="1" t="s">
        <v>339</v>
      </c>
      <c r="I1010" s="3" t="s">
        <v>350</v>
      </c>
      <c r="J1010" s="3">
        <v>1</v>
      </c>
      <c r="K1010" s="3">
        <v>3</v>
      </c>
    </row>
    <row r="1011" spans="2:11" ht="32.1" customHeight="1" x14ac:dyDescent="0.25">
      <c r="B1011" s="1" t="str">
        <f>_xlfn.CONCAT(tbEssences[[#This Row],[Prefix2]]," Essence of ",tbEssences[[#This Row],[Suffix]])</f>
        <v>Whispering Essence of Wrath</v>
      </c>
      <c r="C1011" s="3" t="s">
        <v>304</v>
      </c>
      <c r="D1011" s="3" t="s">
        <v>335</v>
      </c>
      <c r="E1011" s="3">
        <f>ROW(tbEssences[#This Row])-ROW(tbEssences[#Headers])</f>
        <v>11</v>
      </c>
      <c r="F1011" s="3" t="str">
        <f>_xlfn.CONCAT(VLOOKUP(tbEssences[[#This Row],[Type]],tbBaseType[],2,FALSE),".",VLOOKUP(tbEssences[[#This Row],[Sub-Type]],tbSubtype[],2,FALSE),".",tbEssences[[#This Row],[Offset]])</f>
        <v>14.17.11</v>
      </c>
      <c r="G1011" s="1" t="str">
        <f>_xlfn.CONCAT( tbEssences[[#This Row],[Prefix]]," ", tbEssences[[#This Row],[Name]])</f>
        <v>14.17.11 Whispering Essence of Wrath</v>
      </c>
      <c r="H1011" s="1" t="s">
        <v>339</v>
      </c>
      <c r="I1011" s="3" t="s">
        <v>351</v>
      </c>
      <c r="J1011" s="3">
        <v>1</v>
      </c>
      <c r="K1011" s="3">
        <v>3</v>
      </c>
    </row>
    <row r="1012" spans="2:11" ht="32.1" customHeight="1" x14ac:dyDescent="0.25">
      <c r="B1012" s="1" t="str">
        <f>_xlfn.CONCAT(tbEssences[[#This Row],[Prefix2]]," Essence of ",tbEssences[[#This Row],[Suffix]])</f>
        <v>Whispering Essence of Doubt</v>
      </c>
      <c r="C1012" s="3" t="s">
        <v>304</v>
      </c>
      <c r="D1012" s="3" t="s">
        <v>335</v>
      </c>
      <c r="E1012" s="3">
        <f>ROW(tbEssences[#This Row])-ROW(tbEssences[#Headers])</f>
        <v>12</v>
      </c>
      <c r="F1012" s="3" t="str">
        <f>_xlfn.CONCAT(VLOOKUP(tbEssences[[#This Row],[Type]],tbBaseType[],2,FALSE),".",VLOOKUP(tbEssences[[#This Row],[Sub-Type]],tbSubtype[],2,FALSE),".",tbEssences[[#This Row],[Offset]])</f>
        <v>14.17.12</v>
      </c>
      <c r="G1012" s="1" t="str">
        <f>_xlfn.CONCAT( tbEssences[[#This Row],[Prefix]]," ", tbEssences[[#This Row],[Name]])</f>
        <v>14.17.12 Whispering Essence of Doubt</v>
      </c>
      <c r="H1012" s="1" t="s">
        <v>339</v>
      </c>
      <c r="I1012" s="3" t="s">
        <v>352</v>
      </c>
      <c r="J1012" s="3">
        <v>1</v>
      </c>
      <c r="K1012" s="3">
        <v>3</v>
      </c>
    </row>
    <row r="1013" spans="2:11" ht="32.1" customHeight="1" x14ac:dyDescent="0.25">
      <c r="B1013" s="1" t="str">
        <f>_xlfn.CONCAT(tbEssences[[#This Row],[Prefix2]]," Essence of ",tbEssences[[#This Row],[Suffix]])</f>
        <v>Whispering Essence of Anguish</v>
      </c>
      <c r="C1013" s="3" t="s">
        <v>304</v>
      </c>
      <c r="D1013" s="3" t="s">
        <v>335</v>
      </c>
      <c r="E1013" s="3">
        <f>ROW(tbEssences[#This Row])-ROW(tbEssences[#Headers])</f>
        <v>13</v>
      </c>
      <c r="F1013" s="3" t="str">
        <f>_xlfn.CONCAT(VLOOKUP(tbEssences[[#This Row],[Type]],tbBaseType[],2,FALSE),".",VLOOKUP(tbEssences[[#This Row],[Sub-Type]],tbSubtype[],2,FALSE),".",tbEssences[[#This Row],[Offset]])</f>
        <v>14.17.13</v>
      </c>
      <c r="G1013" s="1" t="str">
        <f>_xlfn.CONCAT( tbEssences[[#This Row],[Prefix]]," ", tbEssences[[#This Row],[Name]])</f>
        <v>14.17.13 Whispering Essence of Anguish</v>
      </c>
      <c r="H1013" s="1" t="s">
        <v>339</v>
      </c>
      <c r="I1013" s="3" t="s">
        <v>353</v>
      </c>
      <c r="J1013" s="3">
        <v>1</v>
      </c>
      <c r="K1013" s="3">
        <v>4</v>
      </c>
    </row>
    <row r="1014" spans="2:11" ht="32.1" customHeight="1" x14ac:dyDescent="0.25">
      <c r="B1014" s="1" t="str">
        <f>_xlfn.CONCAT(tbEssences[[#This Row],[Prefix2]]," Essence of ",tbEssences[[#This Row],[Suffix]])</f>
        <v>Whispering Essence of Loathing</v>
      </c>
      <c r="C1014" s="3" t="s">
        <v>304</v>
      </c>
      <c r="D1014" s="3" t="s">
        <v>335</v>
      </c>
      <c r="E1014" s="3">
        <f>ROW(tbEssences[#This Row])-ROW(tbEssences[#Headers])</f>
        <v>14</v>
      </c>
      <c r="F1014" s="3" t="str">
        <f>_xlfn.CONCAT(VLOOKUP(tbEssences[[#This Row],[Type]],tbBaseType[],2,FALSE),".",VLOOKUP(tbEssences[[#This Row],[Sub-Type]],tbSubtype[],2,FALSE),".",tbEssences[[#This Row],[Offset]])</f>
        <v>14.17.14</v>
      </c>
      <c r="G1014" s="1" t="str">
        <f>_xlfn.CONCAT( tbEssences[[#This Row],[Prefix]]," ", tbEssences[[#This Row],[Name]])</f>
        <v>14.17.14 Whispering Essence of Loathing</v>
      </c>
      <c r="H1014" s="1" t="s">
        <v>339</v>
      </c>
      <c r="I1014" s="3" t="s">
        <v>354</v>
      </c>
      <c r="J1014" s="3">
        <v>1</v>
      </c>
      <c r="K1014" s="3">
        <v>4</v>
      </c>
    </row>
    <row r="1015" spans="2:11" ht="32.1" customHeight="1" x14ac:dyDescent="0.25">
      <c r="B1015" s="1" t="str">
        <f>_xlfn.CONCAT(tbEssences[[#This Row],[Prefix2]]," Essence of ",tbEssences[[#This Row],[Suffix]])</f>
        <v>Whispering Essence of Spite</v>
      </c>
      <c r="C1015" s="3" t="s">
        <v>304</v>
      </c>
      <c r="D1015" s="3" t="s">
        <v>335</v>
      </c>
      <c r="E1015" s="3">
        <f>ROW(tbEssences[#This Row])-ROW(tbEssences[#Headers])</f>
        <v>15</v>
      </c>
      <c r="F1015" s="3" t="str">
        <f>_xlfn.CONCAT(VLOOKUP(tbEssences[[#This Row],[Type]],tbBaseType[],2,FALSE),".",VLOOKUP(tbEssences[[#This Row],[Sub-Type]],tbSubtype[],2,FALSE),".",tbEssences[[#This Row],[Offset]])</f>
        <v>14.17.15</v>
      </c>
      <c r="G1015" s="1" t="str">
        <f>_xlfn.CONCAT( tbEssences[[#This Row],[Prefix]]," ", tbEssences[[#This Row],[Name]])</f>
        <v>14.17.15 Whispering Essence of Spite</v>
      </c>
      <c r="H1015" s="1" t="s">
        <v>339</v>
      </c>
      <c r="I1015" s="3" t="s">
        <v>355</v>
      </c>
      <c r="J1015" s="3">
        <v>1</v>
      </c>
      <c r="K1015" s="3">
        <v>4</v>
      </c>
    </row>
    <row r="1016" spans="2:11" ht="32.1" customHeight="1" x14ac:dyDescent="0.25">
      <c r="B1016" s="1" t="str">
        <f>_xlfn.CONCAT(tbEssences[[#This Row],[Prefix2]]," Essence of ",tbEssences[[#This Row],[Suffix]])</f>
        <v>Whispering Essence of Zeal</v>
      </c>
      <c r="C1016" s="3" t="s">
        <v>304</v>
      </c>
      <c r="D1016" s="3" t="s">
        <v>335</v>
      </c>
      <c r="E1016" s="3">
        <f>ROW(tbEssences[#This Row])-ROW(tbEssences[#Headers])</f>
        <v>16</v>
      </c>
      <c r="F1016" s="3" t="str">
        <f>_xlfn.CONCAT(VLOOKUP(tbEssences[[#This Row],[Type]],tbBaseType[],2,FALSE),".",VLOOKUP(tbEssences[[#This Row],[Sub-Type]],tbSubtype[],2,FALSE),".",tbEssences[[#This Row],[Offset]])</f>
        <v>14.17.16</v>
      </c>
      <c r="G1016" s="1" t="str">
        <f>_xlfn.CONCAT( tbEssences[[#This Row],[Prefix]]," ", tbEssences[[#This Row],[Name]])</f>
        <v>14.17.16 Whispering Essence of Zeal</v>
      </c>
      <c r="H1016" s="1" t="s">
        <v>339</v>
      </c>
      <c r="I1016" s="3" t="s">
        <v>356</v>
      </c>
      <c r="J1016" s="3">
        <v>1</v>
      </c>
      <c r="K1016" s="3">
        <v>4</v>
      </c>
    </row>
    <row r="1017" spans="2:11" ht="32.1" customHeight="1" x14ac:dyDescent="0.25">
      <c r="B1017" s="1" t="str">
        <f>_xlfn.CONCAT(tbEssences[[#This Row],[Prefix2]]," Essence of ",tbEssences[[#This Row],[Suffix]])</f>
        <v>Whispering Essence of Misery</v>
      </c>
      <c r="C1017" s="3" t="s">
        <v>304</v>
      </c>
      <c r="D1017" s="3" t="s">
        <v>335</v>
      </c>
      <c r="E1017" s="3">
        <f>ROW(tbEssences[#This Row])-ROW(tbEssences[#Headers])</f>
        <v>17</v>
      </c>
      <c r="F1017" s="3" t="str">
        <f>_xlfn.CONCAT(VLOOKUP(tbEssences[[#This Row],[Type]],tbBaseType[],2,FALSE),".",VLOOKUP(tbEssences[[#This Row],[Sub-Type]],tbSubtype[],2,FALSE),".",tbEssences[[#This Row],[Offset]])</f>
        <v>14.17.17</v>
      </c>
      <c r="G1017" s="1" t="str">
        <f>_xlfn.CONCAT( tbEssences[[#This Row],[Prefix]]," ", tbEssences[[#This Row],[Name]])</f>
        <v>14.17.17 Whispering Essence of Misery</v>
      </c>
      <c r="H1017" s="1" t="s">
        <v>339</v>
      </c>
      <c r="I1017" s="3" t="s">
        <v>357</v>
      </c>
      <c r="J1017" s="3">
        <v>1</v>
      </c>
      <c r="K1017" s="3">
        <v>5</v>
      </c>
    </row>
    <row r="1018" spans="2:11" ht="32.1" customHeight="1" x14ac:dyDescent="0.25">
      <c r="B1018" s="1" t="str">
        <f>_xlfn.CONCAT(tbEssences[[#This Row],[Prefix2]]," Essence of ",tbEssences[[#This Row],[Suffix]])</f>
        <v>Whispering Essence of Dread</v>
      </c>
      <c r="C1018" s="3" t="s">
        <v>304</v>
      </c>
      <c r="D1018" s="3" t="s">
        <v>335</v>
      </c>
      <c r="E1018" s="3">
        <f>ROW(tbEssences[#This Row])-ROW(tbEssences[#Headers])</f>
        <v>18</v>
      </c>
      <c r="F1018" s="3" t="str">
        <f>_xlfn.CONCAT(VLOOKUP(tbEssences[[#This Row],[Type]],tbBaseType[],2,FALSE),".",VLOOKUP(tbEssences[[#This Row],[Sub-Type]],tbSubtype[],2,FALSE),".",tbEssences[[#This Row],[Offset]])</f>
        <v>14.17.18</v>
      </c>
      <c r="G1018" s="1" t="str">
        <f>_xlfn.CONCAT( tbEssences[[#This Row],[Prefix]]," ", tbEssences[[#This Row],[Name]])</f>
        <v>14.17.18 Whispering Essence of Dread</v>
      </c>
      <c r="H1018" s="1" t="s">
        <v>339</v>
      </c>
      <c r="I1018" s="3" t="s">
        <v>358</v>
      </c>
      <c r="J1018" s="3">
        <v>1</v>
      </c>
      <c r="K1018" s="3">
        <v>5</v>
      </c>
    </row>
    <row r="1019" spans="2:11" ht="32.1" customHeight="1" x14ac:dyDescent="0.25">
      <c r="B1019" s="1" t="str">
        <f>_xlfn.CONCAT(tbEssences[[#This Row],[Prefix2]]," Essence of ",tbEssences[[#This Row],[Suffix]])</f>
        <v>Whispering Essence of Scorn</v>
      </c>
      <c r="C1019" s="3" t="s">
        <v>304</v>
      </c>
      <c r="D1019" s="3" t="s">
        <v>335</v>
      </c>
      <c r="E1019" s="3">
        <f>ROW(tbEssences[#This Row])-ROW(tbEssences[#Headers])</f>
        <v>19</v>
      </c>
      <c r="F1019" s="3" t="str">
        <f>_xlfn.CONCAT(VLOOKUP(tbEssences[[#This Row],[Type]],tbBaseType[],2,FALSE),".",VLOOKUP(tbEssences[[#This Row],[Sub-Type]],tbSubtype[],2,FALSE),".",tbEssences[[#This Row],[Offset]])</f>
        <v>14.17.19</v>
      </c>
      <c r="G1019" s="1" t="str">
        <f>_xlfn.CONCAT( tbEssences[[#This Row],[Prefix]]," ", tbEssences[[#This Row],[Name]])</f>
        <v>14.17.19 Whispering Essence of Scorn</v>
      </c>
      <c r="H1019" s="1" t="s">
        <v>339</v>
      </c>
      <c r="I1019" s="3" t="s">
        <v>359</v>
      </c>
      <c r="J1019" s="3">
        <v>1</v>
      </c>
      <c r="K1019" s="3">
        <v>5</v>
      </c>
    </row>
    <row r="1020" spans="2:11" ht="32.1" customHeight="1" x14ac:dyDescent="0.25">
      <c r="B1020" s="1" t="str">
        <f>_xlfn.CONCAT(tbEssences[[#This Row],[Prefix2]]," Essence of ",tbEssences[[#This Row],[Suffix]])</f>
        <v>Whispering Essence of Envy</v>
      </c>
      <c r="C1020" s="3" t="s">
        <v>304</v>
      </c>
      <c r="D1020" s="3" t="s">
        <v>335</v>
      </c>
      <c r="E1020" s="3">
        <f>ROW(tbEssences[#This Row])-ROW(tbEssences[#Headers])</f>
        <v>20</v>
      </c>
      <c r="F1020" s="3" t="str">
        <f>_xlfn.CONCAT(VLOOKUP(tbEssences[[#This Row],[Type]],tbBaseType[],2,FALSE),".",VLOOKUP(tbEssences[[#This Row],[Sub-Type]],tbSubtype[],2,FALSE),".",tbEssences[[#This Row],[Offset]])</f>
        <v>14.17.20</v>
      </c>
      <c r="G1020" s="1" t="str">
        <f>_xlfn.CONCAT( tbEssences[[#This Row],[Prefix]]," ", tbEssences[[#This Row],[Name]])</f>
        <v>14.17.20 Whispering Essence of Envy</v>
      </c>
      <c r="H1020" s="1" t="s">
        <v>339</v>
      </c>
      <c r="I1020" s="3" t="s">
        <v>360</v>
      </c>
      <c r="J1020" s="3">
        <v>1</v>
      </c>
      <c r="K1020" s="3">
        <v>5</v>
      </c>
    </row>
    <row r="1021" spans="2:11" ht="32.1" customHeight="1" x14ac:dyDescent="0.25">
      <c r="B1021" s="41" t="str">
        <f>_xlfn.CONCAT(tbEssences[[#This Row],[Prefix2]]," Essence of ",tbEssences[[#This Row],[Suffix]])</f>
        <v>Muttering Essence of Hatred</v>
      </c>
      <c r="C1021" s="3" t="s">
        <v>304</v>
      </c>
      <c r="D1021" s="3" t="s">
        <v>335</v>
      </c>
      <c r="E1021" s="4">
        <f>ROW(tbEssences[#This Row])-ROW(tbEssences[#Headers])</f>
        <v>21</v>
      </c>
      <c r="F1021" s="4" t="str">
        <f>_xlfn.CONCAT(VLOOKUP(tbEssences[[#This Row],[Type]],tbBaseType[],2,FALSE),".",VLOOKUP(tbEssences[[#This Row],[Sub-Type]],tbSubtype[],2,FALSE),".",tbEssences[[#This Row],[Offset]])</f>
        <v>14.17.21</v>
      </c>
      <c r="G1021" s="41" t="str">
        <f>_xlfn.CONCAT( tbEssences[[#This Row],[Prefix]]," ", tbEssences[[#This Row],[Name]])</f>
        <v>14.17.21 Muttering Essence of Hatred</v>
      </c>
      <c r="H1021" s="1" t="s">
        <v>363</v>
      </c>
      <c r="I1021" s="3" t="s">
        <v>341</v>
      </c>
      <c r="J1021" s="3">
        <v>2</v>
      </c>
      <c r="K1021" s="3">
        <v>1</v>
      </c>
    </row>
    <row r="1022" spans="2:11" ht="32.1" customHeight="1" x14ac:dyDescent="0.25">
      <c r="B1022" s="41" t="str">
        <f>_xlfn.CONCAT(tbEssences[[#This Row],[Prefix2]]," Essence of ",tbEssences[[#This Row],[Suffix]])</f>
        <v>Muttering Essence of Woe</v>
      </c>
      <c r="C1022" s="3" t="s">
        <v>304</v>
      </c>
      <c r="D1022" s="3" t="s">
        <v>335</v>
      </c>
      <c r="E1022" s="4">
        <f>ROW(tbEssences[#This Row])-ROW(tbEssences[#Headers])</f>
        <v>22</v>
      </c>
      <c r="F1022" s="4" t="str">
        <f>_xlfn.CONCAT(VLOOKUP(tbEssences[[#This Row],[Type]],tbBaseType[],2,FALSE),".",VLOOKUP(tbEssences[[#This Row],[Sub-Type]],tbSubtype[],2,FALSE),".",tbEssences[[#This Row],[Offset]])</f>
        <v>14.17.22</v>
      </c>
      <c r="G1022" s="41" t="str">
        <f>_xlfn.CONCAT( tbEssences[[#This Row],[Prefix]]," ", tbEssences[[#This Row],[Name]])</f>
        <v>14.17.22 Muttering Essence of Woe</v>
      </c>
      <c r="H1022" s="1" t="s">
        <v>363</v>
      </c>
      <c r="I1022" s="3" t="s">
        <v>342</v>
      </c>
      <c r="J1022" s="3">
        <v>2</v>
      </c>
      <c r="K1022" s="3">
        <v>1</v>
      </c>
    </row>
    <row r="1023" spans="2:11" ht="32.1" customHeight="1" x14ac:dyDescent="0.25">
      <c r="B1023" s="41" t="str">
        <f>_xlfn.CONCAT(tbEssences[[#This Row],[Prefix2]]," Essence of ",tbEssences[[#This Row],[Suffix]])</f>
        <v>Muttering Essence of Greed</v>
      </c>
      <c r="C1023" s="3" t="s">
        <v>304</v>
      </c>
      <c r="D1023" s="3" t="s">
        <v>335</v>
      </c>
      <c r="E1023" s="4">
        <f>ROW(tbEssences[#This Row])-ROW(tbEssences[#Headers])</f>
        <v>23</v>
      </c>
      <c r="F1023" s="4" t="str">
        <f>_xlfn.CONCAT(VLOOKUP(tbEssences[[#This Row],[Type]],tbBaseType[],2,FALSE),".",VLOOKUP(tbEssences[[#This Row],[Sub-Type]],tbSubtype[],2,FALSE),".",tbEssences[[#This Row],[Offset]])</f>
        <v>14.17.23</v>
      </c>
      <c r="G1023" s="41" t="str">
        <f>_xlfn.CONCAT( tbEssences[[#This Row],[Prefix]]," ", tbEssences[[#This Row],[Name]])</f>
        <v>14.17.23 Muttering Essence of Greed</v>
      </c>
      <c r="H1023" s="1" t="s">
        <v>363</v>
      </c>
      <c r="I1023" s="3" t="s">
        <v>343</v>
      </c>
      <c r="J1023" s="3">
        <v>2</v>
      </c>
      <c r="K1023" s="3">
        <v>1</v>
      </c>
    </row>
    <row r="1024" spans="2:11" ht="32.1" customHeight="1" x14ac:dyDescent="0.25">
      <c r="B1024" s="41" t="str">
        <f>_xlfn.CONCAT(tbEssences[[#This Row],[Prefix2]]," Essence of ",tbEssences[[#This Row],[Suffix]])</f>
        <v>Muttering Essence of Contempt</v>
      </c>
      <c r="C1024" s="3" t="s">
        <v>304</v>
      </c>
      <c r="D1024" s="3" t="s">
        <v>335</v>
      </c>
      <c r="E1024" s="4">
        <f>ROW(tbEssences[#This Row])-ROW(tbEssences[#Headers])</f>
        <v>24</v>
      </c>
      <c r="F1024" s="4" t="str">
        <f>_xlfn.CONCAT(VLOOKUP(tbEssences[[#This Row],[Type]],tbBaseType[],2,FALSE),".",VLOOKUP(tbEssences[[#This Row],[Sub-Type]],tbSubtype[],2,FALSE),".",tbEssences[[#This Row],[Offset]])</f>
        <v>14.17.24</v>
      </c>
      <c r="G1024" s="41" t="str">
        <f>_xlfn.CONCAT( tbEssences[[#This Row],[Prefix]]," ", tbEssences[[#This Row],[Name]])</f>
        <v>14.17.24 Muttering Essence of Contempt</v>
      </c>
      <c r="H1024" s="1" t="s">
        <v>363</v>
      </c>
      <c r="I1024" s="3" t="s">
        <v>344</v>
      </c>
      <c r="J1024" s="3">
        <v>2</v>
      </c>
      <c r="K1024" s="3">
        <v>1</v>
      </c>
    </row>
    <row r="1025" spans="2:11" ht="32.1" customHeight="1" x14ac:dyDescent="0.25">
      <c r="B1025" s="41" t="str">
        <f>_xlfn.CONCAT(tbEssences[[#This Row],[Prefix2]]," Essence of ",tbEssences[[#This Row],[Suffix]])</f>
        <v>Muttering Essence of Sorrow</v>
      </c>
      <c r="C1025" s="3" t="s">
        <v>304</v>
      </c>
      <c r="D1025" s="3" t="s">
        <v>335</v>
      </c>
      <c r="E1025" s="4">
        <f>ROW(tbEssences[#This Row])-ROW(tbEssences[#Headers])</f>
        <v>25</v>
      </c>
      <c r="F1025" s="4" t="str">
        <f>_xlfn.CONCAT(VLOOKUP(tbEssences[[#This Row],[Type]],tbBaseType[],2,FALSE),".",VLOOKUP(tbEssences[[#This Row],[Sub-Type]],tbSubtype[],2,FALSE),".",tbEssences[[#This Row],[Offset]])</f>
        <v>14.17.25</v>
      </c>
      <c r="G1025" s="41" t="str">
        <f>_xlfn.CONCAT( tbEssences[[#This Row],[Prefix]]," ", tbEssences[[#This Row],[Name]])</f>
        <v>14.17.25 Muttering Essence of Sorrow</v>
      </c>
      <c r="H1025" s="1" t="s">
        <v>363</v>
      </c>
      <c r="I1025" s="3" t="s">
        <v>345</v>
      </c>
      <c r="J1025" s="3">
        <v>2</v>
      </c>
      <c r="K1025" s="3">
        <v>2</v>
      </c>
    </row>
    <row r="1026" spans="2:11" ht="32.1" customHeight="1" x14ac:dyDescent="0.25">
      <c r="B1026" s="41" t="str">
        <f>_xlfn.CONCAT(tbEssences[[#This Row],[Prefix2]]," Essence of ",tbEssences[[#This Row],[Suffix]])</f>
        <v>Muttering Essence of Anger</v>
      </c>
      <c r="C1026" s="3" t="s">
        <v>304</v>
      </c>
      <c r="D1026" s="3" t="s">
        <v>335</v>
      </c>
      <c r="E1026" s="4">
        <f>ROW(tbEssences[#This Row])-ROW(tbEssences[#Headers])</f>
        <v>26</v>
      </c>
      <c r="F1026" s="4" t="str">
        <f>_xlfn.CONCAT(VLOOKUP(tbEssences[[#This Row],[Type]],tbBaseType[],2,FALSE),".",VLOOKUP(tbEssences[[#This Row],[Sub-Type]],tbSubtype[],2,FALSE),".",tbEssences[[#This Row],[Offset]])</f>
        <v>14.17.26</v>
      </c>
      <c r="G1026" s="41" t="str">
        <f>_xlfn.CONCAT( tbEssences[[#This Row],[Prefix]]," ", tbEssences[[#This Row],[Name]])</f>
        <v>14.17.26 Muttering Essence of Anger</v>
      </c>
      <c r="H1026" s="1" t="s">
        <v>363</v>
      </c>
      <c r="I1026" s="3" t="s">
        <v>346</v>
      </c>
      <c r="J1026" s="3">
        <v>2</v>
      </c>
      <c r="K1026" s="3">
        <v>2</v>
      </c>
    </row>
    <row r="1027" spans="2:11" ht="32.1" customHeight="1" x14ac:dyDescent="0.25">
      <c r="B1027" s="41" t="str">
        <f>_xlfn.CONCAT(tbEssences[[#This Row],[Prefix2]]," Essence of ",tbEssences[[#This Row],[Suffix]])</f>
        <v>Muttering Essence of Torment</v>
      </c>
      <c r="C1027" s="3" t="s">
        <v>304</v>
      </c>
      <c r="D1027" s="3" t="s">
        <v>335</v>
      </c>
      <c r="E1027" s="4">
        <f>ROW(tbEssences[#This Row])-ROW(tbEssences[#Headers])</f>
        <v>27</v>
      </c>
      <c r="F1027" s="4" t="str">
        <f>_xlfn.CONCAT(VLOOKUP(tbEssences[[#This Row],[Type]],tbBaseType[],2,FALSE),".",VLOOKUP(tbEssences[[#This Row],[Sub-Type]],tbSubtype[],2,FALSE),".",tbEssences[[#This Row],[Offset]])</f>
        <v>14.17.27</v>
      </c>
      <c r="G1027" s="41" t="str">
        <f>_xlfn.CONCAT( tbEssences[[#This Row],[Prefix]]," ", tbEssences[[#This Row],[Name]])</f>
        <v>14.17.27 Muttering Essence of Torment</v>
      </c>
      <c r="H1027" s="1" t="s">
        <v>363</v>
      </c>
      <c r="I1027" s="3" t="s">
        <v>347</v>
      </c>
      <c r="J1027" s="3">
        <v>2</v>
      </c>
      <c r="K1027" s="3">
        <v>2</v>
      </c>
    </row>
    <row r="1028" spans="2:11" ht="32.1" customHeight="1" x14ac:dyDescent="0.25">
      <c r="B1028" s="41" t="str">
        <f>_xlfn.CONCAT(tbEssences[[#This Row],[Prefix2]]," Essence of ",tbEssences[[#This Row],[Suffix]])</f>
        <v>Muttering Essence of Fear</v>
      </c>
      <c r="C1028" s="3" t="s">
        <v>304</v>
      </c>
      <c r="D1028" s="3" t="s">
        <v>335</v>
      </c>
      <c r="E1028" s="4">
        <f>ROW(tbEssences[#This Row])-ROW(tbEssences[#Headers])</f>
        <v>28</v>
      </c>
      <c r="F1028" s="4" t="str">
        <f>_xlfn.CONCAT(VLOOKUP(tbEssences[[#This Row],[Type]],tbBaseType[],2,FALSE),".",VLOOKUP(tbEssences[[#This Row],[Sub-Type]],tbSubtype[],2,FALSE),".",tbEssences[[#This Row],[Offset]])</f>
        <v>14.17.28</v>
      </c>
      <c r="G1028" s="41" t="str">
        <f>_xlfn.CONCAT( tbEssences[[#This Row],[Prefix]]," ", tbEssences[[#This Row],[Name]])</f>
        <v>14.17.28 Muttering Essence of Fear</v>
      </c>
      <c r="H1028" s="1" t="s">
        <v>363</v>
      </c>
      <c r="I1028" s="3" t="s">
        <v>348</v>
      </c>
      <c r="J1028" s="3">
        <v>2</v>
      </c>
      <c r="K1028" s="3">
        <v>2</v>
      </c>
    </row>
    <row r="1029" spans="2:11" ht="32.1" customHeight="1" x14ac:dyDescent="0.25">
      <c r="B1029" s="41" t="str">
        <f>_xlfn.CONCAT(tbEssences[[#This Row],[Prefix2]]," Essence of ",tbEssences[[#This Row],[Suffix]])</f>
        <v>Muttering Essence of Suffering</v>
      </c>
      <c r="C1029" s="3" t="s">
        <v>304</v>
      </c>
      <c r="D1029" s="3" t="s">
        <v>335</v>
      </c>
      <c r="E1029" s="4">
        <f>ROW(tbEssences[#This Row])-ROW(tbEssences[#Headers])</f>
        <v>29</v>
      </c>
      <c r="F1029" s="4" t="str">
        <f>_xlfn.CONCAT(VLOOKUP(tbEssences[[#This Row],[Type]],tbBaseType[],2,FALSE),".",VLOOKUP(tbEssences[[#This Row],[Sub-Type]],tbSubtype[],2,FALSE),".",tbEssences[[#This Row],[Offset]])</f>
        <v>14.17.29</v>
      </c>
      <c r="G1029" s="41" t="str">
        <f>_xlfn.CONCAT( tbEssences[[#This Row],[Prefix]]," ", tbEssences[[#This Row],[Name]])</f>
        <v>14.17.29 Muttering Essence of Suffering</v>
      </c>
      <c r="H1029" s="1" t="s">
        <v>363</v>
      </c>
      <c r="I1029" s="3" t="s">
        <v>349</v>
      </c>
      <c r="J1029" s="3">
        <v>2</v>
      </c>
      <c r="K1029" s="3">
        <v>3</v>
      </c>
    </row>
    <row r="1030" spans="2:11" ht="32.1" customHeight="1" x14ac:dyDescent="0.25">
      <c r="B1030" s="41" t="str">
        <f>_xlfn.CONCAT(tbEssences[[#This Row],[Prefix2]]," Essence of ",tbEssences[[#This Row],[Suffix]])</f>
        <v>Muttering Essence of Rage</v>
      </c>
      <c r="C1030" s="3" t="s">
        <v>304</v>
      </c>
      <c r="D1030" s="3" t="s">
        <v>335</v>
      </c>
      <c r="E1030" s="4">
        <f>ROW(tbEssences[#This Row])-ROW(tbEssences[#Headers])</f>
        <v>30</v>
      </c>
      <c r="F1030" s="4" t="str">
        <f>_xlfn.CONCAT(VLOOKUP(tbEssences[[#This Row],[Type]],tbBaseType[],2,FALSE),".",VLOOKUP(tbEssences[[#This Row],[Sub-Type]],tbSubtype[],2,FALSE),".",tbEssences[[#This Row],[Offset]])</f>
        <v>14.17.30</v>
      </c>
      <c r="G1030" s="41" t="str">
        <f>_xlfn.CONCAT( tbEssences[[#This Row],[Prefix]]," ", tbEssences[[#This Row],[Name]])</f>
        <v>14.17.30 Muttering Essence of Rage</v>
      </c>
      <c r="H1030" s="1" t="s">
        <v>363</v>
      </c>
      <c r="I1030" s="3" t="s">
        <v>350</v>
      </c>
      <c r="J1030" s="3">
        <v>2</v>
      </c>
      <c r="K1030" s="3">
        <v>3</v>
      </c>
    </row>
    <row r="1031" spans="2:11" ht="32.1" customHeight="1" x14ac:dyDescent="0.25">
      <c r="B1031" s="41" t="str">
        <f>_xlfn.CONCAT(tbEssences[[#This Row],[Prefix2]]," Essence of ",tbEssences[[#This Row],[Suffix]])</f>
        <v>Muttering Essence of Wrath</v>
      </c>
      <c r="C1031" s="3" t="s">
        <v>304</v>
      </c>
      <c r="D1031" s="3" t="s">
        <v>335</v>
      </c>
      <c r="E1031" s="4">
        <f>ROW(tbEssences[#This Row])-ROW(tbEssences[#Headers])</f>
        <v>31</v>
      </c>
      <c r="F1031" s="4" t="str">
        <f>_xlfn.CONCAT(VLOOKUP(tbEssences[[#This Row],[Type]],tbBaseType[],2,FALSE),".",VLOOKUP(tbEssences[[#This Row],[Sub-Type]],tbSubtype[],2,FALSE),".",tbEssences[[#This Row],[Offset]])</f>
        <v>14.17.31</v>
      </c>
      <c r="G1031" s="41" t="str">
        <f>_xlfn.CONCAT( tbEssences[[#This Row],[Prefix]]," ", tbEssences[[#This Row],[Name]])</f>
        <v>14.17.31 Muttering Essence of Wrath</v>
      </c>
      <c r="H1031" s="1" t="s">
        <v>363</v>
      </c>
      <c r="I1031" s="3" t="s">
        <v>351</v>
      </c>
      <c r="J1031" s="3">
        <v>2</v>
      </c>
      <c r="K1031" s="3">
        <v>3</v>
      </c>
    </row>
    <row r="1032" spans="2:11" ht="32.1" customHeight="1" x14ac:dyDescent="0.25">
      <c r="B1032" s="41" t="str">
        <f>_xlfn.CONCAT(tbEssences[[#This Row],[Prefix2]]," Essence of ",tbEssences[[#This Row],[Suffix]])</f>
        <v>Muttering Essence of Doubt</v>
      </c>
      <c r="C1032" s="3" t="s">
        <v>304</v>
      </c>
      <c r="D1032" s="3" t="s">
        <v>335</v>
      </c>
      <c r="E1032" s="4">
        <f>ROW(tbEssences[#This Row])-ROW(tbEssences[#Headers])</f>
        <v>32</v>
      </c>
      <c r="F1032" s="4" t="str">
        <f>_xlfn.CONCAT(VLOOKUP(tbEssences[[#This Row],[Type]],tbBaseType[],2,FALSE),".",VLOOKUP(tbEssences[[#This Row],[Sub-Type]],tbSubtype[],2,FALSE),".",tbEssences[[#This Row],[Offset]])</f>
        <v>14.17.32</v>
      </c>
      <c r="G1032" s="41" t="str">
        <f>_xlfn.CONCAT( tbEssences[[#This Row],[Prefix]]," ", tbEssences[[#This Row],[Name]])</f>
        <v>14.17.32 Muttering Essence of Doubt</v>
      </c>
      <c r="H1032" s="1" t="s">
        <v>363</v>
      </c>
      <c r="I1032" s="3" t="s">
        <v>352</v>
      </c>
      <c r="J1032" s="3">
        <v>2</v>
      </c>
      <c r="K1032" s="3">
        <v>3</v>
      </c>
    </row>
    <row r="1033" spans="2:11" ht="32.1" customHeight="1" x14ac:dyDescent="0.25">
      <c r="B1033" s="41" t="str">
        <f>_xlfn.CONCAT(tbEssences[[#This Row],[Prefix2]]," Essence of ",tbEssences[[#This Row],[Suffix]])</f>
        <v>Muttering Essence of Anguish</v>
      </c>
      <c r="C1033" s="3" t="s">
        <v>304</v>
      </c>
      <c r="D1033" s="3" t="s">
        <v>335</v>
      </c>
      <c r="E1033" s="4">
        <f>ROW(tbEssences[#This Row])-ROW(tbEssences[#Headers])</f>
        <v>33</v>
      </c>
      <c r="F1033" s="4" t="str">
        <f>_xlfn.CONCAT(VLOOKUP(tbEssences[[#This Row],[Type]],tbBaseType[],2,FALSE),".",VLOOKUP(tbEssences[[#This Row],[Sub-Type]],tbSubtype[],2,FALSE),".",tbEssences[[#This Row],[Offset]])</f>
        <v>14.17.33</v>
      </c>
      <c r="G1033" s="41" t="str">
        <f>_xlfn.CONCAT( tbEssences[[#This Row],[Prefix]]," ", tbEssences[[#This Row],[Name]])</f>
        <v>14.17.33 Muttering Essence of Anguish</v>
      </c>
      <c r="H1033" s="1" t="s">
        <v>363</v>
      </c>
      <c r="I1033" s="3" t="s">
        <v>353</v>
      </c>
      <c r="J1033" s="3">
        <v>2</v>
      </c>
      <c r="K1033" s="3">
        <v>4</v>
      </c>
    </row>
    <row r="1034" spans="2:11" ht="32.1" customHeight="1" x14ac:dyDescent="0.25">
      <c r="B1034" s="41" t="str">
        <f>_xlfn.CONCAT(tbEssences[[#This Row],[Prefix2]]," Essence of ",tbEssences[[#This Row],[Suffix]])</f>
        <v>Muttering Essence of Loathing</v>
      </c>
      <c r="C1034" s="3" t="s">
        <v>304</v>
      </c>
      <c r="D1034" s="3" t="s">
        <v>335</v>
      </c>
      <c r="E1034" s="4">
        <f>ROW(tbEssences[#This Row])-ROW(tbEssences[#Headers])</f>
        <v>34</v>
      </c>
      <c r="F1034" s="4" t="str">
        <f>_xlfn.CONCAT(VLOOKUP(tbEssences[[#This Row],[Type]],tbBaseType[],2,FALSE),".",VLOOKUP(tbEssences[[#This Row],[Sub-Type]],tbSubtype[],2,FALSE),".",tbEssences[[#This Row],[Offset]])</f>
        <v>14.17.34</v>
      </c>
      <c r="G1034" s="41" t="str">
        <f>_xlfn.CONCAT( tbEssences[[#This Row],[Prefix]]," ", tbEssences[[#This Row],[Name]])</f>
        <v>14.17.34 Muttering Essence of Loathing</v>
      </c>
      <c r="H1034" s="1" t="s">
        <v>363</v>
      </c>
      <c r="I1034" s="3" t="s">
        <v>354</v>
      </c>
      <c r="J1034" s="3">
        <v>2</v>
      </c>
      <c r="K1034" s="3">
        <v>4</v>
      </c>
    </row>
    <row r="1035" spans="2:11" ht="32.1" customHeight="1" x14ac:dyDescent="0.25">
      <c r="B1035" s="41" t="str">
        <f>_xlfn.CONCAT(tbEssences[[#This Row],[Prefix2]]," Essence of ",tbEssences[[#This Row],[Suffix]])</f>
        <v>Muttering Essence of Spite</v>
      </c>
      <c r="C1035" s="3" t="s">
        <v>304</v>
      </c>
      <c r="D1035" s="3" t="s">
        <v>335</v>
      </c>
      <c r="E1035" s="4">
        <f>ROW(tbEssences[#This Row])-ROW(tbEssences[#Headers])</f>
        <v>35</v>
      </c>
      <c r="F1035" s="4" t="str">
        <f>_xlfn.CONCAT(VLOOKUP(tbEssences[[#This Row],[Type]],tbBaseType[],2,FALSE),".",VLOOKUP(tbEssences[[#This Row],[Sub-Type]],tbSubtype[],2,FALSE),".",tbEssences[[#This Row],[Offset]])</f>
        <v>14.17.35</v>
      </c>
      <c r="G1035" s="41" t="str">
        <f>_xlfn.CONCAT( tbEssences[[#This Row],[Prefix]]," ", tbEssences[[#This Row],[Name]])</f>
        <v>14.17.35 Muttering Essence of Spite</v>
      </c>
      <c r="H1035" s="1" t="s">
        <v>363</v>
      </c>
      <c r="I1035" s="3" t="s">
        <v>355</v>
      </c>
      <c r="J1035" s="3">
        <v>2</v>
      </c>
      <c r="K1035" s="3">
        <v>4</v>
      </c>
    </row>
    <row r="1036" spans="2:11" ht="32.1" customHeight="1" x14ac:dyDescent="0.25">
      <c r="B1036" s="41" t="str">
        <f>_xlfn.CONCAT(tbEssences[[#This Row],[Prefix2]]," Essence of ",tbEssences[[#This Row],[Suffix]])</f>
        <v>Muttering Essence of Zeal</v>
      </c>
      <c r="C1036" s="3" t="s">
        <v>304</v>
      </c>
      <c r="D1036" s="3" t="s">
        <v>335</v>
      </c>
      <c r="E1036" s="4">
        <f>ROW(tbEssences[#This Row])-ROW(tbEssences[#Headers])</f>
        <v>36</v>
      </c>
      <c r="F1036" s="4" t="str">
        <f>_xlfn.CONCAT(VLOOKUP(tbEssences[[#This Row],[Type]],tbBaseType[],2,FALSE),".",VLOOKUP(tbEssences[[#This Row],[Sub-Type]],tbSubtype[],2,FALSE),".",tbEssences[[#This Row],[Offset]])</f>
        <v>14.17.36</v>
      </c>
      <c r="G1036" s="41" t="str">
        <f>_xlfn.CONCAT( tbEssences[[#This Row],[Prefix]]," ", tbEssences[[#This Row],[Name]])</f>
        <v>14.17.36 Muttering Essence of Zeal</v>
      </c>
      <c r="H1036" s="1" t="s">
        <v>363</v>
      </c>
      <c r="I1036" s="3" t="s">
        <v>356</v>
      </c>
      <c r="J1036" s="3">
        <v>2</v>
      </c>
      <c r="K1036" s="3">
        <v>4</v>
      </c>
    </row>
    <row r="1037" spans="2:11" ht="32.1" customHeight="1" x14ac:dyDescent="0.25">
      <c r="B1037" s="41" t="str">
        <f>_xlfn.CONCAT(tbEssences[[#This Row],[Prefix2]]," Essence of ",tbEssences[[#This Row],[Suffix]])</f>
        <v>Muttering Essence of Misery</v>
      </c>
      <c r="C1037" s="3" t="s">
        <v>304</v>
      </c>
      <c r="D1037" s="3" t="s">
        <v>335</v>
      </c>
      <c r="E1037" s="4">
        <f>ROW(tbEssences[#This Row])-ROW(tbEssences[#Headers])</f>
        <v>37</v>
      </c>
      <c r="F1037" s="4" t="str">
        <f>_xlfn.CONCAT(VLOOKUP(tbEssences[[#This Row],[Type]],tbBaseType[],2,FALSE),".",VLOOKUP(tbEssences[[#This Row],[Sub-Type]],tbSubtype[],2,FALSE),".",tbEssences[[#This Row],[Offset]])</f>
        <v>14.17.37</v>
      </c>
      <c r="G1037" s="41" t="str">
        <f>_xlfn.CONCAT( tbEssences[[#This Row],[Prefix]]," ", tbEssences[[#This Row],[Name]])</f>
        <v>14.17.37 Muttering Essence of Misery</v>
      </c>
      <c r="H1037" s="1" t="s">
        <v>363</v>
      </c>
      <c r="I1037" s="3" t="s">
        <v>357</v>
      </c>
      <c r="J1037" s="3">
        <v>2</v>
      </c>
      <c r="K1037" s="3">
        <v>5</v>
      </c>
    </row>
    <row r="1038" spans="2:11" ht="32.1" customHeight="1" x14ac:dyDescent="0.25">
      <c r="B1038" s="41" t="str">
        <f>_xlfn.CONCAT(tbEssences[[#This Row],[Prefix2]]," Essence of ",tbEssences[[#This Row],[Suffix]])</f>
        <v>Muttering Essence of Dread</v>
      </c>
      <c r="C1038" s="3" t="s">
        <v>304</v>
      </c>
      <c r="D1038" s="3" t="s">
        <v>335</v>
      </c>
      <c r="E1038" s="4">
        <f>ROW(tbEssences[#This Row])-ROW(tbEssences[#Headers])</f>
        <v>38</v>
      </c>
      <c r="F1038" s="4" t="str">
        <f>_xlfn.CONCAT(VLOOKUP(tbEssences[[#This Row],[Type]],tbBaseType[],2,FALSE),".",VLOOKUP(tbEssences[[#This Row],[Sub-Type]],tbSubtype[],2,FALSE),".",tbEssences[[#This Row],[Offset]])</f>
        <v>14.17.38</v>
      </c>
      <c r="G1038" s="41" t="str">
        <f>_xlfn.CONCAT( tbEssences[[#This Row],[Prefix]]," ", tbEssences[[#This Row],[Name]])</f>
        <v>14.17.38 Muttering Essence of Dread</v>
      </c>
      <c r="H1038" s="1" t="s">
        <v>363</v>
      </c>
      <c r="I1038" s="3" t="s">
        <v>358</v>
      </c>
      <c r="J1038" s="3">
        <v>2</v>
      </c>
      <c r="K1038" s="3">
        <v>5</v>
      </c>
    </row>
    <row r="1039" spans="2:11" ht="32.1" customHeight="1" x14ac:dyDescent="0.25">
      <c r="B1039" s="41" t="str">
        <f>_xlfn.CONCAT(tbEssences[[#This Row],[Prefix2]]," Essence of ",tbEssences[[#This Row],[Suffix]])</f>
        <v>Muttering Essence of Scorn</v>
      </c>
      <c r="C1039" s="3" t="s">
        <v>304</v>
      </c>
      <c r="D1039" s="3" t="s">
        <v>335</v>
      </c>
      <c r="E1039" s="4">
        <f>ROW(tbEssences[#This Row])-ROW(tbEssences[#Headers])</f>
        <v>39</v>
      </c>
      <c r="F1039" s="4" t="str">
        <f>_xlfn.CONCAT(VLOOKUP(tbEssences[[#This Row],[Type]],tbBaseType[],2,FALSE),".",VLOOKUP(tbEssences[[#This Row],[Sub-Type]],tbSubtype[],2,FALSE),".",tbEssences[[#This Row],[Offset]])</f>
        <v>14.17.39</v>
      </c>
      <c r="G1039" s="41" t="str">
        <f>_xlfn.CONCAT( tbEssences[[#This Row],[Prefix]]," ", tbEssences[[#This Row],[Name]])</f>
        <v>14.17.39 Muttering Essence of Scorn</v>
      </c>
      <c r="H1039" s="1" t="s">
        <v>363</v>
      </c>
      <c r="I1039" s="3" t="s">
        <v>359</v>
      </c>
      <c r="J1039" s="3">
        <v>2</v>
      </c>
      <c r="K1039" s="3">
        <v>5</v>
      </c>
    </row>
    <row r="1040" spans="2:11" ht="32.1" customHeight="1" x14ac:dyDescent="0.25">
      <c r="B1040" s="41" t="str">
        <f>_xlfn.CONCAT(tbEssences[[#This Row],[Prefix2]]," Essence of ",tbEssences[[#This Row],[Suffix]])</f>
        <v>Muttering Essence of Envy</v>
      </c>
      <c r="C1040" s="3" t="s">
        <v>304</v>
      </c>
      <c r="D1040" s="3" t="s">
        <v>335</v>
      </c>
      <c r="E1040" s="4">
        <f>ROW(tbEssences[#This Row])-ROW(tbEssences[#Headers])</f>
        <v>40</v>
      </c>
      <c r="F1040" s="4" t="str">
        <f>_xlfn.CONCAT(VLOOKUP(tbEssences[[#This Row],[Type]],tbBaseType[],2,FALSE),".",VLOOKUP(tbEssences[[#This Row],[Sub-Type]],tbSubtype[],2,FALSE),".",tbEssences[[#This Row],[Offset]])</f>
        <v>14.17.40</v>
      </c>
      <c r="G1040" s="41" t="str">
        <f>_xlfn.CONCAT( tbEssences[[#This Row],[Prefix]]," ", tbEssences[[#This Row],[Name]])</f>
        <v>14.17.40 Muttering Essence of Envy</v>
      </c>
      <c r="H1040" s="1" t="s">
        <v>363</v>
      </c>
      <c r="I1040" s="3" t="s">
        <v>360</v>
      </c>
      <c r="J1040" s="3">
        <v>2</v>
      </c>
      <c r="K1040" s="3">
        <v>5</v>
      </c>
    </row>
    <row r="1041" spans="2:11" ht="32.1" customHeight="1" x14ac:dyDescent="0.25">
      <c r="B1041" s="41" t="str">
        <f>_xlfn.CONCAT(tbEssences[[#This Row],[Prefix2]]," Essence of ",tbEssences[[#This Row],[Suffix]])</f>
        <v>Weeping Essence of Hatred</v>
      </c>
      <c r="C1041" s="3" t="s">
        <v>304</v>
      </c>
      <c r="D1041" s="3" t="s">
        <v>335</v>
      </c>
      <c r="E1041" s="4">
        <f>ROW(tbEssences[#This Row])-ROW(tbEssences[#Headers])</f>
        <v>41</v>
      </c>
      <c r="F1041" s="4" t="str">
        <f>_xlfn.CONCAT(VLOOKUP(tbEssences[[#This Row],[Type]],tbBaseType[],2,FALSE),".",VLOOKUP(tbEssences[[#This Row],[Sub-Type]],tbSubtype[],2,FALSE),".",tbEssences[[#This Row],[Offset]])</f>
        <v>14.17.41</v>
      </c>
      <c r="G1041" s="41" t="str">
        <f>_xlfn.CONCAT( tbEssences[[#This Row],[Prefix]]," ", tbEssences[[#This Row],[Name]])</f>
        <v>14.17.41 Weeping Essence of Hatred</v>
      </c>
      <c r="H1041" s="1" t="s">
        <v>364</v>
      </c>
      <c r="I1041" s="3" t="s">
        <v>341</v>
      </c>
      <c r="J1041" s="3">
        <v>3</v>
      </c>
      <c r="K1041" s="3">
        <v>1</v>
      </c>
    </row>
    <row r="1042" spans="2:11" ht="32.1" customHeight="1" x14ac:dyDescent="0.25">
      <c r="B1042" s="41" t="str">
        <f>_xlfn.CONCAT(tbEssences[[#This Row],[Prefix2]]," Essence of ",tbEssences[[#This Row],[Suffix]])</f>
        <v>Weeping Essence of Woe</v>
      </c>
      <c r="C1042" s="3" t="s">
        <v>304</v>
      </c>
      <c r="D1042" s="3" t="s">
        <v>335</v>
      </c>
      <c r="E1042" s="4">
        <f>ROW(tbEssences[#This Row])-ROW(tbEssences[#Headers])</f>
        <v>42</v>
      </c>
      <c r="F1042" s="4" t="str">
        <f>_xlfn.CONCAT(VLOOKUP(tbEssences[[#This Row],[Type]],tbBaseType[],2,FALSE),".",VLOOKUP(tbEssences[[#This Row],[Sub-Type]],tbSubtype[],2,FALSE),".",tbEssences[[#This Row],[Offset]])</f>
        <v>14.17.42</v>
      </c>
      <c r="G1042" s="41" t="str">
        <f>_xlfn.CONCAT( tbEssences[[#This Row],[Prefix]]," ", tbEssences[[#This Row],[Name]])</f>
        <v>14.17.42 Weeping Essence of Woe</v>
      </c>
      <c r="H1042" s="1" t="s">
        <v>364</v>
      </c>
      <c r="I1042" s="3" t="s">
        <v>342</v>
      </c>
      <c r="J1042" s="3">
        <v>3</v>
      </c>
      <c r="K1042" s="3">
        <v>1</v>
      </c>
    </row>
    <row r="1043" spans="2:11" ht="32.1" customHeight="1" x14ac:dyDescent="0.25">
      <c r="B1043" s="41" t="str">
        <f>_xlfn.CONCAT(tbEssences[[#This Row],[Prefix2]]," Essence of ",tbEssences[[#This Row],[Suffix]])</f>
        <v>Weeping Essence of Greed</v>
      </c>
      <c r="C1043" s="3" t="s">
        <v>304</v>
      </c>
      <c r="D1043" s="3" t="s">
        <v>335</v>
      </c>
      <c r="E1043" s="4">
        <f>ROW(tbEssences[#This Row])-ROW(tbEssences[#Headers])</f>
        <v>43</v>
      </c>
      <c r="F1043" s="4" t="str">
        <f>_xlfn.CONCAT(VLOOKUP(tbEssences[[#This Row],[Type]],tbBaseType[],2,FALSE),".",VLOOKUP(tbEssences[[#This Row],[Sub-Type]],tbSubtype[],2,FALSE),".",tbEssences[[#This Row],[Offset]])</f>
        <v>14.17.43</v>
      </c>
      <c r="G1043" s="41" t="str">
        <f>_xlfn.CONCAT( tbEssences[[#This Row],[Prefix]]," ", tbEssences[[#This Row],[Name]])</f>
        <v>14.17.43 Weeping Essence of Greed</v>
      </c>
      <c r="H1043" s="1" t="s">
        <v>364</v>
      </c>
      <c r="I1043" s="3" t="s">
        <v>343</v>
      </c>
      <c r="J1043" s="3">
        <v>3</v>
      </c>
      <c r="K1043" s="3">
        <v>1</v>
      </c>
    </row>
    <row r="1044" spans="2:11" ht="32.1" customHeight="1" x14ac:dyDescent="0.25">
      <c r="B1044" s="41" t="str">
        <f>_xlfn.CONCAT(tbEssences[[#This Row],[Prefix2]]," Essence of ",tbEssences[[#This Row],[Suffix]])</f>
        <v>Weeping Essence of Contempt</v>
      </c>
      <c r="C1044" s="3" t="s">
        <v>304</v>
      </c>
      <c r="D1044" s="3" t="s">
        <v>335</v>
      </c>
      <c r="E1044" s="4">
        <f>ROW(tbEssences[#This Row])-ROW(tbEssences[#Headers])</f>
        <v>44</v>
      </c>
      <c r="F1044" s="4" t="str">
        <f>_xlfn.CONCAT(VLOOKUP(tbEssences[[#This Row],[Type]],tbBaseType[],2,FALSE),".",VLOOKUP(tbEssences[[#This Row],[Sub-Type]],tbSubtype[],2,FALSE),".",tbEssences[[#This Row],[Offset]])</f>
        <v>14.17.44</v>
      </c>
      <c r="G1044" s="41" t="str">
        <f>_xlfn.CONCAT( tbEssences[[#This Row],[Prefix]]," ", tbEssences[[#This Row],[Name]])</f>
        <v>14.17.44 Weeping Essence of Contempt</v>
      </c>
      <c r="H1044" s="1" t="s">
        <v>364</v>
      </c>
      <c r="I1044" s="3" t="s">
        <v>344</v>
      </c>
      <c r="J1044" s="3">
        <v>3</v>
      </c>
      <c r="K1044" s="3">
        <v>1</v>
      </c>
    </row>
    <row r="1045" spans="2:11" ht="32.1" customHeight="1" x14ac:dyDescent="0.25">
      <c r="B1045" s="41" t="str">
        <f>_xlfn.CONCAT(tbEssences[[#This Row],[Prefix2]]," Essence of ",tbEssences[[#This Row],[Suffix]])</f>
        <v>Weeping Essence of Sorrow</v>
      </c>
      <c r="C1045" s="3" t="s">
        <v>304</v>
      </c>
      <c r="D1045" s="3" t="s">
        <v>335</v>
      </c>
      <c r="E1045" s="4">
        <f>ROW(tbEssences[#This Row])-ROW(tbEssences[#Headers])</f>
        <v>45</v>
      </c>
      <c r="F1045" s="4" t="str">
        <f>_xlfn.CONCAT(VLOOKUP(tbEssences[[#This Row],[Type]],tbBaseType[],2,FALSE),".",VLOOKUP(tbEssences[[#This Row],[Sub-Type]],tbSubtype[],2,FALSE),".",tbEssences[[#This Row],[Offset]])</f>
        <v>14.17.45</v>
      </c>
      <c r="G1045" s="41" t="str">
        <f>_xlfn.CONCAT( tbEssences[[#This Row],[Prefix]]," ", tbEssences[[#This Row],[Name]])</f>
        <v>14.17.45 Weeping Essence of Sorrow</v>
      </c>
      <c r="H1045" s="1" t="s">
        <v>364</v>
      </c>
      <c r="I1045" s="3" t="s">
        <v>345</v>
      </c>
      <c r="J1045" s="3">
        <v>3</v>
      </c>
      <c r="K1045" s="3">
        <v>2</v>
      </c>
    </row>
    <row r="1046" spans="2:11" ht="32.1" customHeight="1" x14ac:dyDescent="0.25">
      <c r="B1046" s="41" t="str">
        <f>_xlfn.CONCAT(tbEssences[[#This Row],[Prefix2]]," Essence of ",tbEssences[[#This Row],[Suffix]])</f>
        <v>Weeping Essence of Anger</v>
      </c>
      <c r="C1046" s="3" t="s">
        <v>304</v>
      </c>
      <c r="D1046" s="3" t="s">
        <v>335</v>
      </c>
      <c r="E1046" s="4">
        <f>ROW(tbEssences[#This Row])-ROW(tbEssences[#Headers])</f>
        <v>46</v>
      </c>
      <c r="F1046" s="4" t="str">
        <f>_xlfn.CONCAT(VLOOKUP(tbEssences[[#This Row],[Type]],tbBaseType[],2,FALSE),".",VLOOKUP(tbEssences[[#This Row],[Sub-Type]],tbSubtype[],2,FALSE),".",tbEssences[[#This Row],[Offset]])</f>
        <v>14.17.46</v>
      </c>
      <c r="G1046" s="41" t="str">
        <f>_xlfn.CONCAT( tbEssences[[#This Row],[Prefix]]," ", tbEssences[[#This Row],[Name]])</f>
        <v>14.17.46 Weeping Essence of Anger</v>
      </c>
      <c r="H1046" s="1" t="s">
        <v>364</v>
      </c>
      <c r="I1046" s="3" t="s">
        <v>346</v>
      </c>
      <c r="J1046" s="3">
        <v>3</v>
      </c>
      <c r="K1046" s="3">
        <v>2</v>
      </c>
    </row>
    <row r="1047" spans="2:11" ht="32.1" customHeight="1" x14ac:dyDescent="0.25">
      <c r="B1047" s="41" t="str">
        <f>_xlfn.CONCAT(tbEssences[[#This Row],[Prefix2]]," Essence of ",tbEssences[[#This Row],[Suffix]])</f>
        <v>Weeping Essence of Torment</v>
      </c>
      <c r="C1047" s="3" t="s">
        <v>304</v>
      </c>
      <c r="D1047" s="3" t="s">
        <v>335</v>
      </c>
      <c r="E1047" s="4">
        <f>ROW(tbEssences[#This Row])-ROW(tbEssences[#Headers])</f>
        <v>47</v>
      </c>
      <c r="F1047" s="4" t="str">
        <f>_xlfn.CONCAT(VLOOKUP(tbEssences[[#This Row],[Type]],tbBaseType[],2,FALSE),".",VLOOKUP(tbEssences[[#This Row],[Sub-Type]],tbSubtype[],2,FALSE),".",tbEssences[[#This Row],[Offset]])</f>
        <v>14.17.47</v>
      </c>
      <c r="G1047" s="41" t="str">
        <f>_xlfn.CONCAT( tbEssences[[#This Row],[Prefix]]," ", tbEssences[[#This Row],[Name]])</f>
        <v>14.17.47 Weeping Essence of Torment</v>
      </c>
      <c r="H1047" s="1" t="s">
        <v>364</v>
      </c>
      <c r="I1047" s="3" t="s">
        <v>347</v>
      </c>
      <c r="J1047" s="3">
        <v>3</v>
      </c>
      <c r="K1047" s="3">
        <v>2</v>
      </c>
    </row>
    <row r="1048" spans="2:11" ht="32.1" customHeight="1" x14ac:dyDescent="0.25">
      <c r="B1048" s="41" t="str">
        <f>_xlfn.CONCAT(tbEssences[[#This Row],[Prefix2]]," Essence of ",tbEssences[[#This Row],[Suffix]])</f>
        <v>Weeping Essence of Fear</v>
      </c>
      <c r="C1048" s="3" t="s">
        <v>304</v>
      </c>
      <c r="D1048" s="3" t="s">
        <v>335</v>
      </c>
      <c r="E1048" s="4">
        <f>ROW(tbEssences[#This Row])-ROW(tbEssences[#Headers])</f>
        <v>48</v>
      </c>
      <c r="F1048" s="4" t="str">
        <f>_xlfn.CONCAT(VLOOKUP(tbEssences[[#This Row],[Type]],tbBaseType[],2,FALSE),".",VLOOKUP(tbEssences[[#This Row],[Sub-Type]],tbSubtype[],2,FALSE),".",tbEssences[[#This Row],[Offset]])</f>
        <v>14.17.48</v>
      </c>
      <c r="G1048" s="41" t="str">
        <f>_xlfn.CONCAT( tbEssences[[#This Row],[Prefix]]," ", tbEssences[[#This Row],[Name]])</f>
        <v>14.17.48 Weeping Essence of Fear</v>
      </c>
      <c r="H1048" s="1" t="s">
        <v>364</v>
      </c>
      <c r="I1048" s="3" t="s">
        <v>348</v>
      </c>
      <c r="J1048" s="3">
        <v>3</v>
      </c>
      <c r="K1048" s="3">
        <v>2</v>
      </c>
    </row>
    <row r="1049" spans="2:11" ht="32.1" customHeight="1" x14ac:dyDescent="0.25">
      <c r="B1049" s="41" t="str">
        <f>_xlfn.CONCAT(tbEssences[[#This Row],[Prefix2]]," Essence of ",tbEssences[[#This Row],[Suffix]])</f>
        <v>Weeping Essence of Suffering</v>
      </c>
      <c r="C1049" s="3" t="s">
        <v>304</v>
      </c>
      <c r="D1049" s="3" t="s">
        <v>335</v>
      </c>
      <c r="E1049" s="4">
        <f>ROW(tbEssences[#This Row])-ROW(tbEssences[#Headers])</f>
        <v>49</v>
      </c>
      <c r="F1049" s="4" t="str">
        <f>_xlfn.CONCAT(VLOOKUP(tbEssences[[#This Row],[Type]],tbBaseType[],2,FALSE),".",VLOOKUP(tbEssences[[#This Row],[Sub-Type]],tbSubtype[],2,FALSE),".",tbEssences[[#This Row],[Offset]])</f>
        <v>14.17.49</v>
      </c>
      <c r="G1049" s="41" t="str">
        <f>_xlfn.CONCAT( tbEssences[[#This Row],[Prefix]]," ", tbEssences[[#This Row],[Name]])</f>
        <v>14.17.49 Weeping Essence of Suffering</v>
      </c>
      <c r="H1049" s="1" t="s">
        <v>364</v>
      </c>
      <c r="I1049" s="3" t="s">
        <v>349</v>
      </c>
      <c r="J1049" s="3">
        <v>3</v>
      </c>
      <c r="K1049" s="3">
        <v>3</v>
      </c>
    </row>
    <row r="1050" spans="2:11" ht="32.1" customHeight="1" x14ac:dyDescent="0.25">
      <c r="B1050" s="41" t="str">
        <f>_xlfn.CONCAT(tbEssences[[#This Row],[Prefix2]]," Essence of ",tbEssences[[#This Row],[Suffix]])</f>
        <v>Weeping Essence of Rage</v>
      </c>
      <c r="C1050" s="3" t="s">
        <v>304</v>
      </c>
      <c r="D1050" s="3" t="s">
        <v>335</v>
      </c>
      <c r="E1050" s="4">
        <f>ROW(tbEssences[#This Row])-ROW(tbEssences[#Headers])</f>
        <v>50</v>
      </c>
      <c r="F1050" s="4" t="str">
        <f>_xlfn.CONCAT(VLOOKUP(tbEssences[[#This Row],[Type]],tbBaseType[],2,FALSE),".",VLOOKUP(tbEssences[[#This Row],[Sub-Type]],tbSubtype[],2,FALSE),".",tbEssences[[#This Row],[Offset]])</f>
        <v>14.17.50</v>
      </c>
      <c r="G1050" s="41" t="str">
        <f>_xlfn.CONCAT( tbEssences[[#This Row],[Prefix]]," ", tbEssences[[#This Row],[Name]])</f>
        <v>14.17.50 Weeping Essence of Rage</v>
      </c>
      <c r="H1050" s="1" t="s">
        <v>364</v>
      </c>
      <c r="I1050" s="3" t="s">
        <v>350</v>
      </c>
      <c r="J1050" s="3">
        <v>3</v>
      </c>
      <c r="K1050" s="3">
        <v>3</v>
      </c>
    </row>
    <row r="1051" spans="2:11" ht="32.1" customHeight="1" x14ac:dyDescent="0.25">
      <c r="B1051" s="41" t="str">
        <f>_xlfn.CONCAT(tbEssences[[#This Row],[Prefix2]]," Essence of ",tbEssences[[#This Row],[Suffix]])</f>
        <v>Weeping Essence of Wrath</v>
      </c>
      <c r="C1051" s="3" t="s">
        <v>304</v>
      </c>
      <c r="D1051" s="3" t="s">
        <v>335</v>
      </c>
      <c r="E1051" s="4">
        <f>ROW(tbEssences[#This Row])-ROW(tbEssences[#Headers])</f>
        <v>51</v>
      </c>
      <c r="F1051" s="4" t="str">
        <f>_xlfn.CONCAT(VLOOKUP(tbEssences[[#This Row],[Type]],tbBaseType[],2,FALSE),".",VLOOKUP(tbEssences[[#This Row],[Sub-Type]],tbSubtype[],2,FALSE),".",tbEssences[[#This Row],[Offset]])</f>
        <v>14.17.51</v>
      </c>
      <c r="G1051" s="41" t="str">
        <f>_xlfn.CONCAT( tbEssences[[#This Row],[Prefix]]," ", tbEssences[[#This Row],[Name]])</f>
        <v>14.17.51 Weeping Essence of Wrath</v>
      </c>
      <c r="H1051" s="1" t="s">
        <v>364</v>
      </c>
      <c r="I1051" s="3" t="s">
        <v>351</v>
      </c>
      <c r="J1051" s="3">
        <v>3</v>
      </c>
      <c r="K1051" s="3">
        <v>3</v>
      </c>
    </row>
    <row r="1052" spans="2:11" ht="32.1" customHeight="1" x14ac:dyDescent="0.25">
      <c r="B1052" s="41" t="str">
        <f>_xlfn.CONCAT(tbEssences[[#This Row],[Prefix2]]," Essence of ",tbEssences[[#This Row],[Suffix]])</f>
        <v>Weeping Essence of Doubt</v>
      </c>
      <c r="C1052" s="3" t="s">
        <v>304</v>
      </c>
      <c r="D1052" s="3" t="s">
        <v>335</v>
      </c>
      <c r="E1052" s="4">
        <f>ROW(tbEssences[#This Row])-ROW(tbEssences[#Headers])</f>
        <v>52</v>
      </c>
      <c r="F1052" s="4" t="str">
        <f>_xlfn.CONCAT(VLOOKUP(tbEssences[[#This Row],[Type]],tbBaseType[],2,FALSE),".",VLOOKUP(tbEssences[[#This Row],[Sub-Type]],tbSubtype[],2,FALSE),".",tbEssences[[#This Row],[Offset]])</f>
        <v>14.17.52</v>
      </c>
      <c r="G1052" s="41" t="str">
        <f>_xlfn.CONCAT( tbEssences[[#This Row],[Prefix]]," ", tbEssences[[#This Row],[Name]])</f>
        <v>14.17.52 Weeping Essence of Doubt</v>
      </c>
      <c r="H1052" s="1" t="s">
        <v>364</v>
      </c>
      <c r="I1052" s="3" t="s">
        <v>352</v>
      </c>
      <c r="J1052" s="3">
        <v>3</v>
      </c>
      <c r="K1052" s="3">
        <v>3</v>
      </c>
    </row>
    <row r="1053" spans="2:11" ht="32.1" customHeight="1" x14ac:dyDescent="0.25">
      <c r="B1053" s="41" t="str">
        <f>_xlfn.CONCAT(tbEssences[[#This Row],[Prefix2]]," Essence of ",tbEssences[[#This Row],[Suffix]])</f>
        <v>Weeping Essence of Anguish</v>
      </c>
      <c r="C1053" s="3" t="s">
        <v>304</v>
      </c>
      <c r="D1053" s="3" t="s">
        <v>335</v>
      </c>
      <c r="E1053" s="4">
        <f>ROW(tbEssences[#This Row])-ROW(tbEssences[#Headers])</f>
        <v>53</v>
      </c>
      <c r="F1053" s="4" t="str">
        <f>_xlfn.CONCAT(VLOOKUP(tbEssences[[#This Row],[Type]],tbBaseType[],2,FALSE),".",VLOOKUP(tbEssences[[#This Row],[Sub-Type]],tbSubtype[],2,FALSE),".",tbEssences[[#This Row],[Offset]])</f>
        <v>14.17.53</v>
      </c>
      <c r="G1053" s="41" t="str">
        <f>_xlfn.CONCAT( tbEssences[[#This Row],[Prefix]]," ", tbEssences[[#This Row],[Name]])</f>
        <v>14.17.53 Weeping Essence of Anguish</v>
      </c>
      <c r="H1053" s="1" t="s">
        <v>364</v>
      </c>
      <c r="I1053" s="3" t="s">
        <v>353</v>
      </c>
      <c r="J1053" s="3">
        <v>3</v>
      </c>
      <c r="K1053" s="3">
        <v>4</v>
      </c>
    </row>
    <row r="1054" spans="2:11" ht="32.1" customHeight="1" x14ac:dyDescent="0.25">
      <c r="B1054" s="41" t="str">
        <f>_xlfn.CONCAT(tbEssences[[#This Row],[Prefix2]]," Essence of ",tbEssences[[#This Row],[Suffix]])</f>
        <v>Weeping Essence of Loathing</v>
      </c>
      <c r="C1054" s="3" t="s">
        <v>304</v>
      </c>
      <c r="D1054" s="3" t="s">
        <v>335</v>
      </c>
      <c r="E1054" s="4">
        <f>ROW(tbEssences[#This Row])-ROW(tbEssences[#Headers])</f>
        <v>54</v>
      </c>
      <c r="F1054" s="4" t="str">
        <f>_xlfn.CONCAT(VLOOKUP(tbEssences[[#This Row],[Type]],tbBaseType[],2,FALSE),".",VLOOKUP(tbEssences[[#This Row],[Sub-Type]],tbSubtype[],2,FALSE),".",tbEssences[[#This Row],[Offset]])</f>
        <v>14.17.54</v>
      </c>
      <c r="G1054" s="41" t="str">
        <f>_xlfn.CONCAT( tbEssences[[#This Row],[Prefix]]," ", tbEssences[[#This Row],[Name]])</f>
        <v>14.17.54 Weeping Essence of Loathing</v>
      </c>
      <c r="H1054" s="1" t="s">
        <v>364</v>
      </c>
      <c r="I1054" s="3" t="s">
        <v>354</v>
      </c>
      <c r="J1054" s="3">
        <v>3</v>
      </c>
      <c r="K1054" s="3">
        <v>4</v>
      </c>
    </row>
    <row r="1055" spans="2:11" ht="32.1" customHeight="1" x14ac:dyDescent="0.25">
      <c r="B1055" s="41" t="str">
        <f>_xlfn.CONCAT(tbEssences[[#This Row],[Prefix2]]," Essence of ",tbEssences[[#This Row],[Suffix]])</f>
        <v>Weeping Essence of Spite</v>
      </c>
      <c r="C1055" s="3" t="s">
        <v>304</v>
      </c>
      <c r="D1055" s="3" t="s">
        <v>335</v>
      </c>
      <c r="E1055" s="4">
        <f>ROW(tbEssences[#This Row])-ROW(tbEssences[#Headers])</f>
        <v>55</v>
      </c>
      <c r="F1055" s="4" t="str">
        <f>_xlfn.CONCAT(VLOOKUP(tbEssences[[#This Row],[Type]],tbBaseType[],2,FALSE),".",VLOOKUP(tbEssences[[#This Row],[Sub-Type]],tbSubtype[],2,FALSE),".",tbEssences[[#This Row],[Offset]])</f>
        <v>14.17.55</v>
      </c>
      <c r="G1055" s="41" t="str">
        <f>_xlfn.CONCAT( tbEssences[[#This Row],[Prefix]]," ", tbEssences[[#This Row],[Name]])</f>
        <v>14.17.55 Weeping Essence of Spite</v>
      </c>
      <c r="H1055" s="1" t="s">
        <v>364</v>
      </c>
      <c r="I1055" s="3" t="s">
        <v>355</v>
      </c>
      <c r="J1055" s="3">
        <v>3</v>
      </c>
      <c r="K1055" s="3">
        <v>4</v>
      </c>
    </row>
    <row r="1056" spans="2:11" ht="32.1" customHeight="1" x14ac:dyDescent="0.25">
      <c r="B1056" s="41" t="str">
        <f>_xlfn.CONCAT(tbEssences[[#This Row],[Prefix2]]," Essence of ",tbEssences[[#This Row],[Suffix]])</f>
        <v>Weeping Essence of Zeal</v>
      </c>
      <c r="C1056" s="3" t="s">
        <v>304</v>
      </c>
      <c r="D1056" s="3" t="s">
        <v>335</v>
      </c>
      <c r="E1056" s="4">
        <f>ROW(tbEssences[#This Row])-ROW(tbEssences[#Headers])</f>
        <v>56</v>
      </c>
      <c r="F1056" s="4" t="str">
        <f>_xlfn.CONCAT(VLOOKUP(tbEssences[[#This Row],[Type]],tbBaseType[],2,FALSE),".",VLOOKUP(tbEssences[[#This Row],[Sub-Type]],tbSubtype[],2,FALSE),".",tbEssences[[#This Row],[Offset]])</f>
        <v>14.17.56</v>
      </c>
      <c r="G1056" s="41" t="str">
        <f>_xlfn.CONCAT( tbEssences[[#This Row],[Prefix]]," ", tbEssences[[#This Row],[Name]])</f>
        <v>14.17.56 Weeping Essence of Zeal</v>
      </c>
      <c r="H1056" s="1" t="s">
        <v>364</v>
      </c>
      <c r="I1056" s="3" t="s">
        <v>356</v>
      </c>
      <c r="J1056" s="3">
        <v>3</v>
      </c>
      <c r="K1056" s="3">
        <v>4</v>
      </c>
    </row>
    <row r="1057" spans="2:11" ht="32.1" customHeight="1" x14ac:dyDescent="0.25">
      <c r="B1057" s="41" t="str">
        <f>_xlfn.CONCAT(tbEssences[[#This Row],[Prefix2]]," Essence of ",tbEssences[[#This Row],[Suffix]])</f>
        <v>Weeping Essence of Misery</v>
      </c>
      <c r="C1057" s="3" t="s">
        <v>304</v>
      </c>
      <c r="D1057" s="3" t="s">
        <v>335</v>
      </c>
      <c r="E1057" s="4">
        <f>ROW(tbEssences[#This Row])-ROW(tbEssences[#Headers])</f>
        <v>57</v>
      </c>
      <c r="F1057" s="4" t="str">
        <f>_xlfn.CONCAT(VLOOKUP(tbEssences[[#This Row],[Type]],tbBaseType[],2,FALSE),".",VLOOKUP(tbEssences[[#This Row],[Sub-Type]],tbSubtype[],2,FALSE),".",tbEssences[[#This Row],[Offset]])</f>
        <v>14.17.57</v>
      </c>
      <c r="G1057" s="41" t="str">
        <f>_xlfn.CONCAT( tbEssences[[#This Row],[Prefix]]," ", tbEssences[[#This Row],[Name]])</f>
        <v>14.17.57 Weeping Essence of Misery</v>
      </c>
      <c r="H1057" s="1" t="s">
        <v>364</v>
      </c>
      <c r="I1057" s="3" t="s">
        <v>357</v>
      </c>
      <c r="J1057" s="3">
        <v>3</v>
      </c>
      <c r="K1057" s="3">
        <v>5</v>
      </c>
    </row>
    <row r="1058" spans="2:11" ht="32.1" customHeight="1" x14ac:dyDescent="0.25">
      <c r="B1058" s="41" t="str">
        <f>_xlfn.CONCAT(tbEssences[[#This Row],[Prefix2]]," Essence of ",tbEssences[[#This Row],[Suffix]])</f>
        <v>Weeping Essence of Dread</v>
      </c>
      <c r="C1058" s="3" t="s">
        <v>304</v>
      </c>
      <c r="D1058" s="3" t="s">
        <v>335</v>
      </c>
      <c r="E1058" s="4">
        <f>ROW(tbEssences[#This Row])-ROW(tbEssences[#Headers])</f>
        <v>58</v>
      </c>
      <c r="F1058" s="4" t="str">
        <f>_xlfn.CONCAT(VLOOKUP(tbEssences[[#This Row],[Type]],tbBaseType[],2,FALSE),".",VLOOKUP(tbEssences[[#This Row],[Sub-Type]],tbSubtype[],2,FALSE),".",tbEssences[[#This Row],[Offset]])</f>
        <v>14.17.58</v>
      </c>
      <c r="G1058" s="41" t="str">
        <f>_xlfn.CONCAT( tbEssences[[#This Row],[Prefix]]," ", tbEssences[[#This Row],[Name]])</f>
        <v>14.17.58 Weeping Essence of Dread</v>
      </c>
      <c r="H1058" s="1" t="s">
        <v>364</v>
      </c>
      <c r="I1058" s="3" t="s">
        <v>358</v>
      </c>
      <c r="J1058" s="3">
        <v>3</v>
      </c>
      <c r="K1058" s="3">
        <v>5</v>
      </c>
    </row>
    <row r="1059" spans="2:11" ht="32.1" customHeight="1" x14ac:dyDescent="0.25">
      <c r="B1059" s="41" t="str">
        <f>_xlfn.CONCAT(tbEssences[[#This Row],[Prefix2]]," Essence of ",tbEssences[[#This Row],[Suffix]])</f>
        <v>Weeping Essence of Scorn</v>
      </c>
      <c r="C1059" s="3" t="s">
        <v>304</v>
      </c>
      <c r="D1059" s="3" t="s">
        <v>335</v>
      </c>
      <c r="E1059" s="4">
        <f>ROW(tbEssences[#This Row])-ROW(tbEssences[#Headers])</f>
        <v>59</v>
      </c>
      <c r="F1059" s="4" t="str">
        <f>_xlfn.CONCAT(VLOOKUP(tbEssences[[#This Row],[Type]],tbBaseType[],2,FALSE),".",VLOOKUP(tbEssences[[#This Row],[Sub-Type]],tbSubtype[],2,FALSE),".",tbEssences[[#This Row],[Offset]])</f>
        <v>14.17.59</v>
      </c>
      <c r="G1059" s="41" t="str">
        <f>_xlfn.CONCAT( tbEssences[[#This Row],[Prefix]]," ", tbEssences[[#This Row],[Name]])</f>
        <v>14.17.59 Weeping Essence of Scorn</v>
      </c>
      <c r="H1059" s="1" t="s">
        <v>364</v>
      </c>
      <c r="I1059" s="3" t="s">
        <v>359</v>
      </c>
      <c r="J1059" s="3">
        <v>3</v>
      </c>
      <c r="K1059" s="3">
        <v>5</v>
      </c>
    </row>
    <row r="1060" spans="2:11" ht="32.1" customHeight="1" x14ac:dyDescent="0.25">
      <c r="B1060" s="41" t="str">
        <f>_xlfn.CONCAT(tbEssences[[#This Row],[Prefix2]]," Essence of ",tbEssences[[#This Row],[Suffix]])</f>
        <v>Weeping Essence of Envy</v>
      </c>
      <c r="C1060" s="3" t="s">
        <v>304</v>
      </c>
      <c r="D1060" s="3" t="s">
        <v>335</v>
      </c>
      <c r="E1060" s="4">
        <f>ROW(tbEssences[#This Row])-ROW(tbEssences[#Headers])</f>
        <v>60</v>
      </c>
      <c r="F1060" s="4" t="str">
        <f>_xlfn.CONCAT(VLOOKUP(tbEssences[[#This Row],[Type]],tbBaseType[],2,FALSE),".",VLOOKUP(tbEssences[[#This Row],[Sub-Type]],tbSubtype[],2,FALSE),".",tbEssences[[#This Row],[Offset]])</f>
        <v>14.17.60</v>
      </c>
      <c r="G1060" s="41" t="str">
        <f>_xlfn.CONCAT( tbEssences[[#This Row],[Prefix]]," ", tbEssences[[#This Row],[Name]])</f>
        <v>14.17.60 Weeping Essence of Envy</v>
      </c>
      <c r="H1060" s="1" t="s">
        <v>364</v>
      </c>
      <c r="I1060" s="3" t="s">
        <v>360</v>
      </c>
      <c r="J1060" s="3">
        <v>3</v>
      </c>
      <c r="K1060" s="3">
        <v>5</v>
      </c>
    </row>
    <row r="1061" spans="2:11" ht="32.1" customHeight="1" x14ac:dyDescent="0.25">
      <c r="B1061" s="41" t="str">
        <f>_xlfn.CONCAT(tbEssences[[#This Row],[Prefix2]]," Essence of ",tbEssences[[#This Row],[Suffix]])</f>
        <v>Wailing Essence of Hatred</v>
      </c>
      <c r="C1061" s="3" t="s">
        <v>304</v>
      </c>
      <c r="D1061" s="3" t="s">
        <v>335</v>
      </c>
      <c r="E1061" s="4">
        <f>ROW(tbEssences[#This Row])-ROW(tbEssences[#Headers])</f>
        <v>61</v>
      </c>
      <c r="F1061" s="4" t="str">
        <f>_xlfn.CONCAT(VLOOKUP(tbEssences[[#This Row],[Type]],tbBaseType[],2,FALSE),".",VLOOKUP(tbEssences[[#This Row],[Sub-Type]],tbSubtype[],2,FALSE),".",tbEssences[[#This Row],[Offset]])</f>
        <v>14.17.61</v>
      </c>
      <c r="G1061" s="41" t="str">
        <f>_xlfn.CONCAT( tbEssences[[#This Row],[Prefix]]," ", tbEssences[[#This Row],[Name]])</f>
        <v>14.17.61 Wailing Essence of Hatred</v>
      </c>
      <c r="H1061" s="1" t="s">
        <v>365</v>
      </c>
      <c r="I1061" s="3" t="s">
        <v>341</v>
      </c>
      <c r="J1061" s="3">
        <v>4</v>
      </c>
      <c r="K1061" s="3">
        <v>1</v>
      </c>
    </row>
    <row r="1062" spans="2:11" ht="32.1" customHeight="1" x14ac:dyDescent="0.25">
      <c r="B1062" s="41" t="str">
        <f>_xlfn.CONCAT(tbEssences[[#This Row],[Prefix2]]," Essence of ",tbEssences[[#This Row],[Suffix]])</f>
        <v>Wailing Essence of Woe</v>
      </c>
      <c r="C1062" s="3" t="s">
        <v>304</v>
      </c>
      <c r="D1062" s="3" t="s">
        <v>335</v>
      </c>
      <c r="E1062" s="4">
        <f>ROW(tbEssences[#This Row])-ROW(tbEssences[#Headers])</f>
        <v>62</v>
      </c>
      <c r="F1062" s="4" t="str">
        <f>_xlfn.CONCAT(VLOOKUP(tbEssences[[#This Row],[Type]],tbBaseType[],2,FALSE),".",VLOOKUP(tbEssences[[#This Row],[Sub-Type]],tbSubtype[],2,FALSE),".",tbEssences[[#This Row],[Offset]])</f>
        <v>14.17.62</v>
      </c>
      <c r="G1062" s="41" t="str">
        <f>_xlfn.CONCAT( tbEssences[[#This Row],[Prefix]]," ", tbEssences[[#This Row],[Name]])</f>
        <v>14.17.62 Wailing Essence of Woe</v>
      </c>
      <c r="H1062" s="1" t="s">
        <v>365</v>
      </c>
      <c r="I1062" s="3" t="s">
        <v>342</v>
      </c>
      <c r="J1062" s="3">
        <v>4</v>
      </c>
      <c r="K1062" s="3">
        <v>1</v>
      </c>
    </row>
    <row r="1063" spans="2:11" ht="32.1" customHeight="1" x14ac:dyDescent="0.25">
      <c r="B1063" s="41" t="str">
        <f>_xlfn.CONCAT(tbEssences[[#This Row],[Prefix2]]," Essence of ",tbEssences[[#This Row],[Suffix]])</f>
        <v>Wailing Essence of Greed</v>
      </c>
      <c r="C1063" s="3" t="s">
        <v>304</v>
      </c>
      <c r="D1063" s="3" t="s">
        <v>335</v>
      </c>
      <c r="E1063" s="4">
        <f>ROW(tbEssences[#This Row])-ROW(tbEssences[#Headers])</f>
        <v>63</v>
      </c>
      <c r="F1063" s="4" t="str">
        <f>_xlfn.CONCAT(VLOOKUP(tbEssences[[#This Row],[Type]],tbBaseType[],2,FALSE),".",VLOOKUP(tbEssences[[#This Row],[Sub-Type]],tbSubtype[],2,FALSE),".",tbEssences[[#This Row],[Offset]])</f>
        <v>14.17.63</v>
      </c>
      <c r="G1063" s="41" t="str">
        <f>_xlfn.CONCAT( tbEssences[[#This Row],[Prefix]]," ", tbEssences[[#This Row],[Name]])</f>
        <v>14.17.63 Wailing Essence of Greed</v>
      </c>
      <c r="H1063" s="1" t="s">
        <v>365</v>
      </c>
      <c r="I1063" s="3" t="s">
        <v>343</v>
      </c>
      <c r="J1063" s="3">
        <v>4</v>
      </c>
      <c r="K1063" s="3">
        <v>1</v>
      </c>
    </row>
    <row r="1064" spans="2:11" ht="32.1" customHeight="1" x14ac:dyDescent="0.25">
      <c r="B1064" s="41" t="str">
        <f>_xlfn.CONCAT(tbEssences[[#This Row],[Prefix2]]," Essence of ",tbEssences[[#This Row],[Suffix]])</f>
        <v>Wailing Essence of Contempt</v>
      </c>
      <c r="C1064" s="3" t="s">
        <v>304</v>
      </c>
      <c r="D1064" s="3" t="s">
        <v>335</v>
      </c>
      <c r="E1064" s="4">
        <f>ROW(tbEssences[#This Row])-ROW(tbEssences[#Headers])</f>
        <v>64</v>
      </c>
      <c r="F1064" s="4" t="str">
        <f>_xlfn.CONCAT(VLOOKUP(tbEssences[[#This Row],[Type]],tbBaseType[],2,FALSE),".",VLOOKUP(tbEssences[[#This Row],[Sub-Type]],tbSubtype[],2,FALSE),".",tbEssences[[#This Row],[Offset]])</f>
        <v>14.17.64</v>
      </c>
      <c r="G1064" s="41" t="str">
        <f>_xlfn.CONCAT( tbEssences[[#This Row],[Prefix]]," ", tbEssences[[#This Row],[Name]])</f>
        <v>14.17.64 Wailing Essence of Contempt</v>
      </c>
      <c r="H1064" s="1" t="s">
        <v>365</v>
      </c>
      <c r="I1064" s="3" t="s">
        <v>344</v>
      </c>
      <c r="J1064" s="3">
        <v>4</v>
      </c>
      <c r="K1064" s="3">
        <v>1</v>
      </c>
    </row>
    <row r="1065" spans="2:11" ht="32.1" customHeight="1" x14ac:dyDescent="0.25">
      <c r="B1065" s="41" t="str">
        <f>_xlfn.CONCAT(tbEssences[[#This Row],[Prefix2]]," Essence of ",tbEssences[[#This Row],[Suffix]])</f>
        <v>Wailing Essence of Sorrow</v>
      </c>
      <c r="C1065" s="3" t="s">
        <v>304</v>
      </c>
      <c r="D1065" s="3" t="s">
        <v>335</v>
      </c>
      <c r="E1065" s="4">
        <f>ROW(tbEssences[#This Row])-ROW(tbEssences[#Headers])</f>
        <v>65</v>
      </c>
      <c r="F1065" s="4" t="str">
        <f>_xlfn.CONCAT(VLOOKUP(tbEssences[[#This Row],[Type]],tbBaseType[],2,FALSE),".",VLOOKUP(tbEssences[[#This Row],[Sub-Type]],tbSubtype[],2,FALSE),".",tbEssences[[#This Row],[Offset]])</f>
        <v>14.17.65</v>
      </c>
      <c r="G1065" s="41" t="str">
        <f>_xlfn.CONCAT( tbEssences[[#This Row],[Prefix]]," ", tbEssences[[#This Row],[Name]])</f>
        <v>14.17.65 Wailing Essence of Sorrow</v>
      </c>
      <c r="H1065" s="1" t="s">
        <v>365</v>
      </c>
      <c r="I1065" s="3" t="s">
        <v>345</v>
      </c>
      <c r="J1065" s="3">
        <v>4</v>
      </c>
      <c r="K1065" s="3">
        <v>2</v>
      </c>
    </row>
    <row r="1066" spans="2:11" ht="32.1" customHeight="1" x14ac:dyDescent="0.25">
      <c r="B1066" s="41" t="str">
        <f>_xlfn.CONCAT(tbEssences[[#This Row],[Prefix2]]," Essence of ",tbEssences[[#This Row],[Suffix]])</f>
        <v>Wailing Essence of Anger</v>
      </c>
      <c r="C1066" s="3" t="s">
        <v>304</v>
      </c>
      <c r="D1066" s="3" t="s">
        <v>335</v>
      </c>
      <c r="E1066" s="4">
        <f>ROW(tbEssences[#This Row])-ROW(tbEssences[#Headers])</f>
        <v>66</v>
      </c>
      <c r="F1066" s="4" t="str">
        <f>_xlfn.CONCAT(VLOOKUP(tbEssences[[#This Row],[Type]],tbBaseType[],2,FALSE),".",VLOOKUP(tbEssences[[#This Row],[Sub-Type]],tbSubtype[],2,FALSE),".",tbEssences[[#This Row],[Offset]])</f>
        <v>14.17.66</v>
      </c>
      <c r="G1066" s="41" t="str">
        <f>_xlfn.CONCAT( tbEssences[[#This Row],[Prefix]]," ", tbEssences[[#This Row],[Name]])</f>
        <v>14.17.66 Wailing Essence of Anger</v>
      </c>
      <c r="H1066" s="1" t="s">
        <v>365</v>
      </c>
      <c r="I1066" s="3" t="s">
        <v>346</v>
      </c>
      <c r="J1066" s="3">
        <v>4</v>
      </c>
      <c r="K1066" s="3">
        <v>2</v>
      </c>
    </row>
    <row r="1067" spans="2:11" ht="32.1" customHeight="1" x14ac:dyDescent="0.25">
      <c r="B1067" s="41" t="str">
        <f>_xlfn.CONCAT(tbEssences[[#This Row],[Prefix2]]," Essence of ",tbEssences[[#This Row],[Suffix]])</f>
        <v>Wailing Essence of Torment</v>
      </c>
      <c r="C1067" s="3" t="s">
        <v>304</v>
      </c>
      <c r="D1067" s="3" t="s">
        <v>335</v>
      </c>
      <c r="E1067" s="4">
        <f>ROW(tbEssences[#This Row])-ROW(tbEssences[#Headers])</f>
        <v>67</v>
      </c>
      <c r="F1067" s="4" t="str">
        <f>_xlfn.CONCAT(VLOOKUP(tbEssences[[#This Row],[Type]],tbBaseType[],2,FALSE),".",VLOOKUP(tbEssences[[#This Row],[Sub-Type]],tbSubtype[],2,FALSE),".",tbEssences[[#This Row],[Offset]])</f>
        <v>14.17.67</v>
      </c>
      <c r="G1067" s="41" t="str">
        <f>_xlfn.CONCAT( tbEssences[[#This Row],[Prefix]]," ", tbEssences[[#This Row],[Name]])</f>
        <v>14.17.67 Wailing Essence of Torment</v>
      </c>
      <c r="H1067" s="1" t="s">
        <v>365</v>
      </c>
      <c r="I1067" s="3" t="s">
        <v>347</v>
      </c>
      <c r="J1067" s="3">
        <v>4</v>
      </c>
      <c r="K1067" s="3">
        <v>2</v>
      </c>
    </row>
    <row r="1068" spans="2:11" ht="32.1" customHeight="1" x14ac:dyDescent="0.25">
      <c r="B1068" s="41" t="str">
        <f>_xlfn.CONCAT(tbEssences[[#This Row],[Prefix2]]," Essence of ",tbEssences[[#This Row],[Suffix]])</f>
        <v>Wailing Essence of Fear</v>
      </c>
      <c r="C1068" s="3" t="s">
        <v>304</v>
      </c>
      <c r="D1068" s="3" t="s">
        <v>335</v>
      </c>
      <c r="E1068" s="4">
        <f>ROW(tbEssences[#This Row])-ROW(tbEssences[#Headers])</f>
        <v>68</v>
      </c>
      <c r="F1068" s="4" t="str">
        <f>_xlfn.CONCAT(VLOOKUP(tbEssences[[#This Row],[Type]],tbBaseType[],2,FALSE),".",VLOOKUP(tbEssences[[#This Row],[Sub-Type]],tbSubtype[],2,FALSE),".",tbEssences[[#This Row],[Offset]])</f>
        <v>14.17.68</v>
      </c>
      <c r="G1068" s="41" t="str">
        <f>_xlfn.CONCAT( tbEssences[[#This Row],[Prefix]]," ", tbEssences[[#This Row],[Name]])</f>
        <v>14.17.68 Wailing Essence of Fear</v>
      </c>
      <c r="H1068" s="1" t="s">
        <v>365</v>
      </c>
      <c r="I1068" s="3" t="s">
        <v>348</v>
      </c>
      <c r="J1068" s="3">
        <v>4</v>
      </c>
      <c r="K1068" s="3">
        <v>2</v>
      </c>
    </row>
    <row r="1069" spans="2:11" ht="32.1" customHeight="1" x14ac:dyDescent="0.25">
      <c r="B1069" s="41" t="str">
        <f>_xlfn.CONCAT(tbEssences[[#This Row],[Prefix2]]," Essence of ",tbEssences[[#This Row],[Suffix]])</f>
        <v>Wailing Essence of Suffering</v>
      </c>
      <c r="C1069" s="3" t="s">
        <v>304</v>
      </c>
      <c r="D1069" s="3" t="s">
        <v>335</v>
      </c>
      <c r="E1069" s="4">
        <f>ROW(tbEssences[#This Row])-ROW(tbEssences[#Headers])</f>
        <v>69</v>
      </c>
      <c r="F1069" s="4" t="str">
        <f>_xlfn.CONCAT(VLOOKUP(tbEssences[[#This Row],[Type]],tbBaseType[],2,FALSE),".",VLOOKUP(tbEssences[[#This Row],[Sub-Type]],tbSubtype[],2,FALSE),".",tbEssences[[#This Row],[Offset]])</f>
        <v>14.17.69</v>
      </c>
      <c r="G1069" s="41" t="str">
        <f>_xlfn.CONCAT( tbEssences[[#This Row],[Prefix]]," ", tbEssences[[#This Row],[Name]])</f>
        <v>14.17.69 Wailing Essence of Suffering</v>
      </c>
      <c r="H1069" s="1" t="s">
        <v>365</v>
      </c>
      <c r="I1069" s="3" t="s">
        <v>349</v>
      </c>
      <c r="J1069" s="3">
        <v>4</v>
      </c>
      <c r="K1069" s="3">
        <v>3</v>
      </c>
    </row>
    <row r="1070" spans="2:11" ht="32.1" customHeight="1" x14ac:dyDescent="0.25">
      <c r="B1070" s="41" t="str">
        <f>_xlfn.CONCAT(tbEssences[[#This Row],[Prefix2]]," Essence of ",tbEssences[[#This Row],[Suffix]])</f>
        <v>Wailing Essence of Rage</v>
      </c>
      <c r="C1070" s="3" t="s">
        <v>304</v>
      </c>
      <c r="D1070" s="3" t="s">
        <v>335</v>
      </c>
      <c r="E1070" s="4">
        <f>ROW(tbEssences[#This Row])-ROW(tbEssences[#Headers])</f>
        <v>70</v>
      </c>
      <c r="F1070" s="4" t="str">
        <f>_xlfn.CONCAT(VLOOKUP(tbEssences[[#This Row],[Type]],tbBaseType[],2,FALSE),".",VLOOKUP(tbEssences[[#This Row],[Sub-Type]],tbSubtype[],2,FALSE),".",tbEssences[[#This Row],[Offset]])</f>
        <v>14.17.70</v>
      </c>
      <c r="G1070" s="41" t="str">
        <f>_xlfn.CONCAT( tbEssences[[#This Row],[Prefix]]," ", tbEssences[[#This Row],[Name]])</f>
        <v>14.17.70 Wailing Essence of Rage</v>
      </c>
      <c r="H1070" s="1" t="s">
        <v>365</v>
      </c>
      <c r="I1070" s="3" t="s">
        <v>350</v>
      </c>
      <c r="J1070" s="3">
        <v>4</v>
      </c>
      <c r="K1070" s="3">
        <v>3</v>
      </c>
    </row>
    <row r="1071" spans="2:11" ht="32.1" customHeight="1" x14ac:dyDescent="0.25">
      <c r="B1071" s="41" t="str">
        <f>_xlfn.CONCAT(tbEssences[[#This Row],[Prefix2]]," Essence of ",tbEssences[[#This Row],[Suffix]])</f>
        <v>Wailing Essence of Wrath</v>
      </c>
      <c r="C1071" s="3" t="s">
        <v>304</v>
      </c>
      <c r="D1071" s="3" t="s">
        <v>335</v>
      </c>
      <c r="E1071" s="4">
        <f>ROW(tbEssences[#This Row])-ROW(tbEssences[#Headers])</f>
        <v>71</v>
      </c>
      <c r="F1071" s="4" t="str">
        <f>_xlfn.CONCAT(VLOOKUP(tbEssences[[#This Row],[Type]],tbBaseType[],2,FALSE),".",VLOOKUP(tbEssences[[#This Row],[Sub-Type]],tbSubtype[],2,FALSE),".",tbEssences[[#This Row],[Offset]])</f>
        <v>14.17.71</v>
      </c>
      <c r="G1071" s="41" t="str">
        <f>_xlfn.CONCAT( tbEssences[[#This Row],[Prefix]]," ", tbEssences[[#This Row],[Name]])</f>
        <v>14.17.71 Wailing Essence of Wrath</v>
      </c>
      <c r="H1071" s="1" t="s">
        <v>365</v>
      </c>
      <c r="I1071" s="3" t="s">
        <v>351</v>
      </c>
      <c r="J1071" s="3">
        <v>4</v>
      </c>
      <c r="K1071" s="3">
        <v>3</v>
      </c>
    </row>
    <row r="1072" spans="2:11" ht="32.1" customHeight="1" x14ac:dyDescent="0.25">
      <c r="B1072" s="41" t="str">
        <f>_xlfn.CONCAT(tbEssences[[#This Row],[Prefix2]]," Essence of ",tbEssences[[#This Row],[Suffix]])</f>
        <v>Wailing Essence of Doubt</v>
      </c>
      <c r="C1072" s="3" t="s">
        <v>304</v>
      </c>
      <c r="D1072" s="3" t="s">
        <v>335</v>
      </c>
      <c r="E1072" s="4">
        <f>ROW(tbEssences[#This Row])-ROW(tbEssences[#Headers])</f>
        <v>72</v>
      </c>
      <c r="F1072" s="4" t="str">
        <f>_xlfn.CONCAT(VLOOKUP(tbEssences[[#This Row],[Type]],tbBaseType[],2,FALSE),".",VLOOKUP(tbEssences[[#This Row],[Sub-Type]],tbSubtype[],2,FALSE),".",tbEssences[[#This Row],[Offset]])</f>
        <v>14.17.72</v>
      </c>
      <c r="G1072" s="41" t="str">
        <f>_xlfn.CONCAT( tbEssences[[#This Row],[Prefix]]," ", tbEssences[[#This Row],[Name]])</f>
        <v>14.17.72 Wailing Essence of Doubt</v>
      </c>
      <c r="H1072" s="1" t="s">
        <v>365</v>
      </c>
      <c r="I1072" s="3" t="s">
        <v>352</v>
      </c>
      <c r="J1072" s="3">
        <v>4</v>
      </c>
      <c r="K1072" s="3">
        <v>3</v>
      </c>
    </row>
    <row r="1073" spans="2:11" ht="32.1" customHeight="1" x14ac:dyDescent="0.25">
      <c r="B1073" s="41" t="str">
        <f>_xlfn.CONCAT(tbEssences[[#This Row],[Prefix2]]," Essence of ",tbEssences[[#This Row],[Suffix]])</f>
        <v>Wailing Essence of Anguish</v>
      </c>
      <c r="C1073" s="3" t="s">
        <v>304</v>
      </c>
      <c r="D1073" s="3" t="s">
        <v>335</v>
      </c>
      <c r="E1073" s="4">
        <f>ROW(tbEssences[#This Row])-ROW(tbEssences[#Headers])</f>
        <v>73</v>
      </c>
      <c r="F1073" s="4" t="str">
        <f>_xlfn.CONCAT(VLOOKUP(tbEssences[[#This Row],[Type]],tbBaseType[],2,FALSE),".",VLOOKUP(tbEssences[[#This Row],[Sub-Type]],tbSubtype[],2,FALSE),".",tbEssences[[#This Row],[Offset]])</f>
        <v>14.17.73</v>
      </c>
      <c r="G1073" s="41" t="str">
        <f>_xlfn.CONCAT( tbEssences[[#This Row],[Prefix]]," ", tbEssences[[#This Row],[Name]])</f>
        <v>14.17.73 Wailing Essence of Anguish</v>
      </c>
      <c r="H1073" s="1" t="s">
        <v>365</v>
      </c>
      <c r="I1073" s="3" t="s">
        <v>353</v>
      </c>
      <c r="J1073" s="3">
        <v>4</v>
      </c>
      <c r="K1073" s="3">
        <v>4</v>
      </c>
    </row>
    <row r="1074" spans="2:11" ht="32.1" customHeight="1" x14ac:dyDescent="0.25">
      <c r="B1074" s="41" t="str">
        <f>_xlfn.CONCAT(tbEssences[[#This Row],[Prefix2]]," Essence of ",tbEssences[[#This Row],[Suffix]])</f>
        <v>Wailing Essence of Loathing</v>
      </c>
      <c r="C1074" s="3" t="s">
        <v>304</v>
      </c>
      <c r="D1074" s="3" t="s">
        <v>335</v>
      </c>
      <c r="E1074" s="4">
        <f>ROW(tbEssences[#This Row])-ROW(tbEssences[#Headers])</f>
        <v>74</v>
      </c>
      <c r="F1074" s="4" t="str">
        <f>_xlfn.CONCAT(VLOOKUP(tbEssences[[#This Row],[Type]],tbBaseType[],2,FALSE),".",VLOOKUP(tbEssences[[#This Row],[Sub-Type]],tbSubtype[],2,FALSE),".",tbEssences[[#This Row],[Offset]])</f>
        <v>14.17.74</v>
      </c>
      <c r="G1074" s="41" t="str">
        <f>_xlfn.CONCAT( tbEssences[[#This Row],[Prefix]]," ", tbEssences[[#This Row],[Name]])</f>
        <v>14.17.74 Wailing Essence of Loathing</v>
      </c>
      <c r="H1074" s="1" t="s">
        <v>365</v>
      </c>
      <c r="I1074" s="3" t="s">
        <v>354</v>
      </c>
      <c r="J1074" s="3">
        <v>4</v>
      </c>
      <c r="K1074" s="3">
        <v>4</v>
      </c>
    </row>
    <row r="1075" spans="2:11" ht="32.1" customHeight="1" x14ac:dyDescent="0.25">
      <c r="B1075" s="41" t="str">
        <f>_xlfn.CONCAT(tbEssences[[#This Row],[Prefix2]]," Essence of ",tbEssences[[#This Row],[Suffix]])</f>
        <v>Wailing Essence of Spite</v>
      </c>
      <c r="C1075" s="3" t="s">
        <v>304</v>
      </c>
      <c r="D1075" s="3" t="s">
        <v>335</v>
      </c>
      <c r="E1075" s="4">
        <f>ROW(tbEssences[#This Row])-ROW(tbEssences[#Headers])</f>
        <v>75</v>
      </c>
      <c r="F1075" s="4" t="str">
        <f>_xlfn.CONCAT(VLOOKUP(tbEssences[[#This Row],[Type]],tbBaseType[],2,FALSE),".",VLOOKUP(tbEssences[[#This Row],[Sub-Type]],tbSubtype[],2,FALSE),".",tbEssences[[#This Row],[Offset]])</f>
        <v>14.17.75</v>
      </c>
      <c r="G1075" s="41" t="str">
        <f>_xlfn.CONCAT( tbEssences[[#This Row],[Prefix]]," ", tbEssences[[#This Row],[Name]])</f>
        <v>14.17.75 Wailing Essence of Spite</v>
      </c>
      <c r="H1075" s="1" t="s">
        <v>365</v>
      </c>
      <c r="I1075" s="3" t="s">
        <v>355</v>
      </c>
      <c r="J1075" s="3">
        <v>4</v>
      </c>
      <c r="K1075" s="3">
        <v>4</v>
      </c>
    </row>
    <row r="1076" spans="2:11" ht="32.1" customHeight="1" x14ac:dyDescent="0.25">
      <c r="B1076" s="41" t="str">
        <f>_xlfn.CONCAT(tbEssences[[#This Row],[Prefix2]]," Essence of ",tbEssences[[#This Row],[Suffix]])</f>
        <v>Wailing Essence of Zeal</v>
      </c>
      <c r="C1076" s="3" t="s">
        <v>304</v>
      </c>
      <c r="D1076" s="3" t="s">
        <v>335</v>
      </c>
      <c r="E1076" s="4">
        <f>ROW(tbEssences[#This Row])-ROW(tbEssences[#Headers])</f>
        <v>76</v>
      </c>
      <c r="F1076" s="4" t="str">
        <f>_xlfn.CONCAT(VLOOKUP(tbEssences[[#This Row],[Type]],tbBaseType[],2,FALSE),".",VLOOKUP(tbEssences[[#This Row],[Sub-Type]],tbSubtype[],2,FALSE),".",tbEssences[[#This Row],[Offset]])</f>
        <v>14.17.76</v>
      </c>
      <c r="G1076" s="41" t="str">
        <f>_xlfn.CONCAT( tbEssences[[#This Row],[Prefix]]," ", tbEssences[[#This Row],[Name]])</f>
        <v>14.17.76 Wailing Essence of Zeal</v>
      </c>
      <c r="H1076" s="1" t="s">
        <v>365</v>
      </c>
      <c r="I1076" s="3" t="s">
        <v>356</v>
      </c>
      <c r="J1076" s="3">
        <v>4</v>
      </c>
      <c r="K1076" s="3">
        <v>4</v>
      </c>
    </row>
    <row r="1077" spans="2:11" ht="32.1" customHeight="1" x14ac:dyDescent="0.25">
      <c r="B1077" s="41" t="str">
        <f>_xlfn.CONCAT(tbEssences[[#This Row],[Prefix2]]," Essence of ",tbEssences[[#This Row],[Suffix]])</f>
        <v>Wailing Essence of Misery</v>
      </c>
      <c r="C1077" s="3" t="s">
        <v>304</v>
      </c>
      <c r="D1077" s="3" t="s">
        <v>335</v>
      </c>
      <c r="E1077" s="4">
        <f>ROW(tbEssences[#This Row])-ROW(tbEssences[#Headers])</f>
        <v>77</v>
      </c>
      <c r="F1077" s="4" t="str">
        <f>_xlfn.CONCAT(VLOOKUP(tbEssences[[#This Row],[Type]],tbBaseType[],2,FALSE),".",VLOOKUP(tbEssences[[#This Row],[Sub-Type]],tbSubtype[],2,FALSE),".",tbEssences[[#This Row],[Offset]])</f>
        <v>14.17.77</v>
      </c>
      <c r="G1077" s="41" t="str">
        <f>_xlfn.CONCAT( tbEssences[[#This Row],[Prefix]]," ", tbEssences[[#This Row],[Name]])</f>
        <v>14.17.77 Wailing Essence of Misery</v>
      </c>
      <c r="H1077" s="1" t="s">
        <v>365</v>
      </c>
      <c r="I1077" s="3" t="s">
        <v>357</v>
      </c>
      <c r="J1077" s="3">
        <v>4</v>
      </c>
      <c r="K1077" s="3">
        <v>5</v>
      </c>
    </row>
    <row r="1078" spans="2:11" ht="32.1" customHeight="1" x14ac:dyDescent="0.25">
      <c r="B1078" s="41" t="str">
        <f>_xlfn.CONCAT(tbEssences[[#This Row],[Prefix2]]," Essence of ",tbEssences[[#This Row],[Suffix]])</f>
        <v>Wailing Essence of Dread</v>
      </c>
      <c r="C1078" s="3" t="s">
        <v>304</v>
      </c>
      <c r="D1078" s="3" t="s">
        <v>335</v>
      </c>
      <c r="E1078" s="4">
        <f>ROW(tbEssences[#This Row])-ROW(tbEssences[#Headers])</f>
        <v>78</v>
      </c>
      <c r="F1078" s="4" t="str">
        <f>_xlfn.CONCAT(VLOOKUP(tbEssences[[#This Row],[Type]],tbBaseType[],2,FALSE),".",VLOOKUP(tbEssences[[#This Row],[Sub-Type]],tbSubtype[],2,FALSE),".",tbEssences[[#This Row],[Offset]])</f>
        <v>14.17.78</v>
      </c>
      <c r="G1078" s="41" t="str">
        <f>_xlfn.CONCAT( tbEssences[[#This Row],[Prefix]]," ", tbEssences[[#This Row],[Name]])</f>
        <v>14.17.78 Wailing Essence of Dread</v>
      </c>
      <c r="H1078" s="1" t="s">
        <v>365</v>
      </c>
      <c r="I1078" s="3" t="s">
        <v>358</v>
      </c>
      <c r="J1078" s="3">
        <v>4</v>
      </c>
      <c r="K1078" s="3">
        <v>5</v>
      </c>
    </row>
    <row r="1079" spans="2:11" ht="32.1" customHeight="1" x14ac:dyDescent="0.25">
      <c r="B1079" s="41" t="str">
        <f>_xlfn.CONCAT(tbEssences[[#This Row],[Prefix2]]," Essence of ",tbEssences[[#This Row],[Suffix]])</f>
        <v>Wailing Essence of Scorn</v>
      </c>
      <c r="C1079" s="3" t="s">
        <v>304</v>
      </c>
      <c r="D1079" s="3" t="s">
        <v>335</v>
      </c>
      <c r="E1079" s="4">
        <f>ROW(tbEssences[#This Row])-ROW(tbEssences[#Headers])</f>
        <v>79</v>
      </c>
      <c r="F1079" s="4" t="str">
        <f>_xlfn.CONCAT(VLOOKUP(tbEssences[[#This Row],[Type]],tbBaseType[],2,FALSE),".",VLOOKUP(tbEssences[[#This Row],[Sub-Type]],tbSubtype[],2,FALSE),".",tbEssences[[#This Row],[Offset]])</f>
        <v>14.17.79</v>
      </c>
      <c r="G1079" s="41" t="str">
        <f>_xlfn.CONCAT( tbEssences[[#This Row],[Prefix]]," ", tbEssences[[#This Row],[Name]])</f>
        <v>14.17.79 Wailing Essence of Scorn</v>
      </c>
      <c r="H1079" s="1" t="s">
        <v>365</v>
      </c>
      <c r="I1079" s="3" t="s">
        <v>359</v>
      </c>
      <c r="J1079" s="3">
        <v>4</v>
      </c>
      <c r="K1079" s="3">
        <v>5</v>
      </c>
    </row>
    <row r="1080" spans="2:11" ht="32.1" customHeight="1" x14ac:dyDescent="0.25">
      <c r="B1080" s="41" t="str">
        <f>_xlfn.CONCAT(tbEssences[[#This Row],[Prefix2]]," Essence of ",tbEssences[[#This Row],[Suffix]])</f>
        <v>Wailing Essence of Envy</v>
      </c>
      <c r="C1080" s="3" t="s">
        <v>304</v>
      </c>
      <c r="D1080" s="3" t="s">
        <v>335</v>
      </c>
      <c r="E1080" s="4">
        <f>ROW(tbEssences[#This Row])-ROW(tbEssences[#Headers])</f>
        <v>80</v>
      </c>
      <c r="F1080" s="4" t="str">
        <f>_xlfn.CONCAT(VLOOKUP(tbEssences[[#This Row],[Type]],tbBaseType[],2,FALSE),".",VLOOKUP(tbEssences[[#This Row],[Sub-Type]],tbSubtype[],2,FALSE),".",tbEssences[[#This Row],[Offset]])</f>
        <v>14.17.80</v>
      </c>
      <c r="G1080" s="41" t="str">
        <f>_xlfn.CONCAT( tbEssences[[#This Row],[Prefix]]," ", tbEssences[[#This Row],[Name]])</f>
        <v>14.17.80 Wailing Essence of Envy</v>
      </c>
      <c r="H1080" s="1" t="s">
        <v>365</v>
      </c>
      <c r="I1080" s="3" t="s">
        <v>360</v>
      </c>
      <c r="J1080" s="3">
        <v>4</v>
      </c>
      <c r="K1080" s="3">
        <v>5</v>
      </c>
    </row>
    <row r="1081" spans="2:11" ht="32.1" customHeight="1" x14ac:dyDescent="0.25">
      <c r="B1081" s="41" t="str">
        <f>_xlfn.CONCAT(tbEssences[[#This Row],[Prefix2]]," Essence of ",tbEssences[[#This Row],[Suffix]])</f>
        <v>Screaming Essence of Hatred</v>
      </c>
      <c r="C1081" s="3" t="s">
        <v>304</v>
      </c>
      <c r="D1081" s="3" t="s">
        <v>335</v>
      </c>
      <c r="E1081" s="4">
        <f>ROW(tbEssences[#This Row])-ROW(tbEssences[#Headers])</f>
        <v>81</v>
      </c>
      <c r="F1081" s="4" t="str">
        <f>_xlfn.CONCAT(VLOOKUP(tbEssences[[#This Row],[Type]],tbBaseType[],2,FALSE),".",VLOOKUP(tbEssences[[#This Row],[Sub-Type]],tbSubtype[],2,FALSE),".",tbEssences[[#This Row],[Offset]])</f>
        <v>14.17.81</v>
      </c>
      <c r="G1081" s="41" t="str">
        <f>_xlfn.CONCAT( tbEssences[[#This Row],[Prefix]]," ", tbEssences[[#This Row],[Name]])</f>
        <v>14.17.81 Screaming Essence of Hatred</v>
      </c>
      <c r="H1081" s="1" t="s">
        <v>366</v>
      </c>
      <c r="I1081" s="3" t="s">
        <v>341</v>
      </c>
      <c r="J1081" s="3">
        <v>5</v>
      </c>
      <c r="K1081" s="3">
        <v>1</v>
      </c>
    </row>
    <row r="1082" spans="2:11" ht="32.1" customHeight="1" x14ac:dyDescent="0.25">
      <c r="B1082" s="41" t="str">
        <f>_xlfn.CONCAT(tbEssences[[#This Row],[Prefix2]]," Essence of ",tbEssences[[#This Row],[Suffix]])</f>
        <v>Screaming Essence of Woe</v>
      </c>
      <c r="C1082" s="3" t="s">
        <v>304</v>
      </c>
      <c r="D1082" s="3" t="s">
        <v>335</v>
      </c>
      <c r="E1082" s="4">
        <f>ROW(tbEssences[#This Row])-ROW(tbEssences[#Headers])</f>
        <v>82</v>
      </c>
      <c r="F1082" s="4" t="str">
        <f>_xlfn.CONCAT(VLOOKUP(tbEssences[[#This Row],[Type]],tbBaseType[],2,FALSE),".",VLOOKUP(tbEssences[[#This Row],[Sub-Type]],tbSubtype[],2,FALSE),".",tbEssences[[#This Row],[Offset]])</f>
        <v>14.17.82</v>
      </c>
      <c r="G1082" s="41" t="str">
        <f>_xlfn.CONCAT( tbEssences[[#This Row],[Prefix]]," ", tbEssences[[#This Row],[Name]])</f>
        <v>14.17.82 Screaming Essence of Woe</v>
      </c>
      <c r="H1082" s="1" t="s">
        <v>366</v>
      </c>
      <c r="I1082" s="3" t="s">
        <v>342</v>
      </c>
      <c r="J1082" s="3">
        <v>5</v>
      </c>
      <c r="K1082" s="3">
        <v>1</v>
      </c>
    </row>
    <row r="1083" spans="2:11" ht="32.1" customHeight="1" x14ac:dyDescent="0.25">
      <c r="B1083" s="41" t="str">
        <f>_xlfn.CONCAT(tbEssences[[#This Row],[Prefix2]]," Essence of ",tbEssences[[#This Row],[Suffix]])</f>
        <v>Screaming Essence of Greed</v>
      </c>
      <c r="C1083" s="3" t="s">
        <v>304</v>
      </c>
      <c r="D1083" s="3" t="s">
        <v>335</v>
      </c>
      <c r="E1083" s="4">
        <f>ROW(tbEssences[#This Row])-ROW(tbEssences[#Headers])</f>
        <v>83</v>
      </c>
      <c r="F1083" s="4" t="str">
        <f>_xlfn.CONCAT(VLOOKUP(tbEssences[[#This Row],[Type]],tbBaseType[],2,FALSE),".",VLOOKUP(tbEssences[[#This Row],[Sub-Type]],tbSubtype[],2,FALSE),".",tbEssences[[#This Row],[Offset]])</f>
        <v>14.17.83</v>
      </c>
      <c r="G1083" s="41" t="str">
        <f>_xlfn.CONCAT( tbEssences[[#This Row],[Prefix]]," ", tbEssences[[#This Row],[Name]])</f>
        <v>14.17.83 Screaming Essence of Greed</v>
      </c>
      <c r="H1083" s="1" t="s">
        <v>366</v>
      </c>
      <c r="I1083" s="3" t="s">
        <v>343</v>
      </c>
      <c r="J1083" s="3">
        <v>5</v>
      </c>
      <c r="K1083" s="3">
        <v>1</v>
      </c>
    </row>
    <row r="1084" spans="2:11" ht="32.1" customHeight="1" x14ac:dyDescent="0.25">
      <c r="B1084" s="41" t="str">
        <f>_xlfn.CONCAT(tbEssences[[#This Row],[Prefix2]]," Essence of ",tbEssences[[#This Row],[Suffix]])</f>
        <v>Screaming Essence of Contempt</v>
      </c>
      <c r="C1084" s="3" t="s">
        <v>304</v>
      </c>
      <c r="D1084" s="3" t="s">
        <v>335</v>
      </c>
      <c r="E1084" s="4">
        <f>ROW(tbEssences[#This Row])-ROW(tbEssences[#Headers])</f>
        <v>84</v>
      </c>
      <c r="F1084" s="4" t="str">
        <f>_xlfn.CONCAT(VLOOKUP(tbEssences[[#This Row],[Type]],tbBaseType[],2,FALSE),".",VLOOKUP(tbEssences[[#This Row],[Sub-Type]],tbSubtype[],2,FALSE),".",tbEssences[[#This Row],[Offset]])</f>
        <v>14.17.84</v>
      </c>
      <c r="G1084" s="41" t="str">
        <f>_xlfn.CONCAT( tbEssences[[#This Row],[Prefix]]," ", tbEssences[[#This Row],[Name]])</f>
        <v>14.17.84 Screaming Essence of Contempt</v>
      </c>
      <c r="H1084" s="1" t="s">
        <v>366</v>
      </c>
      <c r="I1084" s="3" t="s">
        <v>344</v>
      </c>
      <c r="J1084" s="3">
        <v>5</v>
      </c>
      <c r="K1084" s="3">
        <v>1</v>
      </c>
    </row>
    <row r="1085" spans="2:11" ht="32.1" customHeight="1" x14ac:dyDescent="0.25">
      <c r="B1085" s="41" t="str">
        <f>_xlfn.CONCAT(tbEssences[[#This Row],[Prefix2]]," Essence of ",tbEssences[[#This Row],[Suffix]])</f>
        <v>Screaming Essence of Sorrow</v>
      </c>
      <c r="C1085" s="3" t="s">
        <v>304</v>
      </c>
      <c r="D1085" s="3" t="s">
        <v>335</v>
      </c>
      <c r="E1085" s="4">
        <f>ROW(tbEssences[#This Row])-ROW(tbEssences[#Headers])</f>
        <v>85</v>
      </c>
      <c r="F1085" s="4" t="str">
        <f>_xlfn.CONCAT(VLOOKUP(tbEssences[[#This Row],[Type]],tbBaseType[],2,FALSE),".",VLOOKUP(tbEssences[[#This Row],[Sub-Type]],tbSubtype[],2,FALSE),".",tbEssences[[#This Row],[Offset]])</f>
        <v>14.17.85</v>
      </c>
      <c r="G1085" s="41" t="str">
        <f>_xlfn.CONCAT( tbEssences[[#This Row],[Prefix]]," ", tbEssences[[#This Row],[Name]])</f>
        <v>14.17.85 Screaming Essence of Sorrow</v>
      </c>
      <c r="H1085" s="1" t="s">
        <v>366</v>
      </c>
      <c r="I1085" s="3" t="s">
        <v>345</v>
      </c>
      <c r="J1085" s="3">
        <v>5</v>
      </c>
      <c r="K1085" s="3">
        <v>2</v>
      </c>
    </row>
    <row r="1086" spans="2:11" ht="32.1" customHeight="1" x14ac:dyDescent="0.25">
      <c r="B1086" s="41" t="str">
        <f>_xlfn.CONCAT(tbEssences[[#This Row],[Prefix2]]," Essence of ",tbEssences[[#This Row],[Suffix]])</f>
        <v>Screaming Essence of Anger</v>
      </c>
      <c r="C1086" s="3" t="s">
        <v>304</v>
      </c>
      <c r="D1086" s="3" t="s">
        <v>335</v>
      </c>
      <c r="E1086" s="4">
        <f>ROW(tbEssences[#This Row])-ROW(tbEssences[#Headers])</f>
        <v>86</v>
      </c>
      <c r="F1086" s="4" t="str">
        <f>_xlfn.CONCAT(VLOOKUP(tbEssences[[#This Row],[Type]],tbBaseType[],2,FALSE),".",VLOOKUP(tbEssences[[#This Row],[Sub-Type]],tbSubtype[],2,FALSE),".",tbEssences[[#This Row],[Offset]])</f>
        <v>14.17.86</v>
      </c>
      <c r="G1086" s="41" t="str">
        <f>_xlfn.CONCAT( tbEssences[[#This Row],[Prefix]]," ", tbEssences[[#This Row],[Name]])</f>
        <v>14.17.86 Screaming Essence of Anger</v>
      </c>
      <c r="H1086" s="1" t="s">
        <v>366</v>
      </c>
      <c r="I1086" s="3" t="s">
        <v>346</v>
      </c>
      <c r="J1086" s="3">
        <v>5</v>
      </c>
      <c r="K1086" s="3">
        <v>2</v>
      </c>
    </row>
    <row r="1087" spans="2:11" ht="32.1" customHeight="1" x14ac:dyDescent="0.25">
      <c r="B1087" s="41" t="str">
        <f>_xlfn.CONCAT(tbEssences[[#This Row],[Prefix2]]," Essence of ",tbEssences[[#This Row],[Suffix]])</f>
        <v>Screaming Essence of Torment</v>
      </c>
      <c r="C1087" s="3" t="s">
        <v>304</v>
      </c>
      <c r="D1087" s="3" t="s">
        <v>335</v>
      </c>
      <c r="E1087" s="4">
        <f>ROW(tbEssences[#This Row])-ROW(tbEssences[#Headers])</f>
        <v>87</v>
      </c>
      <c r="F1087" s="4" t="str">
        <f>_xlfn.CONCAT(VLOOKUP(tbEssences[[#This Row],[Type]],tbBaseType[],2,FALSE),".",VLOOKUP(tbEssences[[#This Row],[Sub-Type]],tbSubtype[],2,FALSE),".",tbEssences[[#This Row],[Offset]])</f>
        <v>14.17.87</v>
      </c>
      <c r="G1087" s="41" t="str">
        <f>_xlfn.CONCAT( tbEssences[[#This Row],[Prefix]]," ", tbEssences[[#This Row],[Name]])</f>
        <v>14.17.87 Screaming Essence of Torment</v>
      </c>
      <c r="H1087" s="1" t="s">
        <v>366</v>
      </c>
      <c r="I1087" s="3" t="s">
        <v>347</v>
      </c>
      <c r="J1087" s="3">
        <v>5</v>
      </c>
      <c r="K1087" s="3">
        <v>2</v>
      </c>
    </row>
    <row r="1088" spans="2:11" ht="32.1" customHeight="1" x14ac:dyDescent="0.25">
      <c r="B1088" s="41" t="str">
        <f>_xlfn.CONCAT(tbEssences[[#This Row],[Prefix2]]," Essence of ",tbEssences[[#This Row],[Suffix]])</f>
        <v>Screaming Essence of Fear</v>
      </c>
      <c r="C1088" s="3" t="s">
        <v>304</v>
      </c>
      <c r="D1088" s="3" t="s">
        <v>335</v>
      </c>
      <c r="E1088" s="4">
        <f>ROW(tbEssences[#This Row])-ROW(tbEssences[#Headers])</f>
        <v>88</v>
      </c>
      <c r="F1088" s="4" t="str">
        <f>_xlfn.CONCAT(VLOOKUP(tbEssences[[#This Row],[Type]],tbBaseType[],2,FALSE),".",VLOOKUP(tbEssences[[#This Row],[Sub-Type]],tbSubtype[],2,FALSE),".",tbEssences[[#This Row],[Offset]])</f>
        <v>14.17.88</v>
      </c>
      <c r="G1088" s="41" t="str">
        <f>_xlfn.CONCAT( tbEssences[[#This Row],[Prefix]]," ", tbEssences[[#This Row],[Name]])</f>
        <v>14.17.88 Screaming Essence of Fear</v>
      </c>
      <c r="H1088" s="1" t="s">
        <v>366</v>
      </c>
      <c r="I1088" s="3" t="s">
        <v>348</v>
      </c>
      <c r="J1088" s="3">
        <v>5</v>
      </c>
      <c r="K1088" s="3">
        <v>2</v>
      </c>
    </row>
    <row r="1089" spans="2:11" ht="32.1" customHeight="1" x14ac:dyDescent="0.25">
      <c r="B1089" s="41" t="str">
        <f>_xlfn.CONCAT(tbEssences[[#This Row],[Prefix2]]," Essence of ",tbEssences[[#This Row],[Suffix]])</f>
        <v>Screaming Essence of Suffering</v>
      </c>
      <c r="C1089" s="3" t="s">
        <v>304</v>
      </c>
      <c r="D1089" s="3" t="s">
        <v>335</v>
      </c>
      <c r="E1089" s="4">
        <f>ROW(tbEssences[#This Row])-ROW(tbEssences[#Headers])</f>
        <v>89</v>
      </c>
      <c r="F1089" s="4" t="str">
        <f>_xlfn.CONCAT(VLOOKUP(tbEssences[[#This Row],[Type]],tbBaseType[],2,FALSE),".",VLOOKUP(tbEssences[[#This Row],[Sub-Type]],tbSubtype[],2,FALSE),".",tbEssences[[#This Row],[Offset]])</f>
        <v>14.17.89</v>
      </c>
      <c r="G1089" s="41" t="str">
        <f>_xlfn.CONCAT( tbEssences[[#This Row],[Prefix]]," ", tbEssences[[#This Row],[Name]])</f>
        <v>14.17.89 Screaming Essence of Suffering</v>
      </c>
      <c r="H1089" s="1" t="s">
        <v>366</v>
      </c>
      <c r="I1089" s="3" t="s">
        <v>349</v>
      </c>
      <c r="J1089" s="3">
        <v>5</v>
      </c>
      <c r="K1089" s="3">
        <v>3</v>
      </c>
    </row>
    <row r="1090" spans="2:11" ht="32.1" customHeight="1" x14ac:dyDescent="0.25">
      <c r="B1090" s="41" t="str">
        <f>_xlfn.CONCAT(tbEssences[[#This Row],[Prefix2]]," Essence of ",tbEssences[[#This Row],[Suffix]])</f>
        <v>Screaming Essence of Rage</v>
      </c>
      <c r="C1090" s="3" t="s">
        <v>304</v>
      </c>
      <c r="D1090" s="3" t="s">
        <v>335</v>
      </c>
      <c r="E1090" s="4">
        <f>ROW(tbEssences[#This Row])-ROW(tbEssences[#Headers])</f>
        <v>90</v>
      </c>
      <c r="F1090" s="4" t="str">
        <f>_xlfn.CONCAT(VLOOKUP(tbEssences[[#This Row],[Type]],tbBaseType[],2,FALSE),".",VLOOKUP(tbEssences[[#This Row],[Sub-Type]],tbSubtype[],2,FALSE),".",tbEssences[[#This Row],[Offset]])</f>
        <v>14.17.90</v>
      </c>
      <c r="G1090" s="41" t="str">
        <f>_xlfn.CONCAT( tbEssences[[#This Row],[Prefix]]," ", tbEssences[[#This Row],[Name]])</f>
        <v>14.17.90 Screaming Essence of Rage</v>
      </c>
      <c r="H1090" s="1" t="s">
        <v>366</v>
      </c>
      <c r="I1090" s="3" t="s">
        <v>350</v>
      </c>
      <c r="J1090" s="3">
        <v>5</v>
      </c>
      <c r="K1090" s="3">
        <v>3</v>
      </c>
    </row>
    <row r="1091" spans="2:11" ht="32.1" customHeight="1" x14ac:dyDescent="0.25">
      <c r="B1091" s="41" t="str">
        <f>_xlfn.CONCAT(tbEssences[[#This Row],[Prefix2]]," Essence of ",tbEssences[[#This Row],[Suffix]])</f>
        <v>Screaming Essence of Wrath</v>
      </c>
      <c r="C1091" s="3" t="s">
        <v>304</v>
      </c>
      <c r="D1091" s="3" t="s">
        <v>335</v>
      </c>
      <c r="E1091" s="4">
        <f>ROW(tbEssences[#This Row])-ROW(tbEssences[#Headers])</f>
        <v>91</v>
      </c>
      <c r="F1091" s="4" t="str">
        <f>_xlfn.CONCAT(VLOOKUP(tbEssences[[#This Row],[Type]],tbBaseType[],2,FALSE),".",VLOOKUP(tbEssences[[#This Row],[Sub-Type]],tbSubtype[],2,FALSE),".",tbEssences[[#This Row],[Offset]])</f>
        <v>14.17.91</v>
      </c>
      <c r="G1091" s="41" t="str">
        <f>_xlfn.CONCAT( tbEssences[[#This Row],[Prefix]]," ", tbEssences[[#This Row],[Name]])</f>
        <v>14.17.91 Screaming Essence of Wrath</v>
      </c>
      <c r="H1091" s="1" t="s">
        <v>366</v>
      </c>
      <c r="I1091" s="3" t="s">
        <v>351</v>
      </c>
      <c r="J1091" s="3">
        <v>5</v>
      </c>
      <c r="K1091" s="3">
        <v>3</v>
      </c>
    </row>
    <row r="1092" spans="2:11" ht="32.1" customHeight="1" x14ac:dyDescent="0.25">
      <c r="B1092" s="41" t="str">
        <f>_xlfn.CONCAT(tbEssences[[#This Row],[Prefix2]]," Essence of ",tbEssences[[#This Row],[Suffix]])</f>
        <v>Screaming Essence of Doubt</v>
      </c>
      <c r="C1092" s="3" t="s">
        <v>304</v>
      </c>
      <c r="D1092" s="3" t="s">
        <v>335</v>
      </c>
      <c r="E1092" s="4">
        <f>ROW(tbEssences[#This Row])-ROW(tbEssences[#Headers])</f>
        <v>92</v>
      </c>
      <c r="F1092" s="4" t="str">
        <f>_xlfn.CONCAT(VLOOKUP(tbEssences[[#This Row],[Type]],tbBaseType[],2,FALSE),".",VLOOKUP(tbEssences[[#This Row],[Sub-Type]],tbSubtype[],2,FALSE),".",tbEssences[[#This Row],[Offset]])</f>
        <v>14.17.92</v>
      </c>
      <c r="G1092" s="41" t="str">
        <f>_xlfn.CONCAT( tbEssences[[#This Row],[Prefix]]," ", tbEssences[[#This Row],[Name]])</f>
        <v>14.17.92 Screaming Essence of Doubt</v>
      </c>
      <c r="H1092" s="1" t="s">
        <v>366</v>
      </c>
      <c r="I1092" s="3" t="s">
        <v>352</v>
      </c>
      <c r="J1092" s="3">
        <v>5</v>
      </c>
      <c r="K1092" s="3">
        <v>3</v>
      </c>
    </row>
    <row r="1093" spans="2:11" ht="32.1" customHeight="1" x14ac:dyDescent="0.25">
      <c r="B1093" s="41" t="str">
        <f>_xlfn.CONCAT(tbEssences[[#This Row],[Prefix2]]," Essence of ",tbEssences[[#This Row],[Suffix]])</f>
        <v>Screaming Essence of Anguish</v>
      </c>
      <c r="C1093" s="3" t="s">
        <v>304</v>
      </c>
      <c r="D1093" s="3" t="s">
        <v>335</v>
      </c>
      <c r="E1093" s="4">
        <f>ROW(tbEssences[#This Row])-ROW(tbEssences[#Headers])</f>
        <v>93</v>
      </c>
      <c r="F1093" s="4" t="str">
        <f>_xlfn.CONCAT(VLOOKUP(tbEssences[[#This Row],[Type]],tbBaseType[],2,FALSE),".",VLOOKUP(tbEssences[[#This Row],[Sub-Type]],tbSubtype[],2,FALSE),".",tbEssences[[#This Row],[Offset]])</f>
        <v>14.17.93</v>
      </c>
      <c r="G1093" s="41" t="str">
        <f>_xlfn.CONCAT( tbEssences[[#This Row],[Prefix]]," ", tbEssences[[#This Row],[Name]])</f>
        <v>14.17.93 Screaming Essence of Anguish</v>
      </c>
      <c r="H1093" s="1" t="s">
        <v>366</v>
      </c>
      <c r="I1093" s="3" t="s">
        <v>353</v>
      </c>
      <c r="J1093" s="3">
        <v>5</v>
      </c>
      <c r="K1093" s="3">
        <v>4</v>
      </c>
    </row>
    <row r="1094" spans="2:11" ht="32.1" customHeight="1" x14ac:dyDescent="0.25">
      <c r="B1094" s="41" t="str">
        <f>_xlfn.CONCAT(tbEssences[[#This Row],[Prefix2]]," Essence of ",tbEssences[[#This Row],[Suffix]])</f>
        <v>Screaming Essence of Loathing</v>
      </c>
      <c r="C1094" s="3" t="s">
        <v>304</v>
      </c>
      <c r="D1094" s="3" t="s">
        <v>335</v>
      </c>
      <c r="E1094" s="4">
        <f>ROW(tbEssences[#This Row])-ROW(tbEssences[#Headers])</f>
        <v>94</v>
      </c>
      <c r="F1094" s="4" t="str">
        <f>_xlfn.CONCAT(VLOOKUP(tbEssences[[#This Row],[Type]],tbBaseType[],2,FALSE),".",VLOOKUP(tbEssences[[#This Row],[Sub-Type]],tbSubtype[],2,FALSE),".",tbEssences[[#This Row],[Offset]])</f>
        <v>14.17.94</v>
      </c>
      <c r="G1094" s="41" t="str">
        <f>_xlfn.CONCAT( tbEssences[[#This Row],[Prefix]]," ", tbEssences[[#This Row],[Name]])</f>
        <v>14.17.94 Screaming Essence of Loathing</v>
      </c>
      <c r="H1094" s="1" t="s">
        <v>366</v>
      </c>
      <c r="I1094" s="3" t="s">
        <v>354</v>
      </c>
      <c r="J1094" s="3">
        <v>5</v>
      </c>
      <c r="K1094" s="3">
        <v>4</v>
      </c>
    </row>
    <row r="1095" spans="2:11" ht="32.1" customHeight="1" x14ac:dyDescent="0.25">
      <c r="B1095" s="41" t="str">
        <f>_xlfn.CONCAT(tbEssences[[#This Row],[Prefix2]]," Essence of ",tbEssences[[#This Row],[Suffix]])</f>
        <v>Screaming Essence of Spite</v>
      </c>
      <c r="C1095" s="3" t="s">
        <v>304</v>
      </c>
      <c r="D1095" s="3" t="s">
        <v>335</v>
      </c>
      <c r="E1095" s="4">
        <f>ROW(tbEssences[#This Row])-ROW(tbEssences[#Headers])</f>
        <v>95</v>
      </c>
      <c r="F1095" s="4" t="str">
        <f>_xlfn.CONCAT(VLOOKUP(tbEssences[[#This Row],[Type]],tbBaseType[],2,FALSE),".",VLOOKUP(tbEssences[[#This Row],[Sub-Type]],tbSubtype[],2,FALSE),".",tbEssences[[#This Row],[Offset]])</f>
        <v>14.17.95</v>
      </c>
      <c r="G1095" s="41" t="str">
        <f>_xlfn.CONCAT( tbEssences[[#This Row],[Prefix]]," ", tbEssences[[#This Row],[Name]])</f>
        <v>14.17.95 Screaming Essence of Spite</v>
      </c>
      <c r="H1095" s="1" t="s">
        <v>366</v>
      </c>
      <c r="I1095" s="3" t="s">
        <v>355</v>
      </c>
      <c r="J1095" s="3">
        <v>5</v>
      </c>
      <c r="K1095" s="3">
        <v>4</v>
      </c>
    </row>
    <row r="1096" spans="2:11" ht="32.1" customHeight="1" x14ac:dyDescent="0.25">
      <c r="B1096" s="41" t="str">
        <f>_xlfn.CONCAT(tbEssences[[#This Row],[Prefix2]]," Essence of ",tbEssences[[#This Row],[Suffix]])</f>
        <v>Screaming Essence of Zeal</v>
      </c>
      <c r="C1096" s="3" t="s">
        <v>304</v>
      </c>
      <c r="D1096" s="3" t="s">
        <v>335</v>
      </c>
      <c r="E1096" s="4">
        <f>ROW(tbEssences[#This Row])-ROW(tbEssences[#Headers])</f>
        <v>96</v>
      </c>
      <c r="F1096" s="4" t="str">
        <f>_xlfn.CONCAT(VLOOKUP(tbEssences[[#This Row],[Type]],tbBaseType[],2,FALSE),".",VLOOKUP(tbEssences[[#This Row],[Sub-Type]],tbSubtype[],2,FALSE),".",tbEssences[[#This Row],[Offset]])</f>
        <v>14.17.96</v>
      </c>
      <c r="G1096" s="41" t="str">
        <f>_xlfn.CONCAT( tbEssences[[#This Row],[Prefix]]," ", tbEssences[[#This Row],[Name]])</f>
        <v>14.17.96 Screaming Essence of Zeal</v>
      </c>
      <c r="H1096" s="1" t="s">
        <v>366</v>
      </c>
      <c r="I1096" s="3" t="s">
        <v>356</v>
      </c>
      <c r="J1096" s="3">
        <v>5</v>
      </c>
      <c r="K1096" s="3">
        <v>4</v>
      </c>
    </row>
    <row r="1097" spans="2:11" ht="32.1" customHeight="1" x14ac:dyDescent="0.25">
      <c r="B1097" s="41" t="str">
        <f>_xlfn.CONCAT(tbEssences[[#This Row],[Prefix2]]," Essence of ",tbEssences[[#This Row],[Suffix]])</f>
        <v>Screaming Essence of Misery</v>
      </c>
      <c r="C1097" s="3" t="s">
        <v>304</v>
      </c>
      <c r="D1097" s="3" t="s">
        <v>335</v>
      </c>
      <c r="E1097" s="4">
        <f>ROW(tbEssences[#This Row])-ROW(tbEssences[#Headers])</f>
        <v>97</v>
      </c>
      <c r="F1097" s="4" t="str">
        <f>_xlfn.CONCAT(VLOOKUP(tbEssences[[#This Row],[Type]],tbBaseType[],2,FALSE),".",VLOOKUP(tbEssences[[#This Row],[Sub-Type]],tbSubtype[],2,FALSE),".",tbEssences[[#This Row],[Offset]])</f>
        <v>14.17.97</v>
      </c>
      <c r="G1097" s="41" t="str">
        <f>_xlfn.CONCAT( tbEssences[[#This Row],[Prefix]]," ", tbEssences[[#This Row],[Name]])</f>
        <v>14.17.97 Screaming Essence of Misery</v>
      </c>
      <c r="H1097" s="1" t="s">
        <v>366</v>
      </c>
      <c r="I1097" s="3" t="s">
        <v>357</v>
      </c>
      <c r="J1097" s="3">
        <v>5</v>
      </c>
      <c r="K1097" s="3">
        <v>5</v>
      </c>
    </row>
    <row r="1098" spans="2:11" ht="32.1" customHeight="1" x14ac:dyDescent="0.25">
      <c r="B1098" s="41" t="str">
        <f>_xlfn.CONCAT(tbEssences[[#This Row],[Prefix2]]," Essence of ",tbEssences[[#This Row],[Suffix]])</f>
        <v>Screaming Essence of Dread</v>
      </c>
      <c r="C1098" s="3" t="s">
        <v>304</v>
      </c>
      <c r="D1098" s="3" t="s">
        <v>335</v>
      </c>
      <c r="E1098" s="4">
        <f>ROW(tbEssences[#This Row])-ROW(tbEssences[#Headers])</f>
        <v>98</v>
      </c>
      <c r="F1098" s="4" t="str">
        <f>_xlfn.CONCAT(VLOOKUP(tbEssences[[#This Row],[Type]],tbBaseType[],2,FALSE),".",VLOOKUP(tbEssences[[#This Row],[Sub-Type]],tbSubtype[],2,FALSE),".",tbEssences[[#This Row],[Offset]])</f>
        <v>14.17.98</v>
      </c>
      <c r="G1098" s="41" t="str">
        <f>_xlfn.CONCAT( tbEssences[[#This Row],[Prefix]]," ", tbEssences[[#This Row],[Name]])</f>
        <v>14.17.98 Screaming Essence of Dread</v>
      </c>
      <c r="H1098" s="1" t="s">
        <v>366</v>
      </c>
      <c r="I1098" s="3" t="s">
        <v>358</v>
      </c>
      <c r="J1098" s="3">
        <v>5</v>
      </c>
      <c r="K1098" s="3">
        <v>5</v>
      </c>
    </row>
    <row r="1099" spans="2:11" ht="32.1" customHeight="1" x14ac:dyDescent="0.25">
      <c r="B1099" s="41" t="str">
        <f>_xlfn.CONCAT(tbEssences[[#This Row],[Prefix2]]," Essence of ",tbEssences[[#This Row],[Suffix]])</f>
        <v>Screaming Essence of Scorn</v>
      </c>
      <c r="C1099" s="3" t="s">
        <v>304</v>
      </c>
      <c r="D1099" s="3" t="s">
        <v>335</v>
      </c>
      <c r="E1099" s="4">
        <f>ROW(tbEssences[#This Row])-ROW(tbEssences[#Headers])</f>
        <v>99</v>
      </c>
      <c r="F1099" s="4" t="str">
        <f>_xlfn.CONCAT(VLOOKUP(tbEssences[[#This Row],[Type]],tbBaseType[],2,FALSE),".",VLOOKUP(tbEssences[[#This Row],[Sub-Type]],tbSubtype[],2,FALSE),".",tbEssences[[#This Row],[Offset]])</f>
        <v>14.17.99</v>
      </c>
      <c r="G1099" s="41" t="str">
        <f>_xlfn.CONCAT( tbEssences[[#This Row],[Prefix]]," ", tbEssences[[#This Row],[Name]])</f>
        <v>14.17.99 Screaming Essence of Scorn</v>
      </c>
      <c r="H1099" s="1" t="s">
        <v>366</v>
      </c>
      <c r="I1099" s="3" t="s">
        <v>359</v>
      </c>
      <c r="J1099" s="3">
        <v>5</v>
      </c>
      <c r="K1099" s="3">
        <v>5</v>
      </c>
    </row>
    <row r="1100" spans="2:11" ht="32.1" customHeight="1" x14ac:dyDescent="0.25">
      <c r="B1100" s="41" t="str">
        <f>_xlfn.CONCAT(tbEssences[[#This Row],[Prefix2]]," Essence of ",tbEssences[[#This Row],[Suffix]])</f>
        <v>Screaming Essence of Envy</v>
      </c>
      <c r="C1100" s="3" t="s">
        <v>304</v>
      </c>
      <c r="D1100" s="3" t="s">
        <v>335</v>
      </c>
      <c r="E1100" s="4">
        <f>ROW(tbEssences[#This Row])-ROW(tbEssences[#Headers])</f>
        <v>100</v>
      </c>
      <c r="F1100" s="4" t="str">
        <f>_xlfn.CONCAT(VLOOKUP(tbEssences[[#This Row],[Type]],tbBaseType[],2,FALSE),".",VLOOKUP(tbEssences[[#This Row],[Sub-Type]],tbSubtype[],2,FALSE),".",tbEssences[[#This Row],[Offset]])</f>
        <v>14.17.100</v>
      </c>
      <c r="G1100" s="41" t="str">
        <f>_xlfn.CONCAT( tbEssences[[#This Row],[Prefix]]," ", tbEssences[[#This Row],[Name]])</f>
        <v>14.17.100 Screaming Essence of Envy</v>
      </c>
      <c r="H1100" s="1" t="s">
        <v>366</v>
      </c>
      <c r="I1100" s="3" t="s">
        <v>360</v>
      </c>
      <c r="J1100" s="3">
        <v>5</v>
      </c>
      <c r="K1100" s="3">
        <v>5</v>
      </c>
    </row>
    <row r="1101" spans="2:11" ht="32.1" customHeight="1" x14ac:dyDescent="0.25">
      <c r="B1101" s="41" t="str">
        <f>_xlfn.CONCAT(tbEssences[[#This Row],[Prefix2]]," Essence of ",tbEssences[[#This Row],[Suffix]])</f>
        <v>Shrieking Essence of Hatred</v>
      </c>
      <c r="C1101" s="3" t="s">
        <v>304</v>
      </c>
      <c r="D1101" s="3" t="s">
        <v>335</v>
      </c>
      <c r="E1101" s="4">
        <f>ROW(tbEssences[#This Row])-ROW(tbEssences[#Headers])</f>
        <v>101</v>
      </c>
      <c r="F1101" s="4" t="str">
        <f>_xlfn.CONCAT(VLOOKUP(tbEssences[[#This Row],[Type]],tbBaseType[],2,FALSE),".",VLOOKUP(tbEssences[[#This Row],[Sub-Type]],tbSubtype[],2,FALSE),".",tbEssences[[#This Row],[Offset]])</f>
        <v>14.17.101</v>
      </c>
      <c r="G1101" s="41" t="str">
        <f>_xlfn.CONCAT( tbEssences[[#This Row],[Prefix]]," ", tbEssences[[#This Row],[Name]])</f>
        <v>14.17.101 Shrieking Essence of Hatred</v>
      </c>
      <c r="H1101" s="1" t="s">
        <v>367</v>
      </c>
      <c r="I1101" s="3" t="s">
        <v>341</v>
      </c>
      <c r="J1101" s="3">
        <v>6</v>
      </c>
      <c r="K1101" s="3">
        <v>1</v>
      </c>
    </row>
    <row r="1102" spans="2:11" ht="32.1" customHeight="1" x14ac:dyDescent="0.25">
      <c r="B1102" s="41" t="str">
        <f>_xlfn.CONCAT(tbEssences[[#This Row],[Prefix2]]," Essence of ",tbEssences[[#This Row],[Suffix]])</f>
        <v>Shrieking Essence of Woe</v>
      </c>
      <c r="C1102" s="3" t="s">
        <v>304</v>
      </c>
      <c r="D1102" s="3" t="s">
        <v>335</v>
      </c>
      <c r="E1102" s="4">
        <f>ROW(tbEssences[#This Row])-ROW(tbEssences[#Headers])</f>
        <v>102</v>
      </c>
      <c r="F1102" s="4" t="str">
        <f>_xlfn.CONCAT(VLOOKUP(tbEssences[[#This Row],[Type]],tbBaseType[],2,FALSE),".",VLOOKUP(tbEssences[[#This Row],[Sub-Type]],tbSubtype[],2,FALSE),".",tbEssences[[#This Row],[Offset]])</f>
        <v>14.17.102</v>
      </c>
      <c r="G1102" s="41" t="str">
        <f>_xlfn.CONCAT( tbEssences[[#This Row],[Prefix]]," ", tbEssences[[#This Row],[Name]])</f>
        <v>14.17.102 Shrieking Essence of Woe</v>
      </c>
      <c r="H1102" s="1" t="s">
        <v>367</v>
      </c>
      <c r="I1102" s="3" t="s">
        <v>342</v>
      </c>
      <c r="J1102" s="3">
        <v>6</v>
      </c>
      <c r="K1102" s="3">
        <v>1</v>
      </c>
    </row>
    <row r="1103" spans="2:11" ht="32.1" customHeight="1" x14ac:dyDescent="0.25">
      <c r="B1103" s="41" t="str">
        <f>_xlfn.CONCAT(tbEssences[[#This Row],[Prefix2]]," Essence of ",tbEssences[[#This Row],[Suffix]])</f>
        <v>Shrieking Essence of Greed</v>
      </c>
      <c r="C1103" s="3" t="s">
        <v>304</v>
      </c>
      <c r="D1103" s="3" t="s">
        <v>335</v>
      </c>
      <c r="E1103" s="4">
        <f>ROW(tbEssences[#This Row])-ROW(tbEssences[#Headers])</f>
        <v>103</v>
      </c>
      <c r="F1103" s="4" t="str">
        <f>_xlfn.CONCAT(VLOOKUP(tbEssences[[#This Row],[Type]],tbBaseType[],2,FALSE),".",VLOOKUP(tbEssences[[#This Row],[Sub-Type]],tbSubtype[],2,FALSE),".",tbEssences[[#This Row],[Offset]])</f>
        <v>14.17.103</v>
      </c>
      <c r="G1103" s="41" t="str">
        <f>_xlfn.CONCAT( tbEssences[[#This Row],[Prefix]]," ", tbEssences[[#This Row],[Name]])</f>
        <v>14.17.103 Shrieking Essence of Greed</v>
      </c>
      <c r="H1103" s="1" t="s">
        <v>367</v>
      </c>
      <c r="I1103" s="3" t="s">
        <v>343</v>
      </c>
      <c r="J1103" s="3">
        <v>6</v>
      </c>
      <c r="K1103" s="3">
        <v>1</v>
      </c>
    </row>
    <row r="1104" spans="2:11" ht="32.1" customHeight="1" x14ac:dyDescent="0.25">
      <c r="B1104" s="41" t="str">
        <f>_xlfn.CONCAT(tbEssences[[#This Row],[Prefix2]]," Essence of ",tbEssences[[#This Row],[Suffix]])</f>
        <v>Shrieking Essence of Contempt</v>
      </c>
      <c r="C1104" s="3" t="s">
        <v>304</v>
      </c>
      <c r="D1104" s="3" t="s">
        <v>335</v>
      </c>
      <c r="E1104" s="4">
        <f>ROW(tbEssences[#This Row])-ROW(tbEssences[#Headers])</f>
        <v>104</v>
      </c>
      <c r="F1104" s="4" t="str">
        <f>_xlfn.CONCAT(VLOOKUP(tbEssences[[#This Row],[Type]],tbBaseType[],2,FALSE),".",VLOOKUP(tbEssences[[#This Row],[Sub-Type]],tbSubtype[],2,FALSE),".",tbEssences[[#This Row],[Offset]])</f>
        <v>14.17.104</v>
      </c>
      <c r="G1104" s="41" t="str">
        <f>_xlfn.CONCAT( tbEssences[[#This Row],[Prefix]]," ", tbEssences[[#This Row],[Name]])</f>
        <v>14.17.104 Shrieking Essence of Contempt</v>
      </c>
      <c r="H1104" s="1" t="s">
        <v>367</v>
      </c>
      <c r="I1104" s="3" t="s">
        <v>344</v>
      </c>
      <c r="J1104" s="3">
        <v>6</v>
      </c>
      <c r="K1104" s="3">
        <v>1</v>
      </c>
    </row>
    <row r="1105" spans="2:11" ht="32.1" customHeight="1" x14ac:dyDescent="0.25">
      <c r="B1105" s="41" t="str">
        <f>_xlfn.CONCAT(tbEssences[[#This Row],[Prefix2]]," Essence of ",tbEssences[[#This Row],[Suffix]])</f>
        <v>Shrieking Essence of Sorrow</v>
      </c>
      <c r="C1105" s="3" t="s">
        <v>304</v>
      </c>
      <c r="D1105" s="3" t="s">
        <v>335</v>
      </c>
      <c r="E1105" s="4">
        <f>ROW(tbEssences[#This Row])-ROW(tbEssences[#Headers])</f>
        <v>105</v>
      </c>
      <c r="F1105" s="4" t="str">
        <f>_xlfn.CONCAT(VLOOKUP(tbEssences[[#This Row],[Type]],tbBaseType[],2,FALSE),".",VLOOKUP(tbEssences[[#This Row],[Sub-Type]],tbSubtype[],2,FALSE),".",tbEssences[[#This Row],[Offset]])</f>
        <v>14.17.105</v>
      </c>
      <c r="G1105" s="41" t="str">
        <f>_xlfn.CONCAT( tbEssences[[#This Row],[Prefix]]," ", tbEssences[[#This Row],[Name]])</f>
        <v>14.17.105 Shrieking Essence of Sorrow</v>
      </c>
      <c r="H1105" s="1" t="s">
        <v>367</v>
      </c>
      <c r="I1105" s="3" t="s">
        <v>345</v>
      </c>
      <c r="J1105" s="3">
        <v>6</v>
      </c>
      <c r="K1105" s="3">
        <v>2</v>
      </c>
    </row>
    <row r="1106" spans="2:11" ht="32.1" customHeight="1" x14ac:dyDescent="0.25">
      <c r="B1106" s="41" t="str">
        <f>_xlfn.CONCAT(tbEssences[[#This Row],[Prefix2]]," Essence of ",tbEssences[[#This Row],[Suffix]])</f>
        <v>Shrieking Essence of Anger</v>
      </c>
      <c r="C1106" s="3" t="s">
        <v>304</v>
      </c>
      <c r="D1106" s="3" t="s">
        <v>335</v>
      </c>
      <c r="E1106" s="4">
        <f>ROW(tbEssences[#This Row])-ROW(tbEssences[#Headers])</f>
        <v>106</v>
      </c>
      <c r="F1106" s="4" t="str">
        <f>_xlfn.CONCAT(VLOOKUP(tbEssences[[#This Row],[Type]],tbBaseType[],2,FALSE),".",VLOOKUP(tbEssences[[#This Row],[Sub-Type]],tbSubtype[],2,FALSE),".",tbEssences[[#This Row],[Offset]])</f>
        <v>14.17.106</v>
      </c>
      <c r="G1106" s="41" t="str">
        <f>_xlfn.CONCAT( tbEssences[[#This Row],[Prefix]]," ", tbEssences[[#This Row],[Name]])</f>
        <v>14.17.106 Shrieking Essence of Anger</v>
      </c>
      <c r="H1106" s="1" t="s">
        <v>367</v>
      </c>
      <c r="I1106" s="3" t="s">
        <v>346</v>
      </c>
      <c r="J1106" s="3">
        <v>6</v>
      </c>
      <c r="K1106" s="3">
        <v>2</v>
      </c>
    </row>
    <row r="1107" spans="2:11" ht="32.1" customHeight="1" x14ac:dyDescent="0.25">
      <c r="B1107" s="41" t="str">
        <f>_xlfn.CONCAT(tbEssences[[#This Row],[Prefix2]]," Essence of ",tbEssences[[#This Row],[Suffix]])</f>
        <v>Shrieking Essence of Torment</v>
      </c>
      <c r="C1107" s="3" t="s">
        <v>304</v>
      </c>
      <c r="D1107" s="3" t="s">
        <v>335</v>
      </c>
      <c r="E1107" s="4">
        <f>ROW(tbEssences[#This Row])-ROW(tbEssences[#Headers])</f>
        <v>107</v>
      </c>
      <c r="F1107" s="4" t="str">
        <f>_xlfn.CONCAT(VLOOKUP(tbEssences[[#This Row],[Type]],tbBaseType[],2,FALSE),".",VLOOKUP(tbEssences[[#This Row],[Sub-Type]],tbSubtype[],2,FALSE),".",tbEssences[[#This Row],[Offset]])</f>
        <v>14.17.107</v>
      </c>
      <c r="G1107" s="41" t="str">
        <f>_xlfn.CONCAT( tbEssences[[#This Row],[Prefix]]," ", tbEssences[[#This Row],[Name]])</f>
        <v>14.17.107 Shrieking Essence of Torment</v>
      </c>
      <c r="H1107" s="1" t="s">
        <v>367</v>
      </c>
      <c r="I1107" s="3" t="s">
        <v>347</v>
      </c>
      <c r="J1107" s="3">
        <v>6</v>
      </c>
      <c r="K1107" s="3">
        <v>2</v>
      </c>
    </row>
    <row r="1108" spans="2:11" ht="32.1" customHeight="1" x14ac:dyDescent="0.25">
      <c r="B1108" s="41" t="str">
        <f>_xlfn.CONCAT(tbEssences[[#This Row],[Prefix2]]," Essence of ",tbEssences[[#This Row],[Suffix]])</f>
        <v>Shrieking Essence of Fear</v>
      </c>
      <c r="C1108" s="3" t="s">
        <v>304</v>
      </c>
      <c r="D1108" s="3" t="s">
        <v>335</v>
      </c>
      <c r="E1108" s="4">
        <f>ROW(tbEssences[#This Row])-ROW(tbEssences[#Headers])</f>
        <v>108</v>
      </c>
      <c r="F1108" s="4" t="str">
        <f>_xlfn.CONCAT(VLOOKUP(tbEssences[[#This Row],[Type]],tbBaseType[],2,FALSE),".",VLOOKUP(tbEssences[[#This Row],[Sub-Type]],tbSubtype[],2,FALSE),".",tbEssences[[#This Row],[Offset]])</f>
        <v>14.17.108</v>
      </c>
      <c r="G1108" s="41" t="str">
        <f>_xlfn.CONCAT( tbEssences[[#This Row],[Prefix]]," ", tbEssences[[#This Row],[Name]])</f>
        <v>14.17.108 Shrieking Essence of Fear</v>
      </c>
      <c r="H1108" s="1" t="s">
        <v>367</v>
      </c>
      <c r="I1108" s="3" t="s">
        <v>348</v>
      </c>
      <c r="J1108" s="3">
        <v>6</v>
      </c>
      <c r="K1108" s="3">
        <v>2</v>
      </c>
    </row>
    <row r="1109" spans="2:11" ht="32.1" customHeight="1" x14ac:dyDescent="0.25">
      <c r="B1109" s="41" t="str">
        <f>_xlfn.CONCAT(tbEssences[[#This Row],[Prefix2]]," Essence of ",tbEssences[[#This Row],[Suffix]])</f>
        <v>Shrieking Essence of Suffering</v>
      </c>
      <c r="C1109" s="3" t="s">
        <v>304</v>
      </c>
      <c r="D1109" s="3" t="s">
        <v>335</v>
      </c>
      <c r="E1109" s="4">
        <f>ROW(tbEssences[#This Row])-ROW(tbEssences[#Headers])</f>
        <v>109</v>
      </c>
      <c r="F1109" s="4" t="str">
        <f>_xlfn.CONCAT(VLOOKUP(tbEssences[[#This Row],[Type]],tbBaseType[],2,FALSE),".",VLOOKUP(tbEssences[[#This Row],[Sub-Type]],tbSubtype[],2,FALSE),".",tbEssences[[#This Row],[Offset]])</f>
        <v>14.17.109</v>
      </c>
      <c r="G1109" s="41" t="str">
        <f>_xlfn.CONCAT( tbEssences[[#This Row],[Prefix]]," ", tbEssences[[#This Row],[Name]])</f>
        <v>14.17.109 Shrieking Essence of Suffering</v>
      </c>
      <c r="H1109" s="1" t="s">
        <v>367</v>
      </c>
      <c r="I1109" s="3" t="s">
        <v>349</v>
      </c>
      <c r="J1109" s="3">
        <v>6</v>
      </c>
      <c r="K1109" s="3">
        <v>3</v>
      </c>
    </row>
    <row r="1110" spans="2:11" ht="32.1" customHeight="1" x14ac:dyDescent="0.25">
      <c r="B1110" s="41" t="str">
        <f>_xlfn.CONCAT(tbEssences[[#This Row],[Prefix2]]," Essence of ",tbEssences[[#This Row],[Suffix]])</f>
        <v>Shrieking Essence of Rage</v>
      </c>
      <c r="C1110" s="3" t="s">
        <v>304</v>
      </c>
      <c r="D1110" s="3" t="s">
        <v>335</v>
      </c>
      <c r="E1110" s="4">
        <f>ROW(tbEssences[#This Row])-ROW(tbEssences[#Headers])</f>
        <v>110</v>
      </c>
      <c r="F1110" s="4" t="str">
        <f>_xlfn.CONCAT(VLOOKUP(tbEssences[[#This Row],[Type]],tbBaseType[],2,FALSE),".",VLOOKUP(tbEssences[[#This Row],[Sub-Type]],tbSubtype[],2,FALSE),".",tbEssences[[#This Row],[Offset]])</f>
        <v>14.17.110</v>
      </c>
      <c r="G1110" s="41" t="str">
        <f>_xlfn.CONCAT( tbEssences[[#This Row],[Prefix]]," ", tbEssences[[#This Row],[Name]])</f>
        <v>14.17.110 Shrieking Essence of Rage</v>
      </c>
      <c r="H1110" s="1" t="s">
        <v>367</v>
      </c>
      <c r="I1110" s="3" t="s">
        <v>350</v>
      </c>
      <c r="J1110" s="3">
        <v>6</v>
      </c>
      <c r="K1110" s="3">
        <v>3</v>
      </c>
    </row>
    <row r="1111" spans="2:11" ht="32.1" customHeight="1" x14ac:dyDescent="0.25">
      <c r="B1111" s="41" t="str">
        <f>_xlfn.CONCAT(tbEssences[[#This Row],[Prefix2]]," Essence of ",tbEssences[[#This Row],[Suffix]])</f>
        <v>Shrieking Essence of Wrath</v>
      </c>
      <c r="C1111" s="3" t="s">
        <v>304</v>
      </c>
      <c r="D1111" s="3" t="s">
        <v>335</v>
      </c>
      <c r="E1111" s="4">
        <f>ROW(tbEssences[#This Row])-ROW(tbEssences[#Headers])</f>
        <v>111</v>
      </c>
      <c r="F1111" s="4" t="str">
        <f>_xlfn.CONCAT(VLOOKUP(tbEssences[[#This Row],[Type]],tbBaseType[],2,FALSE),".",VLOOKUP(tbEssences[[#This Row],[Sub-Type]],tbSubtype[],2,FALSE),".",tbEssences[[#This Row],[Offset]])</f>
        <v>14.17.111</v>
      </c>
      <c r="G1111" s="41" t="str">
        <f>_xlfn.CONCAT( tbEssences[[#This Row],[Prefix]]," ", tbEssences[[#This Row],[Name]])</f>
        <v>14.17.111 Shrieking Essence of Wrath</v>
      </c>
      <c r="H1111" s="1" t="s">
        <v>367</v>
      </c>
      <c r="I1111" s="3" t="s">
        <v>351</v>
      </c>
      <c r="J1111" s="3">
        <v>6</v>
      </c>
      <c r="K1111" s="3">
        <v>3</v>
      </c>
    </row>
    <row r="1112" spans="2:11" ht="32.1" customHeight="1" x14ac:dyDescent="0.25">
      <c r="B1112" s="41" t="str">
        <f>_xlfn.CONCAT(tbEssences[[#This Row],[Prefix2]]," Essence of ",tbEssences[[#This Row],[Suffix]])</f>
        <v>Shrieking Essence of Doubt</v>
      </c>
      <c r="C1112" s="3" t="s">
        <v>304</v>
      </c>
      <c r="D1112" s="3" t="s">
        <v>335</v>
      </c>
      <c r="E1112" s="4">
        <f>ROW(tbEssences[#This Row])-ROW(tbEssences[#Headers])</f>
        <v>112</v>
      </c>
      <c r="F1112" s="4" t="str">
        <f>_xlfn.CONCAT(VLOOKUP(tbEssences[[#This Row],[Type]],tbBaseType[],2,FALSE),".",VLOOKUP(tbEssences[[#This Row],[Sub-Type]],tbSubtype[],2,FALSE),".",tbEssences[[#This Row],[Offset]])</f>
        <v>14.17.112</v>
      </c>
      <c r="G1112" s="41" t="str">
        <f>_xlfn.CONCAT( tbEssences[[#This Row],[Prefix]]," ", tbEssences[[#This Row],[Name]])</f>
        <v>14.17.112 Shrieking Essence of Doubt</v>
      </c>
      <c r="H1112" s="1" t="s">
        <v>367</v>
      </c>
      <c r="I1112" s="3" t="s">
        <v>352</v>
      </c>
      <c r="J1112" s="3">
        <v>6</v>
      </c>
      <c r="K1112" s="3">
        <v>3</v>
      </c>
    </row>
    <row r="1113" spans="2:11" ht="32.1" customHeight="1" x14ac:dyDescent="0.25">
      <c r="B1113" s="41" t="str">
        <f>_xlfn.CONCAT(tbEssences[[#This Row],[Prefix2]]," Essence of ",tbEssences[[#This Row],[Suffix]])</f>
        <v>Shrieking Essence of Anguish</v>
      </c>
      <c r="C1113" s="3" t="s">
        <v>304</v>
      </c>
      <c r="D1113" s="3" t="s">
        <v>335</v>
      </c>
      <c r="E1113" s="4">
        <f>ROW(tbEssences[#This Row])-ROW(tbEssences[#Headers])</f>
        <v>113</v>
      </c>
      <c r="F1113" s="4" t="str">
        <f>_xlfn.CONCAT(VLOOKUP(tbEssences[[#This Row],[Type]],tbBaseType[],2,FALSE),".",VLOOKUP(tbEssences[[#This Row],[Sub-Type]],tbSubtype[],2,FALSE),".",tbEssences[[#This Row],[Offset]])</f>
        <v>14.17.113</v>
      </c>
      <c r="G1113" s="41" t="str">
        <f>_xlfn.CONCAT( tbEssences[[#This Row],[Prefix]]," ", tbEssences[[#This Row],[Name]])</f>
        <v>14.17.113 Shrieking Essence of Anguish</v>
      </c>
      <c r="H1113" s="1" t="s">
        <v>367</v>
      </c>
      <c r="I1113" s="3" t="s">
        <v>353</v>
      </c>
      <c r="J1113" s="3">
        <v>6</v>
      </c>
      <c r="K1113" s="3">
        <v>4</v>
      </c>
    </row>
    <row r="1114" spans="2:11" ht="32.1" customHeight="1" x14ac:dyDescent="0.25">
      <c r="B1114" s="41" t="str">
        <f>_xlfn.CONCAT(tbEssences[[#This Row],[Prefix2]]," Essence of ",tbEssences[[#This Row],[Suffix]])</f>
        <v>Shrieking Essence of Loathing</v>
      </c>
      <c r="C1114" s="3" t="s">
        <v>304</v>
      </c>
      <c r="D1114" s="3" t="s">
        <v>335</v>
      </c>
      <c r="E1114" s="4">
        <f>ROW(tbEssences[#This Row])-ROW(tbEssences[#Headers])</f>
        <v>114</v>
      </c>
      <c r="F1114" s="4" t="str">
        <f>_xlfn.CONCAT(VLOOKUP(tbEssences[[#This Row],[Type]],tbBaseType[],2,FALSE),".",VLOOKUP(tbEssences[[#This Row],[Sub-Type]],tbSubtype[],2,FALSE),".",tbEssences[[#This Row],[Offset]])</f>
        <v>14.17.114</v>
      </c>
      <c r="G1114" s="41" t="str">
        <f>_xlfn.CONCAT( tbEssences[[#This Row],[Prefix]]," ", tbEssences[[#This Row],[Name]])</f>
        <v>14.17.114 Shrieking Essence of Loathing</v>
      </c>
      <c r="H1114" s="1" t="s">
        <v>367</v>
      </c>
      <c r="I1114" s="3" t="s">
        <v>354</v>
      </c>
      <c r="J1114" s="3">
        <v>6</v>
      </c>
      <c r="K1114" s="3">
        <v>4</v>
      </c>
    </row>
    <row r="1115" spans="2:11" ht="32.1" customHeight="1" x14ac:dyDescent="0.25">
      <c r="B1115" s="41" t="str">
        <f>_xlfn.CONCAT(tbEssences[[#This Row],[Prefix2]]," Essence of ",tbEssences[[#This Row],[Suffix]])</f>
        <v>Shrieking Essence of Spite</v>
      </c>
      <c r="C1115" s="3" t="s">
        <v>304</v>
      </c>
      <c r="D1115" s="3" t="s">
        <v>335</v>
      </c>
      <c r="E1115" s="4">
        <f>ROW(tbEssences[#This Row])-ROW(tbEssences[#Headers])</f>
        <v>115</v>
      </c>
      <c r="F1115" s="4" t="str">
        <f>_xlfn.CONCAT(VLOOKUP(tbEssences[[#This Row],[Type]],tbBaseType[],2,FALSE),".",VLOOKUP(tbEssences[[#This Row],[Sub-Type]],tbSubtype[],2,FALSE),".",tbEssences[[#This Row],[Offset]])</f>
        <v>14.17.115</v>
      </c>
      <c r="G1115" s="41" t="str">
        <f>_xlfn.CONCAT( tbEssences[[#This Row],[Prefix]]," ", tbEssences[[#This Row],[Name]])</f>
        <v>14.17.115 Shrieking Essence of Spite</v>
      </c>
      <c r="H1115" s="1" t="s">
        <v>367</v>
      </c>
      <c r="I1115" s="3" t="s">
        <v>355</v>
      </c>
      <c r="J1115" s="3">
        <v>6</v>
      </c>
      <c r="K1115" s="3">
        <v>4</v>
      </c>
    </row>
    <row r="1116" spans="2:11" ht="32.1" customHeight="1" x14ac:dyDescent="0.25">
      <c r="B1116" s="41" t="str">
        <f>_xlfn.CONCAT(tbEssences[[#This Row],[Prefix2]]," Essence of ",tbEssences[[#This Row],[Suffix]])</f>
        <v>Shrieking Essence of Zeal</v>
      </c>
      <c r="C1116" s="3" t="s">
        <v>304</v>
      </c>
      <c r="D1116" s="3" t="s">
        <v>335</v>
      </c>
      <c r="E1116" s="4">
        <f>ROW(tbEssences[#This Row])-ROW(tbEssences[#Headers])</f>
        <v>116</v>
      </c>
      <c r="F1116" s="4" t="str">
        <f>_xlfn.CONCAT(VLOOKUP(tbEssences[[#This Row],[Type]],tbBaseType[],2,FALSE),".",VLOOKUP(tbEssences[[#This Row],[Sub-Type]],tbSubtype[],2,FALSE),".",tbEssences[[#This Row],[Offset]])</f>
        <v>14.17.116</v>
      </c>
      <c r="G1116" s="41" t="str">
        <f>_xlfn.CONCAT( tbEssences[[#This Row],[Prefix]]," ", tbEssences[[#This Row],[Name]])</f>
        <v>14.17.116 Shrieking Essence of Zeal</v>
      </c>
      <c r="H1116" s="1" t="s">
        <v>367</v>
      </c>
      <c r="I1116" s="3" t="s">
        <v>356</v>
      </c>
      <c r="J1116" s="3">
        <v>6</v>
      </c>
      <c r="K1116" s="3">
        <v>4</v>
      </c>
    </row>
    <row r="1117" spans="2:11" ht="32.1" customHeight="1" x14ac:dyDescent="0.25">
      <c r="B1117" s="41" t="str">
        <f>_xlfn.CONCAT(tbEssences[[#This Row],[Prefix2]]," Essence of ",tbEssences[[#This Row],[Suffix]])</f>
        <v>Shrieking Essence of Misery</v>
      </c>
      <c r="C1117" s="3" t="s">
        <v>304</v>
      </c>
      <c r="D1117" s="3" t="s">
        <v>335</v>
      </c>
      <c r="E1117" s="4">
        <f>ROW(tbEssences[#This Row])-ROW(tbEssences[#Headers])</f>
        <v>117</v>
      </c>
      <c r="F1117" s="4" t="str">
        <f>_xlfn.CONCAT(VLOOKUP(tbEssences[[#This Row],[Type]],tbBaseType[],2,FALSE),".",VLOOKUP(tbEssences[[#This Row],[Sub-Type]],tbSubtype[],2,FALSE),".",tbEssences[[#This Row],[Offset]])</f>
        <v>14.17.117</v>
      </c>
      <c r="G1117" s="41" t="str">
        <f>_xlfn.CONCAT( tbEssences[[#This Row],[Prefix]]," ", tbEssences[[#This Row],[Name]])</f>
        <v>14.17.117 Shrieking Essence of Misery</v>
      </c>
      <c r="H1117" s="1" t="s">
        <v>367</v>
      </c>
      <c r="I1117" s="3" t="s">
        <v>357</v>
      </c>
      <c r="J1117" s="3">
        <v>6</v>
      </c>
      <c r="K1117" s="3">
        <v>5</v>
      </c>
    </row>
    <row r="1118" spans="2:11" ht="32.1" customHeight="1" x14ac:dyDescent="0.25">
      <c r="B1118" s="41" t="str">
        <f>_xlfn.CONCAT(tbEssences[[#This Row],[Prefix2]]," Essence of ",tbEssences[[#This Row],[Suffix]])</f>
        <v>Shrieking Essence of Dread</v>
      </c>
      <c r="C1118" s="3" t="s">
        <v>304</v>
      </c>
      <c r="D1118" s="3" t="s">
        <v>335</v>
      </c>
      <c r="E1118" s="4">
        <f>ROW(tbEssences[#This Row])-ROW(tbEssences[#Headers])</f>
        <v>118</v>
      </c>
      <c r="F1118" s="4" t="str">
        <f>_xlfn.CONCAT(VLOOKUP(tbEssences[[#This Row],[Type]],tbBaseType[],2,FALSE),".",VLOOKUP(tbEssences[[#This Row],[Sub-Type]],tbSubtype[],2,FALSE),".",tbEssences[[#This Row],[Offset]])</f>
        <v>14.17.118</v>
      </c>
      <c r="G1118" s="41" t="str">
        <f>_xlfn.CONCAT( tbEssences[[#This Row],[Prefix]]," ", tbEssences[[#This Row],[Name]])</f>
        <v>14.17.118 Shrieking Essence of Dread</v>
      </c>
      <c r="H1118" s="1" t="s">
        <v>367</v>
      </c>
      <c r="I1118" s="3" t="s">
        <v>358</v>
      </c>
      <c r="J1118" s="3">
        <v>6</v>
      </c>
      <c r="K1118" s="3">
        <v>5</v>
      </c>
    </row>
    <row r="1119" spans="2:11" ht="32.1" customHeight="1" x14ac:dyDescent="0.25">
      <c r="B1119" s="41" t="str">
        <f>_xlfn.CONCAT(tbEssences[[#This Row],[Prefix2]]," Essence of ",tbEssences[[#This Row],[Suffix]])</f>
        <v>Shrieking Essence of Scorn</v>
      </c>
      <c r="C1119" s="3" t="s">
        <v>304</v>
      </c>
      <c r="D1119" s="3" t="s">
        <v>335</v>
      </c>
      <c r="E1119" s="4">
        <f>ROW(tbEssences[#This Row])-ROW(tbEssences[#Headers])</f>
        <v>119</v>
      </c>
      <c r="F1119" s="4" t="str">
        <f>_xlfn.CONCAT(VLOOKUP(tbEssences[[#This Row],[Type]],tbBaseType[],2,FALSE),".",VLOOKUP(tbEssences[[#This Row],[Sub-Type]],tbSubtype[],2,FALSE),".",tbEssences[[#This Row],[Offset]])</f>
        <v>14.17.119</v>
      </c>
      <c r="G1119" s="41" t="str">
        <f>_xlfn.CONCAT( tbEssences[[#This Row],[Prefix]]," ", tbEssences[[#This Row],[Name]])</f>
        <v>14.17.119 Shrieking Essence of Scorn</v>
      </c>
      <c r="H1119" s="1" t="s">
        <v>367</v>
      </c>
      <c r="I1119" s="3" t="s">
        <v>359</v>
      </c>
      <c r="J1119" s="3">
        <v>6</v>
      </c>
      <c r="K1119" s="3">
        <v>5</v>
      </c>
    </row>
    <row r="1120" spans="2:11" ht="32.1" customHeight="1" x14ac:dyDescent="0.25">
      <c r="B1120" s="41" t="str">
        <f>_xlfn.CONCAT(tbEssences[[#This Row],[Prefix2]]," Essence of ",tbEssences[[#This Row],[Suffix]])</f>
        <v>Shrieking Essence of Envy</v>
      </c>
      <c r="C1120" s="3" t="s">
        <v>304</v>
      </c>
      <c r="D1120" s="3" t="s">
        <v>335</v>
      </c>
      <c r="E1120" s="4">
        <f>ROW(tbEssences[#This Row])-ROW(tbEssences[#Headers])</f>
        <v>120</v>
      </c>
      <c r="F1120" s="4" t="str">
        <f>_xlfn.CONCAT(VLOOKUP(tbEssences[[#This Row],[Type]],tbBaseType[],2,FALSE),".",VLOOKUP(tbEssences[[#This Row],[Sub-Type]],tbSubtype[],2,FALSE),".",tbEssences[[#This Row],[Offset]])</f>
        <v>14.17.120</v>
      </c>
      <c r="G1120" s="41" t="str">
        <f>_xlfn.CONCAT( tbEssences[[#This Row],[Prefix]]," ", tbEssences[[#This Row],[Name]])</f>
        <v>14.17.120 Shrieking Essence of Envy</v>
      </c>
      <c r="H1120" s="1" t="s">
        <v>367</v>
      </c>
      <c r="I1120" s="3" t="s">
        <v>360</v>
      </c>
      <c r="J1120" s="3">
        <v>6</v>
      </c>
      <c r="K1120" s="3">
        <v>5</v>
      </c>
    </row>
    <row r="1121" spans="2:11" ht="32.1" customHeight="1" x14ac:dyDescent="0.25">
      <c r="B1121" s="41" t="str">
        <f>_xlfn.CONCAT(tbEssences[[#This Row],[Prefix2]]," Essence of ",tbEssences[[#This Row],[Suffix]])</f>
        <v>Deafening Essence of Hatred</v>
      </c>
      <c r="C1121" s="3" t="s">
        <v>304</v>
      </c>
      <c r="D1121" s="3" t="s">
        <v>335</v>
      </c>
      <c r="E1121" s="4">
        <f>ROW(tbEssences[#This Row])-ROW(tbEssences[#Headers])</f>
        <v>121</v>
      </c>
      <c r="F1121" s="4" t="str">
        <f>_xlfn.CONCAT(VLOOKUP(tbEssences[[#This Row],[Type]],tbBaseType[],2,FALSE),".",VLOOKUP(tbEssences[[#This Row],[Sub-Type]],tbSubtype[],2,FALSE),".",tbEssences[[#This Row],[Offset]])</f>
        <v>14.17.121</v>
      </c>
      <c r="G1121" s="41" t="str">
        <f>_xlfn.CONCAT( tbEssences[[#This Row],[Prefix]]," ", tbEssences[[#This Row],[Name]])</f>
        <v>14.17.121 Deafening Essence of Hatred</v>
      </c>
      <c r="H1121" s="1" t="s">
        <v>368</v>
      </c>
      <c r="I1121" s="3" t="s">
        <v>341</v>
      </c>
      <c r="J1121" s="3">
        <v>7</v>
      </c>
      <c r="K1121" s="3">
        <v>1</v>
      </c>
    </row>
    <row r="1122" spans="2:11" ht="32.1" customHeight="1" x14ac:dyDescent="0.25">
      <c r="B1122" s="41" t="str">
        <f>_xlfn.CONCAT(tbEssences[[#This Row],[Prefix2]]," Essence of ",tbEssences[[#This Row],[Suffix]])</f>
        <v>Deafening Essence of Woe</v>
      </c>
      <c r="C1122" s="3" t="s">
        <v>304</v>
      </c>
      <c r="D1122" s="3" t="s">
        <v>335</v>
      </c>
      <c r="E1122" s="4">
        <f>ROW(tbEssences[#This Row])-ROW(tbEssences[#Headers])</f>
        <v>122</v>
      </c>
      <c r="F1122" s="4" t="str">
        <f>_xlfn.CONCAT(VLOOKUP(tbEssences[[#This Row],[Type]],tbBaseType[],2,FALSE),".",VLOOKUP(tbEssences[[#This Row],[Sub-Type]],tbSubtype[],2,FALSE),".",tbEssences[[#This Row],[Offset]])</f>
        <v>14.17.122</v>
      </c>
      <c r="G1122" s="41" t="str">
        <f>_xlfn.CONCAT( tbEssences[[#This Row],[Prefix]]," ", tbEssences[[#This Row],[Name]])</f>
        <v>14.17.122 Deafening Essence of Woe</v>
      </c>
      <c r="H1122" s="1" t="s">
        <v>368</v>
      </c>
      <c r="I1122" s="3" t="s">
        <v>342</v>
      </c>
      <c r="J1122" s="3">
        <v>7</v>
      </c>
      <c r="K1122" s="3">
        <v>1</v>
      </c>
    </row>
    <row r="1123" spans="2:11" ht="32.1" customHeight="1" x14ac:dyDescent="0.25">
      <c r="B1123" s="41" t="str">
        <f>_xlfn.CONCAT(tbEssences[[#This Row],[Prefix2]]," Essence of ",tbEssences[[#This Row],[Suffix]])</f>
        <v>Deafening Essence of Greed</v>
      </c>
      <c r="C1123" s="3" t="s">
        <v>304</v>
      </c>
      <c r="D1123" s="3" t="s">
        <v>335</v>
      </c>
      <c r="E1123" s="4">
        <f>ROW(tbEssences[#This Row])-ROW(tbEssences[#Headers])</f>
        <v>123</v>
      </c>
      <c r="F1123" s="4" t="str">
        <f>_xlfn.CONCAT(VLOOKUP(tbEssences[[#This Row],[Type]],tbBaseType[],2,FALSE),".",VLOOKUP(tbEssences[[#This Row],[Sub-Type]],tbSubtype[],2,FALSE),".",tbEssences[[#This Row],[Offset]])</f>
        <v>14.17.123</v>
      </c>
      <c r="G1123" s="41" t="str">
        <f>_xlfn.CONCAT( tbEssences[[#This Row],[Prefix]]," ", tbEssences[[#This Row],[Name]])</f>
        <v>14.17.123 Deafening Essence of Greed</v>
      </c>
      <c r="H1123" s="1" t="s">
        <v>368</v>
      </c>
      <c r="I1123" s="3" t="s">
        <v>343</v>
      </c>
      <c r="J1123" s="3">
        <v>7</v>
      </c>
      <c r="K1123" s="3">
        <v>1</v>
      </c>
    </row>
    <row r="1124" spans="2:11" ht="32.1" customHeight="1" x14ac:dyDescent="0.25">
      <c r="B1124" s="41" t="str">
        <f>_xlfn.CONCAT(tbEssences[[#This Row],[Prefix2]]," Essence of ",tbEssences[[#This Row],[Suffix]])</f>
        <v>Deafening Essence of Contempt</v>
      </c>
      <c r="C1124" s="3" t="s">
        <v>304</v>
      </c>
      <c r="D1124" s="3" t="s">
        <v>335</v>
      </c>
      <c r="E1124" s="4">
        <f>ROW(tbEssences[#This Row])-ROW(tbEssences[#Headers])</f>
        <v>124</v>
      </c>
      <c r="F1124" s="4" t="str">
        <f>_xlfn.CONCAT(VLOOKUP(tbEssences[[#This Row],[Type]],tbBaseType[],2,FALSE),".",VLOOKUP(tbEssences[[#This Row],[Sub-Type]],tbSubtype[],2,FALSE),".",tbEssences[[#This Row],[Offset]])</f>
        <v>14.17.124</v>
      </c>
      <c r="G1124" s="41" t="str">
        <f>_xlfn.CONCAT( tbEssences[[#This Row],[Prefix]]," ", tbEssences[[#This Row],[Name]])</f>
        <v>14.17.124 Deafening Essence of Contempt</v>
      </c>
      <c r="H1124" s="1" t="s">
        <v>368</v>
      </c>
      <c r="I1124" s="3" t="s">
        <v>344</v>
      </c>
      <c r="J1124" s="3">
        <v>7</v>
      </c>
      <c r="K1124" s="3">
        <v>1</v>
      </c>
    </row>
    <row r="1125" spans="2:11" ht="32.1" customHeight="1" x14ac:dyDescent="0.25">
      <c r="B1125" s="41" t="str">
        <f>_xlfn.CONCAT(tbEssences[[#This Row],[Prefix2]]," Essence of ",tbEssences[[#This Row],[Suffix]])</f>
        <v>Deafening Essence of Sorrow</v>
      </c>
      <c r="C1125" s="3" t="s">
        <v>304</v>
      </c>
      <c r="D1125" s="3" t="s">
        <v>335</v>
      </c>
      <c r="E1125" s="4">
        <f>ROW(tbEssences[#This Row])-ROW(tbEssences[#Headers])</f>
        <v>125</v>
      </c>
      <c r="F1125" s="4" t="str">
        <f>_xlfn.CONCAT(VLOOKUP(tbEssences[[#This Row],[Type]],tbBaseType[],2,FALSE),".",VLOOKUP(tbEssences[[#This Row],[Sub-Type]],tbSubtype[],2,FALSE),".",tbEssences[[#This Row],[Offset]])</f>
        <v>14.17.125</v>
      </c>
      <c r="G1125" s="41" t="str">
        <f>_xlfn.CONCAT( tbEssences[[#This Row],[Prefix]]," ", tbEssences[[#This Row],[Name]])</f>
        <v>14.17.125 Deafening Essence of Sorrow</v>
      </c>
      <c r="H1125" s="1" t="s">
        <v>368</v>
      </c>
      <c r="I1125" s="3" t="s">
        <v>345</v>
      </c>
      <c r="J1125" s="3">
        <v>7</v>
      </c>
      <c r="K1125" s="3">
        <v>2</v>
      </c>
    </row>
    <row r="1126" spans="2:11" ht="32.1" customHeight="1" x14ac:dyDescent="0.25">
      <c r="B1126" s="41" t="str">
        <f>_xlfn.CONCAT(tbEssences[[#This Row],[Prefix2]]," Essence of ",tbEssences[[#This Row],[Suffix]])</f>
        <v>Deafening Essence of Anger</v>
      </c>
      <c r="C1126" s="3" t="s">
        <v>304</v>
      </c>
      <c r="D1126" s="3" t="s">
        <v>335</v>
      </c>
      <c r="E1126" s="4">
        <f>ROW(tbEssences[#This Row])-ROW(tbEssences[#Headers])</f>
        <v>126</v>
      </c>
      <c r="F1126" s="4" t="str">
        <f>_xlfn.CONCAT(VLOOKUP(tbEssences[[#This Row],[Type]],tbBaseType[],2,FALSE),".",VLOOKUP(tbEssences[[#This Row],[Sub-Type]],tbSubtype[],2,FALSE),".",tbEssences[[#This Row],[Offset]])</f>
        <v>14.17.126</v>
      </c>
      <c r="G1126" s="41" t="str">
        <f>_xlfn.CONCAT( tbEssences[[#This Row],[Prefix]]," ", tbEssences[[#This Row],[Name]])</f>
        <v>14.17.126 Deafening Essence of Anger</v>
      </c>
      <c r="H1126" s="1" t="s">
        <v>368</v>
      </c>
      <c r="I1126" s="3" t="s">
        <v>346</v>
      </c>
      <c r="J1126" s="3">
        <v>7</v>
      </c>
      <c r="K1126" s="3">
        <v>2</v>
      </c>
    </row>
    <row r="1127" spans="2:11" ht="32.1" customHeight="1" x14ac:dyDescent="0.25">
      <c r="B1127" s="41" t="str">
        <f>_xlfn.CONCAT(tbEssences[[#This Row],[Prefix2]]," Essence of ",tbEssences[[#This Row],[Suffix]])</f>
        <v>Deafening Essence of Torment</v>
      </c>
      <c r="C1127" s="3" t="s">
        <v>304</v>
      </c>
      <c r="D1127" s="3" t="s">
        <v>335</v>
      </c>
      <c r="E1127" s="4">
        <f>ROW(tbEssences[#This Row])-ROW(tbEssences[#Headers])</f>
        <v>127</v>
      </c>
      <c r="F1127" s="4" t="str">
        <f>_xlfn.CONCAT(VLOOKUP(tbEssences[[#This Row],[Type]],tbBaseType[],2,FALSE),".",VLOOKUP(tbEssences[[#This Row],[Sub-Type]],tbSubtype[],2,FALSE),".",tbEssences[[#This Row],[Offset]])</f>
        <v>14.17.127</v>
      </c>
      <c r="G1127" s="41" t="str">
        <f>_xlfn.CONCAT( tbEssences[[#This Row],[Prefix]]," ", tbEssences[[#This Row],[Name]])</f>
        <v>14.17.127 Deafening Essence of Torment</v>
      </c>
      <c r="H1127" s="1" t="s">
        <v>368</v>
      </c>
      <c r="I1127" s="3" t="s">
        <v>347</v>
      </c>
      <c r="J1127" s="3">
        <v>7</v>
      </c>
      <c r="K1127" s="3">
        <v>2</v>
      </c>
    </row>
    <row r="1128" spans="2:11" ht="32.1" customHeight="1" x14ac:dyDescent="0.25">
      <c r="B1128" s="41" t="str">
        <f>_xlfn.CONCAT(tbEssences[[#This Row],[Prefix2]]," Essence of ",tbEssences[[#This Row],[Suffix]])</f>
        <v>Deafening Essence of Fear</v>
      </c>
      <c r="C1128" s="3" t="s">
        <v>304</v>
      </c>
      <c r="D1128" s="3" t="s">
        <v>335</v>
      </c>
      <c r="E1128" s="4">
        <f>ROW(tbEssences[#This Row])-ROW(tbEssences[#Headers])</f>
        <v>128</v>
      </c>
      <c r="F1128" s="4" t="str">
        <f>_xlfn.CONCAT(VLOOKUP(tbEssences[[#This Row],[Type]],tbBaseType[],2,FALSE),".",VLOOKUP(tbEssences[[#This Row],[Sub-Type]],tbSubtype[],2,FALSE),".",tbEssences[[#This Row],[Offset]])</f>
        <v>14.17.128</v>
      </c>
      <c r="G1128" s="41" t="str">
        <f>_xlfn.CONCAT( tbEssences[[#This Row],[Prefix]]," ", tbEssences[[#This Row],[Name]])</f>
        <v>14.17.128 Deafening Essence of Fear</v>
      </c>
      <c r="H1128" s="1" t="s">
        <v>368</v>
      </c>
      <c r="I1128" s="3" t="s">
        <v>348</v>
      </c>
      <c r="J1128" s="3">
        <v>7</v>
      </c>
      <c r="K1128" s="3">
        <v>2</v>
      </c>
    </row>
    <row r="1129" spans="2:11" ht="32.1" customHeight="1" x14ac:dyDescent="0.25">
      <c r="B1129" s="41" t="str">
        <f>_xlfn.CONCAT(tbEssences[[#This Row],[Prefix2]]," Essence of ",tbEssences[[#This Row],[Suffix]])</f>
        <v>Deafening Essence of Suffering</v>
      </c>
      <c r="C1129" s="3" t="s">
        <v>304</v>
      </c>
      <c r="D1129" s="3" t="s">
        <v>335</v>
      </c>
      <c r="E1129" s="4">
        <f>ROW(tbEssences[#This Row])-ROW(tbEssences[#Headers])</f>
        <v>129</v>
      </c>
      <c r="F1129" s="4" t="str">
        <f>_xlfn.CONCAT(VLOOKUP(tbEssences[[#This Row],[Type]],tbBaseType[],2,FALSE),".",VLOOKUP(tbEssences[[#This Row],[Sub-Type]],tbSubtype[],2,FALSE),".",tbEssences[[#This Row],[Offset]])</f>
        <v>14.17.129</v>
      </c>
      <c r="G1129" s="41" t="str">
        <f>_xlfn.CONCAT( tbEssences[[#This Row],[Prefix]]," ", tbEssences[[#This Row],[Name]])</f>
        <v>14.17.129 Deafening Essence of Suffering</v>
      </c>
      <c r="H1129" s="1" t="s">
        <v>368</v>
      </c>
      <c r="I1129" s="3" t="s">
        <v>349</v>
      </c>
      <c r="J1129" s="3">
        <v>7</v>
      </c>
      <c r="K1129" s="3">
        <v>3</v>
      </c>
    </row>
    <row r="1130" spans="2:11" ht="32.1" customHeight="1" x14ac:dyDescent="0.25">
      <c r="B1130" s="41" t="str">
        <f>_xlfn.CONCAT(tbEssences[[#This Row],[Prefix2]]," Essence of ",tbEssences[[#This Row],[Suffix]])</f>
        <v>Deafening Essence of Rage</v>
      </c>
      <c r="C1130" s="3" t="s">
        <v>304</v>
      </c>
      <c r="D1130" s="3" t="s">
        <v>335</v>
      </c>
      <c r="E1130" s="4">
        <f>ROW(tbEssences[#This Row])-ROW(tbEssences[#Headers])</f>
        <v>130</v>
      </c>
      <c r="F1130" s="4" t="str">
        <f>_xlfn.CONCAT(VLOOKUP(tbEssences[[#This Row],[Type]],tbBaseType[],2,FALSE),".",VLOOKUP(tbEssences[[#This Row],[Sub-Type]],tbSubtype[],2,FALSE),".",tbEssences[[#This Row],[Offset]])</f>
        <v>14.17.130</v>
      </c>
      <c r="G1130" s="41" t="str">
        <f>_xlfn.CONCAT( tbEssences[[#This Row],[Prefix]]," ", tbEssences[[#This Row],[Name]])</f>
        <v>14.17.130 Deafening Essence of Rage</v>
      </c>
      <c r="H1130" s="1" t="s">
        <v>368</v>
      </c>
      <c r="I1130" s="3" t="s">
        <v>350</v>
      </c>
      <c r="J1130" s="3">
        <v>7</v>
      </c>
      <c r="K1130" s="3">
        <v>3</v>
      </c>
    </row>
    <row r="1131" spans="2:11" ht="32.1" customHeight="1" x14ac:dyDescent="0.25">
      <c r="B1131" s="41" t="str">
        <f>_xlfn.CONCAT(tbEssences[[#This Row],[Prefix2]]," Essence of ",tbEssences[[#This Row],[Suffix]])</f>
        <v>Deafening Essence of Wrath</v>
      </c>
      <c r="C1131" s="3" t="s">
        <v>304</v>
      </c>
      <c r="D1131" s="3" t="s">
        <v>335</v>
      </c>
      <c r="E1131" s="4">
        <f>ROW(tbEssences[#This Row])-ROW(tbEssences[#Headers])</f>
        <v>131</v>
      </c>
      <c r="F1131" s="4" t="str">
        <f>_xlfn.CONCAT(VLOOKUP(tbEssences[[#This Row],[Type]],tbBaseType[],2,FALSE),".",VLOOKUP(tbEssences[[#This Row],[Sub-Type]],tbSubtype[],2,FALSE),".",tbEssences[[#This Row],[Offset]])</f>
        <v>14.17.131</v>
      </c>
      <c r="G1131" s="41" t="str">
        <f>_xlfn.CONCAT( tbEssences[[#This Row],[Prefix]]," ", tbEssences[[#This Row],[Name]])</f>
        <v>14.17.131 Deafening Essence of Wrath</v>
      </c>
      <c r="H1131" s="1" t="s">
        <v>368</v>
      </c>
      <c r="I1131" s="3" t="s">
        <v>351</v>
      </c>
      <c r="J1131" s="3">
        <v>7</v>
      </c>
      <c r="K1131" s="3">
        <v>3</v>
      </c>
    </row>
    <row r="1132" spans="2:11" ht="32.1" customHeight="1" x14ac:dyDescent="0.25">
      <c r="B1132" s="41" t="str">
        <f>_xlfn.CONCAT(tbEssences[[#This Row],[Prefix2]]," Essence of ",tbEssences[[#This Row],[Suffix]])</f>
        <v>Deafening Essence of Doubt</v>
      </c>
      <c r="C1132" s="3" t="s">
        <v>304</v>
      </c>
      <c r="D1132" s="3" t="s">
        <v>335</v>
      </c>
      <c r="E1132" s="4">
        <f>ROW(tbEssences[#This Row])-ROW(tbEssences[#Headers])</f>
        <v>132</v>
      </c>
      <c r="F1132" s="4" t="str">
        <f>_xlfn.CONCAT(VLOOKUP(tbEssences[[#This Row],[Type]],tbBaseType[],2,FALSE),".",VLOOKUP(tbEssences[[#This Row],[Sub-Type]],tbSubtype[],2,FALSE),".",tbEssences[[#This Row],[Offset]])</f>
        <v>14.17.132</v>
      </c>
      <c r="G1132" s="41" t="str">
        <f>_xlfn.CONCAT( tbEssences[[#This Row],[Prefix]]," ", tbEssences[[#This Row],[Name]])</f>
        <v>14.17.132 Deafening Essence of Doubt</v>
      </c>
      <c r="H1132" s="1" t="s">
        <v>368</v>
      </c>
      <c r="I1132" s="3" t="s">
        <v>352</v>
      </c>
      <c r="J1132" s="3">
        <v>7</v>
      </c>
      <c r="K1132" s="3">
        <v>3</v>
      </c>
    </row>
    <row r="1133" spans="2:11" ht="32.1" customHeight="1" x14ac:dyDescent="0.25">
      <c r="B1133" s="41" t="str">
        <f>_xlfn.CONCAT(tbEssences[[#This Row],[Prefix2]]," Essence of ",tbEssences[[#This Row],[Suffix]])</f>
        <v>Deafening Essence of Anguish</v>
      </c>
      <c r="C1133" s="3" t="s">
        <v>304</v>
      </c>
      <c r="D1133" s="3" t="s">
        <v>335</v>
      </c>
      <c r="E1133" s="4">
        <f>ROW(tbEssences[#This Row])-ROW(tbEssences[#Headers])</f>
        <v>133</v>
      </c>
      <c r="F1133" s="4" t="str">
        <f>_xlfn.CONCAT(VLOOKUP(tbEssences[[#This Row],[Type]],tbBaseType[],2,FALSE),".",VLOOKUP(tbEssences[[#This Row],[Sub-Type]],tbSubtype[],2,FALSE),".",tbEssences[[#This Row],[Offset]])</f>
        <v>14.17.133</v>
      </c>
      <c r="G1133" s="41" t="str">
        <f>_xlfn.CONCAT( tbEssences[[#This Row],[Prefix]]," ", tbEssences[[#This Row],[Name]])</f>
        <v>14.17.133 Deafening Essence of Anguish</v>
      </c>
      <c r="H1133" s="1" t="s">
        <v>368</v>
      </c>
      <c r="I1133" s="3" t="s">
        <v>353</v>
      </c>
      <c r="J1133" s="3">
        <v>7</v>
      </c>
      <c r="K1133" s="3">
        <v>4</v>
      </c>
    </row>
    <row r="1134" spans="2:11" ht="32.1" customHeight="1" x14ac:dyDescent="0.25">
      <c r="B1134" s="41" t="str">
        <f>_xlfn.CONCAT(tbEssences[[#This Row],[Prefix2]]," Essence of ",tbEssences[[#This Row],[Suffix]])</f>
        <v>Deafening Essence of Loathing</v>
      </c>
      <c r="C1134" s="3" t="s">
        <v>304</v>
      </c>
      <c r="D1134" s="3" t="s">
        <v>335</v>
      </c>
      <c r="E1134" s="4">
        <f>ROW(tbEssences[#This Row])-ROW(tbEssences[#Headers])</f>
        <v>134</v>
      </c>
      <c r="F1134" s="4" t="str">
        <f>_xlfn.CONCAT(VLOOKUP(tbEssences[[#This Row],[Type]],tbBaseType[],2,FALSE),".",VLOOKUP(tbEssences[[#This Row],[Sub-Type]],tbSubtype[],2,FALSE),".",tbEssences[[#This Row],[Offset]])</f>
        <v>14.17.134</v>
      </c>
      <c r="G1134" s="41" t="str">
        <f>_xlfn.CONCAT( tbEssences[[#This Row],[Prefix]]," ", tbEssences[[#This Row],[Name]])</f>
        <v>14.17.134 Deafening Essence of Loathing</v>
      </c>
      <c r="H1134" s="1" t="s">
        <v>368</v>
      </c>
      <c r="I1134" s="3" t="s">
        <v>354</v>
      </c>
      <c r="J1134" s="3">
        <v>7</v>
      </c>
      <c r="K1134" s="3">
        <v>4</v>
      </c>
    </row>
    <row r="1135" spans="2:11" ht="32.1" customHeight="1" x14ac:dyDescent="0.25">
      <c r="B1135" s="41" t="str">
        <f>_xlfn.CONCAT(tbEssences[[#This Row],[Prefix2]]," Essence of ",tbEssences[[#This Row],[Suffix]])</f>
        <v>Deafening Essence of Spite</v>
      </c>
      <c r="C1135" s="3" t="s">
        <v>304</v>
      </c>
      <c r="D1135" s="3" t="s">
        <v>335</v>
      </c>
      <c r="E1135" s="4">
        <f>ROW(tbEssences[#This Row])-ROW(tbEssences[#Headers])</f>
        <v>135</v>
      </c>
      <c r="F1135" s="4" t="str">
        <f>_xlfn.CONCAT(VLOOKUP(tbEssences[[#This Row],[Type]],tbBaseType[],2,FALSE),".",VLOOKUP(tbEssences[[#This Row],[Sub-Type]],tbSubtype[],2,FALSE),".",tbEssences[[#This Row],[Offset]])</f>
        <v>14.17.135</v>
      </c>
      <c r="G1135" s="41" t="str">
        <f>_xlfn.CONCAT( tbEssences[[#This Row],[Prefix]]," ", tbEssences[[#This Row],[Name]])</f>
        <v>14.17.135 Deafening Essence of Spite</v>
      </c>
      <c r="H1135" s="1" t="s">
        <v>368</v>
      </c>
      <c r="I1135" s="3" t="s">
        <v>355</v>
      </c>
      <c r="J1135" s="3">
        <v>7</v>
      </c>
      <c r="K1135" s="3">
        <v>4</v>
      </c>
    </row>
    <row r="1136" spans="2:11" ht="32.1" customHeight="1" x14ac:dyDescent="0.25">
      <c r="B1136" s="41" t="str">
        <f>_xlfn.CONCAT(tbEssences[[#This Row],[Prefix2]]," Essence of ",tbEssences[[#This Row],[Suffix]])</f>
        <v>Deafening Essence of Zeal</v>
      </c>
      <c r="C1136" s="3" t="s">
        <v>304</v>
      </c>
      <c r="D1136" s="3" t="s">
        <v>335</v>
      </c>
      <c r="E1136" s="4">
        <f>ROW(tbEssences[#This Row])-ROW(tbEssences[#Headers])</f>
        <v>136</v>
      </c>
      <c r="F1136" s="4" t="str">
        <f>_xlfn.CONCAT(VLOOKUP(tbEssences[[#This Row],[Type]],tbBaseType[],2,FALSE),".",VLOOKUP(tbEssences[[#This Row],[Sub-Type]],tbSubtype[],2,FALSE),".",tbEssences[[#This Row],[Offset]])</f>
        <v>14.17.136</v>
      </c>
      <c r="G1136" s="41" t="str">
        <f>_xlfn.CONCAT( tbEssences[[#This Row],[Prefix]]," ", tbEssences[[#This Row],[Name]])</f>
        <v>14.17.136 Deafening Essence of Zeal</v>
      </c>
      <c r="H1136" s="1" t="s">
        <v>368</v>
      </c>
      <c r="I1136" s="3" t="s">
        <v>356</v>
      </c>
      <c r="J1136" s="3">
        <v>7</v>
      </c>
      <c r="K1136" s="3">
        <v>4</v>
      </c>
    </row>
    <row r="1137" spans="2:84" ht="32.1" customHeight="1" x14ac:dyDescent="0.25">
      <c r="B1137" s="41" t="str">
        <f>_xlfn.CONCAT(tbEssences[[#This Row],[Prefix2]]," Essence of ",tbEssences[[#This Row],[Suffix]])</f>
        <v>Deafening Essence of Misery</v>
      </c>
      <c r="C1137" s="3" t="s">
        <v>304</v>
      </c>
      <c r="D1137" s="3" t="s">
        <v>335</v>
      </c>
      <c r="E1137" s="4">
        <f>ROW(tbEssences[#This Row])-ROW(tbEssences[#Headers])</f>
        <v>137</v>
      </c>
      <c r="F1137" s="4" t="str">
        <f>_xlfn.CONCAT(VLOOKUP(tbEssences[[#This Row],[Type]],tbBaseType[],2,FALSE),".",VLOOKUP(tbEssences[[#This Row],[Sub-Type]],tbSubtype[],2,FALSE),".",tbEssences[[#This Row],[Offset]])</f>
        <v>14.17.137</v>
      </c>
      <c r="G1137" s="41" t="str">
        <f>_xlfn.CONCAT( tbEssences[[#This Row],[Prefix]]," ", tbEssences[[#This Row],[Name]])</f>
        <v>14.17.137 Deafening Essence of Misery</v>
      </c>
      <c r="H1137" s="1" t="s">
        <v>368</v>
      </c>
      <c r="I1137" s="3" t="s">
        <v>357</v>
      </c>
      <c r="J1137" s="3">
        <v>7</v>
      </c>
      <c r="K1137" s="3">
        <v>5</v>
      </c>
    </row>
    <row r="1138" spans="2:84" ht="32.1" customHeight="1" x14ac:dyDescent="0.25">
      <c r="B1138" s="41" t="str">
        <f>_xlfn.CONCAT(tbEssences[[#This Row],[Prefix2]]," Essence of ",tbEssences[[#This Row],[Suffix]])</f>
        <v>Deafening Essence of Dread</v>
      </c>
      <c r="C1138" s="3" t="s">
        <v>304</v>
      </c>
      <c r="D1138" s="3" t="s">
        <v>335</v>
      </c>
      <c r="E1138" s="4">
        <f>ROW(tbEssences[#This Row])-ROW(tbEssences[#Headers])</f>
        <v>138</v>
      </c>
      <c r="F1138" s="4" t="str">
        <f>_xlfn.CONCAT(VLOOKUP(tbEssences[[#This Row],[Type]],tbBaseType[],2,FALSE),".",VLOOKUP(tbEssences[[#This Row],[Sub-Type]],tbSubtype[],2,FALSE),".",tbEssences[[#This Row],[Offset]])</f>
        <v>14.17.138</v>
      </c>
      <c r="G1138" s="41" t="str">
        <f>_xlfn.CONCAT( tbEssences[[#This Row],[Prefix]]," ", tbEssences[[#This Row],[Name]])</f>
        <v>14.17.138 Deafening Essence of Dread</v>
      </c>
      <c r="H1138" s="1" t="s">
        <v>368</v>
      </c>
      <c r="I1138" s="3" t="s">
        <v>358</v>
      </c>
      <c r="J1138" s="3">
        <v>7</v>
      </c>
      <c r="K1138" s="3">
        <v>5</v>
      </c>
    </row>
    <row r="1139" spans="2:84" ht="32.1" customHeight="1" x14ac:dyDescent="0.25">
      <c r="B1139" s="41" t="str">
        <f>_xlfn.CONCAT(tbEssences[[#This Row],[Prefix2]]," Essence of ",tbEssences[[#This Row],[Suffix]])</f>
        <v>Deafening Essence of Scorn</v>
      </c>
      <c r="C1139" s="3" t="s">
        <v>304</v>
      </c>
      <c r="D1139" s="3" t="s">
        <v>335</v>
      </c>
      <c r="E1139" s="4">
        <f>ROW(tbEssences[#This Row])-ROW(tbEssences[#Headers])</f>
        <v>139</v>
      </c>
      <c r="F1139" s="4" t="str">
        <f>_xlfn.CONCAT(VLOOKUP(tbEssences[[#This Row],[Type]],tbBaseType[],2,FALSE),".",VLOOKUP(tbEssences[[#This Row],[Sub-Type]],tbSubtype[],2,FALSE),".",tbEssences[[#This Row],[Offset]])</f>
        <v>14.17.139</v>
      </c>
      <c r="G1139" s="41" t="str">
        <f>_xlfn.CONCAT( tbEssences[[#This Row],[Prefix]]," ", tbEssences[[#This Row],[Name]])</f>
        <v>14.17.139 Deafening Essence of Scorn</v>
      </c>
      <c r="H1139" s="1" t="s">
        <v>368</v>
      </c>
      <c r="I1139" s="3" t="s">
        <v>359</v>
      </c>
      <c r="J1139" s="3">
        <v>7</v>
      </c>
      <c r="K1139" s="3">
        <v>5</v>
      </c>
    </row>
    <row r="1140" spans="2:84" ht="32.1" customHeight="1" x14ac:dyDescent="0.25">
      <c r="B1140" s="41" t="str">
        <f>_xlfn.CONCAT(tbEssences[[#This Row],[Prefix2]]," Essence of ",tbEssences[[#This Row],[Suffix]])</f>
        <v>Deafening Essence of Envy</v>
      </c>
      <c r="C1140" s="3" t="s">
        <v>304</v>
      </c>
      <c r="D1140" s="3" t="s">
        <v>335</v>
      </c>
      <c r="E1140" s="4">
        <f>ROW(tbEssences[#This Row])-ROW(tbEssences[#Headers])</f>
        <v>140</v>
      </c>
      <c r="F1140" s="4" t="str">
        <f>_xlfn.CONCAT(VLOOKUP(tbEssences[[#This Row],[Type]],tbBaseType[],2,FALSE),".",VLOOKUP(tbEssences[[#This Row],[Sub-Type]],tbSubtype[],2,FALSE),".",tbEssences[[#This Row],[Offset]])</f>
        <v>14.17.140</v>
      </c>
      <c r="G1140" s="41" t="str">
        <f>_xlfn.CONCAT( tbEssences[[#This Row],[Prefix]]," ", tbEssences[[#This Row],[Name]])</f>
        <v>14.17.140 Deafening Essence of Envy</v>
      </c>
      <c r="H1140" s="1" t="s">
        <v>368</v>
      </c>
      <c r="I1140" s="3" t="s">
        <v>360</v>
      </c>
      <c r="J1140" s="3">
        <v>7</v>
      </c>
      <c r="K1140" s="3">
        <v>5</v>
      </c>
    </row>
    <row r="1141" spans="2:84" ht="32.1" customHeight="1" x14ac:dyDescent="0.25"/>
    <row r="1142" spans="2:84" ht="32.1" customHeight="1" x14ac:dyDescent="0.25">
      <c r="B1142" s="7" t="s">
        <v>1115</v>
      </c>
    </row>
    <row r="1143" spans="2:84" ht="32.1" customHeight="1" x14ac:dyDescent="0.25">
      <c r="B1143" t="s">
        <v>1116</v>
      </c>
      <c r="C1143" s="57" t="s">
        <v>1117</v>
      </c>
      <c r="D1143" s="57" t="s">
        <v>1118</v>
      </c>
      <c r="E1143" t="s">
        <v>1119</v>
      </c>
      <c r="F1143" s="57" t="s">
        <v>1120</v>
      </c>
      <c r="G1143"/>
      <c r="H1143"/>
      <c r="CE1143" s="2"/>
      <c r="CF1143" s="2"/>
    </row>
    <row r="1144" spans="2:84" ht="32.1" customHeight="1" x14ac:dyDescent="0.25">
      <c r="B1144" s="1" t="s">
        <v>1352</v>
      </c>
      <c r="C1144" s="1" t="s">
        <v>1353</v>
      </c>
      <c r="D1144" s="1" t="s">
        <v>1354</v>
      </c>
      <c r="E1144" s="3">
        <v>2</v>
      </c>
      <c r="F1144" s="1" t="s">
        <v>1495</v>
      </c>
    </row>
    <row r="1145" spans="2:84" ht="32.1" customHeight="1" x14ac:dyDescent="0.25">
      <c r="B1145" s="1" t="s">
        <v>1169</v>
      </c>
      <c r="C1145" s="1" t="s">
        <v>1170</v>
      </c>
      <c r="D1145" s="1" t="s">
        <v>1171</v>
      </c>
      <c r="E1145" s="3">
        <v>1</v>
      </c>
      <c r="F1145" s="1" t="s">
        <v>1340</v>
      </c>
    </row>
    <row r="1146" spans="2:84" ht="32.1" customHeight="1" x14ac:dyDescent="0.25">
      <c r="B1146" s="1" t="s">
        <v>1355</v>
      </c>
      <c r="C1146" s="1" t="s">
        <v>1356</v>
      </c>
      <c r="D1146" s="1" t="s">
        <v>1357</v>
      </c>
      <c r="E1146" s="3">
        <v>2</v>
      </c>
      <c r="F1146" s="1" t="s">
        <v>1495</v>
      </c>
    </row>
    <row r="1147" spans="2:84" ht="32.1" customHeight="1" x14ac:dyDescent="0.25">
      <c r="B1147" s="1" t="s">
        <v>1172</v>
      </c>
      <c r="C1147" s="1" t="s">
        <v>1173</v>
      </c>
      <c r="D1147" s="1" t="s">
        <v>1174</v>
      </c>
      <c r="E1147" s="3">
        <v>1</v>
      </c>
      <c r="F1147" s="1" t="s">
        <v>1340</v>
      </c>
    </row>
    <row r="1148" spans="2:84" ht="32.1" customHeight="1" x14ac:dyDescent="0.25">
      <c r="B1148" s="1" t="s">
        <v>1121</v>
      </c>
      <c r="C1148" s="1" t="s">
        <v>269</v>
      </c>
      <c r="D1148" s="1" t="s">
        <v>1123</v>
      </c>
      <c r="E1148" s="3">
        <v>2</v>
      </c>
      <c r="F1148" s="1" t="s">
        <v>1127</v>
      </c>
    </row>
    <row r="1149" spans="2:84" ht="32.1" customHeight="1" x14ac:dyDescent="0.25">
      <c r="B1149" s="1" t="s">
        <v>1121</v>
      </c>
      <c r="C1149" s="1" t="s">
        <v>269</v>
      </c>
      <c r="D1149" s="1" t="s">
        <v>1124</v>
      </c>
      <c r="E1149" s="3">
        <v>2</v>
      </c>
      <c r="F1149" s="1" t="s">
        <v>1127</v>
      </c>
    </row>
    <row r="1150" spans="2:84" ht="32.1" customHeight="1" x14ac:dyDescent="0.25">
      <c r="B1150" s="1" t="s">
        <v>1121</v>
      </c>
      <c r="C1150" s="1" t="s">
        <v>269</v>
      </c>
      <c r="D1150" s="1" t="s">
        <v>1125</v>
      </c>
      <c r="E1150" s="3">
        <v>2</v>
      </c>
      <c r="F1150" s="1" t="s">
        <v>1127</v>
      </c>
    </row>
    <row r="1151" spans="2:84" ht="32.1" customHeight="1" x14ac:dyDescent="0.25">
      <c r="B1151" s="1" t="s">
        <v>1121</v>
      </c>
      <c r="C1151" s="1" t="s">
        <v>269</v>
      </c>
      <c r="D1151" s="1" t="s">
        <v>1126</v>
      </c>
      <c r="E1151" s="3">
        <v>2</v>
      </c>
      <c r="F1151" s="1" t="s">
        <v>1127</v>
      </c>
    </row>
    <row r="1152" spans="2:84" ht="32.1" customHeight="1" x14ac:dyDescent="0.25">
      <c r="B1152" s="1" t="s">
        <v>1121</v>
      </c>
      <c r="C1152" s="1" t="s">
        <v>269</v>
      </c>
      <c r="D1152" s="1" t="s">
        <v>1122</v>
      </c>
      <c r="E1152" s="3">
        <v>3</v>
      </c>
      <c r="F1152" s="1" t="s">
        <v>1128</v>
      </c>
    </row>
    <row r="1153" spans="2:6" ht="32.1" customHeight="1" x14ac:dyDescent="0.25">
      <c r="B1153" s="1" t="s">
        <v>1358</v>
      </c>
      <c r="C1153" s="1" t="s">
        <v>1359</v>
      </c>
      <c r="D1153" s="1" t="s">
        <v>1360</v>
      </c>
      <c r="E1153" s="3">
        <v>2</v>
      </c>
      <c r="F1153" s="1" t="s">
        <v>1495</v>
      </c>
    </row>
    <row r="1154" spans="2:6" ht="32.1" customHeight="1" x14ac:dyDescent="0.25">
      <c r="B1154" s="1" t="s">
        <v>1496</v>
      </c>
      <c r="C1154" s="1" t="s">
        <v>1497</v>
      </c>
      <c r="D1154" s="1" t="s">
        <v>1498</v>
      </c>
      <c r="E1154" s="3">
        <v>3</v>
      </c>
      <c r="F1154" s="1" t="s">
        <v>321</v>
      </c>
    </row>
    <row r="1155" spans="2:6" ht="32.1" customHeight="1" x14ac:dyDescent="0.25">
      <c r="B1155" s="1" t="s">
        <v>1175</v>
      </c>
      <c r="C1155" s="1" t="s">
        <v>1176</v>
      </c>
      <c r="D1155" s="1" t="s">
        <v>1177</v>
      </c>
      <c r="E1155" s="3">
        <v>1</v>
      </c>
      <c r="F1155" s="1" t="s">
        <v>1340</v>
      </c>
    </row>
    <row r="1156" spans="2:6" ht="32.1" customHeight="1" x14ac:dyDescent="0.25">
      <c r="B1156" s="1" t="s">
        <v>1129</v>
      </c>
      <c r="C1156" s="1" t="s">
        <v>1130</v>
      </c>
      <c r="D1156" s="1" t="s">
        <v>1131</v>
      </c>
      <c r="E1156" s="3">
        <v>2</v>
      </c>
      <c r="F1156" s="1" t="s">
        <v>1168</v>
      </c>
    </row>
    <row r="1157" spans="2:6" ht="32.1" customHeight="1" x14ac:dyDescent="0.25">
      <c r="B1157" s="1" t="s">
        <v>1178</v>
      </c>
      <c r="C1157" s="1" t="s">
        <v>1179</v>
      </c>
      <c r="D1157" s="1" t="s">
        <v>1180</v>
      </c>
      <c r="E1157" s="3">
        <v>1</v>
      </c>
      <c r="F1157" s="1" t="s">
        <v>1340</v>
      </c>
    </row>
    <row r="1158" spans="2:6" ht="32.1" customHeight="1" x14ac:dyDescent="0.25">
      <c r="B1158" s="1" t="s">
        <v>1361</v>
      </c>
      <c r="C1158" s="1" t="s">
        <v>1362</v>
      </c>
      <c r="D1158" s="1" t="s">
        <v>1363</v>
      </c>
      <c r="E1158" s="3">
        <v>2</v>
      </c>
      <c r="F1158" s="1" t="s">
        <v>1495</v>
      </c>
    </row>
    <row r="1159" spans="2:6" ht="32.1" customHeight="1" x14ac:dyDescent="0.25">
      <c r="B1159" s="1" t="s">
        <v>1364</v>
      </c>
      <c r="C1159" s="1" t="s">
        <v>1365</v>
      </c>
      <c r="D1159" s="1" t="s">
        <v>1366</v>
      </c>
      <c r="E1159" s="3">
        <v>2</v>
      </c>
      <c r="F1159" s="1" t="s">
        <v>1495</v>
      </c>
    </row>
    <row r="1160" spans="2:6" ht="32.1" customHeight="1" x14ac:dyDescent="0.25">
      <c r="B1160" s="1" t="s">
        <v>1367</v>
      </c>
      <c r="C1160" s="1" t="s">
        <v>1368</v>
      </c>
      <c r="D1160" s="1" t="s">
        <v>1369</v>
      </c>
      <c r="E1160" s="3">
        <v>2</v>
      </c>
      <c r="F1160" s="1" t="s">
        <v>1495</v>
      </c>
    </row>
    <row r="1161" spans="2:6" ht="32.1" customHeight="1" x14ac:dyDescent="0.25">
      <c r="B1161" s="1" t="s">
        <v>1181</v>
      </c>
      <c r="C1161" s="1" t="s">
        <v>1182</v>
      </c>
      <c r="D1161" s="1" t="s">
        <v>1183</v>
      </c>
      <c r="E1161" s="3">
        <v>1</v>
      </c>
      <c r="F1161" s="1" t="s">
        <v>1340</v>
      </c>
    </row>
    <row r="1162" spans="2:6" ht="32.1" customHeight="1" x14ac:dyDescent="0.25">
      <c r="B1162" s="1" t="s">
        <v>1523</v>
      </c>
      <c r="C1162" s="1" t="s">
        <v>269</v>
      </c>
      <c r="D1162" s="1" t="s">
        <v>1524</v>
      </c>
      <c r="E1162" s="3">
        <v>2</v>
      </c>
      <c r="F1162" s="1" t="s">
        <v>1599</v>
      </c>
    </row>
    <row r="1163" spans="2:6" ht="32.1" customHeight="1" x14ac:dyDescent="0.25">
      <c r="B1163" s="1" t="s">
        <v>1184</v>
      </c>
      <c r="C1163" s="1" t="s">
        <v>1185</v>
      </c>
      <c r="D1163" s="1" t="s">
        <v>1186</v>
      </c>
      <c r="E1163" s="3">
        <v>1</v>
      </c>
      <c r="F1163" s="1" t="s">
        <v>1340</v>
      </c>
    </row>
    <row r="1164" spans="2:6" ht="32.1" customHeight="1" x14ac:dyDescent="0.25">
      <c r="B1164" s="1" t="s">
        <v>1370</v>
      </c>
      <c r="C1164" s="1" t="s">
        <v>1371</v>
      </c>
      <c r="D1164" s="1" t="s">
        <v>1372</v>
      </c>
      <c r="E1164" s="3">
        <v>2</v>
      </c>
      <c r="F1164" s="1" t="s">
        <v>1495</v>
      </c>
    </row>
    <row r="1165" spans="2:6" ht="32.1" customHeight="1" x14ac:dyDescent="0.25">
      <c r="B1165" s="1" t="s">
        <v>1187</v>
      </c>
      <c r="C1165" s="1" t="s">
        <v>1188</v>
      </c>
      <c r="D1165" s="1" t="s">
        <v>1189</v>
      </c>
      <c r="E1165" s="3">
        <v>1</v>
      </c>
      <c r="F1165" s="1" t="s">
        <v>1340</v>
      </c>
    </row>
    <row r="1166" spans="2:6" ht="32.1" customHeight="1" x14ac:dyDescent="0.25">
      <c r="B1166" s="1" t="s">
        <v>1190</v>
      </c>
      <c r="C1166" s="1" t="s">
        <v>1191</v>
      </c>
      <c r="D1166" s="1" t="s">
        <v>1192</v>
      </c>
      <c r="E1166" s="3">
        <v>1</v>
      </c>
      <c r="F1166" s="1" t="s">
        <v>1340</v>
      </c>
    </row>
    <row r="1167" spans="2:6" ht="32.1" customHeight="1" x14ac:dyDescent="0.25">
      <c r="B1167" s="1" t="s">
        <v>1193</v>
      </c>
      <c r="C1167" s="1" t="s">
        <v>1194</v>
      </c>
      <c r="D1167" s="1" t="s">
        <v>1195</v>
      </c>
      <c r="E1167" s="3">
        <v>1</v>
      </c>
      <c r="F1167" s="1" t="s">
        <v>1340</v>
      </c>
    </row>
    <row r="1168" spans="2:6" ht="32.1" customHeight="1" x14ac:dyDescent="0.25">
      <c r="B1168" s="1" t="s">
        <v>1196</v>
      </c>
      <c r="C1168" s="1" t="s">
        <v>1197</v>
      </c>
      <c r="D1168" s="1" t="s">
        <v>1198</v>
      </c>
      <c r="E1168" s="3">
        <v>1</v>
      </c>
      <c r="F1168" s="1" t="s">
        <v>1340</v>
      </c>
    </row>
    <row r="1169" spans="2:6" ht="32.1" customHeight="1" x14ac:dyDescent="0.25">
      <c r="B1169" s="1" t="s">
        <v>1373</v>
      </c>
      <c r="C1169" s="1" t="s">
        <v>1374</v>
      </c>
      <c r="D1169" s="1" t="s">
        <v>1375</v>
      </c>
      <c r="E1169" s="3">
        <v>2</v>
      </c>
      <c r="F1169" s="1" t="s">
        <v>1495</v>
      </c>
    </row>
    <row r="1170" spans="2:6" ht="32.1" customHeight="1" x14ac:dyDescent="0.25">
      <c r="B1170" s="1" t="s">
        <v>1376</v>
      </c>
      <c r="C1170" s="1" t="s">
        <v>1377</v>
      </c>
      <c r="D1170" s="1" t="s">
        <v>1378</v>
      </c>
      <c r="E1170" s="3">
        <v>2</v>
      </c>
      <c r="F1170" s="1" t="s">
        <v>1495</v>
      </c>
    </row>
    <row r="1171" spans="2:6" ht="32.1" customHeight="1" x14ac:dyDescent="0.25">
      <c r="B1171" s="1" t="s">
        <v>1600</v>
      </c>
      <c r="C1171" s="1" t="s">
        <v>1601</v>
      </c>
      <c r="D1171" s="1" t="s">
        <v>1602</v>
      </c>
      <c r="E1171" s="3">
        <v>3</v>
      </c>
      <c r="F1171" s="1" t="s">
        <v>1632</v>
      </c>
    </row>
    <row r="1172" spans="2:6" ht="32.1" customHeight="1" x14ac:dyDescent="0.25">
      <c r="B1172" s="1" t="s">
        <v>1199</v>
      </c>
      <c r="C1172" s="1" t="s">
        <v>1200</v>
      </c>
      <c r="D1172" s="1" t="s">
        <v>1201</v>
      </c>
      <c r="E1172" s="3">
        <v>1</v>
      </c>
      <c r="F1172" s="1" t="s">
        <v>1340</v>
      </c>
    </row>
    <row r="1173" spans="2:6" ht="32.1" customHeight="1" x14ac:dyDescent="0.25">
      <c r="B1173" s="1" t="s">
        <v>1379</v>
      </c>
      <c r="C1173" s="1" t="s">
        <v>1380</v>
      </c>
      <c r="D1173" s="1" t="s">
        <v>1381</v>
      </c>
      <c r="E1173" s="3">
        <v>2</v>
      </c>
      <c r="F1173" s="1" t="s">
        <v>1495</v>
      </c>
    </row>
    <row r="1174" spans="2:6" ht="32.1" customHeight="1" x14ac:dyDescent="0.25">
      <c r="B1174" s="1" t="s">
        <v>1202</v>
      </c>
      <c r="C1174" s="1" t="s">
        <v>1203</v>
      </c>
      <c r="D1174" s="1" t="s">
        <v>1204</v>
      </c>
      <c r="E1174" s="3">
        <v>1</v>
      </c>
      <c r="F1174" s="1" t="s">
        <v>1340</v>
      </c>
    </row>
    <row r="1175" spans="2:6" ht="32.1" customHeight="1" x14ac:dyDescent="0.25">
      <c r="B1175" s="1" t="s">
        <v>1205</v>
      </c>
      <c r="C1175" s="1" t="s">
        <v>1206</v>
      </c>
      <c r="D1175" s="1" t="s">
        <v>1207</v>
      </c>
      <c r="E1175" s="3">
        <v>1</v>
      </c>
      <c r="F1175" s="1" t="s">
        <v>1340</v>
      </c>
    </row>
    <row r="1176" spans="2:6" ht="32.1" customHeight="1" x14ac:dyDescent="0.25">
      <c r="B1176" s="1" t="s">
        <v>1208</v>
      </c>
      <c r="C1176" s="1" t="s">
        <v>1209</v>
      </c>
      <c r="D1176" s="1" t="s">
        <v>1210</v>
      </c>
      <c r="E1176" s="3">
        <v>1</v>
      </c>
      <c r="F1176" s="1" t="s">
        <v>1340</v>
      </c>
    </row>
    <row r="1177" spans="2:6" ht="32.1" customHeight="1" x14ac:dyDescent="0.25">
      <c r="B1177" s="1" t="s">
        <v>1341</v>
      </c>
      <c r="C1177" s="1" t="s">
        <v>1342</v>
      </c>
      <c r="D1177" s="1" t="s">
        <v>1343</v>
      </c>
      <c r="E1177" s="3">
        <v>2</v>
      </c>
      <c r="F1177" s="1" t="s">
        <v>1351</v>
      </c>
    </row>
    <row r="1178" spans="2:6" ht="32.1" customHeight="1" x14ac:dyDescent="0.25">
      <c r="B1178" s="1" t="s">
        <v>1382</v>
      </c>
      <c r="C1178" s="1" t="s">
        <v>1383</v>
      </c>
      <c r="D1178" s="1" t="s">
        <v>1384</v>
      </c>
      <c r="E1178" s="3">
        <v>2</v>
      </c>
      <c r="F1178" s="1" t="s">
        <v>1495</v>
      </c>
    </row>
    <row r="1179" spans="2:6" ht="32.1" customHeight="1" x14ac:dyDescent="0.25">
      <c r="B1179" s="1" t="s">
        <v>1211</v>
      </c>
      <c r="C1179" s="1" t="s">
        <v>1212</v>
      </c>
      <c r="D1179" s="1" t="s">
        <v>1213</v>
      </c>
      <c r="E1179" s="3">
        <v>1</v>
      </c>
      <c r="F1179" s="1" t="s">
        <v>1340</v>
      </c>
    </row>
    <row r="1180" spans="2:6" ht="32.1" customHeight="1" x14ac:dyDescent="0.25">
      <c r="B1180" s="1" t="s">
        <v>1214</v>
      </c>
      <c r="C1180" s="1" t="s">
        <v>1215</v>
      </c>
      <c r="D1180" s="1" t="s">
        <v>1216</v>
      </c>
      <c r="E1180" s="3">
        <v>1</v>
      </c>
      <c r="F1180" s="1" t="s">
        <v>1340</v>
      </c>
    </row>
    <row r="1181" spans="2:6" ht="32.1" customHeight="1" x14ac:dyDescent="0.25">
      <c r="B1181" s="1" t="s">
        <v>1217</v>
      </c>
      <c r="C1181" s="1" t="s">
        <v>1218</v>
      </c>
      <c r="D1181" s="1" t="s">
        <v>1219</v>
      </c>
      <c r="E1181" s="3">
        <v>1</v>
      </c>
      <c r="F1181" s="1" t="s">
        <v>1340</v>
      </c>
    </row>
    <row r="1182" spans="2:6" ht="32.1" customHeight="1" x14ac:dyDescent="0.25">
      <c r="B1182" s="1" t="s">
        <v>1525</v>
      </c>
      <c r="C1182" s="1" t="s">
        <v>269</v>
      </c>
      <c r="D1182" s="1" t="s">
        <v>1526</v>
      </c>
      <c r="E1182" s="3">
        <v>3</v>
      </c>
      <c r="F1182" s="1" t="s">
        <v>1599</v>
      </c>
    </row>
    <row r="1183" spans="2:6" ht="32.1" customHeight="1" x14ac:dyDescent="0.25">
      <c r="B1183" s="1" t="s">
        <v>1527</v>
      </c>
      <c r="C1183" s="1" t="s">
        <v>269</v>
      </c>
      <c r="D1183" s="1" t="s">
        <v>1528</v>
      </c>
      <c r="E1183" s="3">
        <v>3</v>
      </c>
      <c r="F1183" s="1" t="s">
        <v>1599</v>
      </c>
    </row>
    <row r="1184" spans="2:6" ht="32.1" customHeight="1" x14ac:dyDescent="0.25">
      <c r="B1184" s="1" t="s">
        <v>1220</v>
      </c>
      <c r="C1184" s="1" t="s">
        <v>1221</v>
      </c>
      <c r="D1184" s="1" t="s">
        <v>1222</v>
      </c>
      <c r="E1184" s="3">
        <v>1</v>
      </c>
      <c r="F1184" s="1" t="s">
        <v>1340</v>
      </c>
    </row>
    <row r="1185" spans="2:6" ht="32.1" customHeight="1" x14ac:dyDescent="0.25">
      <c r="B1185" s="1" t="s">
        <v>1529</v>
      </c>
      <c r="C1185" s="1" t="s">
        <v>269</v>
      </c>
      <c r="D1185" s="1" t="s">
        <v>1530</v>
      </c>
      <c r="E1185" s="3">
        <v>3</v>
      </c>
      <c r="F1185" s="1" t="s">
        <v>1599</v>
      </c>
    </row>
    <row r="1186" spans="2:6" ht="32.1" customHeight="1" x14ac:dyDescent="0.25">
      <c r="B1186" s="1" t="s">
        <v>1223</v>
      </c>
      <c r="C1186" s="1" t="s">
        <v>1224</v>
      </c>
      <c r="D1186" s="1" t="s">
        <v>1225</v>
      </c>
      <c r="E1186" s="3">
        <v>1</v>
      </c>
      <c r="F1186" s="1" t="s">
        <v>1340</v>
      </c>
    </row>
    <row r="1187" spans="2:6" ht="32.1" customHeight="1" x14ac:dyDescent="0.25">
      <c r="B1187" s="1" t="s">
        <v>1531</v>
      </c>
      <c r="C1187" s="1" t="s">
        <v>269</v>
      </c>
      <c r="D1187" s="1" t="s">
        <v>1532</v>
      </c>
      <c r="E1187" s="3">
        <v>3</v>
      </c>
      <c r="F1187" s="1" t="s">
        <v>1599</v>
      </c>
    </row>
    <row r="1188" spans="2:6" ht="32.1" customHeight="1" x14ac:dyDescent="0.25">
      <c r="B1188" s="1" t="s">
        <v>1499</v>
      </c>
      <c r="C1188" s="1" t="s">
        <v>1500</v>
      </c>
      <c r="D1188" s="1" t="s">
        <v>1501</v>
      </c>
      <c r="E1188" s="3">
        <v>3</v>
      </c>
      <c r="F1188" s="1" t="s">
        <v>321</v>
      </c>
    </row>
    <row r="1189" spans="2:6" ht="32.1" customHeight="1" x14ac:dyDescent="0.25">
      <c r="B1189" s="1" t="s">
        <v>1603</v>
      </c>
      <c r="C1189" s="1" t="s">
        <v>1604</v>
      </c>
      <c r="D1189" s="1" t="s">
        <v>1605</v>
      </c>
      <c r="E1189" s="3">
        <v>1</v>
      </c>
      <c r="F1189" s="1" t="s">
        <v>1632</v>
      </c>
    </row>
    <row r="1190" spans="2:6" ht="32.1" customHeight="1" x14ac:dyDescent="0.25">
      <c r="B1190" s="1" t="s">
        <v>1226</v>
      </c>
      <c r="C1190" s="1" t="s">
        <v>1227</v>
      </c>
      <c r="D1190" s="1" t="s">
        <v>1228</v>
      </c>
      <c r="E1190" s="3">
        <v>1</v>
      </c>
      <c r="F1190" s="1" t="s">
        <v>1340</v>
      </c>
    </row>
    <row r="1191" spans="2:6" ht="32.1" customHeight="1" x14ac:dyDescent="0.25">
      <c r="B1191" s="1" t="s">
        <v>1533</v>
      </c>
      <c r="C1191" s="1" t="s">
        <v>269</v>
      </c>
      <c r="D1191" s="1" t="s">
        <v>1534</v>
      </c>
      <c r="E1191" s="3">
        <v>3</v>
      </c>
      <c r="F1191" s="1" t="s">
        <v>1599</v>
      </c>
    </row>
    <row r="1192" spans="2:6" ht="32.1" customHeight="1" x14ac:dyDescent="0.25">
      <c r="B1192" s="1" t="s">
        <v>1132</v>
      </c>
      <c r="C1192" s="1" t="s">
        <v>1133</v>
      </c>
      <c r="D1192" s="1" t="s">
        <v>1134</v>
      </c>
      <c r="E1192" s="3">
        <v>1</v>
      </c>
      <c r="F1192" s="1" t="s">
        <v>1168</v>
      </c>
    </row>
    <row r="1193" spans="2:6" ht="32.1" customHeight="1" x14ac:dyDescent="0.25">
      <c r="B1193" s="1" t="s">
        <v>1385</v>
      </c>
      <c r="C1193" s="1" t="s">
        <v>1386</v>
      </c>
      <c r="D1193" s="1" t="s">
        <v>1387</v>
      </c>
      <c r="E1193" s="3">
        <v>2</v>
      </c>
      <c r="F1193" s="1" t="s">
        <v>1495</v>
      </c>
    </row>
    <row r="1194" spans="2:6" ht="32.1" customHeight="1" x14ac:dyDescent="0.25">
      <c r="B1194" s="1" t="s">
        <v>1229</v>
      </c>
      <c r="C1194" s="1" t="s">
        <v>1230</v>
      </c>
      <c r="D1194" s="1" t="s">
        <v>1231</v>
      </c>
      <c r="E1194" s="3">
        <v>1</v>
      </c>
      <c r="F1194" s="1" t="s">
        <v>1340</v>
      </c>
    </row>
    <row r="1195" spans="2:6" ht="32.1" customHeight="1" x14ac:dyDescent="0.25">
      <c r="B1195" s="1" t="s">
        <v>1232</v>
      </c>
      <c r="C1195" s="1" t="s">
        <v>1233</v>
      </c>
      <c r="D1195" s="1" t="s">
        <v>1234</v>
      </c>
      <c r="E1195" s="3">
        <v>1</v>
      </c>
      <c r="F1195" s="1" t="s">
        <v>1340</v>
      </c>
    </row>
    <row r="1196" spans="2:6" ht="32.1" customHeight="1" x14ac:dyDescent="0.25">
      <c r="B1196" s="1" t="s">
        <v>1344</v>
      </c>
      <c r="C1196" s="1" t="s">
        <v>1342</v>
      </c>
      <c r="D1196" s="1" t="s">
        <v>1343</v>
      </c>
      <c r="E1196" s="3">
        <v>2</v>
      </c>
      <c r="F1196" s="1" t="s">
        <v>1351</v>
      </c>
    </row>
    <row r="1197" spans="2:6" ht="32.1" customHeight="1" x14ac:dyDescent="0.25">
      <c r="B1197" s="1" t="s">
        <v>1388</v>
      </c>
      <c r="C1197" s="1" t="s">
        <v>1389</v>
      </c>
      <c r="D1197" s="1" t="s">
        <v>1390</v>
      </c>
      <c r="E1197" s="3">
        <v>2</v>
      </c>
      <c r="F1197" s="1" t="s">
        <v>1495</v>
      </c>
    </row>
    <row r="1198" spans="2:6" ht="32.1" customHeight="1" x14ac:dyDescent="0.25">
      <c r="B1198" s="1" t="s">
        <v>1391</v>
      </c>
      <c r="C1198" s="1" t="s">
        <v>1392</v>
      </c>
      <c r="D1198" s="1" t="s">
        <v>1393</v>
      </c>
      <c r="E1198" s="3">
        <v>2</v>
      </c>
      <c r="F1198" s="1" t="s">
        <v>1495</v>
      </c>
    </row>
    <row r="1199" spans="2:6" ht="32.1" customHeight="1" x14ac:dyDescent="0.25">
      <c r="B1199" s="1" t="s">
        <v>1535</v>
      </c>
      <c r="C1199" s="1" t="s">
        <v>269</v>
      </c>
      <c r="D1199" s="1" t="s">
        <v>1536</v>
      </c>
      <c r="E1199" s="3">
        <v>1</v>
      </c>
      <c r="F1199" s="1" t="s">
        <v>1599</v>
      </c>
    </row>
    <row r="1200" spans="2:6" ht="32.1" customHeight="1" x14ac:dyDescent="0.25">
      <c r="B1200" s="1" t="s">
        <v>1394</v>
      </c>
      <c r="C1200" s="1" t="s">
        <v>1395</v>
      </c>
      <c r="D1200" s="1" t="s">
        <v>1396</v>
      </c>
      <c r="E1200" s="3">
        <v>2</v>
      </c>
      <c r="F1200" s="1" t="s">
        <v>1495</v>
      </c>
    </row>
    <row r="1201" spans="2:6" ht="32.1" customHeight="1" x14ac:dyDescent="0.25">
      <c r="B1201" s="1" t="s">
        <v>1235</v>
      </c>
      <c r="C1201" s="1" t="s">
        <v>1236</v>
      </c>
      <c r="D1201" s="1" t="s">
        <v>1237</v>
      </c>
      <c r="E1201" s="3">
        <v>1</v>
      </c>
      <c r="F1201" s="1" t="s">
        <v>1340</v>
      </c>
    </row>
    <row r="1202" spans="2:6" ht="32.1" customHeight="1" x14ac:dyDescent="0.25">
      <c r="B1202" s="1" t="s">
        <v>1606</v>
      </c>
      <c r="C1202" s="1" t="s">
        <v>1607</v>
      </c>
      <c r="D1202" s="1" t="s">
        <v>1608</v>
      </c>
      <c r="E1202" s="3">
        <v>3</v>
      </c>
      <c r="F1202" s="1" t="s">
        <v>1632</v>
      </c>
    </row>
    <row r="1203" spans="2:6" ht="32.1" customHeight="1" x14ac:dyDescent="0.25">
      <c r="B1203" s="1" t="s">
        <v>1135</v>
      </c>
      <c r="C1203" s="1" t="s">
        <v>1136</v>
      </c>
      <c r="D1203" s="1" t="s">
        <v>1137</v>
      </c>
      <c r="E1203" s="3">
        <v>3</v>
      </c>
      <c r="F1203" s="1" t="s">
        <v>1168</v>
      </c>
    </row>
    <row r="1204" spans="2:6" ht="32.1" customHeight="1" x14ac:dyDescent="0.25">
      <c r="B1204" s="1" t="s">
        <v>1397</v>
      </c>
      <c r="C1204" s="1" t="s">
        <v>1398</v>
      </c>
      <c r="D1204" s="1" t="s">
        <v>1399</v>
      </c>
      <c r="E1204" s="3">
        <v>2</v>
      </c>
      <c r="F1204" s="1" t="s">
        <v>1495</v>
      </c>
    </row>
    <row r="1205" spans="2:6" ht="32.1" customHeight="1" x14ac:dyDescent="0.25">
      <c r="B1205" s="1" t="s">
        <v>1238</v>
      </c>
      <c r="C1205" s="1" t="s">
        <v>1239</v>
      </c>
      <c r="D1205" s="1" t="s">
        <v>1240</v>
      </c>
      <c r="E1205" s="3">
        <v>1</v>
      </c>
      <c r="F1205" s="1" t="s">
        <v>1340</v>
      </c>
    </row>
    <row r="1206" spans="2:6" ht="32.1" customHeight="1" x14ac:dyDescent="0.25">
      <c r="B1206" s="1" t="s">
        <v>1400</v>
      </c>
      <c r="C1206" s="1" t="s">
        <v>1401</v>
      </c>
      <c r="D1206" s="1" t="s">
        <v>1402</v>
      </c>
      <c r="E1206" s="3">
        <v>2</v>
      </c>
      <c r="F1206" s="1" t="s">
        <v>1495</v>
      </c>
    </row>
    <row r="1207" spans="2:6" ht="32.1" customHeight="1" x14ac:dyDescent="0.25">
      <c r="B1207" s="1" t="s">
        <v>1241</v>
      </c>
      <c r="C1207" s="1" t="s">
        <v>1242</v>
      </c>
      <c r="D1207" s="1" t="s">
        <v>1243</v>
      </c>
      <c r="E1207" s="3">
        <v>1</v>
      </c>
      <c r="F1207" s="1" t="s">
        <v>1340</v>
      </c>
    </row>
    <row r="1208" spans="2:6" ht="32.1" customHeight="1" x14ac:dyDescent="0.25">
      <c r="B1208" s="1" t="s">
        <v>1537</v>
      </c>
      <c r="C1208" s="1" t="s">
        <v>269</v>
      </c>
      <c r="D1208" s="1" t="s">
        <v>1538</v>
      </c>
      <c r="E1208" s="3">
        <v>1</v>
      </c>
      <c r="F1208" s="1" t="s">
        <v>1599</v>
      </c>
    </row>
    <row r="1209" spans="2:6" ht="32.1" customHeight="1" x14ac:dyDescent="0.25">
      <c r="B1209" s="1" t="s">
        <v>1539</v>
      </c>
      <c r="C1209" s="1" t="s">
        <v>269</v>
      </c>
      <c r="D1209" s="1" t="s">
        <v>1540</v>
      </c>
      <c r="E1209" s="3">
        <v>2</v>
      </c>
      <c r="F1209" s="1" t="s">
        <v>1599</v>
      </c>
    </row>
    <row r="1210" spans="2:6" ht="32.1" customHeight="1" x14ac:dyDescent="0.25">
      <c r="B1210" s="1" t="s">
        <v>1541</v>
      </c>
      <c r="C1210" s="1" t="s">
        <v>269</v>
      </c>
      <c r="D1210" s="1" t="s">
        <v>1542</v>
      </c>
      <c r="E1210" s="3">
        <v>3</v>
      </c>
      <c r="F1210" s="1" t="s">
        <v>1599</v>
      </c>
    </row>
    <row r="1211" spans="2:6" ht="32.1" customHeight="1" x14ac:dyDescent="0.25">
      <c r="B1211" s="1" t="s">
        <v>1609</v>
      </c>
      <c r="C1211" s="1" t="s">
        <v>1610</v>
      </c>
      <c r="D1211" s="1" t="s">
        <v>1611</v>
      </c>
      <c r="E1211" s="3">
        <v>3</v>
      </c>
      <c r="F1211" s="1" t="s">
        <v>1632</v>
      </c>
    </row>
    <row r="1212" spans="2:6" ht="32.1" customHeight="1" x14ac:dyDescent="0.25">
      <c r="B1212" s="1" t="s">
        <v>1345</v>
      </c>
      <c r="C1212" s="1" t="s">
        <v>1342</v>
      </c>
      <c r="D1212" s="1" t="s">
        <v>1343</v>
      </c>
      <c r="E1212" s="3">
        <v>2</v>
      </c>
      <c r="F1212" s="1" t="s">
        <v>1351</v>
      </c>
    </row>
    <row r="1213" spans="2:6" ht="32.1" customHeight="1" x14ac:dyDescent="0.25">
      <c r="B1213" s="1" t="s">
        <v>1543</v>
      </c>
      <c r="C1213" s="1" t="s">
        <v>269</v>
      </c>
      <c r="D1213" s="1" t="s">
        <v>1544</v>
      </c>
      <c r="E1213" s="3">
        <v>3</v>
      </c>
      <c r="F1213" s="1" t="s">
        <v>1599</v>
      </c>
    </row>
    <row r="1214" spans="2:6" ht="32.1" customHeight="1" x14ac:dyDescent="0.25">
      <c r="B1214" s="1" t="s">
        <v>1612</v>
      </c>
      <c r="C1214" s="1" t="s">
        <v>1613</v>
      </c>
      <c r="D1214" s="1" t="s">
        <v>1614</v>
      </c>
      <c r="E1214" s="3">
        <v>3</v>
      </c>
      <c r="F1214" s="1" t="s">
        <v>1632</v>
      </c>
    </row>
    <row r="1215" spans="2:6" ht="32.1" customHeight="1" x14ac:dyDescent="0.25">
      <c r="B1215" s="1" t="s">
        <v>1244</v>
      </c>
      <c r="C1215" s="1" t="s">
        <v>1245</v>
      </c>
      <c r="D1215" s="1" t="s">
        <v>1246</v>
      </c>
      <c r="E1215" s="3">
        <v>1</v>
      </c>
      <c r="F1215" s="1" t="s">
        <v>1340</v>
      </c>
    </row>
    <row r="1216" spans="2:6" ht="32.1" customHeight="1" x14ac:dyDescent="0.25">
      <c r="B1216" s="1" t="s">
        <v>1502</v>
      </c>
      <c r="C1216" s="1" t="s">
        <v>1503</v>
      </c>
      <c r="D1216" s="1" t="s">
        <v>1504</v>
      </c>
      <c r="E1216" s="3">
        <v>3</v>
      </c>
      <c r="F1216" s="1" t="s">
        <v>321</v>
      </c>
    </row>
    <row r="1217" spans="2:6" ht="32.1" customHeight="1" x14ac:dyDescent="0.25">
      <c r="B1217" s="1" t="s">
        <v>1346</v>
      </c>
      <c r="C1217" s="1" t="s">
        <v>1342</v>
      </c>
      <c r="D1217" s="1" t="s">
        <v>1343</v>
      </c>
      <c r="E1217" s="3">
        <v>2</v>
      </c>
      <c r="F1217" s="1" t="s">
        <v>1351</v>
      </c>
    </row>
    <row r="1218" spans="2:6" ht="32.1" customHeight="1" x14ac:dyDescent="0.25">
      <c r="B1218" s="1" t="s">
        <v>1545</v>
      </c>
      <c r="C1218" s="1" t="s">
        <v>269</v>
      </c>
      <c r="D1218" s="1" t="s">
        <v>1546</v>
      </c>
      <c r="E1218" s="3">
        <v>3</v>
      </c>
      <c r="F1218" s="1" t="s">
        <v>1599</v>
      </c>
    </row>
    <row r="1219" spans="2:6" ht="32.1" customHeight="1" x14ac:dyDescent="0.25">
      <c r="B1219" s="1" t="s">
        <v>1403</v>
      </c>
      <c r="C1219" s="1" t="s">
        <v>1404</v>
      </c>
      <c r="D1219" s="1" t="s">
        <v>1405</v>
      </c>
      <c r="E1219" s="3">
        <v>2</v>
      </c>
      <c r="F1219" s="1" t="s">
        <v>1495</v>
      </c>
    </row>
    <row r="1220" spans="2:6" ht="32.1" customHeight="1" x14ac:dyDescent="0.25">
      <c r="B1220" s="1" t="s">
        <v>1547</v>
      </c>
      <c r="C1220" s="1" t="s">
        <v>269</v>
      </c>
      <c r="D1220" s="1" t="s">
        <v>1548</v>
      </c>
      <c r="E1220" s="3">
        <v>2</v>
      </c>
      <c r="F1220" s="1" t="s">
        <v>1599</v>
      </c>
    </row>
    <row r="1221" spans="2:6" ht="32.1" customHeight="1" x14ac:dyDescent="0.25">
      <c r="B1221" s="1" t="s">
        <v>1247</v>
      </c>
      <c r="C1221" s="1" t="s">
        <v>1248</v>
      </c>
      <c r="D1221" s="1" t="s">
        <v>1249</v>
      </c>
      <c r="E1221" s="3">
        <v>1</v>
      </c>
      <c r="F1221" s="1" t="s">
        <v>1340</v>
      </c>
    </row>
    <row r="1222" spans="2:6" ht="32.1" customHeight="1" x14ac:dyDescent="0.25">
      <c r="B1222" s="1" t="s">
        <v>1549</v>
      </c>
      <c r="C1222" s="1" t="s">
        <v>269</v>
      </c>
      <c r="D1222" s="1" t="s">
        <v>1550</v>
      </c>
      <c r="E1222" s="3">
        <v>2</v>
      </c>
      <c r="F1222" s="1" t="s">
        <v>1599</v>
      </c>
    </row>
    <row r="1223" spans="2:6" ht="32.1" customHeight="1" x14ac:dyDescent="0.25">
      <c r="B1223" s="1" t="s">
        <v>1549</v>
      </c>
      <c r="C1223" s="1" t="s">
        <v>269</v>
      </c>
      <c r="D1223" s="1" t="s">
        <v>1551</v>
      </c>
      <c r="E1223" s="3">
        <v>2</v>
      </c>
      <c r="F1223" s="1" t="s">
        <v>1599</v>
      </c>
    </row>
    <row r="1224" spans="2:6" ht="32.1" customHeight="1" x14ac:dyDescent="0.25">
      <c r="B1224" s="1" t="s">
        <v>1549</v>
      </c>
      <c r="C1224" s="1" t="s">
        <v>269</v>
      </c>
      <c r="D1224" s="1" t="s">
        <v>1552</v>
      </c>
      <c r="E1224" s="3">
        <v>2</v>
      </c>
      <c r="F1224" s="1" t="s">
        <v>1599</v>
      </c>
    </row>
    <row r="1225" spans="2:6" ht="32.1" customHeight="1" x14ac:dyDescent="0.25">
      <c r="B1225" s="1" t="s">
        <v>1549</v>
      </c>
      <c r="C1225" s="1" t="s">
        <v>269</v>
      </c>
      <c r="D1225" s="1" t="s">
        <v>1553</v>
      </c>
      <c r="E1225" s="3">
        <v>2</v>
      </c>
      <c r="F1225" s="1" t="s">
        <v>1599</v>
      </c>
    </row>
    <row r="1226" spans="2:6" ht="32.1" customHeight="1" x14ac:dyDescent="0.25">
      <c r="B1226" s="1" t="s">
        <v>1549</v>
      </c>
      <c r="C1226" s="1" t="s">
        <v>269</v>
      </c>
      <c r="D1226" s="1" t="s">
        <v>1554</v>
      </c>
      <c r="E1226" s="3">
        <v>2</v>
      </c>
      <c r="F1226" s="1" t="s">
        <v>1599</v>
      </c>
    </row>
    <row r="1227" spans="2:6" ht="32.1" customHeight="1" x14ac:dyDescent="0.25">
      <c r="B1227" s="1" t="s">
        <v>1250</v>
      </c>
      <c r="C1227" s="1" t="s">
        <v>1251</v>
      </c>
      <c r="D1227" s="1" t="s">
        <v>1252</v>
      </c>
      <c r="E1227" s="3">
        <v>1</v>
      </c>
      <c r="F1227" s="1" t="s">
        <v>1340</v>
      </c>
    </row>
    <row r="1228" spans="2:6" ht="32.1" customHeight="1" x14ac:dyDescent="0.25">
      <c r="B1228" s="1" t="s">
        <v>1406</v>
      </c>
      <c r="C1228" s="1" t="s">
        <v>1407</v>
      </c>
      <c r="D1228" s="1" t="s">
        <v>1408</v>
      </c>
      <c r="E1228" s="3">
        <v>1</v>
      </c>
      <c r="F1228" s="1" t="s">
        <v>1495</v>
      </c>
    </row>
    <row r="1229" spans="2:6" ht="32.1" customHeight="1" x14ac:dyDescent="0.25">
      <c r="B1229" s="1" t="s">
        <v>1409</v>
      </c>
      <c r="C1229" s="1" t="s">
        <v>1410</v>
      </c>
      <c r="D1229" s="1" t="s">
        <v>1411</v>
      </c>
      <c r="E1229" s="3">
        <v>2</v>
      </c>
      <c r="F1229" s="1" t="s">
        <v>1495</v>
      </c>
    </row>
    <row r="1230" spans="2:6" ht="32.1" customHeight="1" x14ac:dyDescent="0.25">
      <c r="B1230" s="1" t="s">
        <v>1505</v>
      </c>
      <c r="C1230" s="1" t="s">
        <v>1506</v>
      </c>
      <c r="D1230" s="1" t="s">
        <v>1507</v>
      </c>
      <c r="E1230" s="3">
        <v>3</v>
      </c>
      <c r="F1230" s="1" t="s">
        <v>321</v>
      </c>
    </row>
    <row r="1231" spans="2:6" ht="32.1" customHeight="1" x14ac:dyDescent="0.25">
      <c r="B1231" s="1" t="s">
        <v>1555</v>
      </c>
      <c r="C1231" s="1" t="s">
        <v>269</v>
      </c>
      <c r="D1231" s="1" t="s">
        <v>1556</v>
      </c>
      <c r="E1231" s="3">
        <v>3</v>
      </c>
      <c r="F1231" s="1" t="s">
        <v>1599</v>
      </c>
    </row>
    <row r="1232" spans="2:6" ht="32.1" customHeight="1" x14ac:dyDescent="0.25">
      <c r="B1232" s="1" t="s">
        <v>1557</v>
      </c>
      <c r="C1232" s="1" t="s">
        <v>269</v>
      </c>
      <c r="D1232" s="1" t="s">
        <v>1558</v>
      </c>
      <c r="E1232" s="3">
        <v>2</v>
      </c>
      <c r="F1232" s="1" t="s">
        <v>1599</v>
      </c>
    </row>
    <row r="1233" spans="2:6" ht="32.1" customHeight="1" x14ac:dyDescent="0.25">
      <c r="B1233" s="1" t="s">
        <v>1559</v>
      </c>
      <c r="C1233" s="1" t="s">
        <v>269</v>
      </c>
      <c r="D1233" s="1" t="s">
        <v>1560</v>
      </c>
      <c r="E1233" s="3">
        <v>2</v>
      </c>
      <c r="F1233" s="1" t="s">
        <v>1599</v>
      </c>
    </row>
    <row r="1234" spans="2:6" ht="32.1" customHeight="1" x14ac:dyDescent="0.25">
      <c r="B1234" s="1" t="s">
        <v>1253</v>
      </c>
      <c r="C1234" s="1" t="s">
        <v>1254</v>
      </c>
      <c r="D1234" s="1" t="s">
        <v>1255</v>
      </c>
      <c r="E1234" s="3">
        <v>1</v>
      </c>
      <c r="F1234" s="1" t="s">
        <v>1340</v>
      </c>
    </row>
    <row r="1235" spans="2:6" ht="32.1" customHeight="1" x14ac:dyDescent="0.25">
      <c r="B1235" s="1" t="s">
        <v>1508</v>
      </c>
      <c r="C1235" s="1" t="s">
        <v>1509</v>
      </c>
      <c r="D1235" s="1" t="s">
        <v>1510</v>
      </c>
      <c r="E1235" s="3">
        <v>3</v>
      </c>
      <c r="F1235" s="1" t="s">
        <v>321</v>
      </c>
    </row>
    <row r="1236" spans="2:6" ht="32.1" customHeight="1" x14ac:dyDescent="0.25">
      <c r="B1236" s="1" t="s">
        <v>1561</v>
      </c>
      <c r="C1236" s="1" t="s">
        <v>269</v>
      </c>
      <c r="D1236" s="1" t="s">
        <v>1562</v>
      </c>
      <c r="E1236" s="3">
        <v>2</v>
      </c>
      <c r="F1236" s="1" t="s">
        <v>1599</v>
      </c>
    </row>
    <row r="1237" spans="2:6" ht="32.1" customHeight="1" x14ac:dyDescent="0.25">
      <c r="B1237" s="1" t="s">
        <v>1256</v>
      </c>
      <c r="C1237" s="1" t="s">
        <v>1257</v>
      </c>
      <c r="D1237" s="1" t="s">
        <v>1258</v>
      </c>
      <c r="E1237" s="3">
        <v>1</v>
      </c>
      <c r="F1237" s="1" t="s">
        <v>1340</v>
      </c>
    </row>
    <row r="1238" spans="2:6" ht="32.1" customHeight="1" x14ac:dyDescent="0.25">
      <c r="B1238" s="1" t="s">
        <v>434</v>
      </c>
      <c r="C1238" s="1" t="s">
        <v>269</v>
      </c>
      <c r="D1238" s="1" t="s">
        <v>1563</v>
      </c>
      <c r="E1238" s="3">
        <v>2</v>
      </c>
      <c r="F1238" s="1" t="s">
        <v>1599</v>
      </c>
    </row>
    <row r="1239" spans="2:6" ht="32.1" customHeight="1" x14ac:dyDescent="0.25">
      <c r="B1239" s="1" t="s">
        <v>1511</v>
      </c>
      <c r="C1239" s="1" t="s">
        <v>1512</v>
      </c>
      <c r="D1239" s="1" t="s">
        <v>1513</v>
      </c>
      <c r="E1239" s="3">
        <v>2</v>
      </c>
      <c r="F1239" s="1" t="s">
        <v>321</v>
      </c>
    </row>
    <row r="1240" spans="2:6" ht="32.1" customHeight="1" x14ac:dyDescent="0.25">
      <c r="B1240" s="1" t="s">
        <v>1138</v>
      </c>
      <c r="C1240" s="1" t="s">
        <v>1139</v>
      </c>
      <c r="D1240" s="1" t="s">
        <v>1140</v>
      </c>
      <c r="E1240" s="3">
        <v>3</v>
      </c>
      <c r="F1240" s="1" t="s">
        <v>1168</v>
      </c>
    </row>
    <row r="1241" spans="2:6" ht="32.1" customHeight="1" x14ac:dyDescent="0.25">
      <c r="B1241" s="1" t="s">
        <v>1564</v>
      </c>
      <c r="C1241" s="1" t="s">
        <v>269</v>
      </c>
      <c r="D1241" s="1" t="s">
        <v>1565</v>
      </c>
      <c r="E1241" s="3">
        <v>3</v>
      </c>
      <c r="F1241" s="1" t="s">
        <v>1599</v>
      </c>
    </row>
    <row r="1242" spans="2:6" ht="32.1" customHeight="1" x14ac:dyDescent="0.25">
      <c r="B1242" s="1" t="s">
        <v>1412</v>
      </c>
      <c r="C1242" s="1" t="s">
        <v>1413</v>
      </c>
      <c r="D1242" s="1" t="s">
        <v>1414</v>
      </c>
      <c r="E1242" s="3">
        <v>2</v>
      </c>
      <c r="F1242" s="1" t="s">
        <v>1495</v>
      </c>
    </row>
    <row r="1243" spans="2:6" ht="32.1" customHeight="1" x14ac:dyDescent="0.25">
      <c r="B1243" s="1" t="s">
        <v>1259</v>
      </c>
      <c r="C1243" s="1" t="s">
        <v>1260</v>
      </c>
      <c r="D1243" s="1" t="s">
        <v>1261</v>
      </c>
      <c r="E1243" s="3">
        <v>1</v>
      </c>
      <c r="F1243" s="1" t="s">
        <v>1340</v>
      </c>
    </row>
    <row r="1244" spans="2:6" ht="32.1" customHeight="1" x14ac:dyDescent="0.25">
      <c r="B1244" s="1" t="s">
        <v>1141</v>
      </c>
      <c r="C1244" s="1" t="s">
        <v>1142</v>
      </c>
      <c r="D1244" s="1" t="s">
        <v>1143</v>
      </c>
      <c r="E1244" s="3">
        <v>3</v>
      </c>
      <c r="F1244" s="1" t="s">
        <v>1168</v>
      </c>
    </row>
    <row r="1245" spans="2:6" ht="32.1" customHeight="1" x14ac:dyDescent="0.25">
      <c r="B1245" s="1" t="s">
        <v>1566</v>
      </c>
      <c r="C1245" s="1" t="s">
        <v>269</v>
      </c>
      <c r="D1245" s="1" t="s">
        <v>1567</v>
      </c>
      <c r="E1245" s="3">
        <v>2</v>
      </c>
      <c r="F1245" s="1" t="s">
        <v>1599</v>
      </c>
    </row>
    <row r="1246" spans="2:6" ht="32.1" customHeight="1" x14ac:dyDescent="0.25">
      <c r="B1246" s="1" t="s">
        <v>1262</v>
      </c>
      <c r="C1246" s="1" t="s">
        <v>1263</v>
      </c>
      <c r="D1246" s="1" t="s">
        <v>1264</v>
      </c>
      <c r="E1246" s="3">
        <v>1</v>
      </c>
      <c r="F1246" s="1" t="s">
        <v>1340</v>
      </c>
    </row>
    <row r="1247" spans="2:6" ht="32.1" customHeight="1" x14ac:dyDescent="0.25">
      <c r="B1247" s="1" t="s">
        <v>1415</v>
      </c>
      <c r="C1247" s="1" t="s">
        <v>1416</v>
      </c>
      <c r="D1247" s="1" t="s">
        <v>1417</v>
      </c>
      <c r="E1247" s="3">
        <v>2</v>
      </c>
      <c r="F1247" s="1" t="s">
        <v>1495</v>
      </c>
    </row>
    <row r="1248" spans="2:6" ht="32.1" customHeight="1" x14ac:dyDescent="0.25">
      <c r="B1248" s="1" t="s">
        <v>1418</v>
      </c>
      <c r="C1248" s="1" t="s">
        <v>1419</v>
      </c>
      <c r="D1248" s="1" t="s">
        <v>1420</v>
      </c>
      <c r="E1248" s="3">
        <v>2</v>
      </c>
      <c r="F1248" s="1" t="s">
        <v>1495</v>
      </c>
    </row>
    <row r="1249" spans="2:6" ht="32.1" customHeight="1" x14ac:dyDescent="0.25">
      <c r="B1249" s="1" t="s">
        <v>1421</v>
      </c>
      <c r="C1249" s="1" t="s">
        <v>1422</v>
      </c>
      <c r="D1249" s="1" t="s">
        <v>1423</v>
      </c>
      <c r="E1249" s="3">
        <v>2</v>
      </c>
      <c r="F1249" s="1" t="s">
        <v>1495</v>
      </c>
    </row>
    <row r="1250" spans="2:6" ht="32.1" customHeight="1" x14ac:dyDescent="0.25">
      <c r="B1250" s="1" t="s">
        <v>1265</v>
      </c>
      <c r="C1250" s="1" t="s">
        <v>1266</v>
      </c>
      <c r="D1250" s="1" t="s">
        <v>1267</v>
      </c>
      <c r="E1250" s="3">
        <v>1</v>
      </c>
      <c r="F1250" s="1" t="s">
        <v>1340</v>
      </c>
    </row>
    <row r="1251" spans="2:6" ht="32.1" customHeight="1" x14ac:dyDescent="0.25">
      <c r="B1251" s="1" t="s">
        <v>1514</v>
      </c>
      <c r="C1251" s="1" t="s">
        <v>1515</v>
      </c>
      <c r="D1251" s="1" t="s">
        <v>1516</v>
      </c>
      <c r="E1251" s="3">
        <v>3</v>
      </c>
      <c r="F1251" s="1" t="s">
        <v>321</v>
      </c>
    </row>
    <row r="1252" spans="2:6" ht="32.1" customHeight="1" x14ac:dyDescent="0.25">
      <c r="B1252" s="1" t="s">
        <v>1268</v>
      </c>
      <c r="C1252" s="1" t="s">
        <v>1269</v>
      </c>
      <c r="D1252" s="1" t="s">
        <v>1270</v>
      </c>
      <c r="E1252" s="3">
        <v>1</v>
      </c>
      <c r="F1252" s="1" t="s">
        <v>1340</v>
      </c>
    </row>
    <row r="1253" spans="2:6" ht="32.1" customHeight="1" x14ac:dyDescent="0.25">
      <c r="B1253" s="1" t="s">
        <v>1144</v>
      </c>
      <c r="C1253" s="1" t="s">
        <v>1145</v>
      </c>
      <c r="D1253" s="1" t="s">
        <v>1146</v>
      </c>
      <c r="E1253" s="3">
        <v>3</v>
      </c>
      <c r="F1253" s="1" t="s">
        <v>1168</v>
      </c>
    </row>
    <row r="1254" spans="2:6" ht="32.1" customHeight="1" x14ac:dyDescent="0.25">
      <c r="B1254" s="1" t="s">
        <v>1271</v>
      </c>
      <c r="C1254" s="1" t="s">
        <v>1272</v>
      </c>
      <c r="D1254" s="1" t="s">
        <v>1273</v>
      </c>
      <c r="E1254" s="3">
        <v>1</v>
      </c>
      <c r="F1254" s="1" t="s">
        <v>1340</v>
      </c>
    </row>
    <row r="1255" spans="2:6" ht="32.1" customHeight="1" x14ac:dyDescent="0.25">
      <c r="B1255" s="1" t="s">
        <v>1274</v>
      </c>
      <c r="C1255" s="1" t="s">
        <v>1275</v>
      </c>
      <c r="D1255" s="1" t="s">
        <v>1276</v>
      </c>
      <c r="E1255" s="3">
        <v>1</v>
      </c>
      <c r="F1255" s="1" t="s">
        <v>1340</v>
      </c>
    </row>
    <row r="1256" spans="2:6" ht="32.1" customHeight="1" x14ac:dyDescent="0.25">
      <c r="B1256" s="1" t="s">
        <v>1277</v>
      </c>
      <c r="C1256" s="1" t="s">
        <v>1278</v>
      </c>
      <c r="D1256" s="1" t="s">
        <v>1279</v>
      </c>
      <c r="E1256" s="3">
        <v>1</v>
      </c>
      <c r="F1256" s="1" t="s">
        <v>1340</v>
      </c>
    </row>
    <row r="1257" spans="2:6" ht="32.1" customHeight="1" x14ac:dyDescent="0.25">
      <c r="B1257" s="1" t="s">
        <v>1280</v>
      </c>
      <c r="C1257" s="1" t="s">
        <v>1281</v>
      </c>
      <c r="D1257" s="1" t="s">
        <v>1282</v>
      </c>
      <c r="E1257" s="3">
        <v>1</v>
      </c>
      <c r="F1257" s="1" t="s">
        <v>1340</v>
      </c>
    </row>
    <row r="1258" spans="2:6" ht="32.1" customHeight="1" x14ac:dyDescent="0.25">
      <c r="B1258" s="1" t="s">
        <v>1568</v>
      </c>
      <c r="C1258" s="1" t="s">
        <v>269</v>
      </c>
      <c r="D1258" s="1" t="s">
        <v>1569</v>
      </c>
      <c r="E1258" s="3">
        <v>2</v>
      </c>
      <c r="F1258" s="1" t="s">
        <v>1599</v>
      </c>
    </row>
    <row r="1259" spans="2:6" ht="32.1" customHeight="1" x14ac:dyDescent="0.25">
      <c r="B1259" s="1" t="s">
        <v>1424</v>
      </c>
      <c r="C1259" s="1" t="s">
        <v>1425</v>
      </c>
      <c r="D1259" s="1" t="s">
        <v>1426</v>
      </c>
      <c r="E1259" s="3">
        <v>2</v>
      </c>
      <c r="F1259" s="1" t="s">
        <v>1495</v>
      </c>
    </row>
    <row r="1260" spans="2:6" ht="32.1" customHeight="1" x14ac:dyDescent="0.25">
      <c r="B1260" s="1" t="s">
        <v>1570</v>
      </c>
      <c r="C1260" s="1" t="s">
        <v>269</v>
      </c>
      <c r="D1260" s="1" t="s">
        <v>1571</v>
      </c>
      <c r="E1260" s="3">
        <v>3</v>
      </c>
      <c r="F1260" s="1" t="s">
        <v>1599</v>
      </c>
    </row>
    <row r="1261" spans="2:6" ht="32.1" customHeight="1" x14ac:dyDescent="0.25">
      <c r="B1261" s="1" t="s">
        <v>1517</v>
      </c>
      <c r="C1261" s="1" t="s">
        <v>1518</v>
      </c>
      <c r="D1261" s="1" t="s">
        <v>1519</v>
      </c>
      <c r="E1261" s="3">
        <v>1</v>
      </c>
      <c r="F1261" s="1" t="s">
        <v>321</v>
      </c>
    </row>
    <row r="1262" spans="2:6" ht="32.1" customHeight="1" x14ac:dyDescent="0.25">
      <c r="B1262" s="1" t="s">
        <v>1572</v>
      </c>
      <c r="C1262" s="1" t="s">
        <v>269</v>
      </c>
      <c r="D1262" s="1" t="s">
        <v>1573</v>
      </c>
      <c r="E1262" s="3">
        <v>2</v>
      </c>
      <c r="F1262" s="1" t="s">
        <v>1599</v>
      </c>
    </row>
    <row r="1263" spans="2:6" ht="32.1" customHeight="1" x14ac:dyDescent="0.25">
      <c r="B1263" s="1" t="s">
        <v>1283</v>
      </c>
      <c r="C1263" s="1" t="s">
        <v>1284</v>
      </c>
      <c r="D1263" s="1" t="s">
        <v>1285</v>
      </c>
      <c r="E1263" s="3">
        <v>1</v>
      </c>
      <c r="F1263" s="1" t="s">
        <v>1340</v>
      </c>
    </row>
    <row r="1264" spans="2:6" ht="32.1" customHeight="1" x14ac:dyDescent="0.25">
      <c r="B1264" s="1" t="s">
        <v>1615</v>
      </c>
      <c r="C1264" s="1" t="s">
        <v>1616</v>
      </c>
      <c r="D1264" s="1" t="s">
        <v>1617</v>
      </c>
      <c r="E1264" s="3">
        <v>2</v>
      </c>
      <c r="F1264" s="1" t="s">
        <v>1632</v>
      </c>
    </row>
    <row r="1265" spans="2:6" ht="32.1" customHeight="1" x14ac:dyDescent="0.25">
      <c r="B1265" s="1" t="s">
        <v>1618</v>
      </c>
      <c r="C1265" s="1" t="s">
        <v>1619</v>
      </c>
      <c r="D1265" s="1" t="s">
        <v>1620</v>
      </c>
      <c r="E1265" s="3">
        <v>3</v>
      </c>
      <c r="F1265" s="1" t="s">
        <v>1632</v>
      </c>
    </row>
    <row r="1266" spans="2:6" ht="32.1" customHeight="1" x14ac:dyDescent="0.25">
      <c r="B1266" s="1" t="s">
        <v>1427</v>
      </c>
      <c r="C1266" s="1" t="s">
        <v>1428</v>
      </c>
      <c r="D1266" s="1" t="s">
        <v>1429</v>
      </c>
      <c r="E1266" s="3">
        <v>2</v>
      </c>
      <c r="F1266" s="1" t="s">
        <v>1495</v>
      </c>
    </row>
    <row r="1267" spans="2:6" ht="32.1" customHeight="1" x14ac:dyDescent="0.25">
      <c r="B1267" s="1" t="s">
        <v>1286</v>
      </c>
      <c r="C1267" s="1" t="s">
        <v>1287</v>
      </c>
      <c r="D1267" s="1" t="s">
        <v>1288</v>
      </c>
      <c r="E1267" s="3">
        <v>1</v>
      </c>
      <c r="F1267" s="1" t="s">
        <v>1340</v>
      </c>
    </row>
    <row r="1268" spans="2:6" ht="32.1" customHeight="1" x14ac:dyDescent="0.25">
      <c r="B1268" s="1" t="s">
        <v>1430</v>
      </c>
      <c r="C1268" s="1" t="s">
        <v>1431</v>
      </c>
      <c r="D1268" s="1" t="s">
        <v>1432</v>
      </c>
      <c r="E1268" s="3">
        <v>2</v>
      </c>
      <c r="F1268" s="1" t="s">
        <v>1495</v>
      </c>
    </row>
    <row r="1269" spans="2:6" ht="32.1" customHeight="1" x14ac:dyDescent="0.25">
      <c r="B1269" s="1" t="s">
        <v>1289</v>
      </c>
      <c r="C1269" s="1" t="s">
        <v>1290</v>
      </c>
      <c r="D1269" s="1" t="s">
        <v>1291</v>
      </c>
      <c r="E1269" s="3">
        <v>1</v>
      </c>
      <c r="F1269" s="1" t="s">
        <v>1340</v>
      </c>
    </row>
    <row r="1270" spans="2:6" ht="32.1" customHeight="1" x14ac:dyDescent="0.25">
      <c r="B1270" s="1" t="s">
        <v>1574</v>
      </c>
      <c r="C1270" s="1" t="s">
        <v>269</v>
      </c>
      <c r="D1270" s="1" t="s">
        <v>1575</v>
      </c>
      <c r="E1270" s="3">
        <v>3</v>
      </c>
      <c r="F1270" s="1" t="s">
        <v>1599</v>
      </c>
    </row>
    <row r="1271" spans="2:6" ht="32.1" customHeight="1" x14ac:dyDescent="0.25">
      <c r="B1271" s="1" t="s">
        <v>1576</v>
      </c>
      <c r="C1271" s="1" t="s">
        <v>269</v>
      </c>
      <c r="D1271" s="1" t="s">
        <v>1577</v>
      </c>
      <c r="E1271" s="3">
        <v>3</v>
      </c>
      <c r="F1271" s="1" t="s">
        <v>1599</v>
      </c>
    </row>
    <row r="1272" spans="2:6" ht="32.1" customHeight="1" x14ac:dyDescent="0.25">
      <c r="B1272" s="1" t="s">
        <v>1621</v>
      </c>
      <c r="C1272" s="1" t="s">
        <v>1622</v>
      </c>
      <c r="D1272" s="1" t="s">
        <v>1623</v>
      </c>
      <c r="E1272" s="3">
        <v>2</v>
      </c>
      <c r="F1272" s="1" t="s">
        <v>1632</v>
      </c>
    </row>
    <row r="1273" spans="2:6" ht="32.1" customHeight="1" x14ac:dyDescent="0.25">
      <c r="B1273" s="1" t="s">
        <v>1578</v>
      </c>
      <c r="C1273" s="1" t="s">
        <v>269</v>
      </c>
      <c r="D1273" s="1" t="s">
        <v>1579</v>
      </c>
      <c r="E1273" s="3">
        <v>2</v>
      </c>
      <c r="F1273" s="1" t="s">
        <v>1599</v>
      </c>
    </row>
    <row r="1274" spans="2:6" ht="32.1" customHeight="1" x14ac:dyDescent="0.25">
      <c r="B1274" s="1" t="s">
        <v>1520</v>
      </c>
      <c r="C1274" s="1" t="s">
        <v>1521</v>
      </c>
      <c r="D1274" s="1" t="s">
        <v>1522</v>
      </c>
      <c r="E1274" s="3">
        <v>3</v>
      </c>
      <c r="F1274" s="1" t="s">
        <v>321</v>
      </c>
    </row>
    <row r="1275" spans="2:6" ht="32.1" customHeight="1" x14ac:dyDescent="0.25">
      <c r="B1275" s="1" t="s">
        <v>1292</v>
      </c>
      <c r="C1275" s="1" t="s">
        <v>1293</v>
      </c>
      <c r="D1275" s="1" t="s">
        <v>1294</v>
      </c>
      <c r="E1275" s="3">
        <v>1</v>
      </c>
      <c r="F1275" s="1" t="s">
        <v>1340</v>
      </c>
    </row>
    <row r="1276" spans="2:6" ht="32.1" customHeight="1" x14ac:dyDescent="0.25">
      <c r="B1276" s="1" t="s">
        <v>1295</v>
      </c>
      <c r="C1276" s="1" t="s">
        <v>1296</v>
      </c>
      <c r="D1276" s="1" t="s">
        <v>1297</v>
      </c>
      <c r="E1276" s="3">
        <v>1</v>
      </c>
      <c r="F1276" s="1" t="s">
        <v>1340</v>
      </c>
    </row>
    <row r="1277" spans="2:6" ht="32.1" customHeight="1" x14ac:dyDescent="0.25">
      <c r="B1277" s="1" t="s">
        <v>1147</v>
      </c>
      <c r="C1277" s="1" t="s">
        <v>1148</v>
      </c>
      <c r="D1277" s="1" t="s">
        <v>1149</v>
      </c>
      <c r="E1277" s="3">
        <v>3</v>
      </c>
      <c r="F1277" s="1" t="s">
        <v>1168</v>
      </c>
    </row>
    <row r="1278" spans="2:6" ht="32.1" customHeight="1" x14ac:dyDescent="0.25">
      <c r="B1278" s="1" t="s">
        <v>1433</v>
      </c>
      <c r="C1278" s="1" t="s">
        <v>1434</v>
      </c>
      <c r="D1278" s="1" t="s">
        <v>1435</v>
      </c>
      <c r="E1278" s="3">
        <v>2</v>
      </c>
      <c r="F1278" s="1" t="s">
        <v>1495</v>
      </c>
    </row>
    <row r="1279" spans="2:6" ht="32.1" customHeight="1" x14ac:dyDescent="0.25">
      <c r="B1279" s="1" t="s">
        <v>1580</v>
      </c>
      <c r="C1279" s="1" t="s">
        <v>269</v>
      </c>
      <c r="D1279" s="1" t="s">
        <v>1581</v>
      </c>
      <c r="E1279" s="3">
        <v>2</v>
      </c>
      <c r="F1279" s="1" t="s">
        <v>1599</v>
      </c>
    </row>
    <row r="1280" spans="2:6" ht="32.1" customHeight="1" x14ac:dyDescent="0.25">
      <c r="B1280" s="1" t="s">
        <v>1582</v>
      </c>
      <c r="C1280" s="1" t="s">
        <v>269</v>
      </c>
      <c r="D1280" s="1" t="s">
        <v>1583</v>
      </c>
      <c r="E1280" s="3">
        <v>2</v>
      </c>
      <c r="F1280" s="1" t="s">
        <v>1599</v>
      </c>
    </row>
    <row r="1281" spans="2:6" ht="32.1" customHeight="1" x14ac:dyDescent="0.25">
      <c r="B1281" s="1" t="s">
        <v>1150</v>
      </c>
      <c r="C1281" s="1" t="s">
        <v>1151</v>
      </c>
      <c r="D1281" s="1" t="s">
        <v>1152</v>
      </c>
      <c r="E1281" s="3">
        <v>3</v>
      </c>
      <c r="F1281" s="1" t="s">
        <v>1168</v>
      </c>
    </row>
    <row r="1282" spans="2:6" ht="32.1" customHeight="1" x14ac:dyDescent="0.25">
      <c r="B1282" s="1" t="s">
        <v>1298</v>
      </c>
      <c r="C1282" s="1" t="s">
        <v>1299</v>
      </c>
      <c r="D1282" s="1" t="s">
        <v>1300</v>
      </c>
      <c r="E1282" s="3">
        <v>1</v>
      </c>
      <c r="F1282" s="1" t="s">
        <v>1340</v>
      </c>
    </row>
    <row r="1283" spans="2:6" ht="32.1" customHeight="1" x14ac:dyDescent="0.25">
      <c r="B1283" s="1" t="s">
        <v>1301</v>
      </c>
      <c r="C1283" s="1" t="s">
        <v>1302</v>
      </c>
      <c r="D1283" s="1" t="s">
        <v>1303</v>
      </c>
      <c r="E1283" s="3">
        <v>1</v>
      </c>
      <c r="F1283" s="1" t="s">
        <v>1340</v>
      </c>
    </row>
    <row r="1284" spans="2:6" ht="32.1" customHeight="1" x14ac:dyDescent="0.25">
      <c r="B1284" s="1" t="s">
        <v>1304</v>
      </c>
      <c r="C1284" s="1" t="s">
        <v>1305</v>
      </c>
      <c r="D1284" s="1" t="s">
        <v>1306</v>
      </c>
      <c r="E1284" s="3">
        <v>1</v>
      </c>
      <c r="F1284" s="1" t="s">
        <v>1340</v>
      </c>
    </row>
    <row r="1285" spans="2:6" ht="32.1" customHeight="1" x14ac:dyDescent="0.25">
      <c r="B1285" s="1" t="s">
        <v>1436</v>
      </c>
      <c r="C1285" s="1" t="s">
        <v>1437</v>
      </c>
      <c r="D1285" s="1" t="s">
        <v>1438</v>
      </c>
      <c r="E1285" s="3">
        <v>2</v>
      </c>
      <c r="F1285" s="1" t="s">
        <v>1495</v>
      </c>
    </row>
    <row r="1286" spans="2:6" ht="32.1" customHeight="1" x14ac:dyDescent="0.25">
      <c r="B1286" s="1" t="s">
        <v>1439</v>
      </c>
      <c r="C1286" s="1" t="s">
        <v>1440</v>
      </c>
      <c r="D1286" s="1" t="s">
        <v>1441</v>
      </c>
      <c r="E1286" s="3">
        <v>2</v>
      </c>
      <c r="F1286" s="1" t="s">
        <v>1495</v>
      </c>
    </row>
    <row r="1287" spans="2:6" ht="32.1" customHeight="1" x14ac:dyDescent="0.25">
      <c r="B1287" s="1" t="s">
        <v>1624</v>
      </c>
      <c r="C1287" s="1" t="s">
        <v>1625</v>
      </c>
      <c r="D1287" s="1" t="s">
        <v>1626</v>
      </c>
      <c r="E1287" s="3">
        <v>3</v>
      </c>
      <c r="F1287" s="1" t="s">
        <v>1632</v>
      </c>
    </row>
    <row r="1288" spans="2:6" ht="32.1" customHeight="1" x14ac:dyDescent="0.25">
      <c r="B1288" s="1" t="s">
        <v>1442</v>
      </c>
      <c r="C1288" s="1" t="s">
        <v>1443</v>
      </c>
      <c r="D1288" s="1" t="s">
        <v>1444</v>
      </c>
      <c r="E1288" s="3">
        <v>2</v>
      </c>
      <c r="F1288" s="1" t="s">
        <v>1495</v>
      </c>
    </row>
    <row r="1289" spans="2:6" ht="32.1" customHeight="1" x14ac:dyDescent="0.25">
      <c r="B1289" s="1" t="s">
        <v>1307</v>
      </c>
      <c r="C1289" s="1" t="s">
        <v>1308</v>
      </c>
      <c r="D1289" s="1" t="s">
        <v>1309</v>
      </c>
      <c r="E1289" s="3">
        <v>1</v>
      </c>
      <c r="F1289" s="1" t="s">
        <v>1340</v>
      </c>
    </row>
    <row r="1290" spans="2:6" ht="32.1" customHeight="1" x14ac:dyDescent="0.25">
      <c r="B1290" s="1" t="s">
        <v>1310</v>
      </c>
      <c r="C1290" s="1" t="s">
        <v>1311</v>
      </c>
      <c r="D1290" s="1" t="s">
        <v>1312</v>
      </c>
      <c r="E1290" s="3">
        <v>1</v>
      </c>
      <c r="F1290" s="1" t="s">
        <v>1340</v>
      </c>
    </row>
    <row r="1291" spans="2:6" ht="32.1" customHeight="1" x14ac:dyDescent="0.25">
      <c r="B1291" s="1" t="s">
        <v>1313</v>
      </c>
      <c r="C1291" s="1" t="s">
        <v>1314</v>
      </c>
      <c r="D1291" s="1" t="s">
        <v>1315</v>
      </c>
      <c r="E1291" s="3">
        <v>1</v>
      </c>
      <c r="F1291" s="1" t="s">
        <v>1340</v>
      </c>
    </row>
    <row r="1292" spans="2:6" ht="32.1" customHeight="1" x14ac:dyDescent="0.25">
      <c r="B1292" s="1" t="s">
        <v>1445</v>
      </c>
      <c r="C1292" s="1" t="s">
        <v>1446</v>
      </c>
      <c r="D1292" s="1" t="s">
        <v>1447</v>
      </c>
      <c r="E1292" s="3">
        <v>1</v>
      </c>
      <c r="F1292" s="1" t="s">
        <v>1495</v>
      </c>
    </row>
    <row r="1293" spans="2:6" ht="32.1" customHeight="1" x14ac:dyDescent="0.25">
      <c r="B1293" s="1" t="s">
        <v>1448</v>
      </c>
      <c r="C1293" s="1" t="s">
        <v>1449</v>
      </c>
      <c r="D1293" s="1" t="s">
        <v>1450</v>
      </c>
      <c r="E1293" s="3">
        <v>2</v>
      </c>
      <c r="F1293" s="1" t="s">
        <v>1495</v>
      </c>
    </row>
    <row r="1294" spans="2:6" ht="32.1" customHeight="1" x14ac:dyDescent="0.25">
      <c r="B1294" s="1" t="s">
        <v>1316</v>
      </c>
      <c r="C1294" s="1" t="s">
        <v>1317</v>
      </c>
      <c r="D1294" s="1" t="s">
        <v>1318</v>
      </c>
      <c r="E1294" s="3">
        <v>1</v>
      </c>
      <c r="F1294" s="1" t="s">
        <v>1340</v>
      </c>
    </row>
    <row r="1295" spans="2:6" ht="32.1" customHeight="1" x14ac:dyDescent="0.25">
      <c r="B1295" s="1" t="s">
        <v>1451</v>
      </c>
      <c r="C1295" s="1" t="s">
        <v>1452</v>
      </c>
      <c r="D1295" s="1" t="s">
        <v>1453</v>
      </c>
      <c r="E1295" s="3">
        <v>2</v>
      </c>
      <c r="F1295" s="1" t="s">
        <v>1495</v>
      </c>
    </row>
    <row r="1296" spans="2:6" ht="32.1" customHeight="1" x14ac:dyDescent="0.25">
      <c r="B1296" s="1" t="s">
        <v>1454</v>
      </c>
      <c r="C1296" s="1" t="s">
        <v>1455</v>
      </c>
      <c r="D1296" s="1" t="s">
        <v>1456</v>
      </c>
      <c r="E1296" s="3">
        <v>2</v>
      </c>
      <c r="F1296" s="1" t="s">
        <v>1495</v>
      </c>
    </row>
    <row r="1297" spans="2:6" ht="32.1" customHeight="1" x14ac:dyDescent="0.25">
      <c r="B1297" s="1" t="s">
        <v>1457</v>
      </c>
      <c r="C1297" s="1" t="s">
        <v>1458</v>
      </c>
      <c r="D1297" s="1" t="s">
        <v>1459</v>
      </c>
      <c r="E1297" s="3">
        <v>2</v>
      </c>
      <c r="F1297" s="1" t="s">
        <v>1495</v>
      </c>
    </row>
    <row r="1298" spans="2:6" ht="32.1" customHeight="1" x14ac:dyDescent="0.25">
      <c r="B1298" s="1" t="s">
        <v>1319</v>
      </c>
      <c r="C1298" s="1" t="s">
        <v>1320</v>
      </c>
      <c r="D1298" s="1" t="s">
        <v>1321</v>
      </c>
      <c r="E1298" s="3">
        <v>1</v>
      </c>
      <c r="F1298" s="1" t="s">
        <v>1340</v>
      </c>
    </row>
    <row r="1299" spans="2:6" ht="32.1" customHeight="1" x14ac:dyDescent="0.25">
      <c r="B1299" s="1" t="s">
        <v>1460</v>
      </c>
      <c r="C1299" s="1" t="s">
        <v>1461</v>
      </c>
      <c r="D1299" s="1" t="s">
        <v>1462</v>
      </c>
      <c r="E1299" s="3">
        <v>1</v>
      </c>
      <c r="F1299" s="1" t="s">
        <v>1495</v>
      </c>
    </row>
    <row r="1300" spans="2:6" ht="32.1" customHeight="1" x14ac:dyDescent="0.25">
      <c r="B1300" s="1" t="s">
        <v>1627</v>
      </c>
      <c r="C1300" s="1" t="s">
        <v>1628</v>
      </c>
      <c r="D1300" s="1" t="s">
        <v>1629</v>
      </c>
      <c r="E1300" s="3">
        <v>1</v>
      </c>
      <c r="F1300" s="1" t="s">
        <v>1632</v>
      </c>
    </row>
    <row r="1301" spans="2:6" ht="32.1" customHeight="1" x14ac:dyDescent="0.25">
      <c r="B1301" s="1" t="s">
        <v>1322</v>
      </c>
      <c r="C1301" s="1" t="s">
        <v>1323</v>
      </c>
      <c r="D1301" s="1" t="s">
        <v>1324</v>
      </c>
      <c r="E1301" s="3">
        <v>1</v>
      </c>
      <c r="F1301" s="1" t="s">
        <v>1340</v>
      </c>
    </row>
    <row r="1302" spans="2:6" ht="32.1" customHeight="1" x14ac:dyDescent="0.25">
      <c r="B1302" s="1" t="s">
        <v>1153</v>
      </c>
      <c r="C1302" s="1" t="s">
        <v>1154</v>
      </c>
      <c r="D1302" s="1" t="s">
        <v>1155</v>
      </c>
      <c r="E1302" s="3">
        <v>3</v>
      </c>
      <c r="F1302" s="1" t="s">
        <v>1168</v>
      </c>
    </row>
    <row r="1303" spans="2:6" ht="32.1" customHeight="1" x14ac:dyDescent="0.25">
      <c r="B1303" s="1" t="s">
        <v>1325</v>
      </c>
      <c r="C1303" s="1" t="s">
        <v>1326</v>
      </c>
      <c r="D1303" s="1" t="s">
        <v>1327</v>
      </c>
      <c r="E1303" s="3">
        <v>1</v>
      </c>
      <c r="F1303" s="1" t="s">
        <v>1340</v>
      </c>
    </row>
    <row r="1304" spans="2:6" ht="32.1" customHeight="1" x14ac:dyDescent="0.25">
      <c r="B1304" s="1" t="s">
        <v>1463</v>
      </c>
      <c r="C1304" s="1" t="s">
        <v>1464</v>
      </c>
      <c r="D1304" s="1" t="s">
        <v>1465</v>
      </c>
      <c r="E1304" s="3">
        <v>1</v>
      </c>
      <c r="F1304" s="1" t="s">
        <v>1495</v>
      </c>
    </row>
    <row r="1305" spans="2:6" ht="32.1" customHeight="1" x14ac:dyDescent="0.25">
      <c r="B1305" s="1" t="s">
        <v>1466</v>
      </c>
      <c r="C1305" s="1" t="s">
        <v>1467</v>
      </c>
      <c r="D1305" s="1" t="s">
        <v>1468</v>
      </c>
      <c r="E1305" s="3">
        <v>2</v>
      </c>
      <c r="F1305" s="1" t="s">
        <v>1495</v>
      </c>
    </row>
    <row r="1306" spans="2:6" ht="32.1" customHeight="1" x14ac:dyDescent="0.25">
      <c r="B1306" s="1" t="s">
        <v>1328</v>
      </c>
      <c r="C1306" s="1" t="s">
        <v>1329</v>
      </c>
      <c r="D1306" s="1" t="s">
        <v>1330</v>
      </c>
      <c r="E1306" s="3">
        <v>1</v>
      </c>
      <c r="F1306" s="1" t="s">
        <v>1340</v>
      </c>
    </row>
    <row r="1307" spans="2:6" ht="32.1" customHeight="1" x14ac:dyDescent="0.25">
      <c r="B1307" s="1" t="s">
        <v>1469</v>
      </c>
      <c r="C1307" s="1" t="s">
        <v>1470</v>
      </c>
      <c r="D1307" s="1" t="s">
        <v>1471</v>
      </c>
      <c r="E1307" s="3">
        <v>2</v>
      </c>
      <c r="F1307" s="1" t="s">
        <v>1495</v>
      </c>
    </row>
    <row r="1308" spans="2:6" ht="32.1" customHeight="1" x14ac:dyDescent="0.25">
      <c r="B1308" s="1" t="s">
        <v>1472</v>
      </c>
      <c r="C1308" s="1" t="s">
        <v>1473</v>
      </c>
      <c r="D1308" s="1" t="s">
        <v>1474</v>
      </c>
      <c r="E1308" s="3">
        <v>3</v>
      </c>
      <c r="F1308" s="1" t="s">
        <v>1495</v>
      </c>
    </row>
    <row r="1309" spans="2:6" ht="32.1" customHeight="1" x14ac:dyDescent="0.25">
      <c r="B1309" s="1" t="s">
        <v>1331</v>
      </c>
      <c r="C1309" s="1" t="s">
        <v>1332</v>
      </c>
      <c r="D1309" s="1" t="s">
        <v>1333</v>
      </c>
      <c r="E1309" s="3">
        <v>1</v>
      </c>
      <c r="F1309" s="1" t="s">
        <v>1340</v>
      </c>
    </row>
    <row r="1310" spans="2:6" ht="32.1" customHeight="1" x14ac:dyDescent="0.25">
      <c r="B1310" s="1" t="s">
        <v>1475</v>
      </c>
      <c r="C1310" s="1" t="s">
        <v>1476</v>
      </c>
      <c r="D1310" s="1" t="s">
        <v>1375</v>
      </c>
      <c r="E1310" s="3">
        <v>2</v>
      </c>
      <c r="F1310" s="1" t="s">
        <v>1495</v>
      </c>
    </row>
    <row r="1311" spans="2:6" ht="32.1" customHeight="1" x14ac:dyDescent="0.25">
      <c r="B1311" s="1" t="s">
        <v>1584</v>
      </c>
      <c r="C1311" s="1" t="s">
        <v>269</v>
      </c>
      <c r="D1311" s="1" t="s">
        <v>1585</v>
      </c>
      <c r="E1311" s="3">
        <v>2</v>
      </c>
      <c r="F1311" s="1" t="s">
        <v>1599</v>
      </c>
    </row>
    <row r="1312" spans="2:6" ht="32.1" customHeight="1" x14ac:dyDescent="0.25">
      <c r="B1312" s="1" t="s">
        <v>707</v>
      </c>
      <c r="C1312" s="1" t="s">
        <v>269</v>
      </c>
      <c r="D1312" s="1" t="s">
        <v>1586</v>
      </c>
      <c r="E1312" s="3">
        <v>2</v>
      </c>
      <c r="F1312" s="1" t="s">
        <v>1599</v>
      </c>
    </row>
    <row r="1313" spans="2:6" ht="32.1" customHeight="1" x14ac:dyDescent="0.25">
      <c r="B1313" s="1" t="s">
        <v>1587</v>
      </c>
      <c r="C1313" s="1" t="s">
        <v>269</v>
      </c>
      <c r="D1313" s="1" t="s">
        <v>1588</v>
      </c>
      <c r="E1313" s="3">
        <v>2</v>
      </c>
      <c r="F1313" s="1" t="s">
        <v>1599</v>
      </c>
    </row>
    <row r="1314" spans="2:6" ht="32.1" customHeight="1" x14ac:dyDescent="0.25">
      <c r="B1314" s="1" t="s">
        <v>1347</v>
      </c>
      <c r="C1314" s="1" t="s">
        <v>1342</v>
      </c>
      <c r="D1314" s="1" t="s">
        <v>1348</v>
      </c>
      <c r="E1314" s="3">
        <v>2</v>
      </c>
      <c r="F1314" s="1" t="s">
        <v>1351</v>
      </c>
    </row>
    <row r="1315" spans="2:6" ht="32.1" customHeight="1" x14ac:dyDescent="0.25">
      <c r="B1315" s="1" t="s">
        <v>1477</v>
      </c>
      <c r="C1315" s="1" t="s">
        <v>1478</v>
      </c>
      <c r="D1315" s="1" t="s">
        <v>1479</v>
      </c>
      <c r="E1315" s="3">
        <v>2</v>
      </c>
      <c r="F1315" s="1" t="s">
        <v>1495</v>
      </c>
    </row>
    <row r="1316" spans="2:6" ht="32.1" customHeight="1" x14ac:dyDescent="0.25">
      <c r="B1316" s="1" t="s">
        <v>1480</v>
      </c>
      <c r="C1316" s="1" t="s">
        <v>1481</v>
      </c>
      <c r="D1316" s="1" t="s">
        <v>1482</v>
      </c>
      <c r="E1316" s="3">
        <v>2</v>
      </c>
      <c r="F1316" s="1" t="s">
        <v>1495</v>
      </c>
    </row>
    <row r="1317" spans="2:6" ht="32.1" customHeight="1" x14ac:dyDescent="0.25">
      <c r="B1317" s="1" t="s">
        <v>1483</v>
      </c>
      <c r="C1317" s="1" t="s">
        <v>1484</v>
      </c>
      <c r="D1317" s="1" t="s">
        <v>1485</v>
      </c>
      <c r="E1317" s="3">
        <v>2</v>
      </c>
      <c r="F1317" s="1" t="s">
        <v>1495</v>
      </c>
    </row>
    <row r="1318" spans="2:6" ht="32.1" customHeight="1" x14ac:dyDescent="0.25">
      <c r="B1318" s="1" t="s">
        <v>1486</v>
      </c>
      <c r="C1318" s="1" t="s">
        <v>1487</v>
      </c>
      <c r="D1318" s="1" t="s">
        <v>1488</v>
      </c>
      <c r="E1318" s="3">
        <v>2</v>
      </c>
      <c r="F1318" s="1" t="s">
        <v>1495</v>
      </c>
    </row>
    <row r="1319" spans="2:6" ht="32.1" customHeight="1" x14ac:dyDescent="0.25">
      <c r="B1319" s="1" t="s">
        <v>1630</v>
      </c>
      <c r="C1319" s="1" t="s">
        <v>1631</v>
      </c>
      <c r="D1319" s="1" t="s">
        <v>1629</v>
      </c>
      <c r="E1319" s="3">
        <v>1</v>
      </c>
      <c r="F1319" s="1" t="s">
        <v>1632</v>
      </c>
    </row>
    <row r="1320" spans="2:6" ht="32.1" customHeight="1" x14ac:dyDescent="0.25">
      <c r="B1320" s="1" t="s">
        <v>1156</v>
      </c>
      <c r="C1320" s="1" t="s">
        <v>1157</v>
      </c>
      <c r="D1320" s="1" t="s">
        <v>1158</v>
      </c>
      <c r="E1320" s="3">
        <v>3</v>
      </c>
      <c r="F1320" s="1" t="s">
        <v>1168</v>
      </c>
    </row>
    <row r="1321" spans="2:6" ht="32.1" customHeight="1" x14ac:dyDescent="0.25">
      <c r="B1321" s="1" t="s">
        <v>1334</v>
      </c>
      <c r="C1321" s="1" t="s">
        <v>1335</v>
      </c>
      <c r="D1321" s="1" t="s">
        <v>1336</v>
      </c>
      <c r="E1321" s="3">
        <v>1</v>
      </c>
      <c r="F1321" s="1" t="s">
        <v>1340</v>
      </c>
    </row>
    <row r="1322" spans="2:6" ht="32.1" customHeight="1" x14ac:dyDescent="0.25">
      <c r="B1322" s="1" t="s">
        <v>1159</v>
      </c>
      <c r="C1322" s="1" t="s">
        <v>1160</v>
      </c>
      <c r="D1322" s="1" t="s">
        <v>1161</v>
      </c>
      <c r="E1322" s="3">
        <v>1</v>
      </c>
      <c r="F1322" s="1" t="s">
        <v>1168</v>
      </c>
    </row>
    <row r="1323" spans="2:6" ht="32.1" customHeight="1" x14ac:dyDescent="0.25">
      <c r="B1323" s="1" t="s">
        <v>1162</v>
      </c>
      <c r="C1323" s="1" t="s">
        <v>1163</v>
      </c>
      <c r="D1323" s="1" t="s">
        <v>1164</v>
      </c>
      <c r="E1323" s="3">
        <v>1</v>
      </c>
      <c r="F1323" s="1" t="s">
        <v>1168</v>
      </c>
    </row>
    <row r="1324" spans="2:6" ht="32.1" customHeight="1" x14ac:dyDescent="0.25">
      <c r="B1324" s="1" t="s">
        <v>1589</v>
      </c>
      <c r="C1324" s="1" t="s">
        <v>269</v>
      </c>
      <c r="D1324" s="1" t="s">
        <v>1590</v>
      </c>
      <c r="E1324" s="3">
        <v>3</v>
      </c>
      <c r="F1324" s="1" t="s">
        <v>1599</v>
      </c>
    </row>
    <row r="1325" spans="2:6" ht="32.1" customHeight="1" x14ac:dyDescent="0.25">
      <c r="B1325" s="1" t="s">
        <v>1591</v>
      </c>
      <c r="C1325" s="1" t="s">
        <v>269</v>
      </c>
      <c r="D1325" s="1" t="s">
        <v>1592</v>
      </c>
      <c r="E1325" s="3">
        <v>3</v>
      </c>
      <c r="F1325" s="1" t="s">
        <v>1599</v>
      </c>
    </row>
    <row r="1326" spans="2:6" ht="32.1" customHeight="1" x14ac:dyDescent="0.25">
      <c r="B1326" s="1" t="s">
        <v>1593</v>
      </c>
      <c r="C1326" s="1" t="s">
        <v>269</v>
      </c>
      <c r="D1326" s="1" t="s">
        <v>1594</v>
      </c>
      <c r="E1326" s="3">
        <v>3</v>
      </c>
      <c r="F1326" s="1" t="s">
        <v>1599</v>
      </c>
    </row>
    <row r="1327" spans="2:6" ht="32.1" customHeight="1" x14ac:dyDescent="0.25">
      <c r="B1327" s="1" t="s">
        <v>1349</v>
      </c>
      <c r="C1327" s="1" t="s">
        <v>269</v>
      </c>
      <c r="D1327" s="1" t="s">
        <v>1350</v>
      </c>
      <c r="E1327" s="3">
        <v>2</v>
      </c>
      <c r="F1327" s="1" t="s">
        <v>1351</v>
      </c>
    </row>
    <row r="1328" spans="2:6" ht="32.1" customHeight="1" x14ac:dyDescent="0.25">
      <c r="B1328" s="1" t="s">
        <v>1595</v>
      </c>
      <c r="C1328" s="1" t="s">
        <v>269</v>
      </c>
      <c r="D1328" s="1" t="s">
        <v>1596</v>
      </c>
      <c r="E1328" s="3">
        <v>2</v>
      </c>
      <c r="F1328" s="1" t="s">
        <v>1599</v>
      </c>
    </row>
    <row r="1329" spans="2:6" ht="32.1" customHeight="1" x14ac:dyDescent="0.25">
      <c r="B1329" s="1" t="s">
        <v>1165</v>
      </c>
      <c r="C1329" s="1" t="s">
        <v>1166</v>
      </c>
      <c r="D1329" s="1" t="s">
        <v>1167</v>
      </c>
      <c r="E1329" s="3">
        <v>3</v>
      </c>
      <c r="F1329" s="1" t="s">
        <v>1168</v>
      </c>
    </row>
    <row r="1330" spans="2:6" ht="32.1" customHeight="1" x14ac:dyDescent="0.25">
      <c r="B1330" s="1" t="s">
        <v>1597</v>
      </c>
      <c r="C1330" s="1" t="s">
        <v>269</v>
      </c>
      <c r="D1330" s="1" t="s">
        <v>1598</v>
      </c>
      <c r="E1330" s="3">
        <v>2</v>
      </c>
      <c r="F1330" s="1" t="s">
        <v>1599</v>
      </c>
    </row>
    <row r="1331" spans="2:6" ht="32.1" customHeight="1" x14ac:dyDescent="0.25">
      <c r="B1331" s="1" t="s">
        <v>1489</v>
      </c>
      <c r="C1331" s="1" t="s">
        <v>1490</v>
      </c>
      <c r="D1331" s="1" t="s">
        <v>1491</v>
      </c>
      <c r="E1331" s="3">
        <v>2</v>
      </c>
      <c r="F1331" s="1" t="s">
        <v>1495</v>
      </c>
    </row>
    <row r="1332" spans="2:6" ht="32.1" customHeight="1" x14ac:dyDescent="0.25">
      <c r="B1332" s="1" t="s">
        <v>1492</v>
      </c>
      <c r="C1332" s="1" t="s">
        <v>1493</v>
      </c>
      <c r="D1332" s="1" t="s">
        <v>1494</v>
      </c>
      <c r="E1332" s="3">
        <v>2</v>
      </c>
      <c r="F1332" s="1" t="s">
        <v>1495</v>
      </c>
    </row>
    <row r="1333" spans="2:6" ht="32.1" customHeight="1" x14ac:dyDescent="0.25">
      <c r="B1333" s="1" t="s">
        <v>1337</v>
      </c>
      <c r="C1333" s="1" t="s">
        <v>1338</v>
      </c>
      <c r="D1333" s="1" t="s">
        <v>1339</v>
      </c>
      <c r="E1333" s="3">
        <v>1</v>
      </c>
      <c r="F1333" s="1" t="s">
        <v>1340</v>
      </c>
    </row>
    <row r="1334" spans="2:6" ht="32.1" customHeight="1" x14ac:dyDescent="0.25">
      <c r="B1334" s="33" t="s">
        <v>1635</v>
      </c>
      <c r="C1334" s="33" t="s">
        <v>269</v>
      </c>
      <c r="D1334" s="33" t="s">
        <v>1636</v>
      </c>
      <c r="E1334" s="5">
        <v>1</v>
      </c>
      <c r="F1334" s="33" t="s">
        <v>1645</v>
      </c>
    </row>
    <row r="1335" spans="2:6" ht="32.1" customHeight="1" x14ac:dyDescent="0.25">
      <c r="B1335" s="1" t="s">
        <v>1634</v>
      </c>
      <c r="C1335" s="1" t="s">
        <v>269</v>
      </c>
      <c r="D1335" s="1" t="s">
        <v>1637</v>
      </c>
      <c r="E1335" s="3">
        <v>6</v>
      </c>
      <c r="F1335" s="33" t="s">
        <v>1645</v>
      </c>
    </row>
    <row r="1336" spans="2:6" ht="32.1" customHeight="1" x14ac:dyDescent="0.25">
      <c r="B1336" s="1" t="s">
        <v>1638</v>
      </c>
      <c r="C1336" s="1" t="s">
        <v>269</v>
      </c>
      <c r="D1336" s="1" t="s">
        <v>1639</v>
      </c>
      <c r="E1336" s="3">
        <v>7</v>
      </c>
      <c r="F1336" s="33" t="s">
        <v>1645</v>
      </c>
    </row>
    <row r="1337" spans="2:6" ht="32.1" customHeight="1" x14ac:dyDescent="0.25">
      <c r="B1337" s="1" t="s">
        <v>1640</v>
      </c>
      <c r="C1337" s="1" t="s">
        <v>269</v>
      </c>
      <c r="D1337" s="1" t="s">
        <v>1641</v>
      </c>
      <c r="E1337" s="3">
        <v>8</v>
      </c>
      <c r="F1337" s="33" t="s">
        <v>1645</v>
      </c>
    </row>
    <row r="1338" spans="2:6" ht="32.1" customHeight="1" x14ac:dyDescent="0.25">
      <c r="B1338" s="1" t="s">
        <v>1642</v>
      </c>
      <c r="C1338" s="1" t="s">
        <v>1643</v>
      </c>
      <c r="D1338" s="1" t="s">
        <v>1644</v>
      </c>
      <c r="E1338" s="3">
        <v>9</v>
      </c>
      <c r="F1338" s="33" t="s">
        <v>1645</v>
      </c>
    </row>
    <row r="1339" spans="2:6" ht="32.1" customHeight="1" x14ac:dyDescent="0.25">
      <c r="B1339" s="1" t="s">
        <v>1649</v>
      </c>
      <c r="C1339" s="1" t="s">
        <v>269</v>
      </c>
      <c r="D1339" s="1" t="s">
        <v>1650</v>
      </c>
      <c r="E1339" s="3">
        <v>5</v>
      </c>
      <c r="F1339" s="1" t="s">
        <v>1660</v>
      </c>
    </row>
    <row r="1340" spans="2:6" ht="32.1" customHeight="1" x14ac:dyDescent="0.25">
      <c r="B1340" s="1" t="s">
        <v>1651</v>
      </c>
      <c r="C1340" s="1" t="s">
        <v>269</v>
      </c>
      <c r="D1340" s="1" t="s">
        <v>1652</v>
      </c>
      <c r="E1340" s="3">
        <v>6</v>
      </c>
      <c r="F1340" s="1" t="s">
        <v>1660</v>
      </c>
    </row>
    <row r="1341" spans="2:6" ht="32.1" customHeight="1" x14ac:dyDescent="0.25">
      <c r="B1341" s="1" t="s">
        <v>1653</v>
      </c>
      <c r="C1341" s="1" t="s">
        <v>269</v>
      </c>
      <c r="D1341" s="1" t="s">
        <v>1654</v>
      </c>
      <c r="E1341" s="3">
        <v>7</v>
      </c>
      <c r="F1341" s="1" t="s">
        <v>1660</v>
      </c>
    </row>
    <row r="1342" spans="2:6" ht="32.1" customHeight="1" x14ac:dyDescent="0.25">
      <c r="B1342" s="1" t="s">
        <v>1655</v>
      </c>
      <c r="C1342" s="1" t="s">
        <v>269</v>
      </c>
      <c r="D1342" s="1" t="s">
        <v>1656</v>
      </c>
      <c r="E1342" s="3">
        <v>8</v>
      </c>
      <c r="F1342" s="1" t="s">
        <v>1660</v>
      </c>
    </row>
    <row r="1343" spans="2:6" ht="32.1" customHeight="1" x14ac:dyDescent="0.25">
      <c r="B1343" s="1" t="s">
        <v>1657</v>
      </c>
      <c r="C1343" s="1" t="s">
        <v>1658</v>
      </c>
      <c r="D1343" s="1" t="s">
        <v>1659</v>
      </c>
      <c r="E1343" s="3">
        <v>9</v>
      </c>
      <c r="F1343" s="1" t="s">
        <v>1660</v>
      </c>
    </row>
    <row r="1344" spans="2:6" ht="32.1" customHeight="1" x14ac:dyDescent="0.25">
      <c r="B1344" s="1" t="s">
        <v>1661</v>
      </c>
      <c r="C1344" s="1" t="s">
        <v>299</v>
      </c>
      <c r="D1344" s="1" t="s">
        <v>1668</v>
      </c>
      <c r="E1344" s="3" t="s">
        <v>117</v>
      </c>
      <c r="F1344" s="1" t="s">
        <v>1664</v>
      </c>
    </row>
    <row r="1345" spans="2:6" ht="32.1" customHeight="1" x14ac:dyDescent="0.25">
      <c r="B1345" s="1" t="s">
        <v>1662</v>
      </c>
      <c r="C1345" s="1" t="s">
        <v>300</v>
      </c>
      <c r="D1345" s="1" t="s">
        <v>1667</v>
      </c>
      <c r="E1345" s="3" t="s">
        <v>117</v>
      </c>
      <c r="F1345" s="1" t="s">
        <v>1664</v>
      </c>
    </row>
    <row r="1346" spans="2:6" ht="32.1" customHeight="1" x14ac:dyDescent="0.25">
      <c r="B1346" s="1" t="s">
        <v>1662</v>
      </c>
      <c r="C1346" s="1" t="s">
        <v>298</v>
      </c>
      <c r="D1346" s="1" t="s">
        <v>1666</v>
      </c>
      <c r="E1346" s="3" t="s">
        <v>117</v>
      </c>
      <c r="F1346" s="1" t="s">
        <v>1664</v>
      </c>
    </row>
    <row r="1347" spans="2:6" ht="32.1" customHeight="1" x14ac:dyDescent="0.25">
      <c r="B1347" s="1" t="s">
        <v>1663</v>
      </c>
      <c r="C1347" s="13" t="s">
        <v>301</v>
      </c>
      <c r="D1347" s="1" t="s">
        <v>1665</v>
      </c>
      <c r="E1347" s="3" t="s">
        <v>117</v>
      </c>
      <c r="F1347" s="1" t="s">
        <v>1664</v>
      </c>
    </row>
    <row r="1348" spans="2:6" ht="32.1" customHeight="1" x14ac:dyDescent="0.25">
      <c r="B1348" s="1" t="s">
        <v>1708</v>
      </c>
      <c r="C1348" s="1" t="s">
        <v>269</v>
      </c>
      <c r="D1348" s="1" t="s">
        <v>1718</v>
      </c>
      <c r="E1348" s="3">
        <v>4</v>
      </c>
      <c r="F1348" s="1" t="s">
        <v>1717</v>
      </c>
    </row>
    <row r="1349" spans="2:6" ht="32.1" customHeight="1" x14ac:dyDescent="0.25">
      <c r="B1349" s="1" t="s">
        <v>1714</v>
      </c>
      <c r="C1349" s="1" t="s">
        <v>269</v>
      </c>
      <c r="D1349" s="1" t="s">
        <v>1718</v>
      </c>
      <c r="E1349" s="3">
        <v>5</v>
      </c>
      <c r="F1349" s="1" t="s">
        <v>1717</v>
      </c>
    </row>
    <row r="1350" spans="2:6" ht="32.1" customHeight="1" x14ac:dyDescent="0.25">
      <c r="B1350" s="1" t="s">
        <v>1715</v>
      </c>
      <c r="C1350" s="1" t="s">
        <v>269</v>
      </c>
      <c r="D1350" s="1" t="s">
        <v>1719</v>
      </c>
      <c r="E1350" s="3">
        <v>6</v>
      </c>
      <c r="F1350" s="1" t="s">
        <v>1717</v>
      </c>
    </row>
    <row r="1351" spans="2:6" ht="32.1" customHeight="1" x14ac:dyDescent="0.25">
      <c r="B1351" s="1" t="s">
        <v>1716</v>
      </c>
      <c r="C1351" s="1" t="s">
        <v>269</v>
      </c>
      <c r="D1351" s="1" t="s">
        <v>1720</v>
      </c>
      <c r="E1351" s="3">
        <v>7</v>
      </c>
      <c r="F1351" s="1" t="s">
        <v>1717</v>
      </c>
    </row>
    <row r="1352" spans="2:6" ht="32.1" customHeight="1" x14ac:dyDescent="0.25">
      <c r="B1352" s="1" t="s">
        <v>1711</v>
      </c>
      <c r="C1352" s="1" t="s">
        <v>269</v>
      </c>
      <c r="D1352" s="1" t="s">
        <v>1726</v>
      </c>
      <c r="E1352" s="3">
        <v>5</v>
      </c>
      <c r="F1352" s="1" t="s">
        <v>1721</v>
      </c>
    </row>
    <row r="1353" spans="2:6" ht="32.1" customHeight="1" x14ac:dyDescent="0.25">
      <c r="B1353" s="1" t="s">
        <v>1722</v>
      </c>
      <c r="C1353" s="1" t="s">
        <v>269</v>
      </c>
      <c r="D1353" s="1" t="s">
        <v>1728</v>
      </c>
      <c r="E1353" s="3">
        <v>6</v>
      </c>
      <c r="F1353" s="1" t="s">
        <v>1721</v>
      </c>
    </row>
    <row r="1354" spans="2:6" ht="32.1" customHeight="1" x14ac:dyDescent="0.25">
      <c r="B1354" s="1" t="s">
        <v>1723</v>
      </c>
      <c r="C1354" s="1" t="s">
        <v>269</v>
      </c>
      <c r="D1354" s="13" t="s">
        <v>1729</v>
      </c>
      <c r="E1354" s="3">
        <v>7</v>
      </c>
      <c r="F1354" s="1" t="s">
        <v>1721</v>
      </c>
    </row>
    <row r="1355" spans="2:6" ht="32.1" customHeight="1" x14ac:dyDescent="0.25">
      <c r="B1355" s="1" t="s">
        <v>1724</v>
      </c>
      <c r="C1355" s="1" t="s">
        <v>269</v>
      </c>
      <c r="D1355" s="1" t="s">
        <v>1730</v>
      </c>
      <c r="E1355" s="3">
        <v>8</v>
      </c>
      <c r="F1355" s="1" t="s">
        <v>1721</v>
      </c>
    </row>
    <row r="1356" spans="2:6" ht="32.1" customHeight="1" x14ac:dyDescent="0.25">
      <c r="B1356" s="1" t="s">
        <v>1725</v>
      </c>
      <c r="C1356" s="13" t="s">
        <v>1727</v>
      </c>
      <c r="D1356" s="13" t="s">
        <v>1731</v>
      </c>
      <c r="E1356" s="3">
        <v>9</v>
      </c>
      <c r="F1356" s="1" t="s">
        <v>1721</v>
      </c>
    </row>
    <row r="1357" spans="2:6" ht="32.1" customHeight="1" x14ac:dyDescent="0.25">
      <c r="B1357" s="1" t="s">
        <v>1746</v>
      </c>
      <c r="C1357" s="1" t="s">
        <v>269</v>
      </c>
      <c r="D1357" s="13" t="s">
        <v>1752</v>
      </c>
      <c r="E1357" s="3">
        <v>5</v>
      </c>
      <c r="F1357" s="1" t="s">
        <v>1753</v>
      </c>
    </row>
    <row r="1358" spans="2:6" ht="32.1" customHeight="1" x14ac:dyDescent="0.25">
      <c r="B1358" s="1" t="s">
        <v>1754</v>
      </c>
      <c r="C1358" s="1" t="s">
        <v>269</v>
      </c>
      <c r="D1358" s="1" t="s">
        <v>1758</v>
      </c>
      <c r="E1358" s="3">
        <v>6</v>
      </c>
      <c r="F1358" s="1" t="s">
        <v>1753</v>
      </c>
    </row>
    <row r="1359" spans="2:6" ht="32.1" customHeight="1" x14ac:dyDescent="0.25">
      <c r="B1359" s="1" t="s">
        <v>1755</v>
      </c>
      <c r="C1359" s="1" t="s">
        <v>269</v>
      </c>
      <c r="D1359" s="1" t="s">
        <v>1759</v>
      </c>
      <c r="E1359" s="3">
        <v>7</v>
      </c>
      <c r="F1359" s="1" t="s">
        <v>1753</v>
      </c>
    </row>
    <row r="1360" spans="2:6" ht="32.1" customHeight="1" x14ac:dyDescent="0.25">
      <c r="B1360" s="1" t="s">
        <v>1756</v>
      </c>
      <c r="C1360" s="1" t="s">
        <v>269</v>
      </c>
      <c r="D1360" s="1" t="s">
        <v>1760</v>
      </c>
      <c r="E1360" s="3">
        <v>8</v>
      </c>
      <c r="F1360" s="1" t="s">
        <v>1753</v>
      </c>
    </row>
    <row r="1361" spans="2:6" ht="32.1" customHeight="1" x14ac:dyDescent="0.25">
      <c r="B1361" s="1" t="s">
        <v>1757</v>
      </c>
      <c r="C1361" s="1" t="s">
        <v>1762</v>
      </c>
      <c r="D1361" s="1" t="s">
        <v>1761</v>
      </c>
      <c r="E1361" s="3">
        <v>9</v>
      </c>
      <c r="F1361" s="1" t="s">
        <v>1753</v>
      </c>
    </row>
    <row r="1362" spans="2:6" ht="32.1" customHeight="1" x14ac:dyDescent="0.25"/>
    <row r="1363" spans="2:6" ht="32.1" customHeight="1" x14ac:dyDescent="0.25">
      <c r="B1363" s="7" t="s">
        <v>4867</v>
      </c>
    </row>
    <row r="1364" spans="2:6" ht="32.1" customHeight="1" x14ac:dyDescent="0.25">
      <c r="B1364" s="1" t="s">
        <v>4876</v>
      </c>
      <c r="C1364" s="3">
        <v>50</v>
      </c>
    </row>
    <row r="1365" spans="2:6" ht="32.1" customHeight="1" x14ac:dyDescent="0.25">
      <c r="B1365" s="1" t="s">
        <v>4878</v>
      </c>
      <c r="C1365" s="3">
        <v>12</v>
      </c>
    </row>
    <row r="1366" spans="2:6" ht="32.1" customHeight="1" x14ac:dyDescent="0.25">
      <c r="B1366" s="1" t="s">
        <v>4877</v>
      </c>
      <c r="C1366" s="3">
        <v>40</v>
      </c>
    </row>
    <row r="1367" spans="2:6" ht="32.1" customHeight="1" x14ac:dyDescent="0.25">
      <c r="B1367" s="1" t="s">
        <v>4879</v>
      </c>
      <c r="C1367" s="3">
        <v>6</v>
      </c>
    </row>
    <row r="1368" spans="2:6" ht="32.1" customHeight="1" x14ac:dyDescent="0.25">
      <c r="B1368" s="1" t="s">
        <v>4881</v>
      </c>
      <c r="C1368" s="3">
        <v>53</v>
      </c>
    </row>
    <row r="1369" spans="2:6" ht="32.1" customHeight="1" x14ac:dyDescent="0.25">
      <c r="B1369" s="1" t="s">
        <v>4882</v>
      </c>
      <c r="C1369" s="3">
        <v>3</v>
      </c>
    </row>
    <row r="1370" spans="2:6" ht="32.1" customHeight="1" x14ac:dyDescent="0.25">
      <c r="B1370" s="1" t="s">
        <v>4925</v>
      </c>
      <c r="C1370" s="3">
        <v>38</v>
      </c>
    </row>
    <row r="1371" spans="2:6" ht="32.1" customHeight="1" x14ac:dyDescent="0.25">
      <c r="B1371" s="1" t="s">
        <v>4928</v>
      </c>
      <c r="C1371" s="3">
        <v>46</v>
      </c>
    </row>
    <row r="1372" spans="2:6" ht="32.1" customHeight="1" x14ac:dyDescent="0.25">
      <c r="B1372" s="1" t="s">
        <v>4899</v>
      </c>
      <c r="C1372" s="3">
        <v>5</v>
      </c>
    </row>
    <row r="1373" spans="2:6" ht="32.1" customHeight="1" x14ac:dyDescent="0.25">
      <c r="B1373" s="1" t="s">
        <v>4900</v>
      </c>
      <c r="C1373" s="3">
        <v>0.02</v>
      </c>
    </row>
    <row r="1374" spans="2:6" ht="32.1" customHeight="1" x14ac:dyDescent="0.25">
      <c r="B1374" s="1" t="s">
        <v>4901</v>
      </c>
      <c r="C1374" s="3">
        <v>2</v>
      </c>
    </row>
    <row r="1375" spans="2:6" ht="32.1" customHeight="1" x14ac:dyDescent="0.25">
      <c r="B1375" s="1" t="s">
        <v>4902</v>
      </c>
      <c r="C1375" s="3">
        <f>0.01/5</f>
        <v>2E-3</v>
      </c>
    </row>
    <row r="1376" spans="2:6" ht="32.1" customHeight="1" x14ac:dyDescent="0.25">
      <c r="B1376" s="1" t="s">
        <v>4903</v>
      </c>
      <c r="C1376" s="3">
        <v>5</v>
      </c>
    </row>
    <row r="1377" spans="2:5" ht="32.1" customHeight="1" x14ac:dyDescent="0.25">
      <c r="B1377" s="1" t="s">
        <v>4904</v>
      </c>
      <c r="C1377" s="3">
        <f>0.02/10</f>
        <v>2E-3</v>
      </c>
    </row>
    <row r="1378" spans="2:5" ht="32.1" customHeight="1" x14ac:dyDescent="0.25"/>
    <row r="1379" spans="2:5" ht="32.1" customHeight="1" x14ac:dyDescent="0.25"/>
    <row r="1380" spans="2:5" ht="32.1" customHeight="1" x14ac:dyDescent="0.25">
      <c r="B1380" s="7" t="s">
        <v>4868</v>
      </c>
    </row>
    <row r="1381" spans="2:5" ht="32.1" customHeight="1" x14ac:dyDescent="0.25">
      <c r="B1381" s="1" t="s">
        <v>1772</v>
      </c>
      <c r="C1381" s="3" t="s">
        <v>61</v>
      </c>
      <c r="D1381" s="3" t="s">
        <v>62</v>
      </c>
      <c r="E1381" s="3" t="s">
        <v>118</v>
      </c>
    </row>
    <row r="1382" spans="2:5" ht="32.1" customHeight="1" x14ac:dyDescent="0.25">
      <c r="B1382" s="1" t="s">
        <v>4869</v>
      </c>
      <c r="C1382" s="3">
        <v>32</v>
      </c>
      <c r="D1382" s="3">
        <v>14</v>
      </c>
      <c r="E1382" s="3">
        <v>14</v>
      </c>
    </row>
    <row r="1383" spans="2:5" ht="32.1" customHeight="1" x14ac:dyDescent="0.25">
      <c r="B1383" s="1" t="s">
        <v>4870</v>
      </c>
      <c r="C1383" s="3">
        <v>14</v>
      </c>
      <c r="D1383" s="3">
        <v>32</v>
      </c>
      <c r="E1383" s="3">
        <v>14</v>
      </c>
    </row>
    <row r="1384" spans="2:5" ht="32.1" customHeight="1" x14ac:dyDescent="0.25">
      <c r="B1384" s="1" t="s">
        <v>4871</v>
      </c>
      <c r="C1384" s="3">
        <v>14</v>
      </c>
      <c r="D1384" s="3">
        <v>14</v>
      </c>
      <c r="E1384" s="3">
        <v>32</v>
      </c>
    </row>
    <row r="1385" spans="2:5" ht="32.1" customHeight="1" x14ac:dyDescent="0.25">
      <c r="B1385" s="1" t="s">
        <v>4872</v>
      </c>
      <c r="C1385" s="3">
        <v>23</v>
      </c>
      <c r="D1385" s="3">
        <v>23</v>
      </c>
      <c r="E1385" s="3">
        <v>14</v>
      </c>
    </row>
    <row r="1386" spans="2:5" ht="32.1" customHeight="1" x14ac:dyDescent="0.25">
      <c r="B1386" s="1" t="s">
        <v>4873</v>
      </c>
      <c r="C1386" s="3">
        <v>23</v>
      </c>
      <c r="D1386" s="3">
        <v>14</v>
      </c>
      <c r="E1386" s="3">
        <v>23</v>
      </c>
    </row>
    <row r="1387" spans="2:5" ht="32.1" customHeight="1" x14ac:dyDescent="0.25">
      <c r="B1387" s="1" t="s">
        <v>4874</v>
      </c>
      <c r="C1387" s="3">
        <v>14</v>
      </c>
      <c r="D1387" s="3">
        <v>23</v>
      </c>
      <c r="E1387" s="3">
        <v>23</v>
      </c>
    </row>
    <row r="1388" spans="2:5" ht="32.1" customHeight="1" x14ac:dyDescent="0.25">
      <c r="B1388" s="1" t="s">
        <v>4875</v>
      </c>
      <c r="C1388" s="3">
        <v>20</v>
      </c>
      <c r="D1388" s="3">
        <v>20</v>
      </c>
      <c r="E1388" s="3">
        <v>20</v>
      </c>
    </row>
    <row r="1389" spans="2:5" ht="32.1" customHeight="1" x14ac:dyDescent="0.25"/>
    <row r="1390" spans="2:5" ht="32.1" customHeight="1" x14ac:dyDescent="0.25">
      <c r="B1390" s="7" t="s">
        <v>4883</v>
      </c>
    </row>
    <row r="1391" spans="2:5" ht="32.1" customHeight="1" x14ac:dyDescent="0.25">
      <c r="B1391" s="1" t="s">
        <v>24</v>
      </c>
      <c r="C1391" s="3" t="s">
        <v>4884</v>
      </c>
    </row>
    <row r="1392" spans="2:5" ht="32.1" customHeight="1" x14ac:dyDescent="0.25">
      <c r="B1392" s="1" t="s">
        <v>4885</v>
      </c>
      <c r="C1392" s="3" t="s">
        <v>4872</v>
      </c>
    </row>
    <row r="1393" spans="2:3" ht="32.1" customHeight="1" x14ac:dyDescent="0.25">
      <c r="B1393" s="1" t="s">
        <v>4886</v>
      </c>
      <c r="C1393" s="3" t="s">
        <v>4872</v>
      </c>
    </row>
    <row r="1394" spans="2:3" ht="32.1" customHeight="1" x14ac:dyDescent="0.25">
      <c r="B1394" s="1" t="s">
        <v>4887</v>
      </c>
      <c r="C1394" s="3" t="s">
        <v>4872</v>
      </c>
    </row>
    <row r="1395" spans="2:3" ht="32.1" customHeight="1" x14ac:dyDescent="0.25">
      <c r="B1395" s="1" t="s">
        <v>1774</v>
      </c>
      <c r="C1395" s="3" t="s">
        <v>4874</v>
      </c>
    </row>
    <row r="1396" spans="2:3" ht="32.1" customHeight="1" x14ac:dyDescent="0.25">
      <c r="B1396" s="1" t="s">
        <v>4393</v>
      </c>
      <c r="C1396" s="3" t="s">
        <v>4874</v>
      </c>
    </row>
    <row r="1397" spans="2:3" ht="32.1" customHeight="1" x14ac:dyDescent="0.25">
      <c r="B1397" s="1" t="s">
        <v>4888</v>
      </c>
      <c r="C1397" s="3" t="s">
        <v>4874</v>
      </c>
    </row>
    <row r="1398" spans="2:3" ht="32.1" customHeight="1" x14ac:dyDescent="0.25">
      <c r="B1398" s="1" t="s">
        <v>1776</v>
      </c>
      <c r="C1398" s="3" t="s">
        <v>4869</v>
      </c>
    </row>
    <row r="1399" spans="2:3" ht="32.1" customHeight="1" x14ac:dyDescent="0.25">
      <c r="B1399" s="1" t="s">
        <v>4889</v>
      </c>
      <c r="C1399" s="3" t="s">
        <v>4869</v>
      </c>
    </row>
    <row r="1400" spans="2:3" ht="32.1" customHeight="1" x14ac:dyDescent="0.25">
      <c r="B1400" s="1" t="s">
        <v>4890</v>
      </c>
      <c r="C1400" s="3" t="s">
        <v>4869</v>
      </c>
    </row>
    <row r="1401" spans="2:3" ht="32.1" customHeight="1" x14ac:dyDescent="0.25">
      <c r="B1401" s="1" t="s">
        <v>4891</v>
      </c>
      <c r="C1401" s="3" t="s">
        <v>4871</v>
      </c>
    </row>
    <row r="1402" spans="2:3" ht="32.1" customHeight="1" x14ac:dyDescent="0.25">
      <c r="B1402" s="1" t="s">
        <v>1777</v>
      </c>
      <c r="C1402" s="3" t="s">
        <v>4871</v>
      </c>
    </row>
    <row r="1403" spans="2:3" ht="32.1" customHeight="1" x14ac:dyDescent="0.25">
      <c r="B1403" s="1" t="s">
        <v>4892</v>
      </c>
      <c r="C1403" s="3" t="s">
        <v>4871</v>
      </c>
    </row>
    <row r="1404" spans="2:3" ht="32.1" customHeight="1" x14ac:dyDescent="0.25">
      <c r="B1404" s="1" t="s">
        <v>1775</v>
      </c>
      <c r="C1404" s="3" t="s">
        <v>4870</v>
      </c>
    </row>
    <row r="1405" spans="2:3" ht="32.1" customHeight="1" x14ac:dyDescent="0.25">
      <c r="B1405" s="1" t="s">
        <v>4893</v>
      </c>
      <c r="C1405" s="3" t="s">
        <v>4870</v>
      </c>
    </row>
    <row r="1406" spans="2:3" ht="32.1" customHeight="1" x14ac:dyDescent="0.25">
      <c r="B1406" s="1" t="s">
        <v>4894</v>
      </c>
      <c r="C1406" s="3" t="s">
        <v>4870</v>
      </c>
    </row>
    <row r="1407" spans="2:3" ht="32.1" customHeight="1" x14ac:dyDescent="0.25">
      <c r="B1407" s="1" t="s">
        <v>4895</v>
      </c>
      <c r="C1407" s="3" t="s">
        <v>4873</v>
      </c>
    </row>
    <row r="1408" spans="2:3" ht="32.1" customHeight="1" x14ac:dyDescent="0.25">
      <c r="B1408" s="1" t="s">
        <v>4896</v>
      </c>
      <c r="C1408" s="3" t="s">
        <v>4873</v>
      </c>
    </row>
    <row r="1409" spans="2:3" ht="32.1" customHeight="1" x14ac:dyDescent="0.25">
      <c r="B1409" s="1" t="s">
        <v>4897</v>
      </c>
      <c r="C1409" s="3" t="s">
        <v>4873</v>
      </c>
    </row>
    <row r="1410" spans="2:3" ht="32.1" customHeight="1" x14ac:dyDescent="0.25">
      <c r="B1410" s="1" t="s">
        <v>1773</v>
      </c>
      <c r="C1410" s="3" t="s">
        <v>4875</v>
      </c>
    </row>
    <row r="1411" spans="2:3" ht="32.1" customHeight="1" x14ac:dyDescent="0.25"/>
    <row r="1412" spans="2:3" ht="32.1" customHeight="1" x14ac:dyDescent="0.25"/>
    <row r="1413" spans="2:3" ht="32.1" customHeight="1" x14ac:dyDescent="0.25"/>
    <row r="1414" spans="2:3" ht="32.1" customHeight="1" x14ac:dyDescent="0.25"/>
    <row r="1415" spans="2:3" ht="32.1" customHeight="1" x14ac:dyDescent="0.25"/>
    <row r="1416" spans="2:3" ht="32.1" customHeight="1" x14ac:dyDescent="0.25"/>
    <row r="1417" spans="2:3" ht="32.1" customHeight="1" x14ac:dyDescent="0.25"/>
    <row r="1418" spans="2:3" ht="32.1" customHeight="1" x14ac:dyDescent="0.25"/>
    <row r="1419" spans="2:3" ht="32.1" customHeight="1" x14ac:dyDescent="0.25"/>
    <row r="1420" spans="2:3" ht="32.1" customHeight="1" x14ac:dyDescent="0.25"/>
    <row r="1421" spans="2:3" ht="32.1" customHeight="1" x14ac:dyDescent="0.25"/>
    <row r="1422" spans="2:3" ht="32.1" customHeight="1" x14ac:dyDescent="0.25"/>
    <row r="1423" spans="2:3" ht="32.1" customHeight="1" x14ac:dyDescent="0.25"/>
    <row r="1424" spans="2:3" ht="32.1" customHeight="1" x14ac:dyDescent="0.25"/>
    <row r="1425" ht="32.1" customHeight="1" x14ac:dyDescent="0.25"/>
    <row r="1426" ht="32.1" customHeight="1" x14ac:dyDescent="0.25"/>
    <row r="1427" ht="32.1" customHeight="1" x14ac:dyDescent="0.25"/>
    <row r="1428" ht="32.1" customHeight="1" x14ac:dyDescent="0.25"/>
    <row r="1429" ht="32.1" customHeight="1" x14ac:dyDescent="0.25"/>
    <row r="1430" ht="32.1" customHeight="1" x14ac:dyDescent="0.25"/>
    <row r="1431" ht="32.1" customHeight="1" x14ac:dyDescent="0.25"/>
    <row r="1432" ht="32.1" customHeight="1" x14ac:dyDescent="0.25"/>
    <row r="1433" ht="32.1" customHeight="1" x14ac:dyDescent="0.25"/>
    <row r="1434" ht="32.1" customHeight="1" x14ac:dyDescent="0.25"/>
    <row r="1435" ht="32.1" customHeight="1" x14ac:dyDescent="0.25"/>
    <row r="1436" ht="32.1" customHeight="1" x14ac:dyDescent="0.25"/>
    <row r="1437" ht="32.1" customHeight="1" x14ac:dyDescent="0.25"/>
    <row r="1438" ht="32.1" customHeight="1" x14ac:dyDescent="0.25"/>
    <row r="1439" ht="32.1" customHeight="1" x14ac:dyDescent="0.25"/>
    <row r="1440" ht="32.1" customHeight="1" x14ac:dyDescent="0.25"/>
    <row r="1441" ht="32.1" customHeight="1" x14ac:dyDescent="0.25"/>
    <row r="1442" ht="32.1" customHeight="1" x14ac:dyDescent="0.25"/>
    <row r="1443" ht="32.1" customHeight="1" x14ac:dyDescent="0.25"/>
    <row r="1444" ht="32.1" customHeight="1" x14ac:dyDescent="0.25"/>
    <row r="1445" ht="32.1" customHeight="1" x14ac:dyDescent="0.25"/>
    <row r="1446" ht="32.1" customHeight="1" x14ac:dyDescent="0.25"/>
    <row r="1447" ht="32.1" customHeight="1" x14ac:dyDescent="0.25"/>
    <row r="1448" ht="32.1" customHeight="1" x14ac:dyDescent="0.25"/>
    <row r="1449" ht="32.1" customHeight="1" x14ac:dyDescent="0.25"/>
    <row r="1450" ht="32.1" customHeight="1" x14ac:dyDescent="0.25"/>
    <row r="1451" ht="32.1" customHeight="1" x14ac:dyDescent="0.25"/>
    <row r="1452" ht="32.1" customHeight="1" x14ac:dyDescent="0.25"/>
    <row r="1453" ht="32.1" customHeight="1" x14ac:dyDescent="0.25"/>
    <row r="1454" ht="32.1" customHeight="1" x14ac:dyDescent="0.25"/>
    <row r="1455" ht="32.1" customHeight="1" x14ac:dyDescent="0.25"/>
    <row r="1456" ht="32.1" customHeight="1" x14ac:dyDescent="0.25"/>
    <row r="1457" ht="32.1" customHeight="1" x14ac:dyDescent="0.25"/>
    <row r="1458" ht="32.1" customHeight="1" x14ac:dyDescent="0.25"/>
    <row r="1459" ht="32.1" customHeight="1" x14ac:dyDescent="0.25"/>
    <row r="1460" ht="32.1" customHeight="1" x14ac:dyDescent="0.25"/>
    <row r="1461" ht="32.1" customHeight="1" x14ac:dyDescent="0.25"/>
    <row r="1462" ht="32.1" customHeight="1" x14ac:dyDescent="0.25"/>
    <row r="1463" ht="32.1" customHeight="1" x14ac:dyDescent="0.25"/>
    <row r="1464" ht="32.1" customHeight="1" x14ac:dyDescent="0.25"/>
    <row r="1465" ht="32.1" customHeight="1" x14ac:dyDescent="0.25"/>
    <row r="1466" ht="32.1" customHeight="1" x14ac:dyDescent="0.25"/>
    <row r="1467" ht="32.1" customHeight="1" x14ac:dyDescent="0.25"/>
    <row r="1468" ht="32.1" customHeight="1" x14ac:dyDescent="0.25"/>
    <row r="1469" ht="32.1" customHeight="1" x14ac:dyDescent="0.25"/>
    <row r="1470" ht="32.1" customHeight="1" x14ac:dyDescent="0.25"/>
    <row r="1471" ht="32.1" customHeight="1" x14ac:dyDescent="0.25"/>
    <row r="1472" ht="32.1" customHeight="1" x14ac:dyDescent="0.25"/>
    <row r="1473" ht="32.1" customHeight="1" x14ac:dyDescent="0.25"/>
    <row r="1474" ht="32.1" customHeight="1" x14ac:dyDescent="0.25"/>
    <row r="1475" ht="32.1" customHeight="1" x14ac:dyDescent="0.25"/>
    <row r="1476" ht="32.1" customHeight="1" x14ac:dyDescent="0.25"/>
    <row r="1477" ht="32.1" customHeight="1" x14ac:dyDescent="0.25"/>
    <row r="1478" ht="32.1" customHeight="1" x14ac:dyDescent="0.25"/>
    <row r="1479" ht="32.1" customHeight="1" x14ac:dyDescent="0.25"/>
    <row r="1480" ht="32.1" customHeight="1" x14ac:dyDescent="0.25"/>
    <row r="1481" ht="32.1" customHeight="1" x14ac:dyDescent="0.25"/>
    <row r="1482" ht="32.1" customHeight="1" x14ac:dyDescent="0.25"/>
    <row r="1483" ht="32.1" customHeight="1" x14ac:dyDescent="0.25"/>
    <row r="1484" ht="32.1" customHeight="1" x14ac:dyDescent="0.25"/>
    <row r="1485" ht="32.1" customHeight="1" x14ac:dyDescent="0.25"/>
    <row r="1486" ht="32.1" customHeight="1" x14ac:dyDescent="0.25"/>
    <row r="1487" ht="32.1" customHeight="1" x14ac:dyDescent="0.25"/>
    <row r="1488" ht="32.1" customHeight="1" x14ac:dyDescent="0.25"/>
    <row r="1489" ht="32.1" customHeight="1" x14ac:dyDescent="0.25"/>
    <row r="1490" ht="32.1" customHeight="1" x14ac:dyDescent="0.25"/>
    <row r="1491" ht="32.1" customHeight="1" x14ac:dyDescent="0.25"/>
    <row r="1492" ht="32.1" customHeight="1" x14ac:dyDescent="0.25"/>
    <row r="1493" ht="32.1" customHeight="1" x14ac:dyDescent="0.25"/>
    <row r="1494" ht="32.1" customHeight="1" x14ac:dyDescent="0.25"/>
    <row r="1495" ht="32.1" customHeight="1" x14ac:dyDescent="0.25"/>
    <row r="1496" ht="32.1" customHeight="1" x14ac:dyDescent="0.25"/>
    <row r="1497" ht="32.1" customHeight="1" x14ac:dyDescent="0.25"/>
    <row r="1498" ht="32.1" customHeight="1" x14ac:dyDescent="0.25"/>
    <row r="1499" ht="32.1" customHeight="1" x14ac:dyDescent="0.25"/>
    <row r="1500" ht="32.1" customHeight="1" x14ac:dyDescent="0.25"/>
    <row r="1501" ht="32.1" customHeight="1" x14ac:dyDescent="0.25"/>
    <row r="1502" ht="32.1" customHeight="1" x14ac:dyDescent="0.25"/>
    <row r="1503" ht="32.1" customHeight="1" x14ac:dyDescent="0.25"/>
    <row r="1504" ht="32.1" customHeight="1" x14ac:dyDescent="0.25"/>
    <row r="1505" ht="32.1" customHeight="1" x14ac:dyDescent="0.25"/>
    <row r="1506" ht="32.1" customHeight="1" x14ac:dyDescent="0.25"/>
    <row r="1507" ht="32.1" customHeight="1" x14ac:dyDescent="0.25"/>
    <row r="1508" ht="32.1" customHeight="1" x14ac:dyDescent="0.25"/>
    <row r="1509" ht="32.1" customHeight="1" x14ac:dyDescent="0.25"/>
    <row r="1510" ht="32.1" customHeight="1" x14ac:dyDescent="0.25"/>
    <row r="1511" ht="32.1" customHeight="1" x14ac:dyDescent="0.25"/>
    <row r="1512" ht="32.1" customHeight="1" x14ac:dyDescent="0.25"/>
    <row r="1513" ht="32.1" customHeight="1" x14ac:dyDescent="0.25"/>
    <row r="1514" ht="32.1" customHeight="1" x14ac:dyDescent="0.25"/>
    <row r="1515" ht="32.1" customHeight="1" x14ac:dyDescent="0.25"/>
    <row r="1516" ht="32.1" customHeight="1" x14ac:dyDescent="0.25"/>
    <row r="1517" ht="32.1" customHeight="1" x14ac:dyDescent="0.25"/>
    <row r="1518" ht="32.1" customHeight="1" x14ac:dyDescent="0.25"/>
    <row r="1519" ht="32.1" customHeight="1" x14ac:dyDescent="0.25"/>
    <row r="1520" ht="32.1" customHeight="1" x14ac:dyDescent="0.25"/>
    <row r="1521" ht="32.1" customHeight="1" x14ac:dyDescent="0.25"/>
    <row r="1522" ht="32.1" customHeight="1" x14ac:dyDescent="0.25"/>
    <row r="1523" ht="32.1" customHeight="1" x14ac:dyDescent="0.25"/>
    <row r="1524" ht="32.1" customHeight="1" x14ac:dyDescent="0.25"/>
    <row r="1525" ht="32.1" customHeight="1" x14ac:dyDescent="0.25"/>
    <row r="1526" ht="32.1" customHeight="1" x14ac:dyDescent="0.25"/>
    <row r="1527" ht="32.1" customHeight="1" x14ac:dyDescent="0.25"/>
    <row r="1528" ht="32.1" customHeight="1" x14ac:dyDescent="0.25"/>
    <row r="1529" ht="32.1" customHeight="1" x14ac:dyDescent="0.25"/>
    <row r="1530" ht="32.1" customHeight="1" x14ac:dyDescent="0.25"/>
    <row r="1531" ht="32.1" customHeight="1" x14ac:dyDescent="0.25"/>
    <row r="1532" ht="32.1" customHeight="1" x14ac:dyDescent="0.25"/>
    <row r="1533" ht="32.1" customHeight="1" x14ac:dyDescent="0.25"/>
    <row r="1534" ht="32.1" customHeight="1" x14ac:dyDescent="0.25"/>
    <row r="1535" ht="32.1" customHeight="1" x14ac:dyDescent="0.25"/>
    <row r="1536" ht="32.1" customHeight="1" x14ac:dyDescent="0.25"/>
    <row r="1537" ht="32.1" customHeight="1" x14ac:dyDescent="0.25"/>
    <row r="1538" ht="32.1" customHeight="1" x14ac:dyDescent="0.25"/>
    <row r="1539" ht="32.1" customHeight="1" x14ac:dyDescent="0.25"/>
    <row r="1540" ht="32.1" customHeight="1" x14ac:dyDescent="0.25"/>
    <row r="1541" ht="32.1" customHeight="1" x14ac:dyDescent="0.25"/>
    <row r="1542" ht="32.1" customHeight="1" x14ac:dyDescent="0.25"/>
    <row r="1543" ht="32.1" customHeight="1" x14ac:dyDescent="0.25"/>
    <row r="1544" ht="32.1" customHeight="1" x14ac:dyDescent="0.25"/>
    <row r="1545" ht="32.1" customHeight="1" x14ac:dyDescent="0.25"/>
    <row r="1546" ht="32.1" customHeight="1" x14ac:dyDescent="0.25"/>
    <row r="1547" ht="32.1" customHeight="1" x14ac:dyDescent="0.25"/>
    <row r="1548" ht="32.1" customHeight="1" x14ac:dyDescent="0.25"/>
    <row r="1549" ht="32.1" customHeight="1" x14ac:dyDescent="0.25"/>
    <row r="1550" ht="32.1" customHeight="1" x14ac:dyDescent="0.25"/>
    <row r="1551" ht="32.1" customHeight="1" x14ac:dyDescent="0.25"/>
    <row r="1552" ht="32.1" customHeight="1" x14ac:dyDescent="0.25"/>
    <row r="1553" ht="32.1" customHeight="1" x14ac:dyDescent="0.25"/>
    <row r="1554" ht="32.1" customHeight="1" x14ac:dyDescent="0.25"/>
    <row r="1555" ht="32.1" customHeight="1" x14ac:dyDescent="0.25"/>
    <row r="1556" ht="32.1" customHeight="1" x14ac:dyDescent="0.25"/>
    <row r="1557" ht="32.1" customHeight="1" x14ac:dyDescent="0.25"/>
    <row r="1558" ht="32.1" customHeight="1" x14ac:dyDescent="0.25"/>
    <row r="1559" ht="32.1" customHeight="1" x14ac:dyDescent="0.25"/>
    <row r="1560" ht="32.1" customHeight="1" x14ac:dyDescent="0.25"/>
    <row r="1561" ht="32.1" customHeight="1" x14ac:dyDescent="0.25"/>
    <row r="1562" ht="32.1" customHeight="1" x14ac:dyDescent="0.25"/>
    <row r="1563" ht="32.1" customHeight="1" x14ac:dyDescent="0.25"/>
    <row r="1564" ht="32.1" customHeight="1" x14ac:dyDescent="0.25"/>
    <row r="1565" ht="32.1" customHeight="1" x14ac:dyDescent="0.25"/>
    <row r="1566" ht="32.1" customHeight="1" x14ac:dyDescent="0.25"/>
    <row r="1567" ht="32.1" customHeight="1" x14ac:dyDescent="0.25"/>
    <row r="1568" ht="32.1" customHeight="1" x14ac:dyDescent="0.25"/>
    <row r="1569" ht="32.1" customHeight="1" x14ac:dyDescent="0.25"/>
    <row r="1570" ht="32.1" customHeight="1" x14ac:dyDescent="0.25"/>
    <row r="1571" ht="32.1" customHeight="1" x14ac:dyDescent="0.25"/>
    <row r="1572" ht="32.1" customHeight="1" x14ac:dyDescent="0.25"/>
    <row r="1573" ht="32.1" customHeight="1" x14ac:dyDescent="0.25"/>
    <row r="1574" ht="32.1" customHeight="1" x14ac:dyDescent="0.25"/>
    <row r="1575" ht="32.1" customHeight="1" x14ac:dyDescent="0.25"/>
    <row r="1576" ht="32.1" customHeight="1" x14ac:dyDescent="0.25"/>
    <row r="1577" ht="32.1" customHeight="1" x14ac:dyDescent="0.25"/>
    <row r="1578" ht="32.1" customHeight="1" x14ac:dyDescent="0.25"/>
    <row r="1579" ht="32.1" customHeight="1" x14ac:dyDescent="0.25"/>
    <row r="1580" ht="32.1" customHeight="1" x14ac:dyDescent="0.25"/>
    <row r="1581" ht="32.1" customHeight="1" x14ac:dyDescent="0.25"/>
    <row r="1582" ht="32.1" customHeight="1" x14ac:dyDescent="0.25"/>
    <row r="1583" ht="32.1" customHeight="1" x14ac:dyDescent="0.25"/>
    <row r="1584" ht="32.1" customHeight="1" x14ac:dyDescent="0.25"/>
    <row r="1585" ht="32.1" customHeight="1" x14ac:dyDescent="0.25"/>
    <row r="1586" ht="32.1" customHeight="1" x14ac:dyDescent="0.25"/>
    <row r="1587" ht="32.1" customHeight="1" x14ac:dyDescent="0.25"/>
    <row r="1588" ht="32.1" customHeight="1" x14ac:dyDescent="0.25"/>
    <row r="1589" ht="32.1" customHeight="1" x14ac:dyDescent="0.25"/>
    <row r="1590" ht="32.1" customHeight="1" x14ac:dyDescent="0.25"/>
    <row r="1591" ht="32.1" customHeight="1" x14ac:dyDescent="0.25"/>
    <row r="1592" ht="32.1" customHeight="1" x14ac:dyDescent="0.25"/>
    <row r="1593" ht="32.1" customHeight="1" x14ac:dyDescent="0.25"/>
    <row r="1594" ht="32.1" customHeight="1" x14ac:dyDescent="0.25"/>
    <row r="1595" ht="32.1" customHeight="1" x14ac:dyDescent="0.25"/>
    <row r="1596" ht="32.1" customHeight="1" x14ac:dyDescent="0.25"/>
    <row r="1597" ht="32.1" customHeight="1" x14ac:dyDescent="0.25"/>
    <row r="1598" ht="32.1" customHeight="1" x14ac:dyDescent="0.25"/>
    <row r="1599" ht="32.1" customHeight="1" x14ac:dyDescent="0.25"/>
    <row r="1600" ht="32.1" customHeight="1" x14ac:dyDescent="0.25"/>
    <row r="1601" ht="32.1" customHeight="1" x14ac:dyDescent="0.25"/>
    <row r="1602" ht="32.1" customHeight="1" x14ac:dyDescent="0.25"/>
    <row r="1603" ht="32.1" customHeight="1" x14ac:dyDescent="0.25"/>
    <row r="1604" ht="32.1" customHeight="1" x14ac:dyDescent="0.25"/>
    <row r="1605" ht="32.1" customHeight="1" x14ac:dyDescent="0.25"/>
    <row r="1606" ht="32.1" customHeight="1" x14ac:dyDescent="0.25"/>
    <row r="1607" ht="32.1" customHeight="1" x14ac:dyDescent="0.25"/>
    <row r="1608" ht="32.1" customHeight="1" x14ac:dyDescent="0.25"/>
    <row r="1609" ht="32.1" customHeight="1" x14ac:dyDescent="0.25"/>
    <row r="1610" ht="32.1" customHeight="1" x14ac:dyDescent="0.25"/>
    <row r="1611" ht="32.1" customHeight="1" x14ac:dyDescent="0.25"/>
    <row r="1612" ht="32.1" customHeight="1" x14ac:dyDescent="0.25"/>
    <row r="1613" ht="32.1" customHeight="1" x14ac:dyDescent="0.25"/>
    <row r="1614" ht="32.1" customHeight="1" x14ac:dyDescent="0.25"/>
    <row r="1615" ht="32.1" customHeight="1" x14ac:dyDescent="0.25"/>
    <row r="1616" ht="32.1" customHeight="1" x14ac:dyDescent="0.25"/>
    <row r="1617" ht="32.1" customHeight="1" x14ac:dyDescent="0.25"/>
    <row r="1618" ht="32.1" customHeight="1" x14ac:dyDescent="0.25"/>
    <row r="1619" ht="32.1" customHeight="1" x14ac:dyDescent="0.25"/>
    <row r="1620" ht="32.1" customHeight="1" x14ac:dyDescent="0.25"/>
    <row r="1621" ht="32.1" customHeight="1" x14ac:dyDescent="0.25"/>
    <row r="1622" ht="32.1" customHeight="1" x14ac:dyDescent="0.25"/>
    <row r="1623" ht="32.1" customHeight="1" x14ac:dyDescent="0.25"/>
    <row r="1624" ht="32.1" customHeight="1" x14ac:dyDescent="0.25"/>
    <row r="1625" ht="32.1" customHeight="1" x14ac:dyDescent="0.25"/>
    <row r="1626" ht="32.1" customHeight="1" x14ac:dyDescent="0.25"/>
    <row r="1627" ht="32.1" customHeight="1" x14ac:dyDescent="0.25"/>
    <row r="1628" ht="32.1" customHeight="1" x14ac:dyDescent="0.25"/>
    <row r="1629" ht="32.1" customHeight="1" x14ac:dyDescent="0.25"/>
    <row r="1630" ht="32.1" customHeight="1" x14ac:dyDescent="0.25"/>
    <row r="1631" ht="32.1" customHeight="1" x14ac:dyDescent="0.25"/>
    <row r="1632" ht="32.1" customHeight="1" x14ac:dyDescent="0.25"/>
    <row r="1633" ht="32.1" customHeight="1" x14ac:dyDescent="0.25"/>
    <row r="1634" ht="32.1" customHeight="1" x14ac:dyDescent="0.25"/>
    <row r="1635" ht="32.1" customHeight="1" x14ac:dyDescent="0.25"/>
    <row r="1636" ht="32.1" customHeight="1" x14ac:dyDescent="0.25"/>
    <row r="1637" ht="32.1" customHeight="1" x14ac:dyDescent="0.25"/>
    <row r="1638" ht="32.1" customHeight="1" x14ac:dyDescent="0.25"/>
    <row r="1639" ht="32.1" customHeight="1" x14ac:dyDescent="0.25"/>
    <row r="1640" ht="32.1" customHeight="1" x14ac:dyDescent="0.25"/>
    <row r="1641" ht="32.1" customHeight="1" x14ac:dyDescent="0.25"/>
    <row r="1642" ht="32.1" customHeight="1" x14ac:dyDescent="0.25"/>
    <row r="1643" ht="32.1" customHeight="1" x14ac:dyDescent="0.25"/>
    <row r="1644" ht="32.1" customHeight="1" x14ac:dyDescent="0.25"/>
    <row r="1645" ht="32.1" customHeight="1" x14ac:dyDescent="0.25"/>
    <row r="1646" ht="32.1" customHeight="1" x14ac:dyDescent="0.25"/>
    <row r="1647" ht="32.1" customHeight="1" x14ac:dyDescent="0.25"/>
    <row r="1648" ht="32.1" customHeight="1" x14ac:dyDescent="0.25"/>
    <row r="1649" ht="32.1" customHeight="1" x14ac:dyDescent="0.25"/>
    <row r="1650" ht="32.1" customHeight="1" x14ac:dyDescent="0.25"/>
    <row r="1651" ht="32.1" customHeight="1" x14ac:dyDescent="0.25"/>
    <row r="1652" ht="32.1" customHeight="1" x14ac:dyDescent="0.25"/>
    <row r="1653" ht="32.1" customHeight="1" x14ac:dyDescent="0.25"/>
    <row r="1654" ht="32.1" customHeight="1" x14ac:dyDescent="0.25"/>
    <row r="1655" ht="32.1" customHeight="1" x14ac:dyDescent="0.25"/>
    <row r="1656" ht="32.1" customHeight="1" x14ac:dyDescent="0.25"/>
    <row r="1657" ht="32.1" customHeight="1" x14ac:dyDescent="0.25"/>
    <row r="1658" ht="32.1" customHeight="1" x14ac:dyDescent="0.25"/>
    <row r="1659" ht="32.1" customHeight="1" x14ac:dyDescent="0.25"/>
    <row r="1660" ht="32.1" customHeight="1" x14ac:dyDescent="0.25"/>
    <row r="1661" ht="32.1" customHeight="1" x14ac:dyDescent="0.25"/>
    <row r="1662" ht="32.1" customHeight="1" x14ac:dyDescent="0.25"/>
    <row r="1663" ht="32.1" customHeight="1" x14ac:dyDescent="0.25"/>
    <row r="1664" ht="32.1" customHeight="1" x14ac:dyDescent="0.25"/>
    <row r="1665" ht="32.1" customHeight="1" x14ac:dyDescent="0.25"/>
    <row r="1666" ht="32.1" customHeight="1" x14ac:dyDescent="0.25"/>
    <row r="1667" ht="32.1" customHeight="1" x14ac:dyDescent="0.25"/>
    <row r="1668" ht="32.1" customHeight="1" x14ac:dyDescent="0.25"/>
    <row r="1669" ht="32.1" customHeight="1" x14ac:dyDescent="0.25"/>
    <row r="1670" ht="32.1" customHeight="1" x14ac:dyDescent="0.25"/>
    <row r="1671" ht="32.1" customHeight="1" x14ac:dyDescent="0.25"/>
    <row r="1672" ht="32.1" customHeight="1" x14ac:dyDescent="0.25"/>
    <row r="1673" ht="32.1" customHeight="1" x14ac:dyDescent="0.25"/>
    <row r="1674" ht="32.1" customHeight="1" x14ac:dyDescent="0.25"/>
    <row r="1675" ht="32.1" customHeight="1" x14ac:dyDescent="0.25"/>
    <row r="1676" ht="32.1" customHeight="1" x14ac:dyDescent="0.25"/>
    <row r="1677" ht="32.1" customHeight="1" x14ac:dyDescent="0.25"/>
    <row r="1678" ht="32.1" customHeight="1" x14ac:dyDescent="0.25"/>
    <row r="1679" ht="32.1" customHeight="1" x14ac:dyDescent="0.25"/>
    <row r="1680" ht="32.1" customHeight="1" x14ac:dyDescent="0.25"/>
    <row r="1681" ht="32.1" customHeight="1" x14ac:dyDescent="0.25"/>
    <row r="1682" ht="32.1" customHeight="1" x14ac:dyDescent="0.25"/>
    <row r="1683" ht="32.1" customHeight="1" x14ac:dyDescent="0.25"/>
    <row r="1684" ht="32.1" customHeight="1" x14ac:dyDescent="0.25"/>
    <row r="1685" ht="32.1" customHeight="1" x14ac:dyDescent="0.25"/>
    <row r="1686" ht="32.1" customHeight="1" x14ac:dyDescent="0.25"/>
    <row r="1687" ht="32.1" customHeight="1" x14ac:dyDescent="0.25"/>
    <row r="1688" ht="32.1" customHeight="1" x14ac:dyDescent="0.25"/>
    <row r="1689" ht="32.1" customHeight="1" x14ac:dyDescent="0.25"/>
    <row r="1690" ht="32.1" customHeight="1" x14ac:dyDescent="0.25"/>
    <row r="1691" ht="32.1" customHeight="1" x14ac:dyDescent="0.25"/>
    <row r="1692" ht="32.1" customHeight="1" x14ac:dyDescent="0.25"/>
    <row r="1693" ht="32.1" customHeight="1" x14ac:dyDescent="0.25"/>
    <row r="1694" ht="32.1" customHeight="1" x14ac:dyDescent="0.25"/>
    <row r="1695" ht="32.1" customHeight="1" x14ac:dyDescent="0.25"/>
    <row r="1696" ht="32.1" customHeight="1" x14ac:dyDescent="0.25"/>
    <row r="1697" ht="32.1" customHeight="1" x14ac:dyDescent="0.25"/>
    <row r="1698" ht="32.1" customHeight="1" x14ac:dyDescent="0.25"/>
    <row r="1699" ht="32.1" customHeight="1" x14ac:dyDescent="0.25"/>
    <row r="1700" ht="32.1" customHeight="1" x14ac:dyDescent="0.25"/>
    <row r="1701" ht="32.1" customHeight="1" x14ac:dyDescent="0.25"/>
    <row r="1702" ht="32.1" customHeight="1" x14ac:dyDescent="0.25"/>
    <row r="1703" ht="32.1" customHeight="1" x14ac:dyDescent="0.25"/>
    <row r="1704" ht="32.1" customHeight="1" x14ac:dyDescent="0.25"/>
    <row r="1705" ht="32.1" customHeight="1" x14ac:dyDescent="0.25"/>
    <row r="1706" ht="32.1" customHeight="1" x14ac:dyDescent="0.25"/>
    <row r="1707" ht="32.1" customHeight="1" x14ac:dyDescent="0.25"/>
    <row r="1708" ht="32.1" customHeight="1" x14ac:dyDescent="0.25"/>
    <row r="1709" ht="32.1" customHeight="1" x14ac:dyDescent="0.25"/>
    <row r="1710" ht="32.1" customHeight="1" x14ac:dyDescent="0.25"/>
    <row r="1711" ht="32.1" customHeight="1" x14ac:dyDescent="0.25"/>
    <row r="1712" ht="32.1" customHeight="1" x14ac:dyDescent="0.25"/>
    <row r="1713" ht="32.1" customHeight="1" x14ac:dyDescent="0.25"/>
    <row r="1714" ht="32.1" customHeight="1" x14ac:dyDescent="0.25"/>
    <row r="1715" ht="32.1" customHeight="1" x14ac:dyDescent="0.25"/>
    <row r="1716" ht="32.1" customHeight="1" x14ac:dyDescent="0.25"/>
    <row r="1717" ht="32.1" customHeight="1" x14ac:dyDescent="0.25"/>
    <row r="1718" ht="32.1" customHeight="1" x14ac:dyDescent="0.25"/>
    <row r="1719" ht="32.1" customHeight="1" x14ac:dyDescent="0.25"/>
    <row r="1720" ht="32.1" customHeight="1" x14ac:dyDescent="0.25"/>
    <row r="1721" ht="32.1" customHeight="1" x14ac:dyDescent="0.25"/>
    <row r="1722" ht="32.1" customHeight="1" x14ac:dyDescent="0.25"/>
  </sheetData>
  <pageMargins left="0.7" right="0.7" top="0.75" bottom="0.75" header="0.3" footer="0.3"/>
  <pageSetup orientation="portrait" r:id="rId1"/>
  <tableParts count="10">
    <tablePart r:id="rId2"/>
    <tablePart r:id="rId3"/>
    <tablePart r:id="rId4"/>
    <tablePart r:id="rId5"/>
    <tablePart r:id="rId6"/>
    <tablePart r:id="rId7"/>
    <tablePart r:id="rId8"/>
    <tablePart r:id="rId9"/>
    <tablePart r:id="rId10"/>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9C1AC-D5E9-476E-BC1B-D174CA00CC3E}">
  <sheetPr codeName="Sheet5"/>
  <dimension ref="C1:G2372"/>
  <sheetViews>
    <sheetView showGridLines="0" topLeftCell="B1" zoomScaleNormal="100" workbookViewId="0">
      <selection activeCell="E2361" sqref="E2361"/>
    </sheetView>
  </sheetViews>
  <sheetFormatPr defaultRowHeight="30" customHeight="1" x14ac:dyDescent="0.25"/>
  <cols>
    <col min="1" max="2" width="1.140625" style="2" customWidth="1"/>
    <col min="3" max="3" width="41.28515625" style="2" customWidth="1"/>
    <col min="4" max="4" width="10.85546875" style="2" bestFit="1" customWidth="1"/>
    <col min="5" max="5" width="53.7109375" style="2" customWidth="1"/>
    <col min="6" max="6" width="15.7109375" style="2" customWidth="1"/>
    <col min="7" max="8" width="21.28515625" style="2" customWidth="1"/>
    <col min="9" max="9" width="11" style="2" customWidth="1"/>
    <col min="10" max="16384" width="9.140625" style="2"/>
  </cols>
  <sheetData>
    <row r="1" spans="3:7" ht="7.5" customHeight="1" x14ac:dyDescent="0.25"/>
    <row r="2" spans="3:7" ht="30" customHeight="1" x14ac:dyDescent="0.25">
      <c r="C2" s="2" t="s">
        <v>24</v>
      </c>
      <c r="D2" s="2" t="s">
        <v>3132</v>
      </c>
      <c r="E2" s="2" t="s">
        <v>3133</v>
      </c>
      <c r="F2" s="2" t="s">
        <v>3531</v>
      </c>
      <c r="G2" s="2" t="s">
        <v>3218</v>
      </c>
    </row>
    <row r="3" spans="3:7" ht="30" hidden="1" customHeight="1" x14ac:dyDescent="0.25">
      <c r="C3" s="2" t="s">
        <v>1778</v>
      </c>
      <c r="D3" s="2">
        <v>0.1</v>
      </c>
      <c r="E3" s="2" t="s">
        <v>3358</v>
      </c>
      <c r="F3" s="2" t="str">
        <f>IF(ISNUMBER(FIND("% dfgh",tbPassiveSkills[[#This Row],[Original]])),_xlfn.CONCAT("+x%",tbPassiveSkills[[#This Row],[MetaName]]),"NO MATCH")</f>
        <v>NO MATCH</v>
      </c>
      <c r="G3" s="2" t="s">
        <v>1779</v>
      </c>
    </row>
    <row r="4" spans="3:7" ht="30" hidden="1" customHeight="1" x14ac:dyDescent="0.25">
      <c r="C4" s="2" t="s">
        <v>1780</v>
      </c>
      <c r="D4" s="2">
        <v>0.04</v>
      </c>
      <c r="E4" s="2" t="s">
        <v>3256</v>
      </c>
      <c r="F4" s="2" t="str">
        <f>IF(ISNUMBER(FIND("% dfgh",tbPassiveSkills[[#This Row],[Original]])),_xlfn.CONCAT("+x%",tbPassiveSkills[[#This Row],[MetaName]]),"NO MATCH")</f>
        <v>NO MATCH</v>
      </c>
      <c r="G4" s="2" t="s">
        <v>1781</v>
      </c>
    </row>
    <row r="5" spans="3:7" ht="30" hidden="1" customHeight="1" x14ac:dyDescent="0.25">
      <c r="C5" s="2" t="s">
        <v>1780</v>
      </c>
      <c r="D5" s="2">
        <v>0.1</v>
      </c>
      <c r="E5" s="2" t="s">
        <v>3358</v>
      </c>
      <c r="F5" s="2" t="str">
        <f>IF(ISNUMBER(FIND("% dfgh",tbPassiveSkills[[#This Row],[Original]])),_xlfn.CONCAT("+x%",tbPassiveSkills[[#This Row],[MetaName]]),"NO MATCH")</f>
        <v>NO MATCH</v>
      </c>
      <c r="G5" s="2" t="s">
        <v>1779</v>
      </c>
    </row>
    <row r="6" spans="3:7" ht="30" hidden="1" customHeight="1" x14ac:dyDescent="0.25">
      <c r="C6" s="2" t="s">
        <v>2881</v>
      </c>
      <c r="D6" s="2">
        <v>0.1</v>
      </c>
      <c r="E6" s="2" t="s">
        <v>3290</v>
      </c>
      <c r="F6" s="2" t="str">
        <f>IF(ISNUMBER(FIND("% dfgh",tbPassiveSkills[[#This Row],[Original]])),_xlfn.CONCAT("+x%",tbPassiveSkills[[#This Row],[MetaName]]),"NO MATCH")</f>
        <v>NO MATCH</v>
      </c>
      <c r="G6" s="2" t="s">
        <v>1783</v>
      </c>
    </row>
    <row r="7" spans="3:7" ht="30" hidden="1" customHeight="1" x14ac:dyDescent="0.25">
      <c r="C7" s="2" t="s">
        <v>2881</v>
      </c>
      <c r="D7" s="2">
        <v>0.06</v>
      </c>
      <c r="E7" s="2" t="s">
        <v>3358</v>
      </c>
      <c r="F7" s="2" t="str">
        <f>IF(ISNUMBER(FIND("% dfgh",tbPassiveSkills[[#This Row],[Original]])),_xlfn.CONCAT("+x%",tbPassiveSkills[[#This Row],[MetaName]]),"NO MATCH")</f>
        <v>NO MATCH</v>
      </c>
      <c r="G7" s="2" t="s">
        <v>1782</v>
      </c>
    </row>
    <row r="8" spans="3:7" ht="30" hidden="1" customHeight="1" x14ac:dyDescent="0.25">
      <c r="C8" s="2" t="s">
        <v>2882</v>
      </c>
      <c r="D8" s="2">
        <v>0.15</v>
      </c>
      <c r="E8" s="2" t="s">
        <v>3290</v>
      </c>
      <c r="F8" s="2" t="str">
        <f>IF(ISNUMBER(FIND("% dfgh",tbPassiveSkills[[#This Row],[Original]])),_xlfn.CONCAT("+x%",tbPassiveSkills[[#This Row],[MetaName]]),"NO MATCH")</f>
        <v>NO MATCH</v>
      </c>
      <c r="G8" s="2" t="s">
        <v>1784</v>
      </c>
    </row>
    <row r="9" spans="3:7" ht="30" hidden="1" customHeight="1" x14ac:dyDescent="0.25">
      <c r="C9" s="2" t="s">
        <v>2882</v>
      </c>
      <c r="D9" s="2">
        <v>0.1</v>
      </c>
      <c r="E9" s="2" t="s">
        <v>3358</v>
      </c>
      <c r="F9" s="2" t="str">
        <f>IF(ISNUMBER(FIND("% dfgh",tbPassiveSkills[[#This Row],[Original]])),_xlfn.CONCAT("+x%",tbPassiveSkills[[#This Row],[MetaName]]),"NO MATCH")</f>
        <v>NO MATCH</v>
      </c>
      <c r="G9" s="2" t="s">
        <v>1779</v>
      </c>
    </row>
    <row r="10" spans="3:7" ht="30" hidden="1" customHeight="1" x14ac:dyDescent="0.25">
      <c r="C10" s="2" t="s">
        <v>1785</v>
      </c>
      <c r="D10" s="2">
        <v>0.04</v>
      </c>
      <c r="E10" s="2" t="s">
        <v>3499</v>
      </c>
      <c r="F10" s="2" t="str">
        <f>IF(ISNUMBER(FIND("% dfgh",tbPassiveSkills[[#This Row],[Original]])),_xlfn.CONCAT("+x%",tbPassiveSkills[[#This Row],[MetaName]]),"NO MATCH")</f>
        <v>NO MATCH</v>
      </c>
      <c r="G10" s="2" t="s">
        <v>1786</v>
      </c>
    </row>
    <row r="11" spans="3:7" ht="30" hidden="1" customHeight="1" x14ac:dyDescent="0.25">
      <c r="C11" s="2" t="s">
        <v>1785</v>
      </c>
      <c r="D11" s="2">
        <v>0.1</v>
      </c>
      <c r="E11" s="2" t="s">
        <v>3358</v>
      </c>
      <c r="F11" s="2" t="str">
        <f>IF(ISNUMBER(FIND("% dfgh",tbPassiveSkills[[#This Row],[Original]])),_xlfn.CONCAT("+x%",tbPassiveSkills[[#This Row],[MetaName]]),"NO MATCH")</f>
        <v>NO MATCH</v>
      </c>
      <c r="G11" s="2" t="s">
        <v>1779</v>
      </c>
    </row>
    <row r="12" spans="3:7" ht="30" hidden="1" customHeight="1" x14ac:dyDescent="0.25">
      <c r="C12" s="2" t="s">
        <v>2883</v>
      </c>
      <c r="D12" s="2">
        <v>0.03</v>
      </c>
      <c r="E12" s="2" t="s">
        <v>3456</v>
      </c>
      <c r="F12" s="2" t="str">
        <f>IF(ISNUMBER(FIND("% dfgh",tbPassiveSkills[[#This Row],[Original]])),_xlfn.CONCAT("+x%",tbPassiveSkills[[#This Row],[MetaName]]),"NO MATCH")</f>
        <v>NO MATCH</v>
      </c>
      <c r="G12" s="2" t="s">
        <v>1787</v>
      </c>
    </row>
    <row r="13" spans="3:7" ht="30" hidden="1" customHeight="1" x14ac:dyDescent="0.25">
      <c r="C13" s="2" t="s">
        <v>2884</v>
      </c>
      <c r="D13" s="2">
        <v>0.04</v>
      </c>
      <c r="E13" s="2" t="s">
        <v>3456</v>
      </c>
      <c r="F13" s="2" t="str">
        <f>IF(ISNUMBER(FIND("% dfgh",tbPassiveSkills[[#This Row],[Original]])),_xlfn.CONCAT("+x%",tbPassiveSkills[[#This Row],[MetaName]]),"NO MATCH")</f>
        <v>NO MATCH</v>
      </c>
      <c r="G13" s="2" t="s">
        <v>1788</v>
      </c>
    </row>
    <row r="14" spans="3:7" ht="30" hidden="1" customHeight="1" x14ac:dyDescent="0.25">
      <c r="C14" s="2" t="s">
        <v>1789</v>
      </c>
      <c r="D14" s="2">
        <v>0.1</v>
      </c>
      <c r="E14" s="2" t="s">
        <v>3243</v>
      </c>
      <c r="F14" s="2" t="str">
        <f>IF(ISNUMBER(FIND("% dfgh",tbPassiveSkills[[#This Row],[Original]])),_xlfn.CONCAT("+x%",tbPassiveSkills[[#This Row],[MetaName]]),"NO MATCH")</f>
        <v>NO MATCH</v>
      </c>
      <c r="G14" s="2" t="s">
        <v>1790</v>
      </c>
    </row>
    <row r="15" spans="3:7" ht="30" hidden="1" customHeight="1" x14ac:dyDescent="0.25">
      <c r="C15" s="2" t="s">
        <v>1791</v>
      </c>
      <c r="D15" s="2">
        <v>0.1</v>
      </c>
      <c r="E15" s="2" t="s">
        <v>3242</v>
      </c>
      <c r="F15" s="2" t="str">
        <f>IF(ISNUMBER(FIND("% dfgh",tbPassiveSkills[[#This Row],[Original]])),_xlfn.CONCAT("+x%",tbPassiveSkills[[#This Row],[MetaName]]),"NO MATCH")</f>
        <v>NO MATCH</v>
      </c>
      <c r="G15" s="2" t="s">
        <v>1792</v>
      </c>
    </row>
    <row r="16" spans="3:7" ht="30" hidden="1" customHeight="1" x14ac:dyDescent="0.25">
      <c r="C16" s="2" t="s">
        <v>1793</v>
      </c>
      <c r="D16" s="2">
        <v>0.1</v>
      </c>
      <c r="E16" s="2" t="s">
        <v>3246</v>
      </c>
      <c r="F16" s="2" t="str">
        <f>IF(ISNUMBER(FIND("% dfgh",tbPassiveSkills[[#This Row],[Original]])),_xlfn.CONCAT("+x%",tbPassiveSkills[[#This Row],[MetaName]]),"NO MATCH")</f>
        <v>NO MATCH</v>
      </c>
      <c r="G16" s="2" t="s">
        <v>1795</v>
      </c>
    </row>
    <row r="17" spans="3:7" ht="30" hidden="1" customHeight="1" x14ac:dyDescent="0.25">
      <c r="C17" s="2" t="s">
        <v>1793</v>
      </c>
      <c r="D17" s="2">
        <v>0.15</v>
      </c>
      <c r="E17" s="2" t="s">
        <v>3315</v>
      </c>
      <c r="F17" s="2" t="str">
        <f>IF(ISNUMBER(FIND("% dfgh",tbPassiveSkills[[#This Row],[Original]])),_xlfn.CONCAT("+x%",tbPassiveSkills[[#This Row],[MetaName]]),"NO MATCH")</f>
        <v>NO MATCH</v>
      </c>
      <c r="G17" s="2" t="s">
        <v>1794</v>
      </c>
    </row>
    <row r="18" spans="3:7" ht="30" hidden="1" customHeight="1" x14ac:dyDescent="0.25">
      <c r="C18" s="2" t="s">
        <v>1796</v>
      </c>
      <c r="D18" s="2">
        <v>0.03</v>
      </c>
      <c r="E18" s="2" t="s">
        <v>3245</v>
      </c>
      <c r="F18" s="2" t="str">
        <f>IF(ISNUMBER(FIND("% dfgh",tbPassiveSkills[[#This Row],[Original]])),_xlfn.CONCAT("+x%",tbPassiveSkills[[#This Row],[MetaName]]),"NO MATCH")</f>
        <v>NO MATCH</v>
      </c>
      <c r="G18" s="2" t="s">
        <v>1797</v>
      </c>
    </row>
    <row r="19" spans="3:7" ht="30" hidden="1" customHeight="1" x14ac:dyDescent="0.25">
      <c r="C19" s="2" t="s">
        <v>2885</v>
      </c>
      <c r="D19" s="2">
        <v>0.14000000000000001</v>
      </c>
      <c r="E19" s="2" t="s">
        <v>3248</v>
      </c>
      <c r="F19" s="2" t="str">
        <f>IF(ISNUMBER(FIND("% dfgh",tbPassiveSkills[[#This Row],[Original]])),_xlfn.CONCAT("+x%",tbPassiveSkills[[#This Row],[MetaName]]),"NO MATCH")</f>
        <v>NO MATCH</v>
      </c>
      <c r="G19" s="2" t="s">
        <v>1798</v>
      </c>
    </row>
    <row r="20" spans="3:7" ht="30" hidden="1" customHeight="1" x14ac:dyDescent="0.25">
      <c r="C20" s="2" t="s">
        <v>2886</v>
      </c>
      <c r="D20" s="2">
        <v>0.08</v>
      </c>
      <c r="E20" s="2" t="s">
        <v>3248</v>
      </c>
      <c r="F20" s="2" t="str">
        <f>IF(ISNUMBER(FIND("% dfgh",tbPassiveSkills[[#This Row],[Original]])),_xlfn.CONCAT("+x%",tbPassiveSkills[[#This Row],[MetaName]]),"NO MATCH")</f>
        <v>NO MATCH</v>
      </c>
      <c r="G20" s="2" t="s">
        <v>1799</v>
      </c>
    </row>
    <row r="21" spans="3:7" ht="30" hidden="1" customHeight="1" x14ac:dyDescent="0.25">
      <c r="C21" s="2" t="s">
        <v>2887</v>
      </c>
      <c r="D21" s="2">
        <f>IF(ISNUMBER(FIND("+",tbPassiveSkills[[#This Row],[Original]])),_xlfn.NUMBERVALUE(LEFT(tbPassiveSkills[[#This Row],[Original]],FIND(" ",tbPassiveSkills[[#This Row],[Original]]))),"")</f>
        <v>150</v>
      </c>
      <c r="E21" s="2" t="str">
        <f>IF(ISNUMBER(FIND("+",tbPassiveSkills[[#This Row],[Original]])),_xlfn.CONCAT("+x to ",RIGHT(tbPassiveSkills[[#This Row],[Original]],LEN(tbPassiveSkills[[#This Row],[Original]])-FIND("to ",tbPassiveSkills[[#This Row],[Original]])-2)),"")</f>
        <v>+x to Armour</v>
      </c>
      <c r="F21" s="2" t="str">
        <f>IF(ISNUMBER(FIND("% dfgh",tbPassiveSkills[[#This Row],[Original]])),_xlfn.CONCAT("+x%",tbPassiveSkills[[#This Row],[MetaName]]),"NO MATCH")</f>
        <v>NO MATCH</v>
      </c>
      <c r="G21" s="2" t="s">
        <v>1801</v>
      </c>
    </row>
    <row r="22" spans="3:7" ht="30" hidden="1" customHeight="1" x14ac:dyDescent="0.25">
      <c r="C22" s="2" t="s">
        <v>2887</v>
      </c>
      <c r="D22" s="2">
        <v>0.12</v>
      </c>
      <c r="E22" s="2" t="s">
        <v>3248</v>
      </c>
      <c r="F22" s="2" t="str">
        <f>IF(ISNUMBER(FIND("% dfgh",tbPassiveSkills[[#This Row],[Original]])),_xlfn.CONCAT("+x%",tbPassiveSkills[[#This Row],[MetaName]]),"NO MATCH")</f>
        <v>NO MATCH</v>
      </c>
      <c r="G22" s="2" t="s">
        <v>1800</v>
      </c>
    </row>
    <row r="23" spans="3:7" ht="30" hidden="1" customHeight="1" x14ac:dyDescent="0.25">
      <c r="C23" s="2" t="s">
        <v>2888</v>
      </c>
      <c r="D23" s="2">
        <v>0.03</v>
      </c>
      <c r="E23" s="2" t="s">
        <v>3499</v>
      </c>
      <c r="F23" s="2" t="str">
        <f>IF(ISNUMBER(FIND("% dfgh",tbPassiveSkills[[#This Row],[Original]])),_xlfn.CONCAT("+x%",tbPassiveSkills[[#This Row],[MetaName]]),"NO MATCH")</f>
        <v>NO MATCH</v>
      </c>
      <c r="G23" s="2" t="s">
        <v>1802</v>
      </c>
    </row>
    <row r="24" spans="3:7" ht="30" hidden="1" customHeight="1" x14ac:dyDescent="0.25">
      <c r="C24" s="2" t="s">
        <v>2888</v>
      </c>
      <c r="D24" s="2">
        <v>0.14000000000000001</v>
      </c>
      <c r="E24" s="2" t="s">
        <v>3248</v>
      </c>
      <c r="F24" s="2" t="str">
        <f>IF(ISNUMBER(FIND("% dfgh",tbPassiveSkills[[#This Row],[Original]])),_xlfn.CONCAT("+x%",tbPassiveSkills[[#This Row],[MetaName]]),"NO MATCH")</f>
        <v>NO MATCH</v>
      </c>
      <c r="G24" s="2" t="s">
        <v>1798</v>
      </c>
    </row>
    <row r="25" spans="3:7" ht="30" hidden="1" customHeight="1" x14ac:dyDescent="0.25">
      <c r="C25" s="2" t="s">
        <v>2889</v>
      </c>
      <c r="D25" s="2">
        <v>0.05</v>
      </c>
      <c r="E25" s="2" t="s">
        <v>3499</v>
      </c>
      <c r="F25" s="2" t="str">
        <f>IF(ISNUMBER(FIND("% dfgh",tbPassiveSkills[[#This Row],[Original]])),_xlfn.CONCAT("+x%",tbPassiveSkills[[#This Row],[MetaName]]),"NO MATCH")</f>
        <v>NO MATCH</v>
      </c>
      <c r="G25" s="2" t="s">
        <v>1804</v>
      </c>
    </row>
    <row r="26" spans="3:7" ht="30" hidden="1" customHeight="1" x14ac:dyDescent="0.25">
      <c r="C26" s="2" t="s">
        <v>2889</v>
      </c>
      <c r="D26" s="2">
        <v>0.1</v>
      </c>
      <c r="E26" s="2" t="s">
        <v>3248</v>
      </c>
      <c r="F26" s="2" t="str">
        <f>IF(ISNUMBER(FIND("% dfgh",tbPassiveSkills[[#This Row],[Original]])),_xlfn.CONCAT("+x%",tbPassiveSkills[[#This Row],[MetaName]]),"NO MATCH")</f>
        <v>NO MATCH</v>
      </c>
      <c r="G26" s="2" t="s">
        <v>1803</v>
      </c>
    </row>
    <row r="27" spans="3:7" ht="30" hidden="1" customHeight="1" x14ac:dyDescent="0.25">
      <c r="C27" s="2" t="s">
        <v>1805</v>
      </c>
      <c r="D27" s="2">
        <v>0.1</v>
      </c>
      <c r="E27" s="2" t="s">
        <v>3461</v>
      </c>
      <c r="F27" s="2" t="str">
        <f>IF(ISNUMBER(FIND("% dfgh",tbPassiveSkills[[#This Row],[Original]])),_xlfn.CONCAT("+x%",tbPassiveSkills[[#This Row],[MetaName]]),"NO MATCH")</f>
        <v>NO MATCH</v>
      </c>
      <c r="G27" s="2" t="s">
        <v>1806</v>
      </c>
    </row>
    <row r="28" spans="3:7" ht="30" hidden="1" customHeight="1" x14ac:dyDescent="0.25">
      <c r="C28" s="2" t="s">
        <v>1805</v>
      </c>
      <c r="D28" s="2">
        <v>0.12</v>
      </c>
      <c r="E28" s="2" t="s">
        <v>3248</v>
      </c>
      <c r="F28" s="2" t="str">
        <f>IF(ISNUMBER(FIND("% dfgh",tbPassiveSkills[[#This Row],[Original]])),_xlfn.CONCAT("+x%",tbPassiveSkills[[#This Row],[MetaName]]),"NO MATCH")</f>
        <v>NO MATCH</v>
      </c>
      <c r="G28" s="2" t="s">
        <v>1800</v>
      </c>
    </row>
    <row r="29" spans="3:7" ht="30" hidden="1" customHeight="1" x14ac:dyDescent="0.25">
      <c r="C29" s="2" t="s">
        <v>2890</v>
      </c>
      <c r="D29" s="2">
        <v>0.08</v>
      </c>
      <c r="E29" s="2" t="s">
        <v>3248</v>
      </c>
      <c r="F29" s="2" t="str">
        <f>IF(ISNUMBER(FIND("% dfgh",tbPassiveSkills[[#This Row],[Original]])),_xlfn.CONCAT("+x%",tbPassiveSkills[[#This Row],[MetaName]]),"NO MATCH")</f>
        <v>NO MATCH</v>
      </c>
      <c r="G29" s="2" t="s">
        <v>1799</v>
      </c>
    </row>
    <row r="30" spans="3:7" ht="30" hidden="1" customHeight="1" x14ac:dyDescent="0.25">
      <c r="C30" s="2" t="s">
        <v>2890</v>
      </c>
      <c r="D30" s="2">
        <v>0.05</v>
      </c>
      <c r="E30" s="2" t="s">
        <v>3372</v>
      </c>
      <c r="F30" s="2" t="str">
        <f>IF(ISNUMBER(FIND("% dfgh",tbPassiveSkills[[#This Row],[Original]])),_xlfn.CONCAT("+x%",tbPassiveSkills[[#This Row],[MetaName]]),"NO MATCH")</f>
        <v>NO MATCH</v>
      </c>
      <c r="G30" s="2" t="s">
        <v>1807</v>
      </c>
    </row>
    <row r="31" spans="3:7" ht="30" hidden="1" customHeight="1" x14ac:dyDescent="0.25">
      <c r="C31" s="2" t="s">
        <v>2891</v>
      </c>
      <c r="D31" s="2">
        <v>0.1</v>
      </c>
      <c r="E31" s="2" t="s">
        <v>3248</v>
      </c>
      <c r="F31" s="2" t="str">
        <f>IF(ISNUMBER(FIND("% dfgh",tbPassiveSkills[[#This Row],[Original]])),_xlfn.CONCAT("+x%",tbPassiveSkills[[#This Row],[MetaName]]),"NO MATCH")</f>
        <v>NO MATCH</v>
      </c>
      <c r="G31" s="2" t="s">
        <v>1803</v>
      </c>
    </row>
    <row r="32" spans="3:7" ht="30" hidden="1" customHeight="1" x14ac:dyDescent="0.25">
      <c r="C32" s="2" t="s">
        <v>2891</v>
      </c>
      <c r="D32" s="2">
        <v>0.05</v>
      </c>
      <c r="E32" s="2" t="s">
        <v>3372</v>
      </c>
      <c r="F32" s="2" t="str">
        <f>IF(ISNUMBER(FIND("% dfgh",tbPassiveSkills[[#This Row],[Original]])),_xlfn.CONCAT("+x%",tbPassiveSkills[[#This Row],[MetaName]]),"NO MATCH")</f>
        <v>NO MATCH</v>
      </c>
      <c r="G32" s="2" t="s">
        <v>1807</v>
      </c>
    </row>
    <row r="33" spans="3:7" ht="30" hidden="1" customHeight="1" x14ac:dyDescent="0.25">
      <c r="C33" s="2" t="s">
        <v>2892</v>
      </c>
      <c r="D33" s="2">
        <v>0.12</v>
      </c>
      <c r="E33" s="2" t="s">
        <v>3350</v>
      </c>
      <c r="F33" s="2" t="str">
        <f>IF(ISNUMBER(FIND("% dfgh",tbPassiveSkills[[#This Row],[Original]])),_xlfn.CONCAT("+x%",tbPassiveSkills[[#This Row],[MetaName]]),"NO MATCH")</f>
        <v>NO MATCH</v>
      </c>
      <c r="G33" s="2" t="s">
        <v>1808</v>
      </c>
    </row>
    <row r="34" spans="3:7" ht="30" hidden="1" customHeight="1" x14ac:dyDescent="0.25">
      <c r="C34" s="2" t="s">
        <v>2893</v>
      </c>
      <c r="D34" s="2">
        <v>0.04</v>
      </c>
      <c r="E34" s="2" t="s">
        <v>3499</v>
      </c>
      <c r="F34" s="2" t="str">
        <f>IF(ISNUMBER(FIND("% dfgh",tbPassiveSkills[[#This Row],[Original]])),_xlfn.CONCAT("+x%",tbPassiveSkills[[#This Row],[MetaName]]),"NO MATCH")</f>
        <v>NO MATCH</v>
      </c>
      <c r="G34" s="2" t="s">
        <v>1786</v>
      </c>
    </row>
    <row r="35" spans="3:7" ht="30" hidden="1" customHeight="1" x14ac:dyDescent="0.25">
      <c r="C35" s="2" t="s">
        <v>2893</v>
      </c>
      <c r="D35" s="2">
        <v>0.12</v>
      </c>
      <c r="E35" s="2" t="s">
        <v>3350</v>
      </c>
      <c r="F35" s="2" t="str">
        <f>IF(ISNUMBER(FIND("% dfgh",tbPassiveSkills[[#This Row],[Original]])),_xlfn.CONCAT("+x%",tbPassiveSkills[[#This Row],[MetaName]]),"NO MATCH")</f>
        <v>NO MATCH</v>
      </c>
      <c r="G35" s="2" t="s">
        <v>1808</v>
      </c>
    </row>
    <row r="36" spans="3:7" ht="30" hidden="1" customHeight="1" x14ac:dyDescent="0.25">
      <c r="C36" s="2" t="s">
        <v>1809</v>
      </c>
      <c r="D36" s="1">
        <f>_xlfn.NUMBERVALUE(RIGHT(LEFT(tbPassiveSkills[[#This Row],[Original]],FIND("%",tbPassiveSkills[[#This Row],[Original]])-1),2))/100</f>
        <v>0.2</v>
      </c>
      <c r="E36" s="2" t="s">
        <v>3182</v>
      </c>
      <c r="F36" s="2" t="str">
        <f>IF(ISNUMBER(FIND("% dfgh",tbPassiveSkills[[#This Row],[Original]])),_xlfn.CONCAT("+x%",tbPassiveSkills[[#This Row],[MetaName]]),"NO MATCH")</f>
        <v>NO MATCH</v>
      </c>
      <c r="G36" s="2" t="s">
        <v>1810</v>
      </c>
    </row>
    <row r="37" spans="3:7" ht="30" hidden="1" customHeight="1" x14ac:dyDescent="0.25">
      <c r="C37" s="2" t="s">
        <v>1809</v>
      </c>
      <c r="D37" s="2">
        <v>0.12</v>
      </c>
      <c r="E37" s="2" t="s">
        <v>3248</v>
      </c>
      <c r="F37" s="2" t="str">
        <f>IF(ISNUMBER(FIND("% dfgh",tbPassiveSkills[[#This Row],[Original]])),_xlfn.CONCAT("+x%",tbPassiveSkills[[#This Row],[MetaName]]),"NO MATCH")</f>
        <v>NO MATCH</v>
      </c>
      <c r="G37" s="2" t="s">
        <v>1800</v>
      </c>
    </row>
    <row r="38" spans="3:7" ht="30" hidden="1" customHeight="1" x14ac:dyDescent="0.25">
      <c r="C38" s="2" t="s">
        <v>1811</v>
      </c>
      <c r="D38" s="2">
        <v>0.1</v>
      </c>
      <c r="E38" s="2" t="s">
        <v>3248</v>
      </c>
      <c r="F38" s="2" t="str">
        <f>IF(ISNUMBER(FIND("% dfgh",tbPassiveSkills[[#This Row],[Original]])),_xlfn.CONCAT("+x%",tbPassiveSkills[[#This Row],[MetaName]]),"NO MATCH")</f>
        <v>NO MATCH</v>
      </c>
      <c r="G38" s="2" t="s">
        <v>1803</v>
      </c>
    </row>
    <row r="39" spans="3:7" ht="30" hidden="1" customHeight="1" x14ac:dyDescent="0.25">
      <c r="C39" s="2" t="s">
        <v>1811</v>
      </c>
      <c r="D39" s="2">
        <v>0.03</v>
      </c>
      <c r="E39" s="2" t="s">
        <v>3373</v>
      </c>
      <c r="F39" s="2" t="str">
        <f>IF(ISNUMBER(FIND("% dfgh",tbPassiveSkills[[#This Row],[Original]])),_xlfn.CONCAT("+x%",tbPassiveSkills[[#This Row],[MetaName]]),"NO MATCH")</f>
        <v>NO MATCH</v>
      </c>
      <c r="G39" s="2" t="s">
        <v>1812</v>
      </c>
    </row>
    <row r="40" spans="3:7" ht="30" hidden="1" customHeight="1" x14ac:dyDescent="0.25">
      <c r="C40" s="2" t="s">
        <v>1813</v>
      </c>
      <c r="D40" s="1">
        <f>_xlfn.NUMBERVALUE(RIGHT(LEFT(tbPassiveSkills[[#This Row],[Original]],FIND("%",tbPassiveSkills[[#This Row],[Original]])-1),2))/100</f>
        <v>5.0000000000000001E-3</v>
      </c>
      <c r="E40" s="2" t="s">
        <v>3214</v>
      </c>
      <c r="F40" s="2" t="str">
        <f>IF(ISNUMBER(FIND("% dfgh",tbPassiveSkills[[#This Row],[Original]])),_xlfn.CONCAT("+x%",tbPassiveSkills[[#This Row],[MetaName]]),"NO MATCH")</f>
        <v>NO MATCH</v>
      </c>
      <c r="G40" s="2" t="s">
        <v>1814</v>
      </c>
    </row>
    <row r="41" spans="3:7" ht="30" hidden="1" customHeight="1" x14ac:dyDescent="0.25">
      <c r="C41" s="2" t="s">
        <v>1813</v>
      </c>
      <c r="D41" s="2">
        <v>0.12</v>
      </c>
      <c r="E41" s="2" t="s">
        <v>3248</v>
      </c>
      <c r="F41" s="2" t="str">
        <f>IF(ISNUMBER(FIND("% dfgh",tbPassiveSkills[[#This Row],[Original]])),_xlfn.CONCAT("+x%",tbPassiveSkills[[#This Row],[MetaName]]),"NO MATCH")</f>
        <v>NO MATCH</v>
      </c>
      <c r="G41" s="2" t="s">
        <v>1800</v>
      </c>
    </row>
    <row r="42" spans="3:7" ht="30" hidden="1" customHeight="1" x14ac:dyDescent="0.25">
      <c r="C42" s="2" t="s">
        <v>1815</v>
      </c>
      <c r="D42" s="2">
        <v>0.14000000000000001</v>
      </c>
      <c r="E42" s="2" t="s">
        <v>3248</v>
      </c>
      <c r="F42" s="2" t="str">
        <f>IF(ISNUMBER(FIND("% dfgh",tbPassiveSkills[[#This Row],[Original]])),_xlfn.CONCAT("+x%",tbPassiveSkills[[#This Row],[MetaName]]),"NO MATCH")</f>
        <v>NO MATCH</v>
      </c>
      <c r="G42" s="2" t="s">
        <v>1798</v>
      </c>
    </row>
    <row r="43" spans="3:7" ht="30" hidden="1" customHeight="1" x14ac:dyDescent="0.25">
      <c r="C43" s="2" t="s">
        <v>1815</v>
      </c>
      <c r="D43" s="2">
        <v>0.08</v>
      </c>
      <c r="E43" s="2" t="s">
        <v>3374</v>
      </c>
      <c r="F43" s="2" t="str">
        <f>IF(ISNUMBER(FIND("% dfgh",tbPassiveSkills[[#This Row],[Original]])),_xlfn.CONCAT("+x%",tbPassiveSkills[[#This Row],[MetaName]]),"NO MATCH")</f>
        <v>NO MATCH</v>
      </c>
      <c r="G43" s="2" t="s">
        <v>1816</v>
      </c>
    </row>
    <row r="44" spans="3:7" ht="30" hidden="1" customHeight="1" x14ac:dyDescent="0.25">
      <c r="C44" s="2" t="s">
        <v>1817</v>
      </c>
      <c r="D44" s="2">
        <v>0.06</v>
      </c>
      <c r="E44" s="2" t="s">
        <v>3350</v>
      </c>
      <c r="F44" s="2" t="str">
        <f>IF(ISNUMBER(FIND("% dfgh",tbPassiveSkills[[#This Row],[Original]])),_xlfn.CONCAT("+x%",tbPassiveSkills[[#This Row],[MetaName]]),"NO MATCH")</f>
        <v>NO MATCH</v>
      </c>
      <c r="G44" s="2" t="s">
        <v>1818</v>
      </c>
    </row>
    <row r="45" spans="3:7" ht="30" hidden="1" customHeight="1" x14ac:dyDescent="0.25">
      <c r="C45" s="2" t="s">
        <v>1817</v>
      </c>
      <c r="D45" s="2">
        <v>0.04</v>
      </c>
      <c r="E45" s="2" t="s">
        <v>3373</v>
      </c>
      <c r="F45" s="2" t="str">
        <f>IF(ISNUMBER(FIND("% dfgh",tbPassiveSkills[[#This Row],[Original]])),_xlfn.CONCAT("+x%",tbPassiveSkills[[#This Row],[MetaName]]),"NO MATCH")</f>
        <v>NO MATCH</v>
      </c>
      <c r="G45" s="2" t="s">
        <v>1819</v>
      </c>
    </row>
    <row r="46" spans="3:7" ht="30" hidden="1" customHeight="1" x14ac:dyDescent="0.25">
      <c r="C46" s="2" t="s">
        <v>1820</v>
      </c>
      <c r="D46" s="2">
        <v>0.12</v>
      </c>
      <c r="E46" s="2" t="s">
        <v>3350</v>
      </c>
      <c r="F46" s="2" t="str">
        <f>IF(ISNUMBER(FIND("% dfgh",tbPassiveSkills[[#This Row],[Original]])),_xlfn.CONCAT("+x%",tbPassiveSkills[[#This Row],[MetaName]]),"NO MATCH")</f>
        <v>NO MATCH</v>
      </c>
      <c r="G46" s="2" t="s">
        <v>1808</v>
      </c>
    </row>
    <row r="47" spans="3:7" ht="30" hidden="1" customHeight="1" x14ac:dyDescent="0.25">
      <c r="C47" s="2" t="s">
        <v>1820</v>
      </c>
      <c r="D47" s="2">
        <v>0.15</v>
      </c>
      <c r="E47" s="2" t="s">
        <v>3389</v>
      </c>
      <c r="F47" s="2" t="str">
        <f>IF(ISNUMBER(FIND("% dfgh",tbPassiveSkills[[#This Row],[Original]])),_xlfn.CONCAT("+x%",tbPassiveSkills[[#This Row],[MetaName]]),"NO MATCH")</f>
        <v>NO MATCH</v>
      </c>
      <c r="G47" s="2" t="s">
        <v>1821</v>
      </c>
    </row>
    <row r="48" spans="3:7" ht="30" hidden="1" customHeight="1" x14ac:dyDescent="0.25">
      <c r="C48" s="2" t="s">
        <v>1822</v>
      </c>
      <c r="D48" s="2">
        <v>0.04</v>
      </c>
      <c r="E48" s="2" t="s">
        <v>3256</v>
      </c>
      <c r="F48" s="2" t="str">
        <f>IF(ISNUMBER(FIND("% dfgh",tbPassiveSkills[[#This Row],[Original]])),_xlfn.CONCAT("+x%",tbPassiveSkills[[#This Row],[MetaName]]),"NO MATCH")</f>
        <v>NO MATCH</v>
      </c>
      <c r="G48" s="2" t="s">
        <v>1781</v>
      </c>
    </row>
    <row r="49" spans="3:7" ht="30" hidden="1" customHeight="1" x14ac:dyDescent="0.25">
      <c r="C49" s="2" t="s">
        <v>1822</v>
      </c>
      <c r="D49" s="2">
        <v>0.04</v>
      </c>
      <c r="E49" s="2" t="s">
        <v>3277</v>
      </c>
      <c r="F49" s="2" t="str">
        <f>IF(ISNUMBER(FIND("% dfgh",tbPassiveSkills[[#This Row],[Original]])),_xlfn.CONCAT("+x%",tbPassiveSkills[[#This Row],[MetaName]]),"NO MATCH")</f>
        <v>NO MATCH</v>
      </c>
      <c r="G49" s="2" t="s">
        <v>1823</v>
      </c>
    </row>
    <row r="50" spans="3:7" ht="30" hidden="1" customHeight="1" x14ac:dyDescent="0.25">
      <c r="C50" s="2" t="s">
        <v>1824</v>
      </c>
      <c r="D50" s="2">
        <v>0.04</v>
      </c>
      <c r="E50" s="2" t="s">
        <v>3250</v>
      </c>
      <c r="F50" s="2" t="str">
        <f>IF(ISNUMBER(FIND("% dfgh",tbPassiveSkills[[#This Row],[Original]])),_xlfn.CONCAT("+x%",tbPassiveSkills[[#This Row],[MetaName]]),"NO MATCH")</f>
        <v>NO MATCH</v>
      </c>
      <c r="G50" s="2" t="s">
        <v>1825</v>
      </c>
    </row>
    <row r="51" spans="3:7" ht="30" hidden="1" customHeight="1" x14ac:dyDescent="0.25">
      <c r="C51" s="2" t="s">
        <v>1824</v>
      </c>
      <c r="D51" s="2">
        <v>0.06</v>
      </c>
      <c r="E51" s="2" t="s">
        <v>3358</v>
      </c>
      <c r="F51" s="2" t="str">
        <f>IF(ISNUMBER(FIND("% dfgh",tbPassiveSkills[[#This Row],[Original]])),_xlfn.CONCAT("+x%",tbPassiveSkills[[#This Row],[MetaName]]),"NO MATCH")</f>
        <v>NO MATCH</v>
      </c>
      <c r="G51" s="2" t="s">
        <v>1782</v>
      </c>
    </row>
    <row r="52" spans="3:7" ht="30" hidden="1" customHeight="1" x14ac:dyDescent="0.25">
      <c r="C52" s="2" t="s">
        <v>1826</v>
      </c>
      <c r="D52" s="1">
        <f>_xlfn.NUMBERVALUE(RIGHT(LEFT(tbPassiveSkills[[#This Row],[Original]],FIND("%",tbPassiveSkills[[#This Row],[Original]])-1),2))/100</f>
        <v>0.08</v>
      </c>
      <c r="E52" s="2" t="s">
        <v>3155</v>
      </c>
      <c r="F52" s="2" t="str">
        <f>IF(ISNUMBER(FIND("% dfgh",tbPassiveSkills[[#This Row],[Original]])),_xlfn.CONCAT("+x%",tbPassiveSkills[[#This Row],[MetaName]]),"NO MATCH")</f>
        <v>NO MATCH</v>
      </c>
      <c r="G52" s="2" t="s">
        <v>1827</v>
      </c>
    </row>
    <row r="53" spans="3:7" ht="30" hidden="1" customHeight="1" x14ac:dyDescent="0.25">
      <c r="C53" s="2" t="s">
        <v>1826</v>
      </c>
      <c r="D53" s="2">
        <v>0.1</v>
      </c>
      <c r="E53" s="2" t="s">
        <v>3252</v>
      </c>
      <c r="F53" s="2" t="str">
        <f>IF(ISNUMBER(FIND("% dfgh",tbPassiveSkills[[#This Row],[Original]])),_xlfn.CONCAT("+x%",tbPassiveSkills[[#This Row],[MetaName]]),"NO MATCH")</f>
        <v>NO MATCH</v>
      </c>
      <c r="G53" s="2" t="s">
        <v>1828</v>
      </c>
    </row>
    <row r="54" spans="3:7" ht="30" hidden="1" customHeight="1" x14ac:dyDescent="0.25">
      <c r="C54" s="2" t="s">
        <v>1829</v>
      </c>
      <c r="D54" s="2">
        <v>0.03</v>
      </c>
      <c r="E54" s="2" t="s">
        <v>3256</v>
      </c>
      <c r="F54" s="2" t="str">
        <f>IF(ISNUMBER(FIND("% dfgh",tbPassiveSkills[[#This Row],[Original]])),_xlfn.CONCAT("+x%",tbPassiveSkills[[#This Row],[MetaName]]),"NO MATCH")</f>
        <v>NO MATCH</v>
      </c>
      <c r="G54" s="2" t="s">
        <v>1830</v>
      </c>
    </row>
    <row r="55" spans="3:7" ht="30" hidden="1" customHeight="1" x14ac:dyDescent="0.25">
      <c r="C55" s="2" t="s">
        <v>1829</v>
      </c>
      <c r="D55" s="2">
        <v>0.02</v>
      </c>
      <c r="E55" s="2" t="s">
        <v>3387</v>
      </c>
      <c r="F55" s="2" t="str">
        <f>IF(ISNUMBER(FIND("% dfgh",tbPassiveSkills[[#This Row],[Original]])),_xlfn.CONCAT("+x%",tbPassiveSkills[[#This Row],[MetaName]]),"NO MATCH")</f>
        <v>NO MATCH</v>
      </c>
      <c r="G55" s="2" t="s">
        <v>1831</v>
      </c>
    </row>
    <row r="56" spans="3:7" ht="30" hidden="1" customHeight="1" x14ac:dyDescent="0.25">
      <c r="C56" s="2" t="s">
        <v>1832</v>
      </c>
      <c r="D56" s="2">
        <v>0.1</v>
      </c>
      <c r="E56" s="2" t="s">
        <v>3252</v>
      </c>
      <c r="F56" s="2" t="str">
        <f>IF(ISNUMBER(FIND("% dfgh",tbPassiveSkills[[#This Row],[Original]])),_xlfn.CONCAT("+x%",tbPassiveSkills[[#This Row],[MetaName]]),"NO MATCH")</f>
        <v>NO MATCH</v>
      </c>
      <c r="G56" s="2" t="s">
        <v>1828</v>
      </c>
    </row>
    <row r="57" spans="3:7" ht="30" hidden="1" customHeight="1" x14ac:dyDescent="0.25">
      <c r="C57" s="2" t="s">
        <v>1833</v>
      </c>
      <c r="D57" s="2">
        <v>0.12</v>
      </c>
      <c r="E57" s="2" t="s">
        <v>3252</v>
      </c>
      <c r="F57" s="2" t="str">
        <f>IF(ISNUMBER(FIND("% dfgh",tbPassiveSkills[[#This Row],[Original]])),_xlfn.CONCAT("+x%",tbPassiveSkills[[#This Row],[MetaName]]),"NO MATCH")</f>
        <v>NO MATCH</v>
      </c>
      <c r="G57" s="2" t="s">
        <v>1834</v>
      </c>
    </row>
    <row r="58" spans="3:7" ht="30" hidden="1" customHeight="1" x14ac:dyDescent="0.25">
      <c r="C58" s="2" t="s">
        <v>1833</v>
      </c>
      <c r="D58" s="2">
        <v>0.06</v>
      </c>
      <c r="E58" s="2" t="s">
        <v>3358</v>
      </c>
      <c r="F58" s="2" t="str">
        <f>IF(ISNUMBER(FIND("% dfgh",tbPassiveSkills[[#This Row],[Original]])),_xlfn.CONCAT("+x%",tbPassiveSkills[[#This Row],[MetaName]]),"NO MATCH")</f>
        <v>NO MATCH</v>
      </c>
      <c r="G58" s="2" t="s">
        <v>1782</v>
      </c>
    </row>
    <row r="59" spans="3:7" ht="30" hidden="1" customHeight="1" x14ac:dyDescent="0.25">
      <c r="C59" s="2" t="s">
        <v>1835</v>
      </c>
      <c r="D59" s="1">
        <f>_xlfn.NUMBERVALUE(RIGHT(LEFT(tbPassiveSkills[[#This Row],[Original]],FIND("%",tbPassiveSkills[[#This Row],[Original]])-1),2))/100</f>
        <v>0.1</v>
      </c>
      <c r="E59" s="2" t="s">
        <v>3158</v>
      </c>
      <c r="F59" s="2" t="str">
        <f>IF(ISNUMBER(FIND("% dfgh",tbPassiveSkills[[#This Row],[Original]])),_xlfn.CONCAT("+x%",tbPassiveSkills[[#This Row],[MetaName]]),"NO MATCH")</f>
        <v>NO MATCH</v>
      </c>
      <c r="G59" s="2" t="s">
        <v>1836</v>
      </c>
    </row>
    <row r="60" spans="3:7" ht="30" hidden="1" customHeight="1" x14ac:dyDescent="0.25">
      <c r="C60" s="2" t="s">
        <v>1835</v>
      </c>
      <c r="D60" s="2">
        <v>0.06</v>
      </c>
      <c r="E60" s="2" t="s">
        <v>3358</v>
      </c>
      <c r="F60" s="2" t="str">
        <f>IF(ISNUMBER(FIND("% dfgh",tbPassiveSkills[[#This Row],[Original]])),_xlfn.CONCAT("+x%",tbPassiveSkills[[#This Row],[MetaName]]),"NO MATCH")</f>
        <v>NO MATCH</v>
      </c>
      <c r="G60" s="2" t="s">
        <v>1782</v>
      </c>
    </row>
    <row r="61" spans="3:7" ht="30" hidden="1" customHeight="1" x14ac:dyDescent="0.25">
      <c r="C61" s="2" t="s">
        <v>1837</v>
      </c>
      <c r="D61" s="1">
        <f>_xlfn.NUMBERVALUE(RIGHT(LEFT(tbPassiveSkills[[#This Row],[Original]],FIND("%",tbPassiveSkills[[#This Row],[Original]])-1),2))/100</f>
        <v>0.1</v>
      </c>
      <c r="E61" s="2" t="s">
        <v>3158</v>
      </c>
      <c r="F61" s="2" t="str">
        <f>IF(ISNUMBER(FIND("% dfgh",tbPassiveSkills[[#This Row],[Original]])),_xlfn.CONCAT("+x%",tbPassiveSkills[[#This Row],[MetaName]]),"NO MATCH")</f>
        <v>NO MATCH</v>
      </c>
      <c r="G61" s="2" t="s">
        <v>1836</v>
      </c>
    </row>
    <row r="62" spans="3:7" ht="30" hidden="1" customHeight="1" x14ac:dyDescent="0.25">
      <c r="C62" s="2" t="s">
        <v>1837</v>
      </c>
      <c r="D62" s="2">
        <v>0.03</v>
      </c>
      <c r="E62" s="2" t="s">
        <v>3259</v>
      </c>
      <c r="F62" s="2" t="str">
        <f>IF(ISNUMBER(FIND("% dfgh",tbPassiveSkills[[#This Row],[Original]])),_xlfn.CONCAT("+x%",tbPassiveSkills[[#This Row],[MetaName]]),"NO MATCH")</f>
        <v>NO MATCH</v>
      </c>
      <c r="G62" s="2" t="s">
        <v>1838</v>
      </c>
    </row>
    <row r="63" spans="3:7" ht="30" hidden="1" customHeight="1" x14ac:dyDescent="0.25">
      <c r="C63" s="2" t="s">
        <v>2894</v>
      </c>
      <c r="D63" s="2">
        <v>0.1</v>
      </c>
      <c r="E63" s="2" t="s">
        <v>3254</v>
      </c>
      <c r="F63" s="2" t="str">
        <f>IF(ISNUMBER(FIND("% dfgh",tbPassiveSkills[[#This Row],[Original]])),_xlfn.CONCAT("+x%",tbPassiveSkills[[#This Row],[MetaName]]),"NO MATCH")</f>
        <v>NO MATCH</v>
      </c>
      <c r="G63" s="2" t="s">
        <v>1839</v>
      </c>
    </row>
    <row r="64" spans="3:7" ht="30" hidden="1" customHeight="1" x14ac:dyDescent="0.25">
      <c r="C64" s="2" t="s">
        <v>2894</v>
      </c>
      <c r="D64" s="2">
        <v>0.03</v>
      </c>
      <c r="E64" s="2" t="s">
        <v>3260</v>
      </c>
      <c r="F64" s="2" t="str">
        <f>IF(ISNUMBER(FIND("% dfgh",tbPassiveSkills[[#This Row],[Original]])),_xlfn.CONCAT("+x%",tbPassiveSkills[[#This Row],[MetaName]]),"NO MATCH")</f>
        <v>NO MATCH</v>
      </c>
      <c r="G64" s="2" t="s">
        <v>1840</v>
      </c>
    </row>
    <row r="65" spans="3:7" ht="30" hidden="1" customHeight="1" x14ac:dyDescent="0.25">
      <c r="C65" s="2" t="s">
        <v>2895</v>
      </c>
      <c r="D65" s="2">
        <v>0.12</v>
      </c>
      <c r="E65" s="2" t="s">
        <v>3254</v>
      </c>
      <c r="F65" s="2" t="str">
        <f>IF(ISNUMBER(FIND("% dfgh",tbPassiveSkills[[#This Row],[Original]])),_xlfn.CONCAT("+x%",tbPassiveSkills[[#This Row],[MetaName]]),"NO MATCH")</f>
        <v>NO MATCH</v>
      </c>
      <c r="G65" s="2" t="s">
        <v>1841</v>
      </c>
    </row>
    <row r="66" spans="3:7" ht="30" hidden="1" customHeight="1" x14ac:dyDescent="0.25">
      <c r="C66" s="2" t="s">
        <v>2895</v>
      </c>
      <c r="D66" s="2">
        <v>0.04</v>
      </c>
      <c r="E66" s="2" t="s">
        <v>3260</v>
      </c>
      <c r="F66" s="2" t="str">
        <f>IF(ISNUMBER(FIND("% dfgh",tbPassiveSkills[[#This Row],[Original]])),_xlfn.CONCAT("+x%",tbPassiveSkills[[#This Row],[MetaName]]),"NO MATCH")</f>
        <v>NO MATCH</v>
      </c>
      <c r="G66" s="2" t="s">
        <v>1842</v>
      </c>
    </row>
    <row r="67" spans="3:7" ht="30" hidden="1" customHeight="1" x14ac:dyDescent="0.25">
      <c r="C67" s="2" t="s">
        <v>1843</v>
      </c>
      <c r="D67" s="1">
        <f>_xlfn.NUMBERVALUE(RIGHT(LEFT(tbPassiveSkills[[#This Row],[Original]],FIND("%",tbPassiveSkills[[#This Row],[Original]])-1),2))/100</f>
        <v>0.1</v>
      </c>
      <c r="E67" s="2" t="s">
        <v>3158</v>
      </c>
      <c r="F67" s="2" t="str">
        <f>IF(ISNUMBER(FIND("% dfgh",tbPassiveSkills[[#This Row],[Original]])),_xlfn.CONCAT("+x%",tbPassiveSkills[[#This Row],[MetaName]]),"NO MATCH")</f>
        <v>NO MATCH</v>
      </c>
      <c r="G67" s="2" t="s">
        <v>1836</v>
      </c>
    </row>
    <row r="68" spans="3:7" ht="30" hidden="1" customHeight="1" x14ac:dyDescent="0.25">
      <c r="C68" s="2" t="s">
        <v>1843</v>
      </c>
      <c r="D68" s="2">
        <v>0.03</v>
      </c>
      <c r="E68" s="2" t="s">
        <v>3259</v>
      </c>
      <c r="F68" s="2" t="str">
        <f>IF(ISNUMBER(FIND("% dfgh",tbPassiveSkills[[#This Row],[Original]])),_xlfn.CONCAT("+x%",tbPassiveSkills[[#This Row],[MetaName]]),"NO MATCH")</f>
        <v>NO MATCH</v>
      </c>
      <c r="G68" s="2" t="s">
        <v>1838</v>
      </c>
    </row>
    <row r="69" spans="3:7" ht="30" hidden="1" customHeight="1" x14ac:dyDescent="0.25">
      <c r="C69" s="2" t="s">
        <v>1844</v>
      </c>
      <c r="D69" s="1">
        <f>_xlfn.NUMBERVALUE(RIGHT(LEFT(tbPassiveSkills[[#This Row],[Original]],FIND("%",tbPassiveSkills[[#This Row],[Original]])-1),2))/100</f>
        <v>0.12</v>
      </c>
      <c r="E69" s="2" t="s">
        <v>3158</v>
      </c>
      <c r="F69" s="2" t="str">
        <f>IF(ISNUMBER(FIND("% dfgh",tbPassiveSkills[[#This Row],[Original]])),_xlfn.CONCAT("+x%",tbPassiveSkills[[#This Row],[MetaName]]),"NO MATCH")</f>
        <v>NO MATCH</v>
      </c>
      <c r="G69" s="2" t="s">
        <v>1845</v>
      </c>
    </row>
    <row r="70" spans="3:7" ht="30" hidden="1" customHeight="1" x14ac:dyDescent="0.25">
      <c r="C70" s="2" t="s">
        <v>1846</v>
      </c>
      <c r="D70" s="2">
        <v>0.14000000000000001</v>
      </c>
      <c r="E70" s="2" t="s">
        <v>3252</v>
      </c>
      <c r="F70" s="2" t="str">
        <f>IF(ISNUMBER(FIND("% dfgh",tbPassiveSkills[[#This Row],[Original]])),_xlfn.CONCAT("+x%",tbPassiveSkills[[#This Row],[MetaName]]),"NO MATCH")</f>
        <v>NO MATCH</v>
      </c>
      <c r="G70" s="2" t="s">
        <v>1847</v>
      </c>
    </row>
    <row r="71" spans="3:7" ht="30" hidden="1" customHeight="1" x14ac:dyDescent="0.25">
      <c r="C71" s="2" t="s">
        <v>1846</v>
      </c>
      <c r="D71" s="2">
        <v>0.12</v>
      </c>
      <c r="E71" s="2" t="s">
        <v>3350</v>
      </c>
      <c r="F71" s="2" t="str">
        <f>IF(ISNUMBER(FIND("% dfgh",tbPassiveSkills[[#This Row],[Original]])),_xlfn.CONCAT("+x%",tbPassiveSkills[[#This Row],[MetaName]]),"NO MATCH")</f>
        <v>NO MATCH</v>
      </c>
      <c r="G71" s="2" t="s">
        <v>1808</v>
      </c>
    </row>
    <row r="72" spans="3:7" ht="30" hidden="1" customHeight="1" x14ac:dyDescent="0.25">
      <c r="C72" s="2" t="s">
        <v>2896</v>
      </c>
      <c r="D72" s="2">
        <v>0.04</v>
      </c>
      <c r="E72" s="2" t="s">
        <v>3256</v>
      </c>
      <c r="F72" s="2" t="str">
        <f>IF(ISNUMBER(FIND("% dfgh",tbPassiveSkills[[#This Row],[Original]])),_xlfn.CONCAT("+x%",tbPassiveSkills[[#This Row],[MetaName]]),"NO MATCH")</f>
        <v>NO MATCH</v>
      </c>
      <c r="G72" s="2" t="s">
        <v>1781</v>
      </c>
    </row>
    <row r="73" spans="3:7" ht="30" hidden="1" customHeight="1" x14ac:dyDescent="0.25">
      <c r="C73" s="2" t="s">
        <v>2897</v>
      </c>
      <c r="D73" s="2">
        <v>0.03</v>
      </c>
      <c r="E73" s="2" t="s">
        <v>3256</v>
      </c>
      <c r="F73" s="2" t="str">
        <f>IF(ISNUMBER(FIND("% dfgh",tbPassiveSkills[[#This Row],[Original]])),_xlfn.CONCAT("+x%",tbPassiveSkills[[#This Row],[MetaName]]),"NO MATCH")</f>
        <v>NO MATCH</v>
      </c>
      <c r="G73" s="2" t="s">
        <v>1830</v>
      </c>
    </row>
    <row r="74" spans="3:7" ht="30" hidden="1" customHeight="1" x14ac:dyDescent="0.25">
      <c r="C74" s="2" t="s">
        <v>1848</v>
      </c>
      <c r="D74" s="2">
        <v>0.06</v>
      </c>
      <c r="E74" s="2" t="s">
        <v>3256</v>
      </c>
      <c r="F74" s="2" t="str">
        <f>IF(ISNUMBER(FIND("% dfgh",tbPassiveSkills[[#This Row],[Original]])),_xlfn.CONCAT("+x%",tbPassiveSkills[[#This Row],[MetaName]]),"NO MATCH")</f>
        <v>NO MATCH</v>
      </c>
      <c r="G74" s="2" t="s">
        <v>1849</v>
      </c>
    </row>
    <row r="75" spans="3:7" ht="30" hidden="1" customHeight="1" x14ac:dyDescent="0.25">
      <c r="C75" s="2" t="s">
        <v>1848</v>
      </c>
      <c r="D75" s="2">
        <v>0.1</v>
      </c>
      <c r="E75" s="2" t="s">
        <v>3358</v>
      </c>
      <c r="F75" s="2" t="str">
        <f>IF(ISNUMBER(FIND("% dfgh",tbPassiveSkills[[#This Row],[Original]])),_xlfn.CONCAT("+x%",tbPassiveSkills[[#This Row],[MetaName]]),"NO MATCH")</f>
        <v>NO MATCH</v>
      </c>
      <c r="G75" s="2" t="s">
        <v>1779</v>
      </c>
    </row>
    <row r="76" spans="3:7" ht="30" hidden="1" customHeight="1" x14ac:dyDescent="0.25">
      <c r="C76" s="2" t="s">
        <v>1850</v>
      </c>
      <c r="D76" s="2">
        <f>IF(ISNUMBER(FIND("+",tbPassiveSkills[[#This Row],[Original]])),_xlfn.NUMBERVALUE(LEFT(tbPassiveSkills[[#This Row],[Original]],FIND(" ",tbPassiveSkills[[#This Row],[Original]]))),"")</f>
        <v>5</v>
      </c>
      <c r="E76" s="2" t="str">
        <f>IF(ISNUMBER(FIND("+",tbPassiveSkills[[#This Row],[Original]])),_xlfn.CONCAT("+x to ",RIGHT(tbPassiveSkills[[#This Row],[Original]],LEN(tbPassiveSkills[[#This Row],[Original]])-FIND("to ",tbPassiveSkills[[#This Row],[Original]])-2)),"")</f>
        <v>+x to Dexterity</v>
      </c>
      <c r="F76" s="2" t="str">
        <f>IF(ISNUMBER(FIND("% dfgh",tbPassiveSkills[[#This Row],[Original]])),_xlfn.CONCAT("+x%",tbPassiveSkills[[#This Row],[MetaName]]),"NO MATCH")</f>
        <v>NO MATCH</v>
      </c>
      <c r="G76" s="2" t="s">
        <v>1851</v>
      </c>
    </row>
    <row r="77" spans="3:7" ht="30" hidden="1" customHeight="1" x14ac:dyDescent="0.25">
      <c r="C77" s="2" t="s">
        <v>1850</v>
      </c>
      <c r="D77" s="2">
        <v>0.04</v>
      </c>
      <c r="E77" s="2" t="s">
        <v>3256</v>
      </c>
      <c r="F77" s="2" t="str">
        <f>IF(ISNUMBER(FIND("% dfgh",tbPassiveSkills[[#This Row],[Original]])),_xlfn.CONCAT("+x%",tbPassiveSkills[[#This Row],[MetaName]]),"NO MATCH")</f>
        <v>NO MATCH</v>
      </c>
      <c r="G77" s="2" t="s">
        <v>1781</v>
      </c>
    </row>
    <row r="78" spans="3:7" ht="30" hidden="1" customHeight="1" x14ac:dyDescent="0.25">
      <c r="C78" s="2" t="s">
        <v>1852</v>
      </c>
      <c r="D78" s="2">
        <v>0.1</v>
      </c>
      <c r="E78" s="2" t="s">
        <v>3468</v>
      </c>
      <c r="F78" s="2" t="str">
        <f>IF(ISNUMBER(FIND("% dfgh",tbPassiveSkills[[#This Row],[Original]])),_xlfn.CONCAT("+x%",tbPassiveSkills[[#This Row],[MetaName]]),"NO MATCH")</f>
        <v>NO MATCH</v>
      </c>
      <c r="G78" s="2" t="s">
        <v>1853</v>
      </c>
    </row>
    <row r="79" spans="3:7" ht="30" hidden="1" customHeight="1" x14ac:dyDescent="0.25">
      <c r="C79" s="2" t="s">
        <v>1852</v>
      </c>
      <c r="D79" s="2">
        <v>0.03</v>
      </c>
      <c r="E79" s="2" t="s">
        <v>3256</v>
      </c>
      <c r="F79" s="2" t="str">
        <f>IF(ISNUMBER(FIND("% dfgh",tbPassiveSkills[[#This Row],[Original]])),_xlfn.CONCAT("+x%",tbPassiveSkills[[#This Row],[MetaName]]),"NO MATCH")</f>
        <v>NO MATCH</v>
      </c>
      <c r="G79" s="2" t="s">
        <v>1830</v>
      </c>
    </row>
    <row r="80" spans="3:7" ht="30" hidden="1" customHeight="1" x14ac:dyDescent="0.25">
      <c r="C80" s="2" t="s">
        <v>1854</v>
      </c>
      <c r="D80" s="2">
        <v>0.04</v>
      </c>
      <c r="E80" s="2" t="s">
        <v>3256</v>
      </c>
      <c r="F80" s="2" t="str">
        <f>IF(ISNUMBER(FIND("% dfgh",tbPassiveSkills[[#This Row],[Original]])),_xlfn.CONCAT("+x%",tbPassiveSkills[[#This Row],[MetaName]]),"NO MATCH")</f>
        <v>NO MATCH</v>
      </c>
      <c r="G80" s="2" t="s">
        <v>1781</v>
      </c>
    </row>
    <row r="81" spans="3:7" ht="30" hidden="1" customHeight="1" x14ac:dyDescent="0.25">
      <c r="C81" s="2" t="s">
        <v>1854</v>
      </c>
      <c r="D81" s="2">
        <v>0.1</v>
      </c>
      <c r="E81" s="2" t="s">
        <v>3399</v>
      </c>
      <c r="F81" s="2" t="str">
        <f>IF(ISNUMBER(FIND("% dfgh",tbPassiveSkills[[#This Row],[Original]])),_xlfn.CONCAT("+x%",tbPassiveSkills[[#This Row],[MetaName]]),"NO MATCH")</f>
        <v>NO MATCH</v>
      </c>
      <c r="G81" s="2" t="s">
        <v>1855</v>
      </c>
    </row>
    <row r="82" spans="3:7" ht="30" hidden="1" customHeight="1" x14ac:dyDescent="0.25">
      <c r="C82" s="2" t="s">
        <v>1856</v>
      </c>
      <c r="D82" s="1">
        <f>_xlfn.NUMBERVALUE(RIGHT(LEFT(tbPassiveSkills[[#This Row],[Original]],FIND("%",tbPassiveSkills[[#This Row],[Original]])-1),2))/100</f>
        <v>0.2</v>
      </c>
      <c r="E82" s="2" t="s">
        <v>3212</v>
      </c>
      <c r="F82" s="2" t="str">
        <f>IF(ISNUMBER(FIND("% dfgh",tbPassiveSkills[[#This Row],[Original]])),_xlfn.CONCAT("+x%",tbPassiveSkills[[#This Row],[MetaName]]),"NO MATCH")</f>
        <v>NO MATCH</v>
      </c>
      <c r="G82" s="2" t="s">
        <v>1857</v>
      </c>
    </row>
    <row r="83" spans="3:7" ht="30" hidden="1" customHeight="1" x14ac:dyDescent="0.25">
      <c r="C83" s="2" t="s">
        <v>1856</v>
      </c>
      <c r="D83" s="2">
        <v>0.03</v>
      </c>
      <c r="E83" s="2" t="s">
        <v>3256</v>
      </c>
      <c r="F83" s="2" t="str">
        <f>IF(ISNUMBER(FIND("% dfgh",tbPassiveSkills[[#This Row],[Original]])),_xlfn.CONCAT("+x%",tbPassiveSkills[[#This Row],[MetaName]]),"NO MATCH")</f>
        <v>NO MATCH</v>
      </c>
      <c r="G83" s="2" t="s">
        <v>1830</v>
      </c>
    </row>
    <row r="84" spans="3:7" ht="30" hidden="1" customHeight="1" x14ac:dyDescent="0.25">
      <c r="C84" s="2" t="s">
        <v>1858</v>
      </c>
      <c r="D84" s="2">
        <v>0.02</v>
      </c>
      <c r="E84" s="2" t="s">
        <v>3257</v>
      </c>
      <c r="F84" s="2" t="str">
        <f>IF(ISNUMBER(FIND("% dfgh",tbPassiveSkills[[#This Row],[Original]])),_xlfn.CONCAT("+x%",tbPassiveSkills[[#This Row],[MetaName]]),"NO MATCH")</f>
        <v>NO MATCH</v>
      </c>
      <c r="G84" s="2" t="s">
        <v>1859</v>
      </c>
    </row>
    <row r="85" spans="3:7" ht="30" hidden="1" customHeight="1" x14ac:dyDescent="0.25">
      <c r="C85" s="2" t="s">
        <v>1860</v>
      </c>
      <c r="D85" s="2">
        <v>0.12</v>
      </c>
      <c r="E85" s="2" t="s">
        <v>3244</v>
      </c>
      <c r="F85" s="2" t="str">
        <f>IF(ISNUMBER(FIND("% dfgh",tbPassiveSkills[[#This Row],[Original]])),_xlfn.CONCAT("+x%",tbPassiveSkills[[#This Row],[MetaName]]),"NO MATCH")</f>
        <v>NO MATCH</v>
      </c>
      <c r="G85" s="2" t="s">
        <v>1861</v>
      </c>
    </row>
    <row r="86" spans="3:7" ht="30" hidden="1" customHeight="1" x14ac:dyDescent="0.25">
      <c r="C86" s="2" t="s">
        <v>1862</v>
      </c>
      <c r="D86" s="1">
        <f>_xlfn.NUMBERVALUE(RIGHT(LEFT(tbPassiveSkills[[#This Row],[Original]],FIND("%",tbPassiveSkills[[#This Row],[Original]])-1),2))/100</f>
        <v>0.3</v>
      </c>
      <c r="E86" s="2" t="s">
        <v>3216</v>
      </c>
      <c r="F86" s="2" t="str">
        <f>IF(ISNUMBER(FIND("% dfgh",tbPassiveSkills[[#This Row],[Original]])),_xlfn.CONCAT("+x%",tbPassiveSkills[[#This Row],[MetaName]]),"NO MATCH")</f>
        <v>NO MATCH</v>
      </c>
      <c r="G86" s="2" t="s">
        <v>1863</v>
      </c>
    </row>
    <row r="87" spans="3:7" ht="30" hidden="1" customHeight="1" x14ac:dyDescent="0.25">
      <c r="C87" s="2" t="s">
        <v>1864</v>
      </c>
      <c r="D87" s="2">
        <v>0.06</v>
      </c>
      <c r="E87" s="2" t="s">
        <v>3337</v>
      </c>
      <c r="F87" s="2" t="str">
        <f>IF(ISNUMBER(FIND("% dfgh",tbPassiveSkills[[#This Row],[Original]])),_xlfn.CONCAT("+x%",tbPassiveSkills[[#This Row],[MetaName]]),"NO MATCH")</f>
        <v>NO MATCH</v>
      </c>
      <c r="G87" s="2" t="s">
        <v>1865</v>
      </c>
    </row>
    <row r="88" spans="3:7" ht="30" hidden="1" customHeight="1" x14ac:dyDescent="0.25">
      <c r="C88" s="2" t="s">
        <v>1866</v>
      </c>
      <c r="D88" s="2">
        <f>IF(ISNUMBER(FIND("+",tbPassiveSkills[[#This Row],[Original]])),_xlfn.NUMBERVALUE(LEFT(tbPassiveSkills[[#This Row],[Original]],FIND(" ",tbPassiveSkills[[#This Row],[Original]]))),"")</f>
        <v>10</v>
      </c>
      <c r="E88" s="2" t="str">
        <f>IF(ISNUMBER(FIND("+",tbPassiveSkills[[#This Row],[Original]])),_xlfn.CONCAT("+x to ",RIGHT(tbPassiveSkills[[#This Row],[Original]],LEN(tbPassiveSkills[[#This Row],[Original]])-FIND("to ",tbPassiveSkills[[#This Row],[Original]])-2)),"")</f>
        <v>+x to Strength and Dexterity</v>
      </c>
      <c r="F88" s="2" t="str">
        <f>IF(ISNUMBER(FIND("% dfgh",tbPassiveSkills[[#This Row],[Original]])),_xlfn.CONCAT("+x%",tbPassiveSkills[[#This Row],[MetaName]]),"NO MATCH")</f>
        <v>NO MATCH</v>
      </c>
      <c r="G88" s="2" t="s">
        <v>1868</v>
      </c>
    </row>
    <row r="89" spans="3:7" ht="30" hidden="1" customHeight="1" x14ac:dyDescent="0.25">
      <c r="C89" s="2" t="s">
        <v>1866</v>
      </c>
      <c r="D89" s="2">
        <v>0.15</v>
      </c>
      <c r="E89" s="2" t="s">
        <v>3452</v>
      </c>
      <c r="F89" s="2" t="str">
        <f>IF(ISNUMBER(FIND("% dfgh",tbPassiveSkills[[#This Row],[Original]])),_xlfn.CONCAT("+x%",tbPassiveSkills[[#This Row],[MetaName]]),"NO MATCH")</f>
        <v>NO MATCH</v>
      </c>
      <c r="G89" s="2" t="s">
        <v>1867</v>
      </c>
    </row>
    <row r="90" spans="3:7" ht="30" hidden="1" customHeight="1" x14ac:dyDescent="0.25">
      <c r="C90" s="2" t="s">
        <v>1869</v>
      </c>
      <c r="D90" s="2">
        <v>0.05</v>
      </c>
      <c r="E90" s="2" t="s">
        <v>3499</v>
      </c>
      <c r="F90" s="2" t="str">
        <f>IF(ISNUMBER(FIND("% dfgh",tbPassiveSkills[[#This Row],[Original]])),_xlfn.CONCAT("+x%",tbPassiveSkills[[#This Row],[MetaName]]),"NO MATCH")</f>
        <v>NO MATCH</v>
      </c>
      <c r="G90" s="2" t="s">
        <v>1804</v>
      </c>
    </row>
    <row r="91" spans="3:7" ht="30" hidden="1" customHeight="1" x14ac:dyDescent="0.25">
      <c r="C91" s="2" t="s">
        <v>1869</v>
      </c>
      <c r="D91" s="2">
        <v>0.05</v>
      </c>
      <c r="E91" s="2" t="s">
        <v>3450</v>
      </c>
      <c r="F91" s="2" t="str">
        <f>IF(ISNUMBER(FIND("% dfgh",tbPassiveSkills[[#This Row],[Original]])),_xlfn.CONCAT("+x%",tbPassiveSkills[[#This Row],[MetaName]]),"NO MATCH")</f>
        <v>NO MATCH</v>
      </c>
      <c r="G91" s="2" t="s">
        <v>1870</v>
      </c>
    </row>
    <row r="92" spans="3:7" ht="30" hidden="1" customHeight="1" x14ac:dyDescent="0.25">
      <c r="C92" s="2" t="s">
        <v>1871</v>
      </c>
      <c r="D92" s="1">
        <f>_xlfn.NUMBERVALUE(RIGHT(LEFT(tbPassiveSkills[[#This Row],[Original]],FIND("%",tbPassiveSkills[[#This Row],[Original]])-1),2))/100</f>
        <v>0.2</v>
      </c>
      <c r="E92" s="2" t="s">
        <v>3212</v>
      </c>
      <c r="F92" s="2" t="str">
        <f>IF(ISNUMBER(FIND("% dfgh",tbPassiveSkills[[#This Row],[Original]])),_xlfn.CONCAT("+x%",tbPassiveSkills[[#This Row],[MetaName]]),"NO MATCH")</f>
        <v>NO MATCH</v>
      </c>
      <c r="G92" s="2" t="s">
        <v>1857</v>
      </c>
    </row>
    <row r="93" spans="3:7" ht="30" hidden="1" customHeight="1" x14ac:dyDescent="0.25">
      <c r="C93" s="2" t="s">
        <v>1871</v>
      </c>
      <c r="D93" s="2">
        <v>0.04</v>
      </c>
      <c r="E93" s="2" t="s">
        <v>3261</v>
      </c>
      <c r="F93" s="2" t="str">
        <f>IF(ISNUMBER(FIND("% dfgh",tbPassiveSkills[[#This Row],[Original]])),_xlfn.CONCAT("+x%",tbPassiveSkills[[#This Row],[MetaName]]),"NO MATCH")</f>
        <v>NO MATCH</v>
      </c>
      <c r="G93" s="2" t="s">
        <v>1872</v>
      </c>
    </row>
    <row r="94" spans="3:7" ht="30" hidden="1" customHeight="1" x14ac:dyDescent="0.25">
      <c r="C94" s="2" t="s">
        <v>2898</v>
      </c>
      <c r="D94" s="1">
        <f>_xlfn.NUMBERVALUE(RIGHT(LEFT(tbPassiveSkills[[#This Row],[Original]],FIND("%",tbPassiveSkills[[#This Row],[Original]])-1),2))/100</f>
        <v>0.16</v>
      </c>
      <c r="E94" s="2" t="s">
        <v>3185</v>
      </c>
      <c r="F94" s="2" t="str">
        <f>IF(ISNUMBER(FIND("% dfgh",tbPassiveSkills[[#This Row],[Original]])),_xlfn.CONCAT("+x%",tbPassiveSkills[[#This Row],[MetaName]]),"NO MATCH")</f>
        <v>NO MATCH</v>
      </c>
      <c r="G94" s="2" t="s">
        <v>1874</v>
      </c>
    </row>
    <row r="95" spans="3:7" ht="30" hidden="1" customHeight="1" x14ac:dyDescent="0.25">
      <c r="C95" s="2" t="s">
        <v>2898</v>
      </c>
      <c r="D95" s="2">
        <v>0.16</v>
      </c>
      <c r="E95" s="2" t="s">
        <v>3392</v>
      </c>
      <c r="F95" s="2" t="str">
        <f>IF(ISNUMBER(FIND("% dfgh",tbPassiveSkills[[#This Row],[Original]])),_xlfn.CONCAT("+x%",tbPassiveSkills[[#This Row],[MetaName]]),"NO MATCH")</f>
        <v>NO MATCH</v>
      </c>
      <c r="G95" s="2" t="s">
        <v>1873</v>
      </c>
    </row>
    <row r="96" spans="3:7" ht="30" hidden="1" customHeight="1" x14ac:dyDescent="0.25">
      <c r="C96" s="2" t="s">
        <v>2899</v>
      </c>
      <c r="D96" s="1">
        <f>_xlfn.NUMBERVALUE(RIGHT(LEFT(tbPassiveSkills[[#This Row],[Original]],FIND("%",tbPassiveSkills[[#This Row],[Original]])-1),2))/100</f>
        <v>0.12</v>
      </c>
      <c r="E96" s="2" t="s">
        <v>3162</v>
      </c>
      <c r="F96" s="2" t="str">
        <f>IF(ISNUMBER(FIND("% dfgh",tbPassiveSkills[[#This Row],[Original]])),_xlfn.CONCAT("+x%",tbPassiveSkills[[#This Row],[MetaName]]),"NO MATCH")</f>
        <v>NO MATCH</v>
      </c>
      <c r="G96" s="2" t="s">
        <v>1875</v>
      </c>
    </row>
    <row r="97" spans="3:7" ht="30" hidden="1" customHeight="1" x14ac:dyDescent="0.25">
      <c r="C97" s="2" t="s">
        <v>2900</v>
      </c>
      <c r="D97" s="1">
        <f>_xlfn.NUMBERVALUE(RIGHT(LEFT(tbPassiveSkills[[#This Row],[Original]],FIND("%",tbPassiveSkills[[#This Row],[Original]])-1),2))/100</f>
        <v>0.14000000000000001</v>
      </c>
      <c r="E97" s="2" t="s">
        <v>3185</v>
      </c>
      <c r="F97" s="2" t="str">
        <f>IF(ISNUMBER(FIND("% dfgh",tbPassiveSkills[[#This Row],[Original]])),_xlfn.CONCAT("+x%",tbPassiveSkills[[#This Row],[MetaName]]),"NO MATCH")</f>
        <v>NO MATCH</v>
      </c>
      <c r="G97" s="2" t="s">
        <v>1877</v>
      </c>
    </row>
    <row r="98" spans="3:7" ht="30" hidden="1" customHeight="1" x14ac:dyDescent="0.25">
      <c r="C98" s="2" t="s">
        <v>2900</v>
      </c>
      <c r="D98" s="2">
        <v>0.14000000000000001</v>
      </c>
      <c r="E98" s="2" t="s">
        <v>3392</v>
      </c>
      <c r="F98" s="2" t="str">
        <f>IF(ISNUMBER(FIND("% dfgh",tbPassiveSkills[[#This Row],[Original]])),_xlfn.CONCAT("+x%",tbPassiveSkills[[#This Row],[MetaName]]),"NO MATCH")</f>
        <v>NO MATCH</v>
      </c>
      <c r="G98" s="2" t="s">
        <v>1876</v>
      </c>
    </row>
    <row r="99" spans="3:7" ht="30" hidden="1" customHeight="1" x14ac:dyDescent="0.25">
      <c r="C99" s="2" t="s">
        <v>2901</v>
      </c>
      <c r="D99" s="1">
        <f>_xlfn.NUMBERVALUE(RIGHT(LEFT(tbPassiveSkills[[#This Row],[Original]],FIND("%",tbPassiveSkills[[#This Row],[Original]])-1),2))/100</f>
        <v>0.1</v>
      </c>
      <c r="E99" s="2" t="s">
        <v>3162</v>
      </c>
      <c r="F99" s="2" t="str">
        <f>IF(ISNUMBER(FIND("% dfgh",tbPassiveSkills[[#This Row],[Original]])),_xlfn.CONCAT("+x%",tbPassiveSkills[[#This Row],[MetaName]]),"NO MATCH")</f>
        <v>NO MATCH</v>
      </c>
      <c r="G99" s="2" t="s">
        <v>1878</v>
      </c>
    </row>
    <row r="100" spans="3:7" ht="30" hidden="1" customHeight="1" x14ac:dyDescent="0.25">
      <c r="C100" s="2" t="s">
        <v>2901</v>
      </c>
      <c r="D100" s="2">
        <v>0.08</v>
      </c>
      <c r="E100" s="2" t="s">
        <v>3233</v>
      </c>
      <c r="F100" s="2" t="str">
        <f>IF(ISNUMBER(FIND("% dfgh",tbPassiveSkills[[#This Row],[Original]])),_xlfn.CONCAT("+x%",tbPassiveSkills[[#This Row],[MetaName]]),"NO MATCH")</f>
        <v>NO MATCH</v>
      </c>
      <c r="G100" s="2" t="s">
        <v>1879</v>
      </c>
    </row>
    <row r="101" spans="3:7" ht="30" hidden="1" customHeight="1" x14ac:dyDescent="0.25">
      <c r="C101" s="2" t="s">
        <v>2902</v>
      </c>
      <c r="D101" s="1">
        <f>_xlfn.NUMBERVALUE(RIGHT(LEFT(tbPassiveSkills[[#This Row],[Original]],FIND("%",tbPassiveSkills[[#This Row],[Original]])-1),2))/100</f>
        <v>0.1</v>
      </c>
      <c r="E101" s="2" t="s">
        <v>3162</v>
      </c>
      <c r="F101" s="2" t="str">
        <f>IF(ISNUMBER(FIND("% dfgh",tbPassiveSkills[[#This Row],[Original]])),_xlfn.CONCAT("+x%",tbPassiveSkills[[#This Row],[MetaName]]),"NO MATCH")</f>
        <v>NO MATCH</v>
      </c>
      <c r="G101" s="2" t="s">
        <v>1878</v>
      </c>
    </row>
    <row r="102" spans="3:7" ht="30" hidden="1" customHeight="1" x14ac:dyDescent="0.25">
      <c r="C102" s="2" t="s">
        <v>2902</v>
      </c>
      <c r="D102" s="2">
        <v>0.1</v>
      </c>
      <c r="E102" s="2" t="s">
        <v>3233</v>
      </c>
      <c r="F102" s="2" t="str">
        <f>IF(ISNUMBER(FIND("% dfgh",tbPassiveSkills[[#This Row],[Original]])),_xlfn.CONCAT("+x%",tbPassiveSkills[[#This Row],[MetaName]]),"NO MATCH")</f>
        <v>NO MATCH</v>
      </c>
      <c r="G102" s="2" t="s">
        <v>1880</v>
      </c>
    </row>
    <row r="103" spans="3:7" ht="30" hidden="1" customHeight="1" x14ac:dyDescent="0.25">
      <c r="C103" s="2" t="s">
        <v>1881</v>
      </c>
      <c r="D103" s="1">
        <f>_xlfn.NUMBERVALUE(RIGHT(LEFT(tbPassiveSkills[[#This Row],[Original]],FIND("%",tbPassiveSkills[[#This Row],[Original]])-1),2))/100</f>
        <v>0.12</v>
      </c>
      <c r="E103" s="2" t="s">
        <v>3162</v>
      </c>
      <c r="F103" s="2" t="str">
        <f>IF(ISNUMBER(FIND("% dfgh",tbPassiveSkills[[#This Row],[Original]])),_xlfn.CONCAT("+x%",tbPassiveSkills[[#This Row],[MetaName]]),"NO MATCH")</f>
        <v>NO MATCH</v>
      </c>
      <c r="G103" s="2" t="s">
        <v>1875</v>
      </c>
    </row>
    <row r="104" spans="3:7" ht="30" hidden="1" customHeight="1" x14ac:dyDescent="0.25">
      <c r="C104" s="2" t="s">
        <v>1881</v>
      </c>
      <c r="D104" s="2">
        <v>0.05</v>
      </c>
      <c r="E104" s="2" t="s">
        <v>3464</v>
      </c>
      <c r="F104" s="2" t="str">
        <f>IF(ISNUMBER(FIND("% dfgh",tbPassiveSkills[[#This Row],[Original]])),_xlfn.CONCAT("+x%",tbPassiveSkills[[#This Row],[MetaName]]),"NO MATCH")</f>
        <v>NO MATCH</v>
      </c>
      <c r="G104" s="2" t="s">
        <v>1882</v>
      </c>
    </row>
    <row r="105" spans="3:7" ht="30" hidden="1" customHeight="1" x14ac:dyDescent="0.25">
      <c r="C105" s="2" t="s">
        <v>1881</v>
      </c>
      <c r="D105" s="2">
        <v>0.08</v>
      </c>
      <c r="E105" s="2" t="s">
        <v>3233</v>
      </c>
      <c r="F105" s="2" t="str">
        <f>IF(ISNUMBER(FIND("% dfgh",tbPassiveSkills[[#This Row],[Original]])),_xlfn.CONCAT("+x%",tbPassiveSkills[[#This Row],[MetaName]]),"NO MATCH")</f>
        <v>NO MATCH</v>
      </c>
      <c r="G105" s="2" t="s">
        <v>1879</v>
      </c>
    </row>
    <row r="106" spans="3:7" ht="30" hidden="1" customHeight="1" x14ac:dyDescent="0.25">
      <c r="C106" s="2" t="s">
        <v>1883</v>
      </c>
      <c r="D106" s="1">
        <f>_xlfn.NUMBERVALUE(RIGHT(LEFT(tbPassiveSkills[[#This Row],[Original]],FIND("%",tbPassiveSkills[[#This Row],[Original]])-1),2))/100</f>
        <v>0.12</v>
      </c>
      <c r="E106" s="2" t="s">
        <v>3185</v>
      </c>
      <c r="F106" s="2" t="str">
        <f>IF(ISNUMBER(FIND("% dfgh",tbPassiveSkills[[#This Row],[Original]])),_xlfn.CONCAT("+x%",tbPassiveSkills[[#This Row],[MetaName]]),"NO MATCH")</f>
        <v>NO MATCH</v>
      </c>
      <c r="G106" s="2" t="s">
        <v>1885</v>
      </c>
    </row>
    <row r="107" spans="3:7" ht="30" hidden="1" customHeight="1" x14ac:dyDescent="0.25">
      <c r="C107" s="2" t="s">
        <v>1883</v>
      </c>
      <c r="D107" s="2">
        <v>0.06</v>
      </c>
      <c r="E107" s="2" t="s">
        <v>3243</v>
      </c>
      <c r="F107" s="2" t="str">
        <f>IF(ISNUMBER(FIND("% dfgh",tbPassiveSkills[[#This Row],[Original]])),_xlfn.CONCAT("+x%",tbPassiveSkills[[#This Row],[MetaName]]),"NO MATCH")</f>
        <v>NO MATCH</v>
      </c>
      <c r="G107" s="2" t="s">
        <v>1886</v>
      </c>
    </row>
    <row r="108" spans="3:7" ht="30" hidden="1" customHeight="1" x14ac:dyDescent="0.25">
      <c r="C108" s="2" t="s">
        <v>1883</v>
      </c>
      <c r="D108" s="2">
        <v>0.12</v>
      </c>
      <c r="E108" s="2" t="s">
        <v>3392</v>
      </c>
      <c r="F108" s="2" t="str">
        <f>IF(ISNUMBER(FIND("% dfgh",tbPassiveSkills[[#This Row],[Original]])),_xlfn.CONCAT("+x%",tbPassiveSkills[[#This Row],[MetaName]]),"NO MATCH")</f>
        <v>NO MATCH</v>
      </c>
      <c r="G108" s="2" t="s">
        <v>1884</v>
      </c>
    </row>
    <row r="109" spans="3:7" ht="30" hidden="1" customHeight="1" x14ac:dyDescent="0.25">
      <c r="C109" s="2" t="s">
        <v>2903</v>
      </c>
      <c r="D109" s="1">
        <f>_xlfn.NUMBERVALUE(RIGHT(LEFT(tbPassiveSkills[[#This Row],[Original]],FIND("%",tbPassiveSkills[[#This Row],[Original]])-1),2))/100</f>
        <v>0.08</v>
      </c>
      <c r="E109" s="2" t="s">
        <v>3162</v>
      </c>
      <c r="F109" s="2" t="str">
        <f>IF(ISNUMBER(FIND("% dfgh",tbPassiveSkills[[#This Row],[Original]])),_xlfn.CONCAT("+x%",tbPassiveSkills[[#This Row],[MetaName]]),"NO MATCH")</f>
        <v>NO MATCH</v>
      </c>
      <c r="G109" s="2" t="s">
        <v>1887</v>
      </c>
    </row>
    <row r="110" spans="3:7" ht="30" hidden="1" customHeight="1" x14ac:dyDescent="0.25">
      <c r="C110" s="2" t="s">
        <v>2903</v>
      </c>
      <c r="D110" s="2">
        <v>0.03</v>
      </c>
      <c r="E110" s="2" t="s">
        <v>3261</v>
      </c>
      <c r="F110" s="2" t="str">
        <f>IF(ISNUMBER(FIND("% dfgh",tbPassiveSkills[[#This Row],[Original]])),_xlfn.CONCAT("+x%",tbPassiveSkills[[#This Row],[MetaName]]),"NO MATCH")</f>
        <v>NO MATCH</v>
      </c>
      <c r="G110" s="2" t="s">
        <v>1888</v>
      </c>
    </row>
    <row r="111" spans="3:7" ht="30" hidden="1" customHeight="1" x14ac:dyDescent="0.25">
      <c r="C111" s="2" t="s">
        <v>2904</v>
      </c>
      <c r="D111" s="1">
        <f>_xlfn.NUMBERVALUE(RIGHT(LEFT(tbPassiveSkills[[#This Row],[Original]],FIND("%",tbPassiveSkills[[#This Row],[Original]])-1),2))/100</f>
        <v>0.1</v>
      </c>
      <c r="E111" s="2" t="s">
        <v>3162</v>
      </c>
      <c r="F111" s="2" t="str">
        <f>IF(ISNUMBER(FIND("% dfgh",tbPassiveSkills[[#This Row],[Original]])),_xlfn.CONCAT("+x%",tbPassiveSkills[[#This Row],[MetaName]]),"NO MATCH")</f>
        <v>NO MATCH</v>
      </c>
      <c r="G111" s="2" t="s">
        <v>1878</v>
      </c>
    </row>
    <row r="112" spans="3:7" ht="30" hidden="1" customHeight="1" x14ac:dyDescent="0.25">
      <c r="C112" s="2" t="s">
        <v>2904</v>
      </c>
      <c r="D112" s="2">
        <v>0.03</v>
      </c>
      <c r="E112" s="2" t="s">
        <v>3261</v>
      </c>
      <c r="F112" s="2" t="str">
        <f>IF(ISNUMBER(FIND("% dfgh",tbPassiveSkills[[#This Row],[Original]])),_xlfn.CONCAT("+x%",tbPassiveSkills[[#This Row],[MetaName]]),"NO MATCH")</f>
        <v>NO MATCH</v>
      </c>
      <c r="G112" s="2" t="s">
        <v>1888</v>
      </c>
    </row>
    <row r="113" spans="3:7" ht="30" hidden="1" customHeight="1" x14ac:dyDescent="0.25">
      <c r="C113" s="2" t="s">
        <v>2905</v>
      </c>
      <c r="D113" s="1">
        <f>_xlfn.NUMBERVALUE(RIGHT(LEFT(tbPassiveSkills[[#This Row],[Original]],FIND("%",tbPassiveSkills[[#This Row],[Original]])-1),2))/100</f>
        <v>0.12</v>
      </c>
      <c r="E113" s="2" t="s">
        <v>3185</v>
      </c>
      <c r="F113" s="2" t="str">
        <f>IF(ISNUMBER(FIND("% dfgh",tbPassiveSkills[[#This Row],[Original]])),_xlfn.CONCAT("+x%",tbPassiveSkills[[#This Row],[MetaName]]),"NO MATCH")</f>
        <v>NO MATCH</v>
      </c>
      <c r="G113" s="2" t="s">
        <v>1885</v>
      </c>
    </row>
    <row r="114" spans="3:7" ht="30" hidden="1" customHeight="1" x14ac:dyDescent="0.25">
      <c r="C114" s="2" t="s">
        <v>2905</v>
      </c>
      <c r="D114" s="2">
        <v>0.03</v>
      </c>
      <c r="E114" s="2" t="s">
        <v>3261</v>
      </c>
      <c r="F114" s="2" t="str">
        <f>IF(ISNUMBER(FIND("% dfgh",tbPassiveSkills[[#This Row],[Original]])),_xlfn.CONCAT("+x%",tbPassiveSkills[[#This Row],[MetaName]]),"NO MATCH")</f>
        <v>NO MATCH</v>
      </c>
      <c r="G114" s="2" t="s">
        <v>1888</v>
      </c>
    </row>
    <row r="115" spans="3:7" ht="30" hidden="1" customHeight="1" x14ac:dyDescent="0.25">
      <c r="C115" s="2" t="s">
        <v>2905</v>
      </c>
      <c r="D115" s="2">
        <v>0.12</v>
      </c>
      <c r="E115" s="2" t="s">
        <v>3392</v>
      </c>
      <c r="F115" s="2" t="str">
        <f>IF(ISNUMBER(FIND("% dfgh",tbPassiveSkills[[#This Row],[Original]])),_xlfn.CONCAT("+x%",tbPassiveSkills[[#This Row],[MetaName]]),"NO MATCH")</f>
        <v>NO MATCH</v>
      </c>
      <c r="G115" s="2" t="s">
        <v>1884</v>
      </c>
    </row>
    <row r="116" spans="3:7" ht="30" hidden="1" customHeight="1" x14ac:dyDescent="0.25">
      <c r="C116" s="2" t="s">
        <v>1889</v>
      </c>
      <c r="D116" s="1">
        <f>_xlfn.NUMBERVALUE(RIGHT(LEFT(tbPassiveSkills[[#This Row],[Original]],FIND("%",tbPassiveSkills[[#This Row],[Original]])-1),2))/100</f>
        <v>0.1</v>
      </c>
      <c r="E116" s="2" t="s">
        <v>3176</v>
      </c>
      <c r="F116" s="2" t="str">
        <f>IF(ISNUMBER(FIND("% dfgh",tbPassiveSkills[[#This Row],[Original]])),_xlfn.CONCAT("+x%",tbPassiveSkills[[#This Row],[MetaName]]),"NO MATCH")</f>
        <v>NO MATCH</v>
      </c>
      <c r="G116" s="2" t="s">
        <v>1892</v>
      </c>
    </row>
    <row r="117" spans="3:7" ht="30" hidden="1" customHeight="1" x14ac:dyDescent="0.25">
      <c r="C117" s="2" t="s">
        <v>1889</v>
      </c>
      <c r="D117" s="1">
        <f>_xlfn.NUMBERVALUE(RIGHT(LEFT(tbPassiveSkills[[#This Row],[Original]],FIND("%",tbPassiveSkills[[#This Row],[Original]])-1),2))/100</f>
        <v>0.15</v>
      </c>
      <c r="E117" s="2" t="s">
        <v>3185</v>
      </c>
      <c r="F117" s="2" t="str">
        <f>IF(ISNUMBER(FIND("% dfgh",tbPassiveSkills[[#This Row],[Original]])),_xlfn.CONCAT("+x%",tbPassiveSkills[[#This Row],[MetaName]]),"NO MATCH")</f>
        <v>NO MATCH</v>
      </c>
      <c r="G117" s="2" t="s">
        <v>1891</v>
      </c>
    </row>
    <row r="118" spans="3:7" ht="30" hidden="1" customHeight="1" x14ac:dyDescent="0.25">
      <c r="C118" s="2" t="s">
        <v>1889</v>
      </c>
      <c r="D118" s="2">
        <v>0.15</v>
      </c>
      <c r="E118" s="2" t="s">
        <v>3392</v>
      </c>
      <c r="F118" s="2" t="str">
        <f>IF(ISNUMBER(FIND("% dfgh",tbPassiveSkills[[#This Row],[Original]])),_xlfn.CONCAT("+x%",tbPassiveSkills[[#This Row],[MetaName]]),"NO MATCH")</f>
        <v>NO MATCH</v>
      </c>
      <c r="G118" s="2" t="s">
        <v>1890</v>
      </c>
    </row>
    <row r="119" spans="3:7" ht="30" hidden="1" customHeight="1" x14ac:dyDescent="0.25">
      <c r="C119" s="2" t="s">
        <v>1893</v>
      </c>
      <c r="D119" s="1">
        <f>_xlfn.NUMBERVALUE(RIGHT(LEFT(tbPassiveSkills[[#This Row],[Original]],FIND("%",tbPassiveSkills[[#This Row],[Original]])-1),2))/100</f>
        <v>0.15</v>
      </c>
      <c r="E119" s="2" t="s">
        <v>3185</v>
      </c>
      <c r="F119" s="2" t="str">
        <f>IF(ISNUMBER(FIND("% dfgh",tbPassiveSkills[[#This Row],[Original]])),_xlfn.CONCAT("+x%",tbPassiveSkills[[#This Row],[MetaName]]),"NO MATCH")</f>
        <v>NO MATCH</v>
      </c>
      <c r="G119" s="2" t="s">
        <v>1891</v>
      </c>
    </row>
    <row r="120" spans="3:7" ht="30" hidden="1" customHeight="1" x14ac:dyDescent="0.25">
      <c r="C120" s="2" t="s">
        <v>1893</v>
      </c>
      <c r="D120" s="2">
        <v>0.2</v>
      </c>
      <c r="E120" s="2" t="s">
        <v>3271</v>
      </c>
      <c r="F120" s="2" t="str">
        <f>IF(ISNUMBER(FIND("% dfgh",tbPassiveSkills[[#This Row],[Original]])),_xlfn.CONCAT("+x%",tbPassiveSkills[[#This Row],[MetaName]]),"NO MATCH")</f>
        <v>NO MATCH</v>
      </c>
      <c r="G120" s="2" t="s">
        <v>1894</v>
      </c>
    </row>
    <row r="121" spans="3:7" ht="30" hidden="1" customHeight="1" x14ac:dyDescent="0.25">
      <c r="C121" s="2" t="s">
        <v>1893</v>
      </c>
      <c r="D121" s="2">
        <v>0.15</v>
      </c>
      <c r="E121" s="2" t="s">
        <v>3392</v>
      </c>
      <c r="F121" s="2" t="str">
        <f>IF(ISNUMBER(FIND("% dfgh",tbPassiveSkills[[#This Row],[Original]])),_xlfn.CONCAT("+x%",tbPassiveSkills[[#This Row],[MetaName]]),"NO MATCH")</f>
        <v>NO MATCH</v>
      </c>
      <c r="G121" s="2" t="s">
        <v>1890</v>
      </c>
    </row>
    <row r="122" spans="3:7" ht="30" hidden="1" customHeight="1" x14ac:dyDescent="0.25">
      <c r="C122" s="2" t="s">
        <v>1895</v>
      </c>
      <c r="D122" s="1">
        <f>_xlfn.NUMBERVALUE(RIGHT(LEFT(tbPassiveSkills[[#This Row],[Original]],FIND("%",tbPassiveSkills[[#This Row],[Original]])-1),2))/100</f>
        <v>0.1</v>
      </c>
      <c r="E122" s="2" t="s">
        <v>3162</v>
      </c>
      <c r="F122" s="2" t="str">
        <f>IF(ISNUMBER(FIND("% dfgh",tbPassiveSkills[[#This Row],[Original]])),_xlfn.CONCAT("+x%",tbPassiveSkills[[#This Row],[MetaName]]),"NO MATCH")</f>
        <v>NO MATCH</v>
      </c>
      <c r="G122" s="2" t="s">
        <v>1878</v>
      </c>
    </row>
    <row r="123" spans="3:7" ht="30" hidden="1" customHeight="1" x14ac:dyDescent="0.25">
      <c r="C123" s="2" t="s">
        <v>1895</v>
      </c>
      <c r="D123" s="2">
        <v>0.25</v>
      </c>
      <c r="E123" s="2" t="s">
        <v>3296</v>
      </c>
      <c r="F123" s="2" t="str">
        <f>IF(ISNUMBER(FIND("% dfgh",tbPassiveSkills[[#This Row],[Original]])),_xlfn.CONCAT("+x%",tbPassiveSkills[[#This Row],[MetaName]]),"NO MATCH")</f>
        <v>NO MATCH</v>
      </c>
      <c r="G123" s="2" t="s">
        <v>1896</v>
      </c>
    </row>
    <row r="124" spans="3:7" ht="30" hidden="1" customHeight="1" x14ac:dyDescent="0.25">
      <c r="C124" s="2" t="s">
        <v>1897</v>
      </c>
      <c r="D124" s="1">
        <f>_xlfn.NUMBERVALUE(RIGHT(LEFT(tbPassiveSkills[[#This Row],[Original]],FIND("%",tbPassiveSkills[[#This Row],[Original]])-1),2))/100</f>
        <v>0.15</v>
      </c>
      <c r="E124" s="2" t="s">
        <v>3176</v>
      </c>
      <c r="F124" s="2" t="str">
        <f>IF(ISNUMBER(FIND("% dfgh",tbPassiveSkills[[#This Row],[Original]])),_xlfn.CONCAT("+x%",tbPassiveSkills[[#This Row],[MetaName]]),"NO MATCH")</f>
        <v>NO MATCH</v>
      </c>
      <c r="G124" s="2" t="s">
        <v>1898</v>
      </c>
    </row>
    <row r="125" spans="3:7" ht="30" hidden="1" customHeight="1" x14ac:dyDescent="0.25">
      <c r="C125" s="2" t="s">
        <v>1899</v>
      </c>
      <c r="D125" s="2">
        <v>0.03</v>
      </c>
      <c r="E125" s="2" t="s">
        <v>3522</v>
      </c>
      <c r="F125" s="2" t="str">
        <f>IF(ISNUMBER(FIND("% dfgh",tbPassiveSkills[[#This Row],[Original]])),_xlfn.CONCAT("+x%",tbPassiveSkills[[#This Row],[MetaName]]),"NO MATCH")</f>
        <v>NO MATCH</v>
      </c>
      <c r="G125" s="2" t="s">
        <v>1901</v>
      </c>
    </row>
    <row r="126" spans="3:7" ht="30" hidden="1" customHeight="1" x14ac:dyDescent="0.25">
      <c r="C126" s="2" t="s">
        <v>1899</v>
      </c>
      <c r="D126" s="2">
        <v>0.15</v>
      </c>
      <c r="E126" s="2" t="s">
        <v>3317</v>
      </c>
      <c r="F126" s="2" t="str">
        <f>IF(ISNUMBER(FIND("% dfgh",tbPassiveSkills[[#This Row],[Original]])),_xlfn.CONCAT("+x%",tbPassiveSkills[[#This Row],[MetaName]]),"NO MATCH")</f>
        <v>NO MATCH</v>
      </c>
      <c r="G126" s="2" t="s">
        <v>1900</v>
      </c>
    </row>
    <row r="127" spans="3:7" ht="30" hidden="1" customHeight="1" x14ac:dyDescent="0.25">
      <c r="C127" s="2" t="s">
        <v>1902</v>
      </c>
      <c r="D127" s="1">
        <f>_xlfn.NUMBERVALUE(RIGHT(LEFT(tbPassiveSkills[[#This Row],[Original]],FIND("%",tbPassiveSkills[[#This Row],[Original]])-1),2))/100</f>
        <v>0.1</v>
      </c>
      <c r="E127" s="2" t="s">
        <v>3176</v>
      </c>
      <c r="F127" s="2" t="str">
        <f>IF(ISNUMBER(FIND("% dfgh",tbPassiveSkills[[#This Row],[Original]])),_xlfn.CONCAT("+x%",tbPassiveSkills[[#This Row],[MetaName]]),"NO MATCH")</f>
        <v>NO MATCH</v>
      </c>
      <c r="G127" s="2" t="s">
        <v>1892</v>
      </c>
    </row>
    <row r="128" spans="3:7" ht="30" hidden="1" customHeight="1" x14ac:dyDescent="0.25">
      <c r="C128" s="2" t="s">
        <v>1902</v>
      </c>
      <c r="D128" s="2">
        <v>0.2</v>
      </c>
      <c r="E128" s="2" t="s">
        <v>3317</v>
      </c>
      <c r="F128" s="2" t="str">
        <f>IF(ISNUMBER(FIND("% dfgh",tbPassiveSkills[[#This Row],[Original]])),_xlfn.CONCAT("+x%",tbPassiveSkills[[#This Row],[MetaName]]),"NO MATCH")</f>
        <v>NO MATCH</v>
      </c>
      <c r="G128" s="2" t="s">
        <v>1903</v>
      </c>
    </row>
    <row r="129" spans="3:7" ht="30" hidden="1" customHeight="1" x14ac:dyDescent="0.25">
      <c r="C129" s="2" t="s">
        <v>1904</v>
      </c>
      <c r="D129" s="2">
        <v>0.04</v>
      </c>
      <c r="E129" s="2" t="s">
        <v>3522</v>
      </c>
      <c r="F129" s="2" t="str">
        <f>IF(ISNUMBER(FIND("% dfgh",tbPassiveSkills[[#This Row],[Original]])),_xlfn.CONCAT("+x%",tbPassiveSkills[[#This Row],[MetaName]]),"NO MATCH")</f>
        <v>NO MATCH</v>
      </c>
      <c r="G129" s="2" t="s">
        <v>1905</v>
      </c>
    </row>
    <row r="130" spans="3:7" ht="30" hidden="1" customHeight="1" x14ac:dyDescent="0.25">
      <c r="C130" s="2" t="s">
        <v>1906</v>
      </c>
      <c r="D130" s="2">
        <v>0.03</v>
      </c>
      <c r="E130" s="2" t="s">
        <v>3522</v>
      </c>
      <c r="F130" s="2" t="str">
        <f>IF(ISNUMBER(FIND("% dfgh",tbPassiveSkills[[#This Row],[Original]])),_xlfn.CONCAT("+x%",tbPassiveSkills[[#This Row],[MetaName]]),"NO MATCH")</f>
        <v>NO MATCH</v>
      </c>
      <c r="G130" s="2" t="s">
        <v>1901</v>
      </c>
    </row>
    <row r="131" spans="3:7" ht="30" hidden="1" customHeight="1" x14ac:dyDescent="0.25">
      <c r="C131" s="2" t="s">
        <v>1906</v>
      </c>
      <c r="D131" s="1">
        <f>_xlfn.NUMBERVALUE(RIGHT(LEFT(tbPassiveSkills[[#This Row],[Original]],FIND("%",tbPassiveSkills[[#This Row],[Original]])-1),2))/100</f>
        <v>0.1</v>
      </c>
      <c r="E131" s="2" t="s">
        <v>3176</v>
      </c>
      <c r="F131" s="2" t="str">
        <f>IF(ISNUMBER(FIND("% dfgh",tbPassiveSkills[[#This Row],[Original]])),_xlfn.CONCAT("+x%",tbPassiveSkills[[#This Row],[MetaName]]),"NO MATCH")</f>
        <v>NO MATCH</v>
      </c>
      <c r="G131" s="2" t="s">
        <v>1892</v>
      </c>
    </row>
    <row r="132" spans="3:7" ht="30" hidden="1" customHeight="1" x14ac:dyDescent="0.25">
      <c r="C132" s="2" t="s">
        <v>1907</v>
      </c>
      <c r="D132" s="2">
        <v>0.05</v>
      </c>
      <c r="E132" s="2" t="s">
        <v>3454</v>
      </c>
      <c r="F132" s="2" t="str">
        <f>IF(ISNUMBER(FIND("% dfgh",tbPassiveSkills[[#This Row],[Original]])),_xlfn.CONCAT("+x%",tbPassiveSkills[[#This Row],[MetaName]]),"NO MATCH")</f>
        <v>NO MATCH</v>
      </c>
      <c r="G132" s="2" t="s">
        <v>1908</v>
      </c>
    </row>
    <row r="133" spans="3:7" ht="30" hidden="1" customHeight="1" x14ac:dyDescent="0.25">
      <c r="C133" s="2" t="s">
        <v>1909</v>
      </c>
      <c r="D133" s="2">
        <v>0.02</v>
      </c>
      <c r="E133" s="2" t="s">
        <v>3473</v>
      </c>
      <c r="F133" s="2" t="str">
        <f>IF(ISNUMBER(FIND("% dfgh",tbPassiveSkills[[#This Row],[Original]])),_xlfn.CONCAT("+x%",tbPassiveSkills[[#This Row],[MetaName]]),"NO MATCH")</f>
        <v>NO MATCH</v>
      </c>
      <c r="G133" s="2" t="s">
        <v>3430</v>
      </c>
    </row>
    <row r="134" spans="3:7" ht="30" hidden="1" customHeight="1" x14ac:dyDescent="0.25">
      <c r="C134" s="2" t="s">
        <v>1909</v>
      </c>
      <c r="D134" s="2">
        <v>0.2</v>
      </c>
      <c r="E134" s="2" t="s">
        <v>3273</v>
      </c>
      <c r="F134" s="2" t="str">
        <f>IF(ISNUMBER(FIND("% dfgh",tbPassiveSkills[[#This Row],[Original]])),_xlfn.CONCAT("+x%",tbPassiveSkills[[#This Row],[MetaName]]),"NO MATCH")</f>
        <v>NO MATCH</v>
      </c>
      <c r="G134" s="2" t="s">
        <v>1911</v>
      </c>
    </row>
    <row r="135" spans="3:7" ht="30" hidden="1" customHeight="1" x14ac:dyDescent="0.25">
      <c r="C135" s="2" t="s">
        <v>1912</v>
      </c>
      <c r="D135" s="2">
        <v>0.02</v>
      </c>
      <c r="E135" s="2" t="s">
        <v>3474</v>
      </c>
      <c r="F135" s="2" t="str">
        <f>IF(ISNUMBER(FIND("% dfgh",tbPassiveSkills[[#This Row],[Original]])),_xlfn.CONCAT("+x%",tbPassiveSkills[[#This Row],[MetaName]]),"NO MATCH")</f>
        <v>NO MATCH</v>
      </c>
      <c r="G135" s="2" t="s">
        <v>3431</v>
      </c>
    </row>
    <row r="136" spans="3:7" ht="30" hidden="1" customHeight="1" x14ac:dyDescent="0.25">
      <c r="C136" s="2" t="s">
        <v>1912</v>
      </c>
      <c r="D136" s="1">
        <f>_xlfn.NUMBERVALUE(RIGHT(LEFT(tbPassiveSkills[[#This Row],[Original]],FIND("%",tbPassiveSkills[[#This Row],[Original]])-1),2))/100</f>
        <v>0.08</v>
      </c>
      <c r="E136" s="2" t="s">
        <v>3158</v>
      </c>
      <c r="F136" s="2" t="str">
        <f>IF(ISNUMBER(FIND("% dfgh",tbPassiveSkills[[#This Row],[Original]])),_xlfn.CONCAT("+x%",tbPassiveSkills[[#This Row],[MetaName]]),"NO MATCH")</f>
        <v>NO MATCH</v>
      </c>
      <c r="G136" s="2" t="s">
        <v>1913</v>
      </c>
    </row>
    <row r="137" spans="3:7" ht="30" hidden="1" customHeight="1" x14ac:dyDescent="0.25">
      <c r="C137" s="2" t="s">
        <v>1914</v>
      </c>
      <c r="D137" s="2">
        <v>0.08</v>
      </c>
      <c r="E137" s="2" t="s">
        <v>3234</v>
      </c>
      <c r="F137" s="2" t="str">
        <f>IF(ISNUMBER(FIND("% dfgh",tbPassiveSkills[[#This Row],[Original]])),_xlfn.CONCAT("+x%",tbPassiveSkills[[#This Row],[MetaName]]),"NO MATCH")</f>
        <v>NO MATCH</v>
      </c>
      <c r="G137" s="2" t="s">
        <v>1915</v>
      </c>
    </row>
    <row r="138" spans="3:7" ht="30" hidden="1" customHeight="1" x14ac:dyDescent="0.25">
      <c r="C138" s="2" t="s">
        <v>1914</v>
      </c>
      <c r="D138" s="2">
        <v>0.04</v>
      </c>
      <c r="E138" s="2" t="s">
        <v>3262</v>
      </c>
      <c r="F138" s="2" t="str">
        <f>IF(ISNUMBER(FIND("% dfgh",tbPassiveSkills[[#This Row],[Original]])),_xlfn.CONCAT("+x%",tbPassiveSkills[[#This Row],[MetaName]]),"NO MATCH")</f>
        <v>NO MATCH</v>
      </c>
      <c r="G138" s="2" t="s">
        <v>1916</v>
      </c>
    </row>
    <row r="139" spans="3:7" ht="30" hidden="1" customHeight="1" x14ac:dyDescent="0.25">
      <c r="C139" s="2" t="s">
        <v>1917</v>
      </c>
      <c r="D139" s="2">
        <v>0.06</v>
      </c>
      <c r="E139" s="2" t="s">
        <v>3234</v>
      </c>
      <c r="F139" s="2" t="str">
        <f>IF(ISNUMBER(FIND("% dfgh",tbPassiveSkills[[#This Row],[Original]])),_xlfn.CONCAT("+x%",tbPassiveSkills[[#This Row],[MetaName]]),"NO MATCH")</f>
        <v>NO MATCH</v>
      </c>
      <c r="G139" s="2" t="s">
        <v>1918</v>
      </c>
    </row>
    <row r="140" spans="3:7" ht="30" hidden="1" customHeight="1" x14ac:dyDescent="0.25">
      <c r="C140" s="2" t="s">
        <v>1917</v>
      </c>
      <c r="D140" s="2">
        <v>0.04</v>
      </c>
      <c r="E140" s="2" t="s">
        <v>3262</v>
      </c>
      <c r="F140" s="2" t="str">
        <f>IF(ISNUMBER(FIND("% dfgh",tbPassiveSkills[[#This Row],[Original]])),_xlfn.CONCAT("+x%",tbPassiveSkills[[#This Row],[MetaName]]),"NO MATCH")</f>
        <v>NO MATCH</v>
      </c>
      <c r="G140" s="2" t="s">
        <v>1916</v>
      </c>
    </row>
    <row r="141" spans="3:7" ht="30" hidden="1" customHeight="1" x14ac:dyDescent="0.25">
      <c r="C141" s="2" t="s">
        <v>2906</v>
      </c>
      <c r="D141" s="2">
        <v>0.25</v>
      </c>
      <c r="E141" s="2" t="s">
        <v>3297</v>
      </c>
      <c r="F141" s="2" t="str">
        <f>IF(ISNUMBER(FIND("% dfgh",tbPassiveSkills[[#This Row],[Original]])),_xlfn.CONCAT("+x%",tbPassiveSkills[[#This Row],[MetaName]]),"NO MATCH")</f>
        <v>NO MATCH</v>
      </c>
      <c r="G141" s="2" t="s">
        <v>1919</v>
      </c>
    </row>
    <row r="142" spans="3:7" ht="30" hidden="1" customHeight="1" x14ac:dyDescent="0.25">
      <c r="C142" s="2" t="s">
        <v>2907</v>
      </c>
      <c r="D142" s="2">
        <v>0.2</v>
      </c>
      <c r="E142" s="2" t="s">
        <v>3297</v>
      </c>
      <c r="F142" s="2" t="str">
        <f>IF(ISNUMBER(FIND("% dfgh",tbPassiveSkills[[#This Row],[Original]])),_xlfn.CONCAT("+x%",tbPassiveSkills[[#This Row],[MetaName]]),"NO MATCH")</f>
        <v>NO MATCH</v>
      </c>
      <c r="G142" s="2" t="s">
        <v>1920</v>
      </c>
    </row>
    <row r="143" spans="3:7" ht="30" hidden="1" customHeight="1" x14ac:dyDescent="0.25">
      <c r="C143" s="2" t="s">
        <v>1921</v>
      </c>
      <c r="D143" s="2">
        <v>0.12</v>
      </c>
      <c r="E143" s="2" t="s">
        <v>3509</v>
      </c>
      <c r="F143" s="2" t="str">
        <f>IF(ISNUMBER(FIND("% dfgh",tbPassiveSkills[[#This Row],[Original]])),_xlfn.CONCAT("+x%",tbPassiveSkills[[#This Row],[MetaName]]),"NO MATCH")</f>
        <v>NO MATCH</v>
      </c>
      <c r="G143" s="2" t="s">
        <v>1923</v>
      </c>
    </row>
    <row r="144" spans="3:7" ht="30" hidden="1" customHeight="1" x14ac:dyDescent="0.25">
      <c r="C144" s="2" t="s">
        <v>1921</v>
      </c>
      <c r="D144" s="2">
        <v>0.16</v>
      </c>
      <c r="E144" s="2" t="s">
        <v>3297</v>
      </c>
      <c r="F144" s="2" t="str">
        <f>IF(ISNUMBER(FIND("% dfgh",tbPassiveSkills[[#This Row],[Original]])),_xlfn.CONCAT("+x%",tbPassiveSkills[[#This Row],[MetaName]]),"NO MATCH")</f>
        <v>NO MATCH</v>
      </c>
      <c r="G144" s="2" t="s">
        <v>1922</v>
      </c>
    </row>
    <row r="145" spans="3:7" ht="30" hidden="1" customHeight="1" x14ac:dyDescent="0.25">
      <c r="C145" s="2" t="s">
        <v>2908</v>
      </c>
      <c r="D145" s="2">
        <v>0.16</v>
      </c>
      <c r="E145" s="2" t="s">
        <v>3313</v>
      </c>
      <c r="F145" s="2" t="str">
        <f>IF(ISNUMBER(FIND("% dfgh",tbPassiveSkills[[#This Row],[Original]])),_xlfn.CONCAT("+x%",tbPassiveSkills[[#This Row],[MetaName]]),"NO MATCH")</f>
        <v>NO MATCH</v>
      </c>
      <c r="G145" s="2" t="s">
        <v>1925</v>
      </c>
    </row>
    <row r="146" spans="3:7" ht="30" hidden="1" customHeight="1" x14ac:dyDescent="0.25">
      <c r="C146" s="2" t="s">
        <v>2908</v>
      </c>
      <c r="D146" s="2">
        <v>0.1</v>
      </c>
      <c r="E146" s="2" t="s">
        <v>3318</v>
      </c>
      <c r="F146" s="2" t="str">
        <f>IF(ISNUMBER(FIND("% dfgh",tbPassiveSkills[[#This Row],[Original]])),_xlfn.CONCAT("+x%",tbPassiveSkills[[#This Row],[MetaName]]),"NO MATCH")</f>
        <v>NO MATCH</v>
      </c>
      <c r="G146" s="2" t="s">
        <v>1924</v>
      </c>
    </row>
    <row r="147" spans="3:7" ht="30" hidden="1" customHeight="1" x14ac:dyDescent="0.25">
      <c r="C147" s="2" t="s">
        <v>2909</v>
      </c>
      <c r="D147" s="2">
        <v>0.2</v>
      </c>
      <c r="E147" s="2" t="s">
        <v>3313</v>
      </c>
      <c r="F147" s="2" t="str">
        <f>IF(ISNUMBER(FIND("% dfgh",tbPassiveSkills[[#This Row],[Original]])),_xlfn.CONCAT("+x%",tbPassiveSkills[[#This Row],[MetaName]]),"NO MATCH")</f>
        <v>NO MATCH</v>
      </c>
      <c r="G147" s="2" t="s">
        <v>1927</v>
      </c>
    </row>
    <row r="148" spans="3:7" ht="30" hidden="1" customHeight="1" x14ac:dyDescent="0.25">
      <c r="C148" s="2" t="s">
        <v>2909</v>
      </c>
      <c r="D148" s="2">
        <v>0.15</v>
      </c>
      <c r="E148" s="2" t="s">
        <v>3318</v>
      </c>
      <c r="F148" s="2" t="str">
        <f>IF(ISNUMBER(FIND("% dfgh",tbPassiveSkills[[#This Row],[Original]])),_xlfn.CONCAT("+x%",tbPassiveSkills[[#This Row],[MetaName]]),"NO MATCH")</f>
        <v>NO MATCH</v>
      </c>
      <c r="G148" s="2" t="s">
        <v>1926</v>
      </c>
    </row>
    <row r="149" spans="3:7" ht="30" hidden="1" customHeight="1" x14ac:dyDescent="0.25">
      <c r="C149" s="2" t="s">
        <v>2910</v>
      </c>
      <c r="D149" s="2">
        <v>0.06</v>
      </c>
      <c r="E149" s="2" t="s">
        <v>3234</v>
      </c>
      <c r="F149" s="2" t="str">
        <f>IF(ISNUMBER(FIND("% dfgh",tbPassiveSkills[[#This Row],[Original]])),_xlfn.CONCAT("+x%",tbPassiveSkills[[#This Row],[MetaName]]),"NO MATCH")</f>
        <v>NO MATCH</v>
      </c>
      <c r="G149" s="2" t="s">
        <v>1918</v>
      </c>
    </row>
    <row r="150" spans="3:7" ht="30" hidden="1" customHeight="1" x14ac:dyDescent="0.25">
      <c r="C150" s="2" t="s">
        <v>2910</v>
      </c>
      <c r="D150" s="2">
        <v>0.1</v>
      </c>
      <c r="E150" s="2" t="s">
        <v>3313</v>
      </c>
      <c r="F150" s="2" t="str">
        <f>IF(ISNUMBER(FIND("% dfgh",tbPassiveSkills[[#This Row],[Original]])),_xlfn.CONCAT("+x%",tbPassiveSkills[[#This Row],[MetaName]]),"NO MATCH")</f>
        <v>NO MATCH</v>
      </c>
      <c r="G150" s="2" t="s">
        <v>1928</v>
      </c>
    </row>
    <row r="151" spans="3:7" ht="30" hidden="1" customHeight="1" x14ac:dyDescent="0.25">
      <c r="C151" s="2" t="s">
        <v>2910</v>
      </c>
      <c r="D151" s="2">
        <v>0.1</v>
      </c>
      <c r="E151" s="2" t="s">
        <v>3318</v>
      </c>
      <c r="F151" s="2" t="str">
        <f>IF(ISNUMBER(FIND("% dfgh",tbPassiveSkills[[#This Row],[Original]])),_xlfn.CONCAT("+x%",tbPassiveSkills[[#This Row],[MetaName]]),"NO MATCH")</f>
        <v>NO MATCH</v>
      </c>
      <c r="G151" s="2" t="s">
        <v>1924</v>
      </c>
    </row>
    <row r="152" spans="3:7" ht="30" hidden="1" customHeight="1" x14ac:dyDescent="0.25">
      <c r="C152" s="2" t="s">
        <v>2911</v>
      </c>
      <c r="D152" s="2">
        <v>0.08</v>
      </c>
      <c r="E152" s="2" t="s">
        <v>3234</v>
      </c>
      <c r="F152" s="2" t="str">
        <f>IF(ISNUMBER(FIND("% dfgh",tbPassiveSkills[[#This Row],[Original]])),_xlfn.CONCAT("+x%",tbPassiveSkills[[#This Row],[MetaName]]),"NO MATCH")</f>
        <v>NO MATCH</v>
      </c>
      <c r="G152" s="2" t="s">
        <v>1915</v>
      </c>
    </row>
    <row r="153" spans="3:7" ht="30" hidden="1" customHeight="1" x14ac:dyDescent="0.25">
      <c r="C153" s="2" t="s">
        <v>2911</v>
      </c>
      <c r="D153" s="2">
        <v>0.12</v>
      </c>
      <c r="E153" s="2" t="s">
        <v>3313</v>
      </c>
      <c r="F153" s="2" t="str">
        <f>IF(ISNUMBER(FIND("% dfgh",tbPassiveSkills[[#This Row],[Original]])),_xlfn.CONCAT("+x%",tbPassiveSkills[[#This Row],[MetaName]]),"NO MATCH")</f>
        <v>NO MATCH</v>
      </c>
      <c r="G153" s="2" t="s">
        <v>1930</v>
      </c>
    </row>
    <row r="154" spans="3:7" ht="30" hidden="1" customHeight="1" x14ac:dyDescent="0.25">
      <c r="C154" s="2" t="s">
        <v>2911</v>
      </c>
      <c r="D154" s="2">
        <v>0.12</v>
      </c>
      <c r="E154" s="2" t="s">
        <v>3318</v>
      </c>
      <c r="F154" s="2" t="str">
        <f>IF(ISNUMBER(FIND("% dfgh",tbPassiveSkills[[#This Row],[Original]])),_xlfn.CONCAT("+x%",tbPassiveSkills[[#This Row],[MetaName]]),"NO MATCH")</f>
        <v>NO MATCH</v>
      </c>
      <c r="G154" s="2" t="s">
        <v>1929</v>
      </c>
    </row>
    <row r="155" spans="3:7" ht="30" hidden="1" customHeight="1" x14ac:dyDescent="0.25">
      <c r="C155" s="2" t="s">
        <v>2912</v>
      </c>
      <c r="D155" s="2">
        <v>0.03</v>
      </c>
      <c r="E155" s="2" t="s">
        <v>3262</v>
      </c>
      <c r="F155" s="2" t="str">
        <f>IF(ISNUMBER(FIND("% dfgh",tbPassiveSkills[[#This Row],[Original]])),_xlfn.CONCAT("+x%",tbPassiveSkills[[#This Row],[MetaName]]),"NO MATCH")</f>
        <v>NO MATCH</v>
      </c>
      <c r="G155" s="2" t="s">
        <v>1931</v>
      </c>
    </row>
    <row r="156" spans="3:7" ht="30" hidden="1" customHeight="1" x14ac:dyDescent="0.25">
      <c r="C156" s="2" t="s">
        <v>2912</v>
      </c>
      <c r="D156" s="2">
        <v>0.12</v>
      </c>
      <c r="E156" s="2" t="s">
        <v>3313</v>
      </c>
      <c r="F156" s="2" t="str">
        <f>IF(ISNUMBER(FIND("% dfgh",tbPassiveSkills[[#This Row],[Original]])),_xlfn.CONCAT("+x%",tbPassiveSkills[[#This Row],[MetaName]]),"NO MATCH")</f>
        <v>NO MATCH</v>
      </c>
      <c r="G156" s="2" t="s">
        <v>1930</v>
      </c>
    </row>
    <row r="157" spans="3:7" ht="30" hidden="1" customHeight="1" x14ac:dyDescent="0.25">
      <c r="C157" s="2" t="s">
        <v>2912</v>
      </c>
      <c r="D157" s="2">
        <v>0.12</v>
      </c>
      <c r="E157" s="2" t="s">
        <v>3318</v>
      </c>
      <c r="F157" s="2" t="str">
        <f>IF(ISNUMBER(FIND("% dfgh",tbPassiveSkills[[#This Row],[Original]])),_xlfn.CONCAT("+x%",tbPassiveSkills[[#This Row],[MetaName]]),"NO MATCH")</f>
        <v>NO MATCH</v>
      </c>
      <c r="G157" s="2" t="s">
        <v>1929</v>
      </c>
    </row>
    <row r="158" spans="3:7" ht="30" hidden="1" customHeight="1" x14ac:dyDescent="0.25">
      <c r="C158" s="2" t="s">
        <v>2913</v>
      </c>
      <c r="D158" s="2">
        <v>0.04</v>
      </c>
      <c r="E158" s="2" t="s">
        <v>3262</v>
      </c>
      <c r="F158" s="2" t="str">
        <f>IF(ISNUMBER(FIND("% dfgh",tbPassiveSkills[[#This Row],[Original]])),_xlfn.CONCAT("+x%",tbPassiveSkills[[#This Row],[MetaName]]),"NO MATCH")</f>
        <v>NO MATCH</v>
      </c>
      <c r="G158" s="2" t="s">
        <v>1916</v>
      </c>
    </row>
    <row r="159" spans="3:7" ht="30" hidden="1" customHeight="1" x14ac:dyDescent="0.25">
      <c r="C159" s="2" t="s">
        <v>2913</v>
      </c>
      <c r="D159" s="2">
        <v>0.1</v>
      </c>
      <c r="E159" s="2" t="s">
        <v>3313</v>
      </c>
      <c r="F159" s="2" t="str">
        <f>IF(ISNUMBER(FIND("% dfgh",tbPassiveSkills[[#This Row],[Original]])),_xlfn.CONCAT("+x%",tbPassiveSkills[[#This Row],[MetaName]]),"NO MATCH")</f>
        <v>NO MATCH</v>
      </c>
      <c r="G159" s="2" t="s">
        <v>1928</v>
      </c>
    </row>
    <row r="160" spans="3:7" ht="30" hidden="1" customHeight="1" x14ac:dyDescent="0.25">
      <c r="C160" s="2" t="s">
        <v>2913</v>
      </c>
      <c r="D160" s="2">
        <v>0.1</v>
      </c>
      <c r="E160" s="2" t="s">
        <v>3318</v>
      </c>
      <c r="F160" s="2" t="str">
        <f>IF(ISNUMBER(FIND("% dfgh",tbPassiveSkills[[#This Row],[Original]])),_xlfn.CONCAT("+x%",tbPassiveSkills[[#This Row],[MetaName]]),"NO MATCH")</f>
        <v>NO MATCH</v>
      </c>
      <c r="G160" s="2" t="s">
        <v>1924</v>
      </c>
    </row>
    <row r="161" spans="3:7" ht="30" hidden="1" customHeight="1" x14ac:dyDescent="0.25">
      <c r="C161" s="2" t="s">
        <v>2914</v>
      </c>
      <c r="D161" s="2">
        <v>0.2</v>
      </c>
      <c r="E161" s="2" t="s">
        <v>3297</v>
      </c>
      <c r="F161" s="2" t="str">
        <f>IF(ISNUMBER(FIND("% dfgh",tbPassiveSkills[[#This Row],[Original]])),_xlfn.CONCAT("+x%",tbPassiveSkills[[#This Row],[MetaName]]),"NO MATCH")</f>
        <v>NO MATCH</v>
      </c>
      <c r="G161" s="2" t="s">
        <v>1920</v>
      </c>
    </row>
    <row r="162" spans="3:7" ht="30" hidden="1" customHeight="1" x14ac:dyDescent="0.25">
      <c r="C162" s="2" t="s">
        <v>2914</v>
      </c>
      <c r="D162" s="2">
        <v>0.1</v>
      </c>
      <c r="E162" s="2" t="s">
        <v>3313</v>
      </c>
      <c r="F162" s="2" t="str">
        <f>IF(ISNUMBER(FIND("% dfgh",tbPassiveSkills[[#This Row],[Original]])),_xlfn.CONCAT("+x%",tbPassiveSkills[[#This Row],[MetaName]]),"NO MATCH")</f>
        <v>NO MATCH</v>
      </c>
      <c r="G162" s="2" t="s">
        <v>1928</v>
      </c>
    </row>
    <row r="163" spans="3:7" ht="30" hidden="1" customHeight="1" x14ac:dyDescent="0.25">
      <c r="C163" s="2" t="s">
        <v>2914</v>
      </c>
      <c r="D163" s="2">
        <v>0.1</v>
      </c>
      <c r="E163" s="2" t="s">
        <v>3318</v>
      </c>
      <c r="F163" s="2" t="str">
        <f>IF(ISNUMBER(FIND("% dfgh",tbPassiveSkills[[#This Row],[Original]])),_xlfn.CONCAT("+x%",tbPassiveSkills[[#This Row],[MetaName]]),"NO MATCH")</f>
        <v>NO MATCH</v>
      </c>
      <c r="G163" s="2" t="s">
        <v>1924</v>
      </c>
    </row>
    <row r="164" spans="3:7" ht="30" hidden="1" customHeight="1" x14ac:dyDescent="0.25">
      <c r="C164" s="2" t="s">
        <v>2915</v>
      </c>
      <c r="D164" s="2">
        <v>0.2</v>
      </c>
      <c r="E164" s="2" t="s">
        <v>3297</v>
      </c>
      <c r="F164" s="2" t="str">
        <f>IF(ISNUMBER(FIND("% dfgh",tbPassiveSkills[[#This Row],[Original]])),_xlfn.CONCAT("+x%",tbPassiveSkills[[#This Row],[MetaName]]),"NO MATCH")</f>
        <v>NO MATCH</v>
      </c>
      <c r="G164" s="2" t="s">
        <v>1920</v>
      </c>
    </row>
    <row r="165" spans="3:7" ht="30" hidden="1" customHeight="1" x14ac:dyDescent="0.25">
      <c r="C165" s="2" t="s">
        <v>2915</v>
      </c>
      <c r="D165" s="2">
        <v>0.15</v>
      </c>
      <c r="E165" s="2" t="s">
        <v>3313</v>
      </c>
      <c r="F165" s="2" t="str">
        <f>IF(ISNUMBER(FIND("% dfgh",tbPassiveSkills[[#This Row],[Original]])),_xlfn.CONCAT("+x%",tbPassiveSkills[[#This Row],[MetaName]]),"NO MATCH")</f>
        <v>NO MATCH</v>
      </c>
      <c r="G165" s="2" t="s">
        <v>1932</v>
      </c>
    </row>
    <row r="166" spans="3:7" ht="30" hidden="1" customHeight="1" x14ac:dyDescent="0.25">
      <c r="C166" s="2" t="s">
        <v>2915</v>
      </c>
      <c r="D166" s="2">
        <v>0.15</v>
      </c>
      <c r="E166" s="2" t="s">
        <v>3318</v>
      </c>
      <c r="F166" s="2" t="str">
        <f>IF(ISNUMBER(FIND("% dfgh",tbPassiveSkills[[#This Row],[Original]])),_xlfn.CONCAT("+x%",tbPassiveSkills[[#This Row],[MetaName]]),"NO MATCH")</f>
        <v>NO MATCH</v>
      </c>
      <c r="G166" s="2" t="s">
        <v>1926</v>
      </c>
    </row>
    <row r="167" spans="3:7" ht="30" hidden="1" customHeight="1" x14ac:dyDescent="0.25">
      <c r="C167" s="2" t="s">
        <v>1933</v>
      </c>
      <c r="D167" s="2">
        <v>0.15</v>
      </c>
      <c r="E167" s="2" t="s">
        <v>3509</v>
      </c>
      <c r="F167" s="2" t="str">
        <f>IF(ISNUMBER(FIND("% dfgh",tbPassiveSkills[[#This Row],[Original]])),_xlfn.CONCAT("+x%",tbPassiveSkills[[#This Row],[MetaName]]),"NO MATCH")</f>
        <v>NO MATCH</v>
      </c>
      <c r="G167" s="2" t="s">
        <v>1934</v>
      </c>
    </row>
    <row r="168" spans="3:7" ht="30" hidden="1" customHeight="1" x14ac:dyDescent="0.25">
      <c r="C168" s="2" t="s">
        <v>1933</v>
      </c>
      <c r="D168" s="2">
        <v>0.1</v>
      </c>
      <c r="E168" s="2" t="s">
        <v>3313</v>
      </c>
      <c r="F168" s="2" t="str">
        <f>IF(ISNUMBER(FIND("% dfgh",tbPassiveSkills[[#This Row],[Original]])),_xlfn.CONCAT("+x%",tbPassiveSkills[[#This Row],[MetaName]]),"NO MATCH")</f>
        <v>NO MATCH</v>
      </c>
      <c r="G168" s="2" t="s">
        <v>1928</v>
      </c>
    </row>
    <row r="169" spans="3:7" ht="30" hidden="1" customHeight="1" x14ac:dyDescent="0.25">
      <c r="C169" s="2" t="s">
        <v>1933</v>
      </c>
      <c r="D169" s="2">
        <v>0.1</v>
      </c>
      <c r="E169" s="2" t="s">
        <v>3318</v>
      </c>
      <c r="F169" s="2" t="str">
        <f>IF(ISNUMBER(FIND("% dfgh",tbPassiveSkills[[#This Row],[Original]])),_xlfn.CONCAT("+x%",tbPassiveSkills[[#This Row],[MetaName]]),"NO MATCH")</f>
        <v>NO MATCH</v>
      </c>
      <c r="G169" s="2" t="s">
        <v>1924</v>
      </c>
    </row>
    <row r="170" spans="3:7" ht="30" hidden="1" customHeight="1" x14ac:dyDescent="0.25">
      <c r="C170" s="2" t="s">
        <v>2916</v>
      </c>
      <c r="D170" s="2">
        <v>0.1</v>
      </c>
      <c r="E170" s="2" t="s">
        <v>3313</v>
      </c>
      <c r="F170" s="2" t="str">
        <f>IF(ISNUMBER(FIND("% dfgh",tbPassiveSkills[[#This Row],[Original]])),_xlfn.CONCAT("+x%",tbPassiveSkills[[#This Row],[MetaName]]),"NO MATCH")</f>
        <v>NO MATCH</v>
      </c>
      <c r="G170" s="2" t="s">
        <v>1928</v>
      </c>
    </row>
    <row r="171" spans="3:7" ht="30" hidden="1" customHeight="1" x14ac:dyDescent="0.25">
      <c r="C171" s="2" t="s">
        <v>2916</v>
      </c>
      <c r="D171" s="2">
        <v>0.1</v>
      </c>
      <c r="E171" s="2" t="s">
        <v>3318</v>
      </c>
      <c r="F171" s="2" t="str">
        <f>IF(ISNUMBER(FIND("% dfgh",tbPassiveSkills[[#This Row],[Original]])),_xlfn.CONCAT("+x%",tbPassiveSkills[[#This Row],[MetaName]]),"NO MATCH")</f>
        <v>NO MATCH</v>
      </c>
      <c r="G171" s="2" t="s">
        <v>1924</v>
      </c>
    </row>
    <row r="172" spans="3:7" ht="30" hidden="1" customHeight="1" x14ac:dyDescent="0.25">
      <c r="C172" s="2" t="s">
        <v>2916</v>
      </c>
      <c r="D172" s="2">
        <v>0.1</v>
      </c>
      <c r="E172" s="2" t="s">
        <v>3349</v>
      </c>
      <c r="F172" s="2" t="str">
        <f>IF(ISNUMBER(FIND("% dfgh",tbPassiveSkills[[#This Row],[Original]])),_xlfn.CONCAT("+x%",tbPassiveSkills[[#This Row],[MetaName]]),"NO MATCH")</f>
        <v>NO MATCH</v>
      </c>
      <c r="G172" s="2" t="s">
        <v>1935</v>
      </c>
    </row>
    <row r="173" spans="3:7" ht="30" hidden="1" customHeight="1" x14ac:dyDescent="0.25">
      <c r="C173" s="2" t="s">
        <v>2917</v>
      </c>
      <c r="D173" s="2">
        <v>0.12</v>
      </c>
      <c r="E173" s="2" t="s">
        <v>3313</v>
      </c>
      <c r="F173" s="2" t="str">
        <f>IF(ISNUMBER(FIND("% dfgh",tbPassiveSkills[[#This Row],[Original]])),_xlfn.CONCAT("+x%",tbPassiveSkills[[#This Row],[MetaName]]),"NO MATCH")</f>
        <v>NO MATCH</v>
      </c>
      <c r="G173" s="2" t="s">
        <v>1930</v>
      </c>
    </row>
    <row r="174" spans="3:7" ht="30" hidden="1" customHeight="1" x14ac:dyDescent="0.25">
      <c r="C174" s="2" t="s">
        <v>2917</v>
      </c>
      <c r="D174" s="2">
        <v>0.12</v>
      </c>
      <c r="E174" s="2" t="s">
        <v>3318</v>
      </c>
      <c r="F174" s="2" t="str">
        <f>IF(ISNUMBER(FIND("% dfgh",tbPassiveSkills[[#This Row],[Original]])),_xlfn.CONCAT("+x%",tbPassiveSkills[[#This Row],[MetaName]]),"NO MATCH")</f>
        <v>NO MATCH</v>
      </c>
      <c r="G174" s="2" t="s">
        <v>1929</v>
      </c>
    </row>
    <row r="175" spans="3:7" ht="30" hidden="1" customHeight="1" x14ac:dyDescent="0.25">
      <c r="C175" s="2" t="s">
        <v>2917</v>
      </c>
      <c r="D175" s="2">
        <v>0.15</v>
      </c>
      <c r="E175" s="2" t="s">
        <v>3349</v>
      </c>
      <c r="F175" s="2" t="str">
        <f>IF(ISNUMBER(FIND("% dfgh",tbPassiveSkills[[#This Row],[Original]])),_xlfn.CONCAT("+x%",tbPassiveSkills[[#This Row],[MetaName]]),"NO MATCH")</f>
        <v>NO MATCH</v>
      </c>
      <c r="G175" s="2" t="s">
        <v>1936</v>
      </c>
    </row>
    <row r="176" spans="3:7" ht="30" hidden="1" customHeight="1" x14ac:dyDescent="0.25">
      <c r="C176" s="2" t="s">
        <v>1937</v>
      </c>
      <c r="D176" s="2">
        <v>0.12</v>
      </c>
      <c r="E176" s="2" t="s">
        <v>3313</v>
      </c>
      <c r="F176" s="2" t="str">
        <f>IF(ISNUMBER(FIND("% dfgh",tbPassiveSkills[[#This Row],[Original]])),_xlfn.CONCAT("+x%",tbPassiveSkills[[#This Row],[MetaName]]),"NO MATCH")</f>
        <v>NO MATCH</v>
      </c>
      <c r="G176" s="2" t="s">
        <v>1930</v>
      </c>
    </row>
    <row r="177" spans="3:7" ht="30" hidden="1" customHeight="1" x14ac:dyDescent="0.25">
      <c r="C177" s="2" t="s">
        <v>1937</v>
      </c>
      <c r="D177" s="2">
        <v>0.12</v>
      </c>
      <c r="E177" s="2" t="s">
        <v>3318</v>
      </c>
      <c r="F177" s="2" t="str">
        <f>IF(ISNUMBER(FIND("% dfgh",tbPassiveSkills[[#This Row],[Original]])),_xlfn.CONCAT("+x%",tbPassiveSkills[[#This Row],[MetaName]]),"NO MATCH")</f>
        <v>NO MATCH</v>
      </c>
      <c r="G177" s="2" t="s">
        <v>1929</v>
      </c>
    </row>
    <row r="178" spans="3:7" ht="30" hidden="1" customHeight="1" x14ac:dyDescent="0.25">
      <c r="C178" s="2" t="s">
        <v>1937</v>
      </c>
      <c r="D178" s="2">
        <v>0.03</v>
      </c>
      <c r="E178" s="2" t="s">
        <v>3387</v>
      </c>
      <c r="F178" s="2" t="str">
        <f>IF(ISNUMBER(FIND("% dfgh",tbPassiveSkills[[#This Row],[Original]])),_xlfn.CONCAT("+x%",tbPassiveSkills[[#This Row],[MetaName]]),"NO MATCH")</f>
        <v>NO MATCH</v>
      </c>
      <c r="G178" s="2" t="s">
        <v>1938</v>
      </c>
    </row>
    <row r="179" spans="3:7" ht="30" hidden="1" customHeight="1" x14ac:dyDescent="0.25">
      <c r="C179" s="2" t="s">
        <v>1939</v>
      </c>
      <c r="D179" s="1">
        <f>_xlfn.NUMBERVALUE(RIGHT(LEFT(tbPassiveSkills[[#This Row],[Original]],FIND("%",tbPassiveSkills[[#This Row],[Original]])-1),2))/100</f>
        <v>0.06</v>
      </c>
      <c r="E179" s="2" t="s">
        <v>3142</v>
      </c>
      <c r="F179" s="2" t="str">
        <f>IF(ISNUMBER(FIND("% dfgh",tbPassiveSkills[[#This Row],[Original]])),_xlfn.CONCAT("+x%",tbPassiveSkills[[#This Row],[MetaName]]),"NO MATCH")</f>
        <v>NO MATCH</v>
      </c>
      <c r="G179" s="2" t="s">
        <v>1940</v>
      </c>
    </row>
    <row r="180" spans="3:7" ht="30" hidden="1" customHeight="1" x14ac:dyDescent="0.25">
      <c r="C180" s="2" t="s">
        <v>1939</v>
      </c>
      <c r="D180" s="2">
        <v>0.1</v>
      </c>
      <c r="E180" s="2" t="s">
        <v>3468</v>
      </c>
      <c r="F180" s="2" t="str">
        <f>IF(ISNUMBER(FIND("% dfgh",tbPassiveSkills[[#This Row],[Original]])),_xlfn.CONCAT("+x%",tbPassiveSkills[[#This Row],[MetaName]]),"NO MATCH")</f>
        <v>NO MATCH</v>
      </c>
      <c r="G180" s="2" t="s">
        <v>1853</v>
      </c>
    </row>
    <row r="181" spans="3:7" ht="30" hidden="1" customHeight="1" x14ac:dyDescent="0.25">
      <c r="C181" s="2" t="s">
        <v>1939</v>
      </c>
      <c r="D181" s="2">
        <v>0.16</v>
      </c>
      <c r="E181" s="2" t="s">
        <v>3313</v>
      </c>
      <c r="F181" s="2" t="str">
        <f>IF(ISNUMBER(FIND("% dfgh",tbPassiveSkills[[#This Row],[Original]])),_xlfn.CONCAT("+x%",tbPassiveSkills[[#This Row],[MetaName]]),"NO MATCH")</f>
        <v>NO MATCH</v>
      </c>
      <c r="G181" s="2" t="s">
        <v>1925</v>
      </c>
    </row>
    <row r="182" spans="3:7" ht="30" hidden="1" customHeight="1" x14ac:dyDescent="0.25">
      <c r="C182" s="2" t="s">
        <v>1939</v>
      </c>
      <c r="D182" s="2">
        <v>0.1</v>
      </c>
      <c r="E182" s="2" t="s">
        <v>3318</v>
      </c>
      <c r="F182" s="2" t="str">
        <f>IF(ISNUMBER(FIND("% dfgh",tbPassiveSkills[[#This Row],[Original]])),_xlfn.CONCAT("+x%",tbPassiveSkills[[#This Row],[MetaName]]),"NO MATCH")</f>
        <v>NO MATCH</v>
      </c>
      <c r="G182" s="2" t="s">
        <v>1924</v>
      </c>
    </row>
    <row r="183" spans="3:7" ht="30" hidden="1" customHeight="1" x14ac:dyDescent="0.25">
      <c r="C183" s="2" t="s">
        <v>1941</v>
      </c>
      <c r="D183" s="2">
        <v>0.08</v>
      </c>
      <c r="E183" s="2" t="s">
        <v>3276</v>
      </c>
      <c r="F183" s="2" t="str">
        <f>IF(ISNUMBER(FIND("% dfgh",tbPassiveSkills[[#This Row],[Original]])),_xlfn.CONCAT("+x%",tbPassiveSkills[[#This Row],[MetaName]]),"NO MATCH")</f>
        <v>NO MATCH</v>
      </c>
      <c r="G183" s="2" t="s">
        <v>1942</v>
      </c>
    </row>
    <row r="184" spans="3:7" ht="30" hidden="1" customHeight="1" x14ac:dyDescent="0.25">
      <c r="C184" s="2" t="s">
        <v>1941</v>
      </c>
      <c r="D184" s="2">
        <v>0.03</v>
      </c>
      <c r="E184" s="2" t="s">
        <v>3281</v>
      </c>
      <c r="F184" s="2" t="str">
        <f>IF(ISNUMBER(FIND("% dfgh",tbPassiveSkills[[#This Row],[Original]])),_xlfn.CONCAT("+x%",tbPassiveSkills[[#This Row],[MetaName]]),"NO MATCH")</f>
        <v>NO MATCH</v>
      </c>
      <c r="G184" s="2" t="s">
        <v>1943</v>
      </c>
    </row>
    <row r="185" spans="3:7" ht="30" hidden="1" customHeight="1" x14ac:dyDescent="0.25">
      <c r="C185" s="2" t="s">
        <v>1944</v>
      </c>
      <c r="D185" s="1">
        <f>_xlfn.NUMBERVALUE(RIGHT(LEFT(tbPassiveSkills[[#This Row],[Original]],FIND("%",tbPassiveSkills[[#This Row],[Original]])-1),2))/100</f>
        <v>0.1</v>
      </c>
      <c r="E185" s="2" t="s">
        <v>3197</v>
      </c>
      <c r="F185" s="2" t="str">
        <f>IF(ISNUMBER(FIND("% dfgh",tbPassiveSkills[[#This Row],[Original]])),_xlfn.CONCAT("+x%",tbPassiveSkills[[#This Row],[MetaName]]),"NO MATCH")</f>
        <v>NO MATCH</v>
      </c>
      <c r="G185" s="2" t="s">
        <v>1946</v>
      </c>
    </row>
    <row r="186" spans="3:7" ht="30" hidden="1" customHeight="1" x14ac:dyDescent="0.25">
      <c r="C186" s="2" t="s">
        <v>1944</v>
      </c>
      <c r="D186" s="2">
        <v>0.1</v>
      </c>
      <c r="E186" s="2" t="s">
        <v>3276</v>
      </c>
      <c r="F186" s="2" t="str">
        <f>IF(ISNUMBER(FIND("% dfgh",tbPassiveSkills[[#This Row],[Original]])),_xlfn.CONCAT("+x%",tbPassiveSkills[[#This Row],[MetaName]]),"NO MATCH")</f>
        <v>NO MATCH</v>
      </c>
      <c r="G186" s="2" t="s">
        <v>1945</v>
      </c>
    </row>
    <row r="187" spans="3:7" ht="30" hidden="1" customHeight="1" x14ac:dyDescent="0.25">
      <c r="C187" s="2" t="s">
        <v>1947</v>
      </c>
      <c r="D187" s="2">
        <v>0.1</v>
      </c>
      <c r="E187" s="2" t="s">
        <v>3274</v>
      </c>
      <c r="F187" s="2" t="str">
        <f>IF(ISNUMBER(FIND("% dfgh",tbPassiveSkills[[#This Row],[Original]])),_xlfn.CONCAT("+x%",tbPassiveSkills[[#This Row],[MetaName]]),"NO MATCH")</f>
        <v>NO MATCH</v>
      </c>
      <c r="G187" s="2" t="s">
        <v>1948</v>
      </c>
    </row>
    <row r="188" spans="3:7" ht="30" hidden="1" customHeight="1" x14ac:dyDescent="0.25">
      <c r="C188" s="2" t="s">
        <v>1947</v>
      </c>
      <c r="D188" s="2">
        <v>0.1</v>
      </c>
      <c r="E188" s="2" t="s">
        <v>3276</v>
      </c>
      <c r="F188" s="2" t="str">
        <f>IF(ISNUMBER(FIND("% dfgh",tbPassiveSkills[[#This Row],[Original]])),_xlfn.CONCAT("+x%",tbPassiveSkills[[#This Row],[MetaName]]),"NO MATCH")</f>
        <v>NO MATCH</v>
      </c>
      <c r="G188" s="2" t="s">
        <v>1945</v>
      </c>
    </row>
    <row r="189" spans="3:7" ht="30" hidden="1" customHeight="1" x14ac:dyDescent="0.25">
      <c r="C189" s="2" t="s">
        <v>1949</v>
      </c>
      <c r="D189" s="1">
        <f>_xlfn.NUMBERVALUE(RIGHT(LEFT(tbPassiveSkills[[#This Row],[Original]],FIND("%",tbPassiveSkills[[#This Row],[Original]])-1),2))/100</f>
        <v>0.15</v>
      </c>
      <c r="E189" s="2" t="s">
        <v>3197</v>
      </c>
      <c r="F189" s="2" t="str">
        <f>IF(ISNUMBER(FIND("% dfgh",tbPassiveSkills[[#This Row],[Original]])),_xlfn.CONCAT("+x%",tbPassiveSkills[[#This Row],[MetaName]]),"NO MATCH")</f>
        <v>NO MATCH</v>
      </c>
      <c r="G189" s="2" t="s">
        <v>1950</v>
      </c>
    </row>
    <row r="190" spans="3:7" ht="30" hidden="1" customHeight="1" x14ac:dyDescent="0.25">
      <c r="C190" s="2" t="s">
        <v>1951</v>
      </c>
      <c r="D190" s="1">
        <f>_xlfn.NUMBERVALUE(RIGHT(LEFT(tbPassiveSkills[[#This Row],[Original]],FIND("%",tbPassiveSkills[[#This Row],[Original]])-1),2))/100</f>
        <v>0.1</v>
      </c>
      <c r="E190" s="2" t="s">
        <v>3181</v>
      </c>
      <c r="F190" s="2" t="str">
        <f>IF(ISNUMBER(FIND("% dfgh",tbPassiveSkills[[#This Row],[Original]])),_xlfn.CONCAT("+x%",tbPassiveSkills[[#This Row],[MetaName]]),"NO MATCH")</f>
        <v>NO MATCH</v>
      </c>
      <c r="G190" s="2" t="s">
        <v>1952</v>
      </c>
    </row>
    <row r="191" spans="3:7" ht="30" hidden="1" customHeight="1" x14ac:dyDescent="0.25">
      <c r="C191" s="2" t="s">
        <v>1951</v>
      </c>
      <c r="D191" s="2">
        <v>0.1</v>
      </c>
      <c r="E191" s="2" t="s">
        <v>3274</v>
      </c>
      <c r="F191" s="2" t="str">
        <f>IF(ISNUMBER(FIND("% dfgh",tbPassiveSkills[[#This Row],[Original]])),_xlfn.CONCAT("+x%",tbPassiveSkills[[#This Row],[MetaName]]),"NO MATCH")</f>
        <v>NO MATCH</v>
      </c>
      <c r="G191" s="2" t="s">
        <v>1948</v>
      </c>
    </row>
    <row r="192" spans="3:7" ht="30" hidden="1" customHeight="1" x14ac:dyDescent="0.25">
      <c r="C192" s="2" t="s">
        <v>1953</v>
      </c>
      <c r="D192" s="1">
        <f>_xlfn.NUMBERVALUE(RIGHT(LEFT(tbPassiveSkills[[#This Row],[Original]],FIND("%",tbPassiveSkills[[#This Row],[Original]])-1),2))/100</f>
        <v>0.15</v>
      </c>
      <c r="E192" s="2" t="s">
        <v>3181</v>
      </c>
      <c r="F192" s="2" t="str">
        <f>IF(ISNUMBER(FIND("% dfgh",tbPassiveSkills[[#This Row],[Original]])),_xlfn.CONCAT("+x%",tbPassiveSkills[[#This Row],[MetaName]]),"NO MATCH")</f>
        <v>NO MATCH</v>
      </c>
      <c r="G192" s="2" t="s">
        <v>1954</v>
      </c>
    </row>
    <row r="193" spans="3:7" ht="30" hidden="1" customHeight="1" x14ac:dyDescent="0.25">
      <c r="C193" s="2" t="s">
        <v>2918</v>
      </c>
      <c r="D193" s="2">
        <v>0.04</v>
      </c>
      <c r="E193" s="2" t="s">
        <v>3277</v>
      </c>
      <c r="F193" s="2" t="str">
        <f>IF(ISNUMBER(FIND("% dfgh",tbPassiveSkills[[#This Row],[Original]])),_xlfn.CONCAT("+x%",tbPassiveSkills[[#This Row],[MetaName]]),"NO MATCH")</f>
        <v>NO MATCH</v>
      </c>
      <c r="G193" s="2" t="s">
        <v>1823</v>
      </c>
    </row>
    <row r="194" spans="3:7" ht="30" hidden="1" customHeight="1" x14ac:dyDescent="0.25">
      <c r="C194" s="2" t="s">
        <v>2919</v>
      </c>
      <c r="D194" s="2">
        <v>0.03</v>
      </c>
      <c r="E194" s="2" t="s">
        <v>3277</v>
      </c>
      <c r="F194" s="2" t="str">
        <f>IF(ISNUMBER(FIND("% dfgh",tbPassiveSkills[[#This Row],[Original]])),_xlfn.CONCAT("+x%",tbPassiveSkills[[#This Row],[MetaName]]),"NO MATCH")</f>
        <v>NO MATCH</v>
      </c>
      <c r="G194" s="2" t="s">
        <v>1955</v>
      </c>
    </row>
    <row r="195" spans="3:7" ht="30" hidden="1" customHeight="1" x14ac:dyDescent="0.25">
      <c r="C195" s="2" t="s">
        <v>1956</v>
      </c>
      <c r="D195" s="2">
        <v>0.03</v>
      </c>
      <c r="E195" s="2" t="s">
        <v>3277</v>
      </c>
      <c r="F195" s="2" t="str">
        <f>IF(ISNUMBER(FIND("% dfgh",tbPassiveSkills[[#This Row],[Original]])),_xlfn.CONCAT("+x%",tbPassiveSkills[[#This Row],[MetaName]]),"NO MATCH")</f>
        <v>NO MATCH</v>
      </c>
      <c r="G195" s="2" t="s">
        <v>1955</v>
      </c>
    </row>
    <row r="196" spans="3:7" ht="30" hidden="1" customHeight="1" x14ac:dyDescent="0.25">
      <c r="C196" s="2" t="s">
        <v>1956</v>
      </c>
      <c r="D196" s="2">
        <v>0.1</v>
      </c>
      <c r="E196" s="2" t="s">
        <v>3294</v>
      </c>
      <c r="F196" s="2" t="str">
        <f>IF(ISNUMBER(FIND("% dfgh",tbPassiveSkills[[#This Row],[Original]])),_xlfn.CONCAT("+x%",tbPassiveSkills[[#This Row],[MetaName]]),"NO MATCH")</f>
        <v>NO MATCH</v>
      </c>
      <c r="G196" s="2" t="s">
        <v>1957</v>
      </c>
    </row>
    <row r="197" spans="3:7" ht="30" hidden="1" customHeight="1" x14ac:dyDescent="0.25">
      <c r="C197" s="2" t="s">
        <v>1958</v>
      </c>
      <c r="D197" s="1">
        <f>_xlfn.NUMBERVALUE(RIGHT(LEFT(tbPassiveSkills[[#This Row],[Original]],FIND("%",tbPassiveSkills[[#This Row],[Original]])-1),2))/100</f>
        <v>0.05</v>
      </c>
      <c r="E197" s="2" t="s">
        <v>3143</v>
      </c>
      <c r="F197" s="2" t="str">
        <f>IF(ISNUMBER(FIND("% dfgh",tbPassiveSkills[[#This Row],[Original]])),_xlfn.CONCAT("+x%",tbPassiveSkills[[#This Row],[MetaName]]),"NO MATCH")</f>
        <v>NO MATCH</v>
      </c>
      <c r="G197" s="2" t="s">
        <v>1960</v>
      </c>
    </row>
    <row r="198" spans="3:7" ht="30" hidden="1" customHeight="1" x14ac:dyDescent="0.25">
      <c r="C198" s="2" t="s">
        <v>1958</v>
      </c>
      <c r="D198" s="2">
        <v>0.1</v>
      </c>
      <c r="E198" s="2" t="s">
        <v>3463</v>
      </c>
      <c r="F198" s="2" t="str">
        <f>IF(ISNUMBER(FIND("% dfgh",tbPassiveSkills[[#This Row],[Original]])),_xlfn.CONCAT("+x%",tbPassiveSkills[[#This Row],[MetaName]]),"NO MATCH")</f>
        <v>NO MATCH</v>
      </c>
      <c r="G198" s="2" t="s">
        <v>1959</v>
      </c>
    </row>
    <row r="199" spans="3:7" ht="30" hidden="1" customHeight="1" x14ac:dyDescent="0.25">
      <c r="C199" s="2" t="s">
        <v>1961</v>
      </c>
      <c r="D199" s="2">
        <v>0.03</v>
      </c>
      <c r="E199" s="2" t="s">
        <v>3524</v>
      </c>
      <c r="F199" s="2" t="str">
        <f>IF(ISNUMBER(FIND("% dfgh",tbPassiveSkills[[#This Row],[Original]])),_xlfn.CONCAT("+x%",tbPassiveSkills[[#This Row],[MetaName]]),"NO MATCH")</f>
        <v>NO MATCH</v>
      </c>
      <c r="G199" s="2" t="s">
        <v>1963</v>
      </c>
    </row>
    <row r="200" spans="3:7" ht="30" hidden="1" customHeight="1" x14ac:dyDescent="0.25">
      <c r="C200" s="2" t="s">
        <v>1961</v>
      </c>
      <c r="D200" s="2">
        <v>0.15</v>
      </c>
      <c r="E200" s="2" t="s">
        <v>3467</v>
      </c>
      <c r="F200" s="2" t="str">
        <f>IF(ISNUMBER(FIND("% dfgh",tbPassiveSkills[[#This Row],[Original]])),_xlfn.CONCAT("+x%",tbPassiveSkills[[#This Row],[MetaName]]),"NO MATCH")</f>
        <v>NO MATCH</v>
      </c>
      <c r="G200" s="2" t="s">
        <v>1962</v>
      </c>
    </row>
    <row r="201" spans="3:7" ht="30" hidden="1" customHeight="1" x14ac:dyDescent="0.25">
      <c r="C201" s="2" t="s">
        <v>1964</v>
      </c>
      <c r="D201" s="2">
        <v>0.1</v>
      </c>
      <c r="E201" s="2" t="s">
        <v>3469</v>
      </c>
      <c r="F201" s="2" t="str">
        <f>IF(ISNUMBER(FIND("% dfgh",tbPassiveSkills[[#This Row],[Original]])),_xlfn.CONCAT("+x%",tbPassiveSkills[[#This Row],[MetaName]]),"NO MATCH")</f>
        <v>NO MATCH</v>
      </c>
      <c r="G201" s="2" t="s">
        <v>1965</v>
      </c>
    </row>
    <row r="202" spans="3:7" ht="30" hidden="1" customHeight="1" x14ac:dyDescent="0.25">
      <c r="C202" s="2" t="s">
        <v>1966</v>
      </c>
      <c r="D202" s="1">
        <f>_xlfn.NUMBERVALUE(RIGHT(LEFT(tbPassiveSkills[[#This Row],[Original]],FIND("%",tbPassiveSkills[[#This Row],[Original]])-1),2))/100</f>
        <v>0.12</v>
      </c>
      <c r="E202" s="2" t="s">
        <v>3149</v>
      </c>
      <c r="F202" s="2" t="str">
        <f>IF(ISNUMBER(FIND("% dfgh",tbPassiveSkills[[#This Row],[Original]])),_xlfn.CONCAT("+x%",tbPassiveSkills[[#This Row],[MetaName]]),"NO MATCH")</f>
        <v>NO MATCH</v>
      </c>
      <c r="G202" s="2" t="s">
        <v>1967</v>
      </c>
    </row>
    <row r="203" spans="3:7" ht="30" hidden="1" customHeight="1" x14ac:dyDescent="0.25">
      <c r="C203" s="2" t="s">
        <v>2920</v>
      </c>
      <c r="D203" s="1">
        <f>_xlfn.NUMBERVALUE(RIGHT(LEFT(tbPassiveSkills[[#This Row],[Original]],FIND("%",tbPassiveSkills[[#This Row],[Original]])-1),2))/100</f>
        <v>0.08</v>
      </c>
      <c r="E203" s="2" t="s">
        <v>3149</v>
      </c>
      <c r="F203" s="2" t="str">
        <f>IF(ISNUMBER(FIND("% dfgh",tbPassiveSkills[[#This Row],[Original]])),_xlfn.CONCAT("+x%",tbPassiveSkills[[#This Row],[MetaName]]),"NO MATCH")</f>
        <v>NO MATCH</v>
      </c>
      <c r="G203" s="2" t="s">
        <v>1968</v>
      </c>
    </row>
    <row r="204" spans="3:7" ht="30" hidden="1" customHeight="1" x14ac:dyDescent="0.25">
      <c r="C204" s="2" t="s">
        <v>2920</v>
      </c>
      <c r="D204" s="1">
        <f>_xlfn.NUMBERVALUE(RIGHT(LEFT(tbPassiveSkills[[#This Row],[Original]],FIND("%",tbPassiveSkills[[#This Row],[Original]])-1),2))/100</f>
        <v>0.03</v>
      </c>
      <c r="E204" s="2" t="s">
        <v>3150</v>
      </c>
      <c r="F204" s="2" t="str">
        <f>IF(ISNUMBER(FIND("% dfgh",tbPassiveSkills[[#This Row],[Original]])),_xlfn.CONCAT("+x%",tbPassiveSkills[[#This Row],[MetaName]]),"NO MATCH")</f>
        <v>NO MATCH</v>
      </c>
      <c r="G204" s="2" t="s">
        <v>1969</v>
      </c>
    </row>
    <row r="205" spans="3:7" ht="30" hidden="1" customHeight="1" x14ac:dyDescent="0.25">
      <c r="C205" s="2" t="s">
        <v>2921</v>
      </c>
      <c r="D205" s="1">
        <f>_xlfn.NUMBERVALUE(RIGHT(LEFT(tbPassiveSkills[[#This Row],[Original]],FIND("%",tbPassiveSkills[[#This Row],[Original]])-1),2))/100</f>
        <v>0.1</v>
      </c>
      <c r="E205" s="2" t="s">
        <v>3149</v>
      </c>
      <c r="F205" s="2" t="str">
        <f>IF(ISNUMBER(FIND("% dfgh",tbPassiveSkills[[#This Row],[Original]])),_xlfn.CONCAT("+x%",tbPassiveSkills[[#This Row],[MetaName]]),"NO MATCH")</f>
        <v>NO MATCH</v>
      </c>
      <c r="G205" s="2" t="s">
        <v>1970</v>
      </c>
    </row>
    <row r="206" spans="3:7" ht="30" hidden="1" customHeight="1" x14ac:dyDescent="0.25">
      <c r="C206" s="2" t="s">
        <v>2921</v>
      </c>
      <c r="D206" s="1">
        <f>_xlfn.NUMBERVALUE(RIGHT(LEFT(tbPassiveSkills[[#This Row],[Original]],FIND("%",tbPassiveSkills[[#This Row],[Original]])-1),2))/100</f>
        <v>0.03</v>
      </c>
      <c r="E206" s="2" t="s">
        <v>3150</v>
      </c>
      <c r="F206" s="2" t="str">
        <f>IF(ISNUMBER(FIND("% dfgh",tbPassiveSkills[[#This Row],[Original]])),_xlfn.CONCAT("+x%",tbPassiveSkills[[#This Row],[MetaName]]),"NO MATCH")</f>
        <v>NO MATCH</v>
      </c>
      <c r="G206" s="2" t="s">
        <v>1969</v>
      </c>
    </row>
    <row r="207" spans="3:7" ht="30" hidden="1" customHeight="1" x14ac:dyDescent="0.25">
      <c r="C207" s="2" t="s">
        <v>1971</v>
      </c>
      <c r="D207" s="1">
        <f>_xlfn.NUMBERVALUE(RIGHT(LEFT(tbPassiveSkills[[#This Row],[Original]],FIND("%",tbPassiveSkills[[#This Row],[Original]])-1),2))/100</f>
        <v>0.04</v>
      </c>
      <c r="E207" s="2" t="s">
        <v>3150</v>
      </c>
      <c r="F207" s="2" t="str">
        <f>IF(ISNUMBER(FIND("% dfgh",tbPassiveSkills[[#This Row],[Original]])),_xlfn.CONCAT("+x%",tbPassiveSkills[[#This Row],[MetaName]]),"NO MATCH")</f>
        <v>NO MATCH</v>
      </c>
      <c r="G207" s="2" t="s">
        <v>1972</v>
      </c>
    </row>
    <row r="208" spans="3:7" ht="30" hidden="1" customHeight="1" x14ac:dyDescent="0.25">
      <c r="C208" s="2" t="s">
        <v>1971</v>
      </c>
      <c r="D208" s="2">
        <v>0.1</v>
      </c>
      <c r="E208" s="2" t="s">
        <v>3447</v>
      </c>
      <c r="F208" s="2" t="str">
        <f>IF(ISNUMBER(FIND("% dfgh",tbPassiveSkills[[#This Row],[Original]])),_xlfn.CONCAT("+x%",tbPassiveSkills[[#This Row],[MetaName]]),"NO MATCH")</f>
        <v>NO MATCH</v>
      </c>
      <c r="G208" s="2" t="s">
        <v>1973</v>
      </c>
    </row>
    <row r="209" spans="3:7" ht="30" hidden="1" customHeight="1" x14ac:dyDescent="0.25">
      <c r="C209" s="2" t="s">
        <v>1974</v>
      </c>
      <c r="D209" s="1">
        <f>_xlfn.NUMBERVALUE(RIGHT(LEFT(tbPassiveSkills[[#This Row],[Original]],FIND("%",tbPassiveSkills[[#This Row],[Original]])-1),2))/100</f>
        <v>0.14000000000000001</v>
      </c>
      <c r="E209" s="2" t="s">
        <v>3183</v>
      </c>
      <c r="F209" s="2" t="str">
        <f>IF(ISNUMBER(FIND("% dfgh",tbPassiveSkills[[#This Row],[Original]])),_xlfn.CONCAT("+x%",tbPassiveSkills[[#This Row],[MetaName]]),"NO MATCH")</f>
        <v>NO MATCH</v>
      </c>
      <c r="G209" s="2" t="s">
        <v>1975</v>
      </c>
    </row>
    <row r="210" spans="3:7" ht="30" hidden="1" customHeight="1" x14ac:dyDescent="0.25">
      <c r="C210" s="2" t="s">
        <v>1976</v>
      </c>
      <c r="D210" s="1">
        <f>_xlfn.NUMBERVALUE(RIGHT(LEFT(tbPassiveSkills[[#This Row],[Original]],FIND("%",tbPassiveSkills[[#This Row],[Original]])-1),2))/100</f>
        <v>0.1</v>
      </c>
      <c r="E210" s="2" t="s">
        <v>3183</v>
      </c>
      <c r="F210" s="2" t="str">
        <f>IF(ISNUMBER(FIND("% dfgh",tbPassiveSkills[[#This Row],[Original]])),_xlfn.CONCAT("+x%",tbPassiveSkills[[#This Row],[MetaName]]),"NO MATCH")</f>
        <v>NO MATCH</v>
      </c>
      <c r="G210" s="2" t="s">
        <v>1977</v>
      </c>
    </row>
    <row r="211" spans="3:7" ht="30" hidden="1" customHeight="1" x14ac:dyDescent="0.25">
      <c r="C211" s="2" t="s">
        <v>1976</v>
      </c>
      <c r="D211" s="2">
        <v>0.1</v>
      </c>
      <c r="E211" s="2" t="s">
        <v>3335</v>
      </c>
      <c r="F211" s="2" t="str">
        <f>IF(ISNUMBER(FIND("% dfgh",tbPassiveSkills[[#This Row],[Original]])),_xlfn.CONCAT("+x%",tbPassiveSkills[[#This Row],[MetaName]]),"NO MATCH")</f>
        <v>NO MATCH</v>
      </c>
      <c r="G211" s="2" t="s">
        <v>1978</v>
      </c>
    </row>
    <row r="212" spans="3:7" ht="30" hidden="1" customHeight="1" x14ac:dyDescent="0.25">
      <c r="C212" s="2" t="s">
        <v>1979</v>
      </c>
      <c r="D212" s="1">
        <f>_xlfn.NUMBERVALUE(RIGHT(LEFT(tbPassiveSkills[[#This Row],[Original]],FIND("%",tbPassiveSkills[[#This Row],[Original]])-1),2))/100</f>
        <v>0.1</v>
      </c>
      <c r="E212" s="2" t="s">
        <v>3183</v>
      </c>
      <c r="F212" s="2" t="str">
        <f>IF(ISNUMBER(FIND("% dfgh",tbPassiveSkills[[#This Row],[Original]])),_xlfn.CONCAT("+x%",tbPassiveSkills[[#This Row],[MetaName]]),"NO MATCH")</f>
        <v>NO MATCH</v>
      </c>
      <c r="G212" s="2" t="s">
        <v>1977</v>
      </c>
    </row>
    <row r="213" spans="3:7" ht="30" hidden="1" customHeight="1" x14ac:dyDescent="0.25">
      <c r="C213" s="2" t="s">
        <v>1979</v>
      </c>
      <c r="D213" s="1">
        <f>_xlfn.NUMBERVALUE(RIGHT(LEFT(tbPassiveSkills[[#This Row],[Original]],FIND("%",tbPassiveSkills[[#This Row],[Original]])-1),2))/100</f>
        <v>0.03</v>
      </c>
      <c r="E213" s="2" t="s">
        <v>3148</v>
      </c>
      <c r="F213" s="2" t="str">
        <f>IF(ISNUMBER(FIND("% dfgh",tbPassiveSkills[[#This Row],[Original]])),_xlfn.CONCAT("+x%",tbPassiveSkills[[#This Row],[MetaName]]),"NO MATCH")</f>
        <v>NO MATCH</v>
      </c>
      <c r="G213" s="2" t="s">
        <v>1980</v>
      </c>
    </row>
    <row r="214" spans="3:7" ht="30" hidden="1" customHeight="1" x14ac:dyDescent="0.25">
      <c r="C214" s="2" t="s">
        <v>1981</v>
      </c>
      <c r="D214" s="1">
        <f>_xlfn.NUMBERVALUE(RIGHT(LEFT(tbPassiveSkills[[#This Row],[Original]],FIND("%",tbPassiveSkills[[#This Row],[Original]])-1),2))/100</f>
        <v>0.05</v>
      </c>
      <c r="E214" s="2" t="s">
        <v>3148</v>
      </c>
      <c r="F214" s="2" t="str">
        <f>IF(ISNUMBER(FIND("% dfgh",tbPassiveSkills[[#This Row],[Original]])),_xlfn.CONCAT("+x%",tbPassiveSkills[[#This Row],[MetaName]]),"NO MATCH")</f>
        <v>NO MATCH</v>
      </c>
      <c r="G214" s="2" t="s">
        <v>1982</v>
      </c>
    </row>
    <row r="215" spans="3:7" ht="30" hidden="1" customHeight="1" x14ac:dyDescent="0.25">
      <c r="C215" s="2" t="s">
        <v>1983</v>
      </c>
      <c r="D215" s="2">
        <v>0.12</v>
      </c>
      <c r="E215" s="2" t="s">
        <v>3283</v>
      </c>
      <c r="F215" s="2" t="str">
        <f>IF(ISNUMBER(FIND("% dfgh",tbPassiveSkills[[#This Row],[Original]])),_xlfn.CONCAT("+x%",tbPassiveSkills[[#This Row],[MetaName]]),"NO MATCH")</f>
        <v>NO MATCH</v>
      </c>
      <c r="G215" s="2" t="s">
        <v>1984</v>
      </c>
    </row>
    <row r="216" spans="3:7" ht="30" hidden="1" customHeight="1" x14ac:dyDescent="0.25">
      <c r="C216" s="2" t="s">
        <v>1985</v>
      </c>
      <c r="D216" s="1">
        <f>_xlfn.NUMBERVALUE(RIGHT(LEFT(tbPassiveSkills[[#This Row],[Original]],FIND("%",tbPassiveSkills[[#This Row],[Original]])-1),2))/100</f>
        <v>0.1</v>
      </c>
      <c r="E216" s="2" t="s">
        <v>3205</v>
      </c>
      <c r="F216" s="2" t="str">
        <f>IF(ISNUMBER(FIND("% dfgh",tbPassiveSkills[[#This Row],[Original]])),_xlfn.CONCAT("+x%",tbPassiveSkills[[#This Row],[MetaName]]),"NO MATCH")</f>
        <v>NO MATCH</v>
      </c>
      <c r="G216" s="2" t="s">
        <v>1987</v>
      </c>
    </row>
    <row r="217" spans="3:7" ht="30" hidden="1" customHeight="1" x14ac:dyDescent="0.25">
      <c r="C217" s="2" t="s">
        <v>1985</v>
      </c>
      <c r="D217" s="2">
        <v>0.1</v>
      </c>
      <c r="E217" s="2" t="s">
        <v>3283</v>
      </c>
      <c r="F217" s="2" t="str">
        <f>IF(ISNUMBER(FIND("% dfgh",tbPassiveSkills[[#This Row],[Original]])),_xlfn.CONCAT("+x%",tbPassiveSkills[[#This Row],[MetaName]]),"NO MATCH")</f>
        <v>NO MATCH</v>
      </c>
      <c r="G217" s="2" t="s">
        <v>1986</v>
      </c>
    </row>
    <row r="218" spans="3:7" ht="30" hidden="1" customHeight="1" x14ac:dyDescent="0.25">
      <c r="C218" s="2" t="s">
        <v>1988</v>
      </c>
      <c r="D218" s="2">
        <v>0.06</v>
      </c>
      <c r="E218" s="2" t="s">
        <v>3502</v>
      </c>
      <c r="F218" s="2" t="str">
        <f>IF(ISNUMBER(FIND("% dfgh",tbPassiveSkills[[#This Row],[Original]])),_xlfn.CONCAT("+x%",tbPassiveSkills[[#This Row],[MetaName]]),"NO MATCH")</f>
        <v>NO MATCH</v>
      </c>
      <c r="G218" s="2" t="s">
        <v>1989</v>
      </c>
    </row>
    <row r="219" spans="3:7" ht="30" hidden="1" customHeight="1" x14ac:dyDescent="0.25">
      <c r="C219" s="2" t="s">
        <v>1990</v>
      </c>
      <c r="D219" s="1">
        <f>_xlfn.NUMBERVALUE(RIGHT(LEFT(tbPassiveSkills[[#This Row],[Original]],FIND("%",tbPassiveSkills[[#This Row],[Original]])-1),2))/100</f>
        <v>0.04</v>
      </c>
      <c r="E219" s="2" t="s">
        <v>3139</v>
      </c>
      <c r="F219" s="2" t="str">
        <f>IF(ISNUMBER(FIND("% dfgh",tbPassiveSkills[[#This Row],[Original]])),_xlfn.CONCAT("+x%",tbPassiveSkills[[#This Row],[MetaName]]),"NO MATCH")</f>
        <v>NO MATCH</v>
      </c>
      <c r="G219" s="2" t="s">
        <v>1991</v>
      </c>
    </row>
    <row r="220" spans="3:7" ht="30" hidden="1" customHeight="1" x14ac:dyDescent="0.25">
      <c r="C220" s="2" t="s">
        <v>1992</v>
      </c>
      <c r="D220" s="2">
        <v>0.03</v>
      </c>
      <c r="E220" s="2" t="s">
        <v>3524</v>
      </c>
      <c r="F220" s="2" t="str">
        <f>IF(ISNUMBER(FIND("% dfgh",tbPassiveSkills[[#This Row],[Original]])),_xlfn.CONCAT("+x%",tbPassiveSkills[[#This Row],[MetaName]]),"NO MATCH")</f>
        <v>NO MATCH</v>
      </c>
      <c r="G220" s="2" t="s">
        <v>1963</v>
      </c>
    </row>
    <row r="221" spans="3:7" ht="30" hidden="1" customHeight="1" x14ac:dyDescent="0.25">
      <c r="C221" s="2" t="s">
        <v>1992</v>
      </c>
      <c r="D221" s="2">
        <v>0.15</v>
      </c>
      <c r="E221" s="2" t="s">
        <v>3284</v>
      </c>
      <c r="F221" s="2" t="str">
        <f>IF(ISNUMBER(FIND("% dfgh",tbPassiveSkills[[#This Row],[Original]])),_xlfn.CONCAT("+x%",tbPassiveSkills[[#This Row],[MetaName]]),"NO MATCH")</f>
        <v>NO MATCH</v>
      </c>
      <c r="G221" s="2" t="s">
        <v>1993</v>
      </c>
    </row>
    <row r="222" spans="3:7" ht="30" hidden="1" customHeight="1" x14ac:dyDescent="0.25">
      <c r="C222" s="2" t="s">
        <v>1994</v>
      </c>
      <c r="D222" s="2">
        <v>0.12</v>
      </c>
      <c r="E222" s="2" t="s">
        <v>3503</v>
      </c>
      <c r="F222" s="2" t="str">
        <f>IF(ISNUMBER(FIND("% dfgh",tbPassiveSkills[[#This Row],[Original]])),_xlfn.CONCAT("+x%",tbPassiveSkills[[#This Row],[MetaName]]),"NO MATCH")</f>
        <v>NO MATCH</v>
      </c>
      <c r="G222" s="2" t="s">
        <v>1995</v>
      </c>
    </row>
    <row r="223" spans="3:7" ht="30" hidden="1" customHeight="1" x14ac:dyDescent="0.25">
      <c r="C223" s="2" t="s">
        <v>1996</v>
      </c>
      <c r="D223" s="2">
        <v>0.04</v>
      </c>
      <c r="E223" s="2" t="s">
        <v>3503</v>
      </c>
      <c r="F223" s="2" t="str">
        <f>IF(ISNUMBER(FIND("% dfgh",tbPassiveSkills[[#This Row],[Original]])),_xlfn.CONCAT("+x%",tbPassiveSkills[[#This Row],[MetaName]]),"NO MATCH")</f>
        <v>NO MATCH</v>
      </c>
      <c r="G223" s="2" t="s">
        <v>1997</v>
      </c>
    </row>
    <row r="224" spans="3:7" ht="30" hidden="1" customHeight="1" x14ac:dyDescent="0.25">
      <c r="C224" s="2" t="s">
        <v>1996</v>
      </c>
      <c r="D224" s="2">
        <v>0.08</v>
      </c>
      <c r="E224" s="2" t="s">
        <v>3283</v>
      </c>
      <c r="F224" s="2" t="str">
        <f>IF(ISNUMBER(FIND("% dfgh",tbPassiveSkills[[#This Row],[Original]])),_xlfn.CONCAT("+x%",tbPassiveSkills[[#This Row],[MetaName]]),"NO MATCH")</f>
        <v>NO MATCH</v>
      </c>
      <c r="G224" s="2" t="s">
        <v>1998</v>
      </c>
    </row>
    <row r="225" spans="3:7" ht="30" hidden="1" customHeight="1" x14ac:dyDescent="0.25">
      <c r="C225" s="2" t="s">
        <v>1999</v>
      </c>
      <c r="D225" s="2">
        <v>0.02</v>
      </c>
      <c r="E225" s="2" t="s">
        <v>3460</v>
      </c>
      <c r="F225" s="2" t="str">
        <f>IF(ISNUMBER(FIND("% dfgh",tbPassiveSkills[[#This Row],[Original]])),_xlfn.CONCAT("+x%",tbPassiveSkills[[#This Row],[MetaName]]),"NO MATCH")</f>
        <v>NO MATCH</v>
      </c>
      <c r="G225" s="2" t="s">
        <v>2000</v>
      </c>
    </row>
    <row r="226" spans="3:7" ht="30" hidden="1" customHeight="1" x14ac:dyDescent="0.25">
      <c r="C226" s="2" t="s">
        <v>2001</v>
      </c>
      <c r="D226" s="2">
        <v>0.3</v>
      </c>
      <c r="E226" s="2" t="s">
        <v>3498</v>
      </c>
      <c r="F226" s="2" t="str">
        <f>IF(ISNUMBER(FIND("% dfgh",tbPassiveSkills[[#This Row],[Original]])),_xlfn.CONCAT("+x%",tbPassiveSkills[[#This Row],[MetaName]]),"NO MATCH")</f>
        <v>NO MATCH</v>
      </c>
      <c r="G226" s="2" t="s">
        <v>2002</v>
      </c>
    </row>
    <row r="227" spans="3:7" ht="30" hidden="1" customHeight="1" x14ac:dyDescent="0.25">
      <c r="C227" s="2" t="s">
        <v>2001</v>
      </c>
      <c r="D227" s="2">
        <v>0.3</v>
      </c>
      <c r="E227" s="2" t="s">
        <v>3492</v>
      </c>
      <c r="F227" s="2" t="str">
        <f>IF(ISNUMBER(FIND("% dfgh",tbPassiveSkills[[#This Row],[Original]])),_xlfn.CONCAT("+x%",tbPassiveSkills[[#This Row],[MetaName]]),"NO MATCH")</f>
        <v>NO MATCH</v>
      </c>
      <c r="G227" s="2" t="s">
        <v>2003</v>
      </c>
    </row>
    <row r="228" spans="3:7" ht="30" hidden="1" customHeight="1" x14ac:dyDescent="0.25">
      <c r="C228" s="2" t="s">
        <v>2004</v>
      </c>
      <c r="D228" s="2">
        <v>0.1</v>
      </c>
      <c r="E228" s="2" t="s">
        <v>3510</v>
      </c>
      <c r="F228" s="2" t="str">
        <f>IF(ISNUMBER(FIND("% dfgh",tbPassiveSkills[[#This Row],[Original]])),_xlfn.CONCAT("+x%",tbPassiveSkills[[#This Row],[MetaName]]),"NO MATCH")</f>
        <v>NO MATCH</v>
      </c>
      <c r="G228" s="2" t="s">
        <v>2006</v>
      </c>
    </row>
    <row r="229" spans="3:7" ht="30" hidden="1" customHeight="1" x14ac:dyDescent="0.25">
      <c r="C229" s="2" t="s">
        <v>2004</v>
      </c>
      <c r="D229" s="2">
        <v>0.06</v>
      </c>
      <c r="E229" s="2" t="s">
        <v>3235</v>
      </c>
      <c r="F229" s="2" t="str">
        <f>IF(ISNUMBER(FIND("% dfgh",tbPassiveSkills[[#This Row],[Original]])),_xlfn.CONCAT("+x%",tbPassiveSkills[[#This Row],[MetaName]]),"NO MATCH")</f>
        <v>NO MATCH</v>
      </c>
      <c r="G229" s="2" t="s">
        <v>2005</v>
      </c>
    </row>
    <row r="230" spans="3:7" ht="30" hidden="1" customHeight="1" x14ac:dyDescent="0.25">
      <c r="C230" s="2" t="s">
        <v>2007</v>
      </c>
      <c r="D230" s="2">
        <v>0.03</v>
      </c>
      <c r="E230" s="2" t="s">
        <v>3263</v>
      </c>
      <c r="F230" s="2" t="str">
        <f>IF(ISNUMBER(FIND("% dfgh",tbPassiveSkills[[#This Row],[Original]])),_xlfn.CONCAT("+x%",tbPassiveSkills[[#This Row],[MetaName]]),"NO MATCH")</f>
        <v>NO MATCH</v>
      </c>
      <c r="G230" s="2" t="s">
        <v>2008</v>
      </c>
    </row>
    <row r="231" spans="3:7" ht="30" hidden="1" customHeight="1" x14ac:dyDescent="0.25">
      <c r="C231" s="2" t="s">
        <v>2007</v>
      </c>
      <c r="D231" s="2">
        <v>0.03</v>
      </c>
      <c r="E231" s="2" t="s">
        <v>3387</v>
      </c>
      <c r="F231" s="2" t="str">
        <f>IF(ISNUMBER(FIND("% dfgh",tbPassiveSkills[[#This Row],[Original]])),_xlfn.CONCAT("+x%",tbPassiveSkills[[#This Row],[MetaName]]),"NO MATCH")</f>
        <v>NO MATCH</v>
      </c>
      <c r="G231" s="2" t="s">
        <v>1938</v>
      </c>
    </row>
    <row r="232" spans="3:7" ht="30" hidden="1" customHeight="1" x14ac:dyDescent="0.25">
      <c r="C232" s="2" t="s">
        <v>2009</v>
      </c>
      <c r="D232" s="2">
        <v>0.1</v>
      </c>
      <c r="E232" s="2" t="s">
        <v>3468</v>
      </c>
      <c r="F232" s="2" t="str">
        <f>IF(ISNUMBER(FIND("% dfgh",tbPassiveSkills[[#This Row],[Original]])),_xlfn.CONCAT("+x%",tbPassiveSkills[[#This Row],[MetaName]]),"NO MATCH")</f>
        <v>NO MATCH</v>
      </c>
      <c r="G232" s="2" t="s">
        <v>1853</v>
      </c>
    </row>
    <row r="233" spans="3:7" ht="30" hidden="1" customHeight="1" x14ac:dyDescent="0.25">
      <c r="C233" s="2" t="s">
        <v>2009</v>
      </c>
      <c r="D233" s="2">
        <v>0.04</v>
      </c>
      <c r="E233" s="2" t="s">
        <v>3263</v>
      </c>
      <c r="F233" s="2" t="str">
        <f>IF(ISNUMBER(FIND("% dfgh",tbPassiveSkills[[#This Row],[Original]])),_xlfn.CONCAT("+x%",tbPassiveSkills[[#This Row],[MetaName]]),"NO MATCH")</f>
        <v>NO MATCH</v>
      </c>
      <c r="G233" s="2" t="s">
        <v>2010</v>
      </c>
    </row>
    <row r="234" spans="3:7" ht="30" hidden="1" customHeight="1" x14ac:dyDescent="0.25">
      <c r="C234" s="2" t="s">
        <v>2011</v>
      </c>
      <c r="D234" s="2">
        <v>0.1</v>
      </c>
      <c r="E234" s="2" t="s">
        <v>3510</v>
      </c>
      <c r="F234" s="2" t="str">
        <f>IF(ISNUMBER(FIND("% dfgh",tbPassiveSkills[[#This Row],[Original]])),_xlfn.CONCAT("+x%",tbPassiveSkills[[#This Row],[MetaName]]),"NO MATCH")</f>
        <v>NO MATCH</v>
      </c>
      <c r="G234" s="2" t="s">
        <v>2006</v>
      </c>
    </row>
    <row r="235" spans="3:7" ht="30" hidden="1" customHeight="1" x14ac:dyDescent="0.25">
      <c r="C235" s="2" t="s">
        <v>2011</v>
      </c>
      <c r="D235" s="2">
        <v>0.2</v>
      </c>
      <c r="E235" s="2" t="s">
        <v>3298</v>
      </c>
      <c r="F235" s="2" t="str">
        <f>IF(ISNUMBER(FIND("% dfgh",tbPassiveSkills[[#This Row],[Original]])),_xlfn.CONCAT("+x%",tbPassiveSkills[[#This Row],[MetaName]]),"NO MATCH")</f>
        <v>NO MATCH</v>
      </c>
      <c r="G235" s="2" t="s">
        <v>2012</v>
      </c>
    </row>
    <row r="236" spans="3:7" ht="30" hidden="1" customHeight="1" x14ac:dyDescent="0.25">
      <c r="C236" s="2" t="s">
        <v>2013</v>
      </c>
      <c r="D236" s="1">
        <f>_xlfn.NUMBERVALUE(RIGHT(LEFT(tbPassiveSkills[[#This Row],[Original]],FIND("%",tbPassiveSkills[[#This Row],[Original]])-1),2))/100</f>
        <v>0.12</v>
      </c>
      <c r="E236" s="2" t="s">
        <v>3163</v>
      </c>
      <c r="F236" s="2" t="str">
        <f>IF(ISNUMBER(FIND("% dfgh",tbPassiveSkills[[#This Row],[Original]])),_xlfn.CONCAT("+x%",tbPassiveSkills[[#This Row],[MetaName]]),"NO MATCH")</f>
        <v>NO MATCH</v>
      </c>
      <c r="G236" s="2" t="s">
        <v>2014</v>
      </c>
    </row>
    <row r="237" spans="3:7" ht="30" hidden="1" customHeight="1" x14ac:dyDescent="0.25">
      <c r="C237" s="2" t="s">
        <v>2922</v>
      </c>
      <c r="D237" s="1">
        <f>_xlfn.NUMBERVALUE(RIGHT(LEFT(tbPassiveSkills[[#This Row],[Original]],FIND("%",tbPassiveSkills[[#This Row],[Original]])-1),2))/100</f>
        <v>0.08</v>
      </c>
      <c r="E237" s="2" t="s">
        <v>3163</v>
      </c>
      <c r="F237" s="2" t="str">
        <f>IF(ISNUMBER(FIND("% dfgh",tbPassiveSkills[[#This Row],[Original]])),_xlfn.CONCAT("+x%",tbPassiveSkills[[#This Row],[MetaName]]),"NO MATCH")</f>
        <v>NO MATCH</v>
      </c>
      <c r="G237" s="2" t="s">
        <v>2015</v>
      </c>
    </row>
    <row r="238" spans="3:7" ht="30" hidden="1" customHeight="1" x14ac:dyDescent="0.25">
      <c r="C238" s="2" t="s">
        <v>2922</v>
      </c>
      <c r="D238" s="2">
        <v>0.04</v>
      </c>
      <c r="E238" s="2" t="s">
        <v>3263</v>
      </c>
      <c r="F238" s="2" t="str">
        <f>IF(ISNUMBER(FIND("% dfgh",tbPassiveSkills[[#This Row],[Original]])),_xlfn.CONCAT("+x%",tbPassiveSkills[[#This Row],[MetaName]]),"NO MATCH")</f>
        <v>NO MATCH</v>
      </c>
      <c r="G238" s="2" t="s">
        <v>2010</v>
      </c>
    </row>
    <row r="239" spans="3:7" ht="30" hidden="1" customHeight="1" x14ac:dyDescent="0.25">
      <c r="C239" s="2" t="s">
        <v>2923</v>
      </c>
      <c r="D239" s="1">
        <f>_xlfn.NUMBERVALUE(RIGHT(LEFT(tbPassiveSkills[[#This Row],[Original]],FIND("%",tbPassiveSkills[[#This Row],[Original]])-1),2))/100</f>
        <v>0.08</v>
      </c>
      <c r="E239" s="2" t="s">
        <v>3163</v>
      </c>
      <c r="F239" s="2" t="str">
        <f>IF(ISNUMBER(FIND("% dfgh",tbPassiveSkills[[#This Row],[Original]])),_xlfn.CONCAT("+x%",tbPassiveSkills[[#This Row],[MetaName]]),"NO MATCH")</f>
        <v>NO MATCH</v>
      </c>
      <c r="G239" s="2" t="s">
        <v>2015</v>
      </c>
    </row>
    <row r="240" spans="3:7" ht="30" hidden="1" customHeight="1" x14ac:dyDescent="0.25">
      <c r="C240" s="2" t="s">
        <v>2923</v>
      </c>
      <c r="D240" s="2">
        <v>0.03</v>
      </c>
      <c r="E240" s="2" t="s">
        <v>3263</v>
      </c>
      <c r="F240" s="2" t="str">
        <f>IF(ISNUMBER(FIND("% dfgh",tbPassiveSkills[[#This Row],[Original]])),_xlfn.CONCAT("+x%",tbPassiveSkills[[#This Row],[MetaName]]),"NO MATCH")</f>
        <v>NO MATCH</v>
      </c>
      <c r="G240" s="2" t="s">
        <v>2008</v>
      </c>
    </row>
    <row r="241" spans="3:7" ht="30" hidden="1" customHeight="1" x14ac:dyDescent="0.25">
      <c r="C241" s="2" t="s">
        <v>2924</v>
      </c>
      <c r="D241" s="1">
        <f>_xlfn.NUMBERVALUE(RIGHT(LEFT(tbPassiveSkills[[#This Row],[Original]],FIND("%",tbPassiveSkills[[#This Row],[Original]])-1),2))/100</f>
        <v>0.1</v>
      </c>
      <c r="E241" s="2" t="s">
        <v>3163</v>
      </c>
      <c r="F241" s="2" t="str">
        <f>IF(ISNUMBER(FIND("% dfgh",tbPassiveSkills[[#This Row],[Original]])),_xlfn.CONCAT("+x%",tbPassiveSkills[[#This Row],[MetaName]]),"NO MATCH")</f>
        <v>NO MATCH</v>
      </c>
      <c r="G241" s="2" t="s">
        <v>2016</v>
      </c>
    </row>
    <row r="242" spans="3:7" ht="30" hidden="1" customHeight="1" x14ac:dyDescent="0.25">
      <c r="C242" s="2" t="s">
        <v>2924</v>
      </c>
      <c r="D242" s="2">
        <v>0.2</v>
      </c>
      <c r="E242" s="2" t="s">
        <v>3298</v>
      </c>
      <c r="F242" s="2" t="str">
        <f>IF(ISNUMBER(FIND("% dfgh",tbPassiveSkills[[#This Row],[Original]])),_xlfn.CONCAT("+x%",tbPassiveSkills[[#This Row],[MetaName]]),"NO MATCH")</f>
        <v>NO MATCH</v>
      </c>
      <c r="G242" s="2" t="s">
        <v>2012</v>
      </c>
    </row>
    <row r="243" spans="3:7" ht="30" hidden="1" customHeight="1" x14ac:dyDescent="0.25">
      <c r="C243" s="2" t="s">
        <v>2925</v>
      </c>
      <c r="D243" s="1">
        <f>_xlfn.NUMBERVALUE(RIGHT(LEFT(tbPassiveSkills[[#This Row],[Original]],FIND("%",tbPassiveSkills[[#This Row],[Original]])-1),2))/100</f>
        <v>0.1</v>
      </c>
      <c r="E243" s="2" t="s">
        <v>3163</v>
      </c>
      <c r="F243" s="2" t="str">
        <f>IF(ISNUMBER(FIND("% dfgh",tbPassiveSkills[[#This Row],[Original]])),_xlfn.CONCAT("+x%",tbPassiveSkills[[#This Row],[MetaName]]),"NO MATCH")</f>
        <v>NO MATCH</v>
      </c>
      <c r="G243" s="2" t="s">
        <v>2016</v>
      </c>
    </row>
    <row r="244" spans="3:7" ht="30" hidden="1" customHeight="1" x14ac:dyDescent="0.25">
      <c r="C244" s="2" t="s">
        <v>2925</v>
      </c>
      <c r="D244" s="2">
        <v>0.15</v>
      </c>
      <c r="E244" s="2" t="s">
        <v>3298</v>
      </c>
      <c r="F244" s="2" t="str">
        <f>IF(ISNUMBER(FIND("% dfgh",tbPassiveSkills[[#This Row],[Original]])),_xlfn.CONCAT("+x%",tbPassiveSkills[[#This Row],[MetaName]]),"NO MATCH")</f>
        <v>NO MATCH</v>
      </c>
      <c r="G244" s="2" t="s">
        <v>2017</v>
      </c>
    </row>
    <row r="245" spans="3:7" ht="30" hidden="1" customHeight="1" x14ac:dyDescent="0.25">
      <c r="C245" s="2" t="s">
        <v>2018</v>
      </c>
      <c r="D245" s="1">
        <f>_xlfn.NUMBERVALUE(RIGHT(LEFT(tbPassiveSkills[[#This Row],[Original]],FIND("%",tbPassiveSkills[[#This Row],[Original]])-1),2))/100</f>
        <v>0.12</v>
      </c>
      <c r="E245" s="2" t="s">
        <v>3163</v>
      </c>
      <c r="F245" s="2" t="str">
        <f>IF(ISNUMBER(FIND("% dfgh",tbPassiveSkills[[#This Row],[Original]])),_xlfn.CONCAT("+x%",tbPassiveSkills[[#This Row],[MetaName]]),"NO MATCH")</f>
        <v>NO MATCH</v>
      </c>
      <c r="G245" s="2" t="s">
        <v>2014</v>
      </c>
    </row>
    <row r="246" spans="3:7" ht="30" hidden="1" customHeight="1" x14ac:dyDescent="0.25">
      <c r="C246" s="2" t="s">
        <v>2018</v>
      </c>
      <c r="D246" s="2">
        <v>0.2</v>
      </c>
      <c r="E246" s="2" t="s">
        <v>3415</v>
      </c>
      <c r="F246" s="2" t="str">
        <f>IF(ISNUMBER(FIND("% dfgh",tbPassiveSkills[[#This Row],[Original]])),_xlfn.CONCAT("+x%",tbPassiveSkills[[#This Row],[MetaName]]),"NO MATCH")</f>
        <v>NO MATCH</v>
      </c>
      <c r="G246" s="2" t="s">
        <v>2020</v>
      </c>
    </row>
    <row r="247" spans="3:7" ht="30" hidden="1" customHeight="1" x14ac:dyDescent="0.25">
      <c r="C247" s="2" t="s">
        <v>2018</v>
      </c>
      <c r="D247" s="2">
        <v>4.0000000000000001E-3</v>
      </c>
      <c r="E247" s="2" t="s">
        <v>3219</v>
      </c>
      <c r="F247" s="2" t="str">
        <f>IF(ISNUMBER(FIND("% dfgh",tbPassiveSkills[[#This Row],[Original]])),_xlfn.CONCAT("+x%",tbPassiveSkills[[#This Row],[MetaName]]),"NO MATCH")</f>
        <v>NO MATCH</v>
      </c>
      <c r="G247" s="2" t="s">
        <v>2019</v>
      </c>
    </row>
    <row r="248" spans="3:7" ht="30" hidden="1" customHeight="1" x14ac:dyDescent="0.25">
      <c r="C248" s="2" t="s">
        <v>2021</v>
      </c>
      <c r="D248" s="1">
        <f>_xlfn.NUMBERVALUE(RIGHT(LEFT(tbPassiveSkills[[#This Row],[Original]],FIND("%",tbPassiveSkills[[#This Row],[Original]])-1),2))/100</f>
        <v>0.2</v>
      </c>
      <c r="E248" s="2" t="s">
        <v>3210</v>
      </c>
      <c r="F248" s="2" t="str">
        <f>IF(ISNUMBER(FIND("% dfgh",tbPassiveSkills[[#This Row],[Original]])),_xlfn.CONCAT("+x%",tbPassiveSkills[[#This Row],[MetaName]]),"NO MATCH")</f>
        <v>NO MATCH</v>
      </c>
      <c r="G248" s="2" t="s">
        <v>2023</v>
      </c>
    </row>
    <row r="249" spans="3:7" ht="30" hidden="1" customHeight="1" x14ac:dyDescent="0.25">
      <c r="C249" s="2" t="s">
        <v>2021</v>
      </c>
      <c r="D249" s="2">
        <v>0.1</v>
      </c>
      <c r="E249" s="2" t="s">
        <v>3468</v>
      </c>
      <c r="F249" s="2" t="str">
        <f>IF(ISNUMBER(FIND("% dfgh",tbPassiveSkills[[#This Row],[Original]])),_xlfn.CONCAT("+x%",tbPassiveSkills[[#This Row],[MetaName]]),"NO MATCH")</f>
        <v>NO MATCH</v>
      </c>
      <c r="G249" s="2" t="s">
        <v>1853</v>
      </c>
    </row>
    <row r="250" spans="3:7" ht="30" hidden="1" customHeight="1" x14ac:dyDescent="0.25">
      <c r="C250" s="2" t="s">
        <v>2021</v>
      </c>
      <c r="D250" s="2">
        <v>0.1</v>
      </c>
      <c r="E250" s="2" t="s">
        <v>3319</v>
      </c>
      <c r="F250" s="2" t="str">
        <f>IF(ISNUMBER(FIND("% dfgh",tbPassiveSkills[[#This Row],[Original]])),_xlfn.CONCAT("+x%",tbPassiveSkills[[#This Row],[MetaName]]),"NO MATCH")</f>
        <v>NO MATCH</v>
      </c>
      <c r="G250" s="2" t="s">
        <v>2022</v>
      </c>
    </row>
    <row r="251" spans="3:7" ht="30" hidden="1" customHeight="1" x14ac:dyDescent="0.25">
      <c r="C251" s="2" t="s">
        <v>2024</v>
      </c>
      <c r="D251" s="2">
        <v>0.08</v>
      </c>
      <c r="E251" s="2" t="s">
        <v>3285</v>
      </c>
      <c r="F251" s="2" t="str">
        <f>IF(ISNUMBER(FIND("% dfgh",tbPassiveSkills[[#This Row],[Original]])),_xlfn.CONCAT("+x%",tbPassiveSkills[[#This Row],[MetaName]]),"NO MATCH")</f>
        <v>NO MATCH</v>
      </c>
      <c r="G251" s="2" t="s">
        <v>2025</v>
      </c>
    </row>
    <row r="252" spans="3:7" ht="30" hidden="1" customHeight="1" x14ac:dyDescent="0.25">
      <c r="C252" s="2" t="s">
        <v>2024</v>
      </c>
      <c r="D252" s="2">
        <v>0.08</v>
      </c>
      <c r="E252" s="2" t="s">
        <v>3365</v>
      </c>
      <c r="F252" s="2" t="str">
        <f>IF(ISNUMBER(FIND("% dfgh",tbPassiveSkills[[#This Row],[Original]])),_xlfn.CONCAT("+x%",tbPassiveSkills[[#This Row],[MetaName]]),"NO MATCH")</f>
        <v>NO MATCH</v>
      </c>
      <c r="G252" s="2" t="s">
        <v>2026</v>
      </c>
    </row>
    <row r="253" spans="3:7" ht="30" hidden="1" customHeight="1" x14ac:dyDescent="0.25">
      <c r="C253" s="2" t="s">
        <v>2926</v>
      </c>
      <c r="D253" s="2">
        <v>0.12</v>
      </c>
      <c r="E253" s="2" t="s">
        <v>3285</v>
      </c>
      <c r="F253" s="2" t="str">
        <f>IF(ISNUMBER(FIND("% dfgh",tbPassiveSkills[[#This Row],[Original]])),_xlfn.CONCAT("+x%",tbPassiveSkills[[#This Row],[MetaName]]),"NO MATCH")</f>
        <v>NO MATCH</v>
      </c>
      <c r="G253" s="2" t="s">
        <v>2027</v>
      </c>
    </row>
    <row r="254" spans="3:7" ht="30" hidden="1" customHeight="1" x14ac:dyDescent="0.25">
      <c r="C254" s="2" t="s">
        <v>2927</v>
      </c>
      <c r="D254" s="2">
        <v>0.15</v>
      </c>
      <c r="E254" s="2" t="s">
        <v>3285</v>
      </c>
      <c r="F254" s="2" t="str">
        <f>IF(ISNUMBER(FIND("% dfgh",tbPassiveSkills[[#This Row],[Original]])),_xlfn.CONCAT("+x%",tbPassiveSkills[[#This Row],[MetaName]]),"NO MATCH")</f>
        <v>NO MATCH</v>
      </c>
      <c r="G254" s="2" t="s">
        <v>2028</v>
      </c>
    </row>
    <row r="255" spans="3:7" ht="30" hidden="1" customHeight="1" x14ac:dyDescent="0.25">
      <c r="C255" s="2" t="s">
        <v>2928</v>
      </c>
      <c r="D255" s="2">
        <v>0.1</v>
      </c>
      <c r="E255" s="2" t="s">
        <v>3285</v>
      </c>
      <c r="F255" s="2" t="str">
        <f>IF(ISNUMBER(FIND("% dfgh",tbPassiveSkills[[#This Row],[Original]])),_xlfn.CONCAT("+x%",tbPassiveSkills[[#This Row],[MetaName]]),"NO MATCH")</f>
        <v>NO MATCH</v>
      </c>
      <c r="G255" s="2" t="s">
        <v>2029</v>
      </c>
    </row>
    <row r="256" spans="3:7" ht="30" hidden="1" customHeight="1" x14ac:dyDescent="0.25">
      <c r="C256" s="2" t="s">
        <v>2928</v>
      </c>
      <c r="D256" s="2">
        <v>0.1</v>
      </c>
      <c r="E256" s="2" t="s">
        <v>3331</v>
      </c>
      <c r="F256" s="2" t="str">
        <f>IF(ISNUMBER(FIND("% dfgh",tbPassiveSkills[[#This Row],[Original]])),_xlfn.CONCAT("+x%",tbPassiveSkills[[#This Row],[MetaName]]),"NO MATCH")</f>
        <v>NO MATCH</v>
      </c>
      <c r="G256" s="2" t="s">
        <v>2030</v>
      </c>
    </row>
    <row r="257" spans="3:7" ht="30" hidden="1" customHeight="1" x14ac:dyDescent="0.25">
      <c r="C257" s="2" t="s">
        <v>2929</v>
      </c>
      <c r="D257" s="2">
        <v>0.12</v>
      </c>
      <c r="E257" s="2" t="s">
        <v>3285</v>
      </c>
      <c r="F257" s="2" t="str">
        <f>IF(ISNUMBER(FIND("% dfgh",tbPassiveSkills[[#This Row],[Original]])),_xlfn.CONCAT("+x%",tbPassiveSkills[[#This Row],[MetaName]]),"NO MATCH")</f>
        <v>NO MATCH</v>
      </c>
      <c r="G257" s="2" t="s">
        <v>2027</v>
      </c>
    </row>
    <row r="258" spans="3:7" ht="30" hidden="1" customHeight="1" x14ac:dyDescent="0.25">
      <c r="C258" s="2" t="s">
        <v>2929</v>
      </c>
      <c r="D258" s="2">
        <v>0.1</v>
      </c>
      <c r="E258" s="2" t="s">
        <v>3331</v>
      </c>
      <c r="F258" s="2" t="str">
        <f>IF(ISNUMBER(FIND("% dfgh",tbPassiveSkills[[#This Row],[Original]])),_xlfn.CONCAT("+x%",tbPassiveSkills[[#This Row],[MetaName]]),"NO MATCH")</f>
        <v>NO MATCH</v>
      </c>
      <c r="G258" s="2" t="s">
        <v>2030</v>
      </c>
    </row>
    <row r="259" spans="3:7" ht="30" hidden="1" customHeight="1" x14ac:dyDescent="0.25">
      <c r="C259" s="2" t="s">
        <v>2031</v>
      </c>
      <c r="D259" s="2">
        <v>0.1</v>
      </c>
      <c r="E259" s="2" t="s">
        <v>3285</v>
      </c>
      <c r="F259" s="2" t="str">
        <f>IF(ISNUMBER(FIND("% dfgh",tbPassiveSkills[[#This Row],[Original]])),_xlfn.CONCAT("+x%",tbPassiveSkills[[#This Row],[MetaName]]),"NO MATCH")</f>
        <v>NO MATCH</v>
      </c>
      <c r="G259" s="2" t="s">
        <v>2029</v>
      </c>
    </row>
    <row r="260" spans="3:7" ht="30" hidden="1" customHeight="1" x14ac:dyDescent="0.25">
      <c r="C260" s="2" t="s">
        <v>2031</v>
      </c>
      <c r="D260" s="2">
        <v>0.2</v>
      </c>
      <c r="E260" s="2" t="s">
        <v>3299</v>
      </c>
      <c r="F260" s="2" t="str">
        <f>IF(ISNUMBER(FIND("% dfgh",tbPassiveSkills[[#This Row],[Original]])),_xlfn.CONCAT("+x%",tbPassiveSkills[[#This Row],[MetaName]]),"NO MATCH")</f>
        <v>NO MATCH</v>
      </c>
      <c r="G260" s="2" t="s">
        <v>2032</v>
      </c>
    </row>
    <row r="261" spans="3:7" ht="30" hidden="1" customHeight="1" x14ac:dyDescent="0.25">
      <c r="C261" s="2" t="s">
        <v>2033</v>
      </c>
      <c r="D261" s="2">
        <v>0.06</v>
      </c>
      <c r="E261" s="2" t="s">
        <v>3504</v>
      </c>
      <c r="F261" s="2" t="str">
        <f>IF(ISNUMBER(FIND("% dfgh",tbPassiveSkills[[#This Row],[Original]])),_xlfn.CONCAT("+x%",tbPassiveSkills[[#This Row],[MetaName]]),"NO MATCH")</f>
        <v>NO MATCH</v>
      </c>
      <c r="G261" s="2" t="s">
        <v>2034</v>
      </c>
    </row>
    <row r="262" spans="3:7" ht="30" hidden="1" customHeight="1" x14ac:dyDescent="0.25">
      <c r="C262" s="2" t="s">
        <v>2035</v>
      </c>
      <c r="D262" s="2">
        <v>0.1</v>
      </c>
      <c r="E262" s="2" t="s">
        <v>3285</v>
      </c>
      <c r="F262" s="2" t="str">
        <f>IF(ISNUMBER(FIND("% dfgh",tbPassiveSkills[[#This Row],[Original]])),_xlfn.CONCAT("+x%",tbPassiveSkills[[#This Row],[MetaName]]),"NO MATCH")</f>
        <v>NO MATCH</v>
      </c>
      <c r="G262" s="2" t="s">
        <v>2029</v>
      </c>
    </row>
    <row r="263" spans="3:7" ht="30" hidden="1" customHeight="1" x14ac:dyDescent="0.25">
      <c r="C263" s="2" t="s">
        <v>2035</v>
      </c>
      <c r="D263" s="2">
        <v>0.3</v>
      </c>
      <c r="E263" s="2" t="s">
        <v>3327</v>
      </c>
      <c r="F263" s="2" t="str">
        <f>IF(ISNUMBER(FIND("% dfgh",tbPassiveSkills[[#This Row],[Original]])),_xlfn.CONCAT("+x%",tbPassiveSkills[[#This Row],[MetaName]]),"NO MATCH")</f>
        <v>NO MATCH</v>
      </c>
      <c r="G263" s="2" t="s">
        <v>2036</v>
      </c>
    </row>
    <row r="264" spans="3:7" ht="30" hidden="1" customHeight="1" x14ac:dyDescent="0.25">
      <c r="C264" s="2" t="s">
        <v>2037</v>
      </c>
      <c r="D264" s="2">
        <v>0.1</v>
      </c>
      <c r="E264" s="2" t="s">
        <v>3285</v>
      </c>
      <c r="F264" s="2" t="str">
        <f>IF(ISNUMBER(FIND("% dfgh",tbPassiveSkills[[#This Row],[Original]])),_xlfn.CONCAT("+x%",tbPassiveSkills[[#This Row],[MetaName]]),"NO MATCH")</f>
        <v>NO MATCH</v>
      </c>
      <c r="G264" s="2" t="s">
        <v>2029</v>
      </c>
    </row>
    <row r="265" spans="3:7" ht="30" hidden="1" customHeight="1" x14ac:dyDescent="0.25">
      <c r="C265" s="2" t="s">
        <v>2037</v>
      </c>
      <c r="D265" s="2">
        <v>0.2</v>
      </c>
      <c r="E265" s="2" t="s">
        <v>3327</v>
      </c>
      <c r="F265" s="2" t="str">
        <f>IF(ISNUMBER(FIND("% dfgh",tbPassiveSkills[[#This Row],[Original]])),_xlfn.CONCAT("+x%",tbPassiveSkills[[#This Row],[MetaName]]),"NO MATCH")</f>
        <v>NO MATCH</v>
      </c>
      <c r="G265" s="2" t="s">
        <v>2038</v>
      </c>
    </row>
    <row r="266" spans="3:7" ht="30" hidden="1" customHeight="1" x14ac:dyDescent="0.25">
      <c r="C266" s="2" t="s">
        <v>2037</v>
      </c>
      <c r="D266" s="2">
        <v>0.1</v>
      </c>
      <c r="E266" s="2" t="s">
        <v>3331</v>
      </c>
      <c r="F266" s="2" t="str">
        <f>IF(ISNUMBER(FIND("% dfgh",tbPassiveSkills[[#This Row],[Original]])),_xlfn.CONCAT("+x%",tbPassiveSkills[[#This Row],[MetaName]]),"NO MATCH")</f>
        <v>NO MATCH</v>
      </c>
      <c r="G266" s="2" t="s">
        <v>2030</v>
      </c>
    </row>
    <row r="267" spans="3:7" ht="30" hidden="1" customHeight="1" x14ac:dyDescent="0.25">
      <c r="C267" s="2" t="s">
        <v>2039</v>
      </c>
      <c r="D267" s="2">
        <v>0.04</v>
      </c>
      <c r="E267" s="2" t="s">
        <v>3504</v>
      </c>
      <c r="F267" s="2" t="str">
        <f>IF(ISNUMBER(FIND("% dfgh",tbPassiveSkills[[#This Row],[Original]])),_xlfn.CONCAT("+x%",tbPassiveSkills[[#This Row],[MetaName]]),"NO MATCH")</f>
        <v>NO MATCH</v>
      </c>
      <c r="G267" s="2" t="s">
        <v>2041</v>
      </c>
    </row>
    <row r="268" spans="3:7" ht="30" hidden="1" customHeight="1" x14ac:dyDescent="0.25">
      <c r="C268" s="2" t="s">
        <v>2039</v>
      </c>
      <c r="D268" s="2">
        <v>0.1</v>
      </c>
      <c r="E268" s="2" t="s">
        <v>3458</v>
      </c>
      <c r="F268" s="2" t="str">
        <f>IF(ISNUMBER(FIND("% dfgh",tbPassiveSkills[[#This Row],[Original]])),_xlfn.CONCAT("+x%",tbPassiveSkills[[#This Row],[MetaName]]),"NO MATCH")</f>
        <v>NO MATCH</v>
      </c>
      <c r="G268" s="2" t="s">
        <v>2040</v>
      </c>
    </row>
    <row r="269" spans="3:7" ht="30" hidden="1" customHeight="1" x14ac:dyDescent="0.25">
      <c r="C269" s="2" t="s">
        <v>2039</v>
      </c>
      <c r="D269" s="2">
        <v>0.1</v>
      </c>
      <c r="E269" s="2" t="s">
        <v>3285</v>
      </c>
      <c r="F269" s="2" t="str">
        <f>IF(ISNUMBER(FIND("% dfgh",tbPassiveSkills[[#This Row],[Original]])),_xlfn.CONCAT("+x%",tbPassiveSkills[[#This Row],[MetaName]]),"NO MATCH")</f>
        <v>NO MATCH</v>
      </c>
      <c r="G269" s="2" t="s">
        <v>2029</v>
      </c>
    </row>
    <row r="270" spans="3:7" ht="30" hidden="1" customHeight="1" x14ac:dyDescent="0.25">
      <c r="C270" s="2" t="s">
        <v>2042</v>
      </c>
      <c r="D270" s="2">
        <v>0.04</v>
      </c>
      <c r="E270" s="2" t="s">
        <v>3504</v>
      </c>
      <c r="F270" s="2" t="str">
        <f>IF(ISNUMBER(FIND("% dfgh",tbPassiveSkills[[#This Row],[Original]])),_xlfn.CONCAT("+x%",tbPassiveSkills[[#This Row],[MetaName]]),"NO MATCH")</f>
        <v>NO MATCH</v>
      </c>
      <c r="G270" s="2" t="s">
        <v>2041</v>
      </c>
    </row>
    <row r="271" spans="3:7" ht="30" hidden="1" customHeight="1" x14ac:dyDescent="0.25">
      <c r="C271" s="2" t="s">
        <v>2042</v>
      </c>
      <c r="D271" s="2">
        <v>0.1</v>
      </c>
      <c r="E271" s="2" t="s">
        <v>3285</v>
      </c>
      <c r="F271" s="2" t="str">
        <f>IF(ISNUMBER(FIND("% dfgh",tbPassiveSkills[[#This Row],[Original]])),_xlfn.CONCAT("+x%",tbPassiveSkills[[#This Row],[MetaName]]),"NO MATCH")</f>
        <v>NO MATCH</v>
      </c>
      <c r="G271" s="2" t="s">
        <v>2029</v>
      </c>
    </row>
    <row r="272" spans="3:7" ht="30" hidden="1" customHeight="1" x14ac:dyDescent="0.25">
      <c r="C272" s="2" t="s">
        <v>2042</v>
      </c>
      <c r="D272" s="2">
        <v>0.1</v>
      </c>
      <c r="E272" s="2" t="s">
        <v>3331</v>
      </c>
      <c r="F272" s="2" t="str">
        <f>IF(ISNUMBER(FIND("% dfgh",tbPassiveSkills[[#This Row],[Original]])),_xlfn.CONCAT("+x%",tbPassiveSkills[[#This Row],[MetaName]]),"NO MATCH")</f>
        <v>NO MATCH</v>
      </c>
      <c r="G272" s="2" t="s">
        <v>2030</v>
      </c>
    </row>
    <row r="273" spans="3:7" ht="30" hidden="1" customHeight="1" x14ac:dyDescent="0.25">
      <c r="C273" s="2" t="s">
        <v>2043</v>
      </c>
      <c r="D273" s="2">
        <v>0.3</v>
      </c>
      <c r="E273" s="2" t="s">
        <v>3442</v>
      </c>
      <c r="F273" s="2" t="str">
        <f>IF(ISNUMBER(FIND("% dfgh",tbPassiveSkills[[#This Row],[Original]])),_xlfn.CONCAT("+x%",tbPassiveSkills[[#This Row],[MetaName]]),"NO MATCH")</f>
        <v>NO MATCH</v>
      </c>
      <c r="G273" s="2" t="s">
        <v>2045</v>
      </c>
    </row>
    <row r="274" spans="3:7" ht="30" hidden="1" customHeight="1" x14ac:dyDescent="0.25">
      <c r="C274" s="2" t="s">
        <v>2043</v>
      </c>
      <c r="D274" s="2">
        <v>0.3</v>
      </c>
      <c r="E274" s="2" t="s">
        <v>3443</v>
      </c>
      <c r="F274" s="2" t="str">
        <f>IF(ISNUMBER(FIND("% dfgh",tbPassiveSkills[[#This Row],[Original]])),_xlfn.CONCAT("+x%",tbPassiveSkills[[#This Row],[MetaName]]),"NO MATCH")</f>
        <v>NO MATCH</v>
      </c>
      <c r="G274" s="2" t="s">
        <v>2044</v>
      </c>
    </row>
    <row r="275" spans="3:7" ht="30" hidden="1" customHeight="1" x14ac:dyDescent="0.25">
      <c r="C275" s="2" t="s">
        <v>2043</v>
      </c>
      <c r="D275" s="2">
        <v>0.05</v>
      </c>
      <c r="E275" s="2" t="s">
        <v>3449</v>
      </c>
      <c r="F275" s="2" t="str">
        <f>IF(ISNUMBER(FIND("% dfgh",tbPassiveSkills[[#This Row],[Original]])),_xlfn.CONCAT("+x%",tbPassiveSkills[[#This Row],[MetaName]]),"NO MATCH")</f>
        <v>NO MATCH</v>
      </c>
      <c r="G275" s="2" t="s">
        <v>2046</v>
      </c>
    </row>
    <row r="276" spans="3:7" ht="30" hidden="1" customHeight="1" x14ac:dyDescent="0.25">
      <c r="C276" s="2" t="s">
        <v>2047</v>
      </c>
      <c r="D276" s="2">
        <v>0.05</v>
      </c>
      <c r="E276" s="2" t="s">
        <v>3458</v>
      </c>
      <c r="F276" s="2" t="str">
        <f>IF(ISNUMBER(FIND("% dfgh",tbPassiveSkills[[#This Row],[Original]])),_xlfn.CONCAT("+x%",tbPassiveSkills[[#This Row],[MetaName]]),"NO MATCH")</f>
        <v>NO MATCH</v>
      </c>
      <c r="G276" s="2" t="s">
        <v>2048</v>
      </c>
    </row>
    <row r="277" spans="3:7" ht="30" hidden="1" customHeight="1" x14ac:dyDescent="0.25">
      <c r="C277" s="2" t="s">
        <v>2047</v>
      </c>
      <c r="D277" s="2">
        <v>0.1</v>
      </c>
      <c r="E277" s="2" t="s">
        <v>3285</v>
      </c>
      <c r="F277" s="2" t="str">
        <f>IF(ISNUMBER(FIND("% dfgh",tbPassiveSkills[[#This Row],[Original]])),_xlfn.CONCAT("+x%",tbPassiveSkills[[#This Row],[MetaName]]),"NO MATCH")</f>
        <v>NO MATCH</v>
      </c>
      <c r="G277" s="2" t="s">
        <v>2029</v>
      </c>
    </row>
    <row r="278" spans="3:7" ht="30" hidden="1" customHeight="1" x14ac:dyDescent="0.25">
      <c r="C278" s="2" t="s">
        <v>2047</v>
      </c>
      <c r="D278" s="2">
        <v>0.1</v>
      </c>
      <c r="E278" s="2" t="s">
        <v>3331</v>
      </c>
      <c r="F278" s="2" t="str">
        <f>IF(ISNUMBER(FIND("% dfgh",tbPassiveSkills[[#This Row],[Original]])),_xlfn.CONCAT("+x%",tbPassiveSkills[[#This Row],[MetaName]]),"NO MATCH")</f>
        <v>NO MATCH</v>
      </c>
      <c r="G278" s="2" t="s">
        <v>2030</v>
      </c>
    </row>
    <row r="279" spans="3:7" ht="30" hidden="1" customHeight="1" x14ac:dyDescent="0.25">
      <c r="C279" s="2" t="s">
        <v>2049</v>
      </c>
      <c r="D279" s="2">
        <v>0.18</v>
      </c>
      <c r="E279" s="2" t="s">
        <v>3505</v>
      </c>
      <c r="F279" s="2" t="str">
        <f>IF(ISNUMBER(FIND("% dfgh",tbPassiveSkills[[#This Row],[Original]])),_xlfn.CONCAT("+x%",tbPassiveSkills[[#This Row],[MetaName]]),"NO MATCH")</f>
        <v>NO MATCH</v>
      </c>
      <c r="G279" s="2" t="s">
        <v>2050</v>
      </c>
    </row>
    <row r="280" spans="3:7" ht="30" hidden="1" customHeight="1" x14ac:dyDescent="0.25">
      <c r="C280" s="2" t="s">
        <v>2051</v>
      </c>
      <c r="D280" s="1">
        <f>_xlfn.NUMBERVALUE(RIGHT(LEFT(tbPassiveSkills[[#This Row],[Original]],FIND("%",tbPassiveSkills[[#This Row],[Original]])-1),2))/100</f>
        <v>0.15</v>
      </c>
      <c r="E280" s="2" t="s">
        <v>3199</v>
      </c>
      <c r="F280" s="2" t="str">
        <f>IF(ISNUMBER(FIND("% dfgh",tbPassiveSkills[[#This Row],[Original]])),_xlfn.CONCAT("+x%",tbPassiveSkills[[#This Row],[MetaName]]),"NO MATCH")</f>
        <v>NO MATCH</v>
      </c>
      <c r="G280" s="2" t="s">
        <v>2052</v>
      </c>
    </row>
    <row r="281" spans="3:7" ht="30" hidden="1" customHeight="1" x14ac:dyDescent="0.25">
      <c r="C281" s="2" t="s">
        <v>2053</v>
      </c>
      <c r="D281" s="2">
        <v>0.14000000000000001</v>
      </c>
      <c r="E281" s="2" t="s">
        <v>3521</v>
      </c>
      <c r="F281" s="2" t="str">
        <f>IF(ISNUMBER(FIND("% dfgh",tbPassiveSkills[[#This Row],[Original]])),_xlfn.CONCAT("+x%",tbPassiveSkills[[#This Row],[MetaName]]),"NO MATCH")</f>
        <v>NO MATCH</v>
      </c>
      <c r="G281" s="2" t="s">
        <v>2054</v>
      </c>
    </row>
    <row r="282" spans="3:7" ht="30" hidden="1" customHeight="1" x14ac:dyDescent="0.25">
      <c r="C282" s="2" t="s">
        <v>2930</v>
      </c>
      <c r="D282" s="2">
        <v>0.2</v>
      </c>
      <c r="E282" s="2" t="s">
        <v>3290</v>
      </c>
      <c r="F282" s="2" t="str">
        <f>IF(ISNUMBER(FIND("% dfgh",tbPassiveSkills[[#This Row],[Original]])),_xlfn.CONCAT("+x%",tbPassiveSkills[[#This Row],[MetaName]]),"NO MATCH")</f>
        <v>NO MATCH</v>
      </c>
      <c r="G282" s="2" t="s">
        <v>2055</v>
      </c>
    </row>
    <row r="283" spans="3:7" ht="30" hidden="1" customHeight="1" x14ac:dyDescent="0.25">
      <c r="C283" s="2" t="s">
        <v>2931</v>
      </c>
      <c r="D283" s="2">
        <v>0.25</v>
      </c>
      <c r="E283" s="2" t="s">
        <v>3290</v>
      </c>
      <c r="F283" s="2" t="str">
        <f>IF(ISNUMBER(FIND("% dfgh",tbPassiveSkills[[#This Row],[Original]])),_xlfn.CONCAT("+x%",tbPassiveSkills[[#This Row],[MetaName]]),"NO MATCH")</f>
        <v>NO MATCH</v>
      </c>
      <c r="G283" s="2" t="s">
        <v>2056</v>
      </c>
    </row>
    <row r="284" spans="3:7" ht="30" hidden="1" customHeight="1" x14ac:dyDescent="0.25">
      <c r="C284" s="2" t="s">
        <v>2057</v>
      </c>
      <c r="D284" s="2">
        <v>0.3</v>
      </c>
      <c r="E284" s="2" t="s">
        <v>3292</v>
      </c>
      <c r="F284" s="2" t="str">
        <f>IF(ISNUMBER(FIND("% dfgh",tbPassiveSkills[[#This Row],[Original]])),_xlfn.CONCAT("+x%",tbPassiveSkills[[#This Row],[MetaName]]),"NO MATCH")</f>
        <v>NO MATCH</v>
      </c>
      <c r="G284" s="2" t="s">
        <v>2058</v>
      </c>
    </row>
    <row r="285" spans="3:7" ht="30" hidden="1" customHeight="1" x14ac:dyDescent="0.25">
      <c r="C285" s="2" t="s">
        <v>2059</v>
      </c>
      <c r="D285" s="2">
        <v>0.08</v>
      </c>
      <c r="E285" s="2" t="s">
        <v>3295</v>
      </c>
      <c r="F285" s="2" t="str">
        <f>IF(ISNUMBER(FIND("% dfgh",tbPassiveSkills[[#This Row],[Original]])),_xlfn.CONCAT("+x%",tbPassiveSkills[[#This Row],[MetaName]]),"NO MATCH")</f>
        <v>NO MATCH</v>
      </c>
      <c r="G285" s="2" t="s">
        <v>2060</v>
      </c>
    </row>
    <row r="286" spans="3:7" ht="30" hidden="1" customHeight="1" x14ac:dyDescent="0.25">
      <c r="C286" s="2" t="s">
        <v>1690</v>
      </c>
      <c r="D286" s="2">
        <v>0.12</v>
      </c>
      <c r="E286" s="2" t="s">
        <v>3506</v>
      </c>
      <c r="F286" s="2" t="str">
        <f>IF(ISNUMBER(FIND("% dfgh",tbPassiveSkills[[#This Row],[Original]])),_xlfn.CONCAT("+x%",tbPassiveSkills[[#This Row],[MetaName]]),"NO MATCH")</f>
        <v>NO MATCH</v>
      </c>
      <c r="G286" s="2" t="s">
        <v>2061</v>
      </c>
    </row>
    <row r="287" spans="3:7" ht="30" hidden="1" customHeight="1" x14ac:dyDescent="0.25">
      <c r="C287" s="2" t="s">
        <v>2062</v>
      </c>
      <c r="D287" s="2">
        <v>0.05</v>
      </c>
      <c r="E287" s="2" t="s">
        <v>3508</v>
      </c>
      <c r="F287" s="2" t="str">
        <f>IF(ISNUMBER(FIND("% dfgh",tbPassiveSkills[[#This Row],[Original]])),_xlfn.CONCAT("+x%",tbPassiveSkills[[#This Row],[MetaName]]),"NO MATCH")</f>
        <v>NO MATCH</v>
      </c>
      <c r="G287" s="2" t="s">
        <v>2063</v>
      </c>
    </row>
    <row r="288" spans="3:7" ht="30" hidden="1" customHeight="1" x14ac:dyDescent="0.25">
      <c r="C288" s="2" t="s">
        <v>2064</v>
      </c>
      <c r="D288" s="1">
        <f>_xlfn.NUMBERVALUE(RIGHT(LEFT(tbPassiveSkills[[#This Row],[Original]],FIND("%",tbPassiveSkills[[#This Row],[Original]])-1),2))/100</f>
        <v>0.1</v>
      </c>
      <c r="E288" s="2" t="s">
        <v>3180</v>
      </c>
      <c r="F288" s="2" t="str">
        <f>IF(ISNUMBER(FIND("% dfgh",tbPassiveSkills[[#This Row],[Original]])),_xlfn.CONCAT("+x%",tbPassiveSkills[[#This Row],[MetaName]]),"NO MATCH")</f>
        <v>NO MATCH</v>
      </c>
      <c r="G288" s="2" t="s">
        <v>2065</v>
      </c>
    </row>
    <row r="289" spans="3:7" ht="30" hidden="1" customHeight="1" x14ac:dyDescent="0.25">
      <c r="C289" s="2" t="s">
        <v>2066</v>
      </c>
      <c r="D289" s="2">
        <v>0.05</v>
      </c>
      <c r="E289" s="2" t="s">
        <v>3339</v>
      </c>
      <c r="F289" s="2" t="str">
        <f>IF(ISNUMBER(FIND("% dfgh",tbPassiveSkills[[#This Row],[Original]])),_xlfn.CONCAT("+x%",tbPassiveSkills[[#This Row],[MetaName]]),"NO MATCH")</f>
        <v>NO MATCH</v>
      </c>
      <c r="G289" s="2" t="s">
        <v>2067</v>
      </c>
    </row>
    <row r="290" spans="3:7" ht="30" hidden="1" customHeight="1" x14ac:dyDescent="0.25">
      <c r="C290" s="2" t="s">
        <v>2068</v>
      </c>
      <c r="D290" s="2">
        <v>0.06</v>
      </c>
      <c r="E290" s="2" t="s">
        <v>3236</v>
      </c>
      <c r="F290" s="2" t="str">
        <f>IF(ISNUMBER(FIND("% dfgh",tbPassiveSkills[[#This Row],[Original]])),_xlfn.CONCAT("+x%",tbPassiveSkills[[#This Row],[MetaName]]),"NO MATCH")</f>
        <v>NO MATCH</v>
      </c>
      <c r="G290" s="2" t="s">
        <v>2069</v>
      </c>
    </row>
    <row r="291" spans="3:7" ht="30" hidden="1" customHeight="1" x14ac:dyDescent="0.25">
      <c r="C291" s="2" t="s">
        <v>2068</v>
      </c>
      <c r="D291" s="2">
        <v>0.2</v>
      </c>
      <c r="E291" s="2" t="s">
        <v>3300</v>
      </c>
      <c r="F291" s="2" t="str">
        <f>IF(ISNUMBER(FIND("% dfgh",tbPassiveSkills[[#This Row],[Original]])),_xlfn.CONCAT("+x%",tbPassiveSkills[[#This Row],[MetaName]]),"NO MATCH")</f>
        <v>NO MATCH</v>
      </c>
      <c r="G291" s="2" t="s">
        <v>2070</v>
      </c>
    </row>
    <row r="292" spans="3:7" ht="30" hidden="1" customHeight="1" x14ac:dyDescent="0.25">
      <c r="C292" s="2" t="s">
        <v>2071</v>
      </c>
      <c r="D292" s="2">
        <v>0.14000000000000001</v>
      </c>
      <c r="E292" s="2" t="s">
        <v>3511</v>
      </c>
      <c r="F292" s="2" t="str">
        <f>IF(ISNUMBER(FIND("% dfgh",tbPassiveSkills[[#This Row],[Original]])),_xlfn.CONCAT("+x%",tbPassiveSkills[[#This Row],[MetaName]]),"NO MATCH")</f>
        <v>NO MATCH</v>
      </c>
      <c r="G292" s="2" t="s">
        <v>2073</v>
      </c>
    </row>
    <row r="293" spans="3:7" ht="30" hidden="1" customHeight="1" x14ac:dyDescent="0.25">
      <c r="C293" s="2" t="s">
        <v>2071</v>
      </c>
      <c r="D293" s="2">
        <v>0.18</v>
      </c>
      <c r="E293" s="2" t="s">
        <v>3300</v>
      </c>
      <c r="F293" s="2" t="str">
        <f>IF(ISNUMBER(FIND("% dfgh",tbPassiveSkills[[#This Row],[Original]])),_xlfn.CONCAT("+x%",tbPassiveSkills[[#This Row],[MetaName]]),"NO MATCH")</f>
        <v>NO MATCH</v>
      </c>
      <c r="G293" s="2" t="s">
        <v>2072</v>
      </c>
    </row>
    <row r="294" spans="3:7" ht="30" hidden="1" customHeight="1" x14ac:dyDescent="0.25">
      <c r="C294" s="2" t="s">
        <v>2074</v>
      </c>
      <c r="D294" s="2">
        <v>0.15</v>
      </c>
      <c r="E294" s="2" t="s">
        <v>3511</v>
      </c>
      <c r="F294" s="2" t="str">
        <f>IF(ISNUMBER(FIND("% dfgh",tbPassiveSkills[[#This Row],[Original]])),_xlfn.CONCAT("+x%",tbPassiveSkills[[#This Row],[MetaName]]),"NO MATCH")</f>
        <v>NO MATCH</v>
      </c>
      <c r="G294" s="2" t="s">
        <v>2075</v>
      </c>
    </row>
    <row r="295" spans="3:7" ht="30" hidden="1" customHeight="1" x14ac:dyDescent="0.25">
      <c r="C295" s="2" t="s">
        <v>2074</v>
      </c>
      <c r="D295" s="2">
        <v>0.1</v>
      </c>
      <c r="E295" s="2" t="s">
        <v>3399</v>
      </c>
      <c r="F295" s="2" t="str">
        <f>IF(ISNUMBER(FIND("% dfgh",tbPassiveSkills[[#This Row],[Original]])),_xlfn.CONCAT("+x%",tbPassiveSkills[[#This Row],[MetaName]]),"NO MATCH")</f>
        <v>NO MATCH</v>
      </c>
      <c r="G295" s="2" t="s">
        <v>1855</v>
      </c>
    </row>
    <row r="296" spans="3:7" ht="30" hidden="1" customHeight="1" x14ac:dyDescent="0.25">
      <c r="C296" s="2" t="s">
        <v>2076</v>
      </c>
      <c r="D296" s="1">
        <f>_xlfn.NUMBERVALUE(RIGHT(LEFT(tbPassiveSkills[[#This Row],[Original]],FIND("%",tbPassiveSkills[[#This Row],[Original]])-1),2))/100</f>
        <v>0.12</v>
      </c>
      <c r="E296" s="2" t="s">
        <v>3164</v>
      </c>
      <c r="F296" s="2" t="str">
        <f>IF(ISNUMBER(FIND("% dfgh",tbPassiveSkills[[#This Row],[Original]])),_xlfn.CONCAT("+x%",tbPassiveSkills[[#This Row],[MetaName]]),"NO MATCH")</f>
        <v>NO MATCH</v>
      </c>
      <c r="G296" s="2" t="s">
        <v>2077</v>
      </c>
    </row>
    <row r="297" spans="3:7" ht="30" hidden="1" customHeight="1" x14ac:dyDescent="0.25">
      <c r="C297" s="2" t="s">
        <v>2078</v>
      </c>
      <c r="D297" s="1">
        <f>_xlfn.NUMBERVALUE(RIGHT(LEFT(tbPassiveSkills[[#This Row],[Original]],FIND("%",tbPassiveSkills[[#This Row],[Original]])-1),2))/100</f>
        <v>0.1</v>
      </c>
      <c r="E297" s="2" t="s">
        <v>3164</v>
      </c>
      <c r="F297" s="2" t="str">
        <f>IF(ISNUMBER(FIND("% dfgh",tbPassiveSkills[[#This Row],[Original]])),_xlfn.CONCAT("+x%",tbPassiveSkills[[#This Row],[MetaName]]),"NO MATCH")</f>
        <v>NO MATCH</v>
      </c>
      <c r="G297" s="2" t="s">
        <v>2079</v>
      </c>
    </row>
    <row r="298" spans="3:7" ht="30" hidden="1" customHeight="1" x14ac:dyDescent="0.25">
      <c r="C298" s="2" t="s">
        <v>2078</v>
      </c>
      <c r="D298" s="2">
        <v>0.1</v>
      </c>
      <c r="E298" s="2" t="s">
        <v>3236</v>
      </c>
      <c r="F298" s="2" t="str">
        <f>IF(ISNUMBER(FIND("% dfgh",tbPassiveSkills[[#This Row],[Original]])),_xlfn.CONCAT("+x%",tbPassiveSkills[[#This Row],[MetaName]]),"NO MATCH")</f>
        <v>NO MATCH</v>
      </c>
      <c r="G298" s="2" t="s">
        <v>2080</v>
      </c>
    </row>
    <row r="299" spans="3:7" ht="30" hidden="1" customHeight="1" x14ac:dyDescent="0.25">
      <c r="C299" s="2" t="s">
        <v>2932</v>
      </c>
      <c r="D299" s="1">
        <f>_xlfn.NUMBERVALUE(RIGHT(LEFT(tbPassiveSkills[[#This Row],[Original]],FIND("%",tbPassiveSkills[[#This Row],[Original]])-1),2))/100</f>
        <v>0.08</v>
      </c>
      <c r="E299" s="2" t="s">
        <v>3164</v>
      </c>
      <c r="F299" s="2" t="str">
        <f>IF(ISNUMBER(FIND("% dfgh",tbPassiveSkills[[#This Row],[Original]])),_xlfn.CONCAT("+x%",tbPassiveSkills[[#This Row],[MetaName]]),"NO MATCH")</f>
        <v>NO MATCH</v>
      </c>
      <c r="G299" s="2" t="s">
        <v>2081</v>
      </c>
    </row>
    <row r="300" spans="3:7" ht="30" hidden="1" customHeight="1" x14ac:dyDescent="0.25">
      <c r="C300" s="2" t="s">
        <v>2932</v>
      </c>
      <c r="D300" s="2">
        <v>0.04</v>
      </c>
      <c r="E300" s="2" t="s">
        <v>3264</v>
      </c>
      <c r="F300" s="2" t="str">
        <f>IF(ISNUMBER(FIND("% dfgh",tbPassiveSkills[[#This Row],[Original]])),_xlfn.CONCAT("+x%",tbPassiveSkills[[#This Row],[MetaName]]),"NO MATCH")</f>
        <v>NO MATCH</v>
      </c>
      <c r="G300" s="2" t="s">
        <v>2082</v>
      </c>
    </row>
    <row r="301" spans="3:7" ht="30" hidden="1" customHeight="1" x14ac:dyDescent="0.25">
      <c r="C301" s="2" t="s">
        <v>2933</v>
      </c>
      <c r="D301" s="1">
        <f>_xlfn.NUMBERVALUE(RIGHT(LEFT(tbPassiveSkills[[#This Row],[Original]],FIND("%",tbPassiveSkills[[#This Row],[Original]])-1),2))/100</f>
        <v>0.1</v>
      </c>
      <c r="E301" s="2" t="s">
        <v>3164</v>
      </c>
      <c r="F301" s="2" t="str">
        <f>IF(ISNUMBER(FIND("% dfgh",tbPassiveSkills[[#This Row],[Original]])),_xlfn.CONCAT("+x%",tbPassiveSkills[[#This Row],[MetaName]]),"NO MATCH")</f>
        <v>NO MATCH</v>
      </c>
      <c r="G301" s="2" t="s">
        <v>2079</v>
      </c>
    </row>
    <row r="302" spans="3:7" ht="30" hidden="1" customHeight="1" x14ac:dyDescent="0.25">
      <c r="C302" s="2" t="s">
        <v>2933</v>
      </c>
      <c r="D302" s="2">
        <v>0.03</v>
      </c>
      <c r="E302" s="2" t="s">
        <v>3264</v>
      </c>
      <c r="F302" s="2" t="str">
        <f>IF(ISNUMBER(FIND("% dfgh",tbPassiveSkills[[#This Row],[Original]])),_xlfn.CONCAT("+x%",tbPassiveSkills[[#This Row],[MetaName]]),"NO MATCH")</f>
        <v>NO MATCH</v>
      </c>
      <c r="G302" s="2" t="s">
        <v>2083</v>
      </c>
    </row>
    <row r="303" spans="3:7" ht="30" hidden="1" customHeight="1" x14ac:dyDescent="0.25">
      <c r="C303" s="2" t="s">
        <v>2934</v>
      </c>
      <c r="D303" s="1">
        <f>_xlfn.NUMBERVALUE(RIGHT(LEFT(tbPassiveSkills[[#This Row],[Original]],FIND("%",tbPassiveSkills[[#This Row],[Original]])-1),2))/100</f>
        <v>0.12</v>
      </c>
      <c r="E303" s="2" t="s">
        <v>3164</v>
      </c>
      <c r="F303" s="2" t="str">
        <f>IF(ISNUMBER(FIND("% dfgh",tbPassiveSkills[[#This Row],[Original]])),_xlfn.CONCAT("+x%",tbPassiveSkills[[#This Row],[MetaName]]),"NO MATCH")</f>
        <v>NO MATCH</v>
      </c>
      <c r="G303" s="2" t="s">
        <v>2077</v>
      </c>
    </row>
    <row r="304" spans="3:7" ht="30" hidden="1" customHeight="1" x14ac:dyDescent="0.25">
      <c r="C304" s="2" t="s">
        <v>2934</v>
      </c>
      <c r="D304" s="2">
        <v>0.03</v>
      </c>
      <c r="E304" s="2" t="s">
        <v>3264</v>
      </c>
      <c r="F304" s="2" t="str">
        <f>IF(ISNUMBER(FIND("% dfgh",tbPassiveSkills[[#This Row],[Original]])),_xlfn.CONCAT("+x%",tbPassiveSkills[[#This Row],[MetaName]]),"NO MATCH")</f>
        <v>NO MATCH</v>
      </c>
      <c r="G304" s="2" t="s">
        <v>2083</v>
      </c>
    </row>
    <row r="305" spans="3:7" ht="30" hidden="1" customHeight="1" x14ac:dyDescent="0.25">
      <c r="C305" s="2" t="s">
        <v>2084</v>
      </c>
      <c r="D305" s="1">
        <f>_xlfn.NUMBERVALUE(RIGHT(LEFT(tbPassiveSkills[[#This Row],[Original]],FIND("%",tbPassiveSkills[[#This Row],[Original]])-1),2))/100</f>
        <v>0.08</v>
      </c>
      <c r="E305" s="2" t="s">
        <v>3164</v>
      </c>
      <c r="F305" s="2" t="str">
        <f>IF(ISNUMBER(FIND("% dfgh",tbPassiveSkills[[#This Row],[Original]])),_xlfn.CONCAT("+x%",tbPassiveSkills[[#This Row],[MetaName]]),"NO MATCH")</f>
        <v>NO MATCH</v>
      </c>
      <c r="G305" s="2" t="s">
        <v>2081</v>
      </c>
    </row>
    <row r="306" spans="3:7" ht="30" hidden="1" customHeight="1" x14ac:dyDescent="0.25">
      <c r="C306" s="2" t="s">
        <v>2084</v>
      </c>
      <c r="D306" s="2">
        <v>0.25</v>
      </c>
      <c r="E306" s="2" t="s">
        <v>3300</v>
      </c>
      <c r="F306" s="2" t="str">
        <f>IF(ISNUMBER(FIND("% dfgh",tbPassiveSkills[[#This Row],[Original]])),_xlfn.CONCAT("+x%",tbPassiveSkills[[#This Row],[MetaName]]),"NO MATCH")</f>
        <v>NO MATCH</v>
      </c>
      <c r="G306" s="2" t="s">
        <v>2085</v>
      </c>
    </row>
    <row r="307" spans="3:7" ht="30" hidden="1" customHeight="1" x14ac:dyDescent="0.25">
      <c r="C307" s="2" t="s">
        <v>2086</v>
      </c>
      <c r="D307" s="1">
        <f>_xlfn.NUMBERVALUE(RIGHT(LEFT(tbPassiveSkills[[#This Row],[Original]],FIND("%",tbPassiveSkills[[#This Row],[Original]])-1),2))/100</f>
        <v>0.12</v>
      </c>
      <c r="E307" s="2" t="s">
        <v>3164</v>
      </c>
      <c r="F307" s="2" t="str">
        <f>IF(ISNUMBER(FIND("% dfgh",tbPassiveSkills[[#This Row],[Original]])),_xlfn.CONCAT("+x%",tbPassiveSkills[[#This Row],[MetaName]]),"NO MATCH")</f>
        <v>NO MATCH</v>
      </c>
      <c r="G307" s="2" t="s">
        <v>2077</v>
      </c>
    </row>
    <row r="308" spans="3:7" ht="30" hidden="1" customHeight="1" x14ac:dyDescent="0.25">
      <c r="C308" s="2" t="s">
        <v>2086</v>
      </c>
      <c r="D308" s="2">
        <v>0.2</v>
      </c>
      <c r="E308" s="2" t="s">
        <v>3415</v>
      </c>
      <c r="F308" s="2" t="str">
        <f>IF(ISNUMBER(FIND("% dfgh",tbPassiveSkills[[#This Row],[Original]])),_xlfn.CONCAT("+x%",tbPassiveSkills[[#This Row],[MetaName]]),"NO MATCH")</f>
        <v>NO MATCH</v>
      </c>
      <c r="G308" s="2" t="s">
        <v>2020</v>
      </c>
    </row>
    <row r="309" spans="3:7" ht="30" hidden="1" customHeight="1" x14ac:dyDescent="0.25">
      <c r="C309" s="2" t="s">
        <v>2086</v>
      </c>
      <c r="D309" s="2">
        <v>3.0000000000000001E-3</v>
      </c>
      <c r="E309" s="2" t="s">
        <v>3219</v>
      </c>
      <c r="F309" s="2" t="str">
        <f>IF(ISNUMBER(FIND("% dfgh",tbPassiveSkills[[#This Row],[Original]])),_xlfn.CONCAT("+x%",tbPassiveSkills[[#This Row],[MetaName]]),"NO MATCH")</f>
        <v>NO MATCH</v>
      </c>
      <c r="G309" s="2" t="s">
        <v>2087</v>
      </c>
    </row>
    <row r="310" spans="3:7" ht="30" hidden="1" customHeight="1" x14ac:dyDescent="0.25">
      <c r="C310" s="2" t="s">
        <v>2088</v>
      </c>
      <c r="D310" s="1">
        <f>_xlfn.NUMBERVALUE(RIGHT(LEFT(tbPassiveSkills[[#This Row],[Original]],FIND("%",tbPassiveSkills[[#This Row],[Original]])-1),2))/100</f>
        <v>0.12</v>
      </c>
      <c r="E310" s="2" t="s">
        <v>3164</v>
      </c>
      <c r="F310" s="2" t="str">
        <f>IF(ISNUMBER(FIND("% dfgh",tbPassiveSkills[[#This Row],[Original]])),_xlfn.CONCAT("+x%",tbPassiveSkills[[#This Row],[MetaName]]),"NO MATCH")</f>
        <v>NO MATCH</v>
      </c>
      <c r="G310" s="2" t="s">
        <v>2077</v>
      </c>
    </row>
    <row r="311" spans="3:7" ht="30" hidden="1" customHeight="1" x14ac:dyDescent="0.25">
      <c r="C311" s="2" t="s">
        <v>2088</v>
      </c>
      <c r="D311" s="2">
        <v>0.05</v>
      </c>
      <c r="E311" s="2" t="s">
        <v>3387</v>
      </c>
      <c r="F311" s="2" t="str">
        <f>IF(ISNUMBER(FIND("% dfgh",tbPassiveSkills[[#This Row],[Original]])),_xlfn.CONCAT("+x%",tbPassiveSkills[[#This Row],[MetaName]]),"NO MATCH")</f>
        <v>NO MATCH</v>
      </c>
      <c r="G311" s="2" t="s">
        <v>2089</v>
      </c>
    </row>
    <row r="312" spans="3:7" ht="30" hidden="1" customHeight="1" x14ac:dyDescent="0.25">
      <c r="C312" s="2" t="s">
        <v>2090</v>
      </c>
      <c r="D312" s="1">
        <f>_xlfn.NUMBERVALUE(RIGHT(LEFT(tbPassiveSkills[[#This Row],[Original]],FIND("%",tbPassiveSkills[[#This Row],[Original]])-1),2))/100</f>
        <v>0.2</v>
      </c>
      <c r="E312" s="2" t="s">
        <v>3211</v>
      </c>
      <c r="F312" s="2" t="str">
        <f>IF(ISNUMBER(FIND("% dfgh",tbPassiveSkills[[#This Row],[Original]])),_xlfn.CONCAT("+x%",tbPassiveSkills[[#This Row],[MetaName]]),"NO MATCH")</f>
        <v>NO MATCH</v>
      </c>
      <c r="G312" s="2" t="s">
        <v>2092</v>
      </c>
    </row>
    <row r="313" spans="3:7" ht="30" hidden="1" customHeight="1" x14ac:dyDescent="0.25">
      <c r="C313" s="2" t="s">
        <v>2090</v>
      </c>
      <c r="D313" s="2">
        <v>0.1</v>
      </c>
      <c r="E313" s="2" t="s">
        <v>3468</v>
      </c>
      <c r="F313" s="2" t="str">
        <f>IF(ISNUMBER(FIND("% dfgh",tbPassiveSkills[[#This Row],[Original]])),_xlfn.CONCAT("+x%",tbPassiveSkills[[#This Row],[MetaName]]),"NO MATCH")</f>
        <v>NO MATCH</v>
      </c>
      <c r="G313" s="2" t="s">
        <v>1853</v>
      </c>
    </row>
    <row r="314" spans="3:7" ht="30" hidden="1" customHeight="1" x14ac:dyDescent="0.25">
      <c r="C314" s="2" t="s">
        <v>2090</v>
      </c>
      <c r="D314" s="2">
        <v>0.12</v>
      </c>
      <c r="E314" s="2" t="s">
        <v>3320</v>
      </c>
      <c r="F314" s="2" t="str">
        <f>IF(ISNUMBER(FIND("% dfgh",tbPassiveSkills[[#This Row],[Original]])),_xlfn.CONCAT("+x%",tbPassiveSkills[[#This Row],[MetaName]]),"NO MATCH")</f>
        <v>NO MATCH</v>
      </c>
      <c r="G314" s="2" t="s">
        <v>2091</v>
      </c>
    </row>
    <row r="315" spans="3:7" ht="30" hidden="1" customHeight="1" x14ac:dyDescent="0.25">
      <c r="C315" s="2" t="s">
        <v>2093</v>
      </c>
      <c r="D315" s="2">
        <v>0.12</v>
      </c>
      <c r="E315" s="2" t="s">
        <v>3309</v>
      </c>
      <c r="F315" s="2" t="str">
        <f>IF(ISNUMBER(FIND("% dfgh",tbPassiveSkills[[#This Row],[Original]])),_xlfn.CONCAT("+x%",tbPassiveSkills[[#This Row],[MetaName]]),"NO MATCH")</f>
        <v>NO MATCH</v>
      </c>
      <c r="G315" s="2" t="s">
        <v>2094</v>
      </c>
    </row>
    <row r="316" spans="3:7" ht="30" hidden="1" customHeight="1" x14ac:dyDescent="0.25">
      <c r="C316" s="2" t="s">
        <v>2095</v>
      </c>
      <c r="D316" s="2">
        <v>0.15</v>
      </c>
      <c r="E316" s="2" t="s">
        <v>3322</v>
      </c>
      <c r="F316" s="2" t="str">
        <f>IF(ISNUMBER(FIND("% dfgh",tbPassiveSkills[[#This Row],[Original]])),_xlfn.CONCAT("+x%",tbPassiveSkills[[#This Row],[MetaName]]),"NO MATCH")</f>
        <v>NO MATCH</v>
      </c>
      <c r="G316" s="2" t="s">
        <v>2096</v>
      </c>
    </row>
    <row r="317" spans="3:7" ht="30" hidden="1" customHeight="1" x14ac:dyDescent="0.25">
      <c r="C317" s="2" t="s">
        <v>2097</v>
      </c>
      <c r="D317" s="2">
        <v>0.2</v>
      </c>
      <c r="E317" s="2" t="s">
        <v>3323</v>
      </c>
      <c r="F317" s="2" t="str">
        <f>IF(ISNUMBER(FIND("% dfgh",tbPassiveSkills[[#This Row],[Original]])),_xlfn.CONCAT("+x%",tbPassiveSkills[[#This Row],[MetaName]]),"NO MATCH")</f>
        <v>NO MATCH</v>
      </c>
      <c r="G317" s="2" t="s">
        <v>2098</v>
      </c>
    </row>
    <row r="318" spans="3:7" ht="30" hidden="1" customHeight="1" x14ac:dyDescent="0.25">
      <c r="C318" s="2" t="s">
        <v>2099</v>
      </c>
      <c r="D318" s="2">
        <v>0.15</v>
      </c>
      <c r="E318" s="2" t="s">
        <v>3293</v>
      </c>
      <c r="F318" s="2" t="str">
        <f>IF(ISNUMBER(FIND("% dfgh",tbPassiveSkills[[#This Row],[Original]])),_xlfn.CONCAT("+x%",tbPassiveSkills[[#This Row],[MetaName]]),"NO MATCH")</f>
        <v>NO MATCH</v>
      </c>
      <c r="G318" s="2" t="s">
        <v>2101</v>
      </c>
    </row>
    <row r="319" spans="3:7" ht="30" hidden="1" customHeight="1" x14ac:dyDescent="0.25">
      <c r="C319" s="2" t="s">
        <v>2099</v>
      </c>
      <c r="D319" s="2">
        <v>0.1</v>
      </c>
      <c r="E319" s="2" t="s">
        <v>3311</v>
      </c>
      <c r="F319" s="2" t="str">
        <f>IF(ISNUMBER(FIND("% dfgh",tbPassiveSkills[[#This Row],[Original]])),_xlfn.CONCAT("+x%",tbPassiveSkills[[#This Row],[MetaName]]),"NO MATCH")</f>
        <v>NO MATCH</v>
      </c>
      <c r="G319" s="2" t="s">
        <v>2100</v>
      </c>
    </row>
    <row r="320" spans="3:7" ht="30" hidden="1" customHeight="1" x14ac:dyDescent="0.25">
      <c r="C320" s="2" t="s">
        <v>2102</v>
      </c>
      <c r="D320" s="2">
        <v>0.25</v>
      </c>
      <c r="E320" s="2" t="s">
        <v>3291</v>
      </c>
      <c r="F320" s="2" t="str">
        <f>IF(ISNUMBER(FIND("% dfgh",tbPassiveSkills[[#This Row],[Original]])),_xlfn.CONCAT("+x%",tbPassiveSkills[[#This Row],[MetaName]]),"NO MATCH")</f>
        <v>NO MATCH</v>
      </c>
      <c r="G320" s="2" t="s">
        <v>2103</v>
      </c>
    </row>
    <row r="321" spans="3:7" ht="30" hidden="1" customHeight="1" x14ac:dyDescent="0.25">
      <c r="C321" s="2" t="s">
        <v>2102</v>
      </c>
      <c r="D321" s="2">
        <v>0.12</v>
      </c>
      <c r="E321" s="2" t="s">
        <v>3321</v>
      </c>
      <c r="F321" s="2" t="str">
        <f>IF(ISNUMBER(FIND("% dfgh",tbPassiveSkills[[#This Row],[Original]])),_xlfn.CONCAT("+x%",tbPassiveSkills[[#This Row],[MetaName]]),"NO MATCH")</f>
        <v>NO MATCH</v>
      </c>
      <c r="G321" s="2" t="s">
        <v>2104</v>
      </c>
    </row>
    <row r="322" spans="3:7" ht="30" hidden="1" customHeight="1" x14ac:dyDescent="0.25">
      <c r="C322" s="2" t="s">
        <v>2935</v>
      </c>
      <c r="D322" s="2">
        <v>0.14000000000000001</v>
      </c>
      <c r="E322" s="2" t="s">
        <v>3309</v>
      </c>
      <c r="F322" s="2" t="str">
        <f>IF(ISNUMBER(FIND("% dfgh",tbPassiveSkills[[#This Row],[Original]])),_xlfn.CONCAT("+x%",tbPassiveSkills[[#This Row],[MetaName]]),"NO MATCH")</f>
        <v>NO MATCH</v>
      </c>
      <c r="G322" s="2" t="s">
        <v>2105</v>
      </c>
    </row>
    <row r="323" spans="3:7" ht="30" hidden="1" customHeight="1" x14ac:dyDescent="0.25">
      <c r="C323" s="2" t="s">
        <v>2935</v>
      </c>
      <c r="D323" s="2">
        <f>IF(ISNUMBER(FIND("+",tbPassiveSkills[[#This Row],[Original]])),_xlfn.NUMBERVALUE(LEFT(tbPassiveSkills[[#This Row],[Original]],FIND(" ",tbPassiveSkills[[#This Row],[Original]]))),"")</f>
        <v>12</v>
      </c>
      <c r="E323" s="2" t="str">
        <f>IF(ISNUMBER(FIND("+",tbPassiveSkills[[#This Row],[Original]])),_xlfn.CONCAT("+x to ",RIGHT(tbPassiveSkills[[#This Row],[Original]],LEN(tbPassiveSkills[[#This Row],[Original]])-FIND("to ",tbPassiveSkills[[#This Row],[Original]])-2)),"")</f>
        <v>+x to maximum Energy Shield</v>
      </c>
      <c r="F323" s="2" t="str">
        <f>IF(ISNUMBER(FIND("% dfgh",tbPassiveSkills[[#This Row],[Original]])),_xlfn.CONCAT("+x%",tbPassiveSkills[[#This Row],[MetaName]]),"NO MATCH")</f>
        <v>NO MATCH</v>
      </c>
      <c r="G323" s="2" t="s">
        <v>2106</v>
      </c>
    </row>
    <row r="324" spans="3:7" ht="30" hidden="1" customHeight="1" x14ac:dyDescent="0.25">
      <c r="C324" s="2" t="s">
        <v>2936</v>
      </c>
      <c r="D324" s="2">
        <f>IF(ISNUMBER(FIND("+",tbPassiveSkills[[#This Row],[Original]])),_xlfn.NUMBERVALUE(LEFT(tbPassiveSkills[[#This Row],[Original]],FIND(" ",tbPassiveSkills[[#This Row],[Original]]))),"")</f>
        <v>10</v>
      </c>
      <c r="E324" s="2" t="str">
        <f>IF(ISNUMBER(FIND("+",tbPassiveSkills[[#This Row],[Original]])),_xlfn.CONCAT("+x to ",RIGHT(tbPassiveSkills[[#This Row],[Original]],LEN(tbPassiveSkills[[#This Row],[Original]])-FIND("to ",tbPassiveSkills[[#This Row],[Original]])-2)),"")</f>
        <v>+x to maximum Energy Shield</v>
      </c>
      <c r="F324" s="2" t="str">
        <f>IF(ISNUMBER(FIND("% dfgh",tbPassiveSkills[[#This Row],[Original]])),_xlfn.CONCAT("+x%",tbPassiveSkills[[#This Row],[MetaName]]),"NO MATCH")</f>
        <v>NO MATCH</v>
      </c>
      <c r="G324" s="2" t="s">
        <v>2107</v>
      </c>
    </row>
    <row r="325" spans="3:7" ht="30" hidden="1" customHeight="1" x14ac:dyDescent="0.25">
      <c r="C325" s="2" t="s">
        <v>2936</v>
      </c>
      <c r="D325" s="2">
        <v>0.12</v>
      </c>
      <c r="E325" s="2" t="s">
        <v>3309</v>
      </c>
      <c r="F325" s="2" t="str">
        <f>IF(ISNUMBER(FIND("% dfgh",tbPassiveSkills[[#This Row],[Original]])),_xlfn.CONCAT("+x%",tbPassiveSkills[[#This Row],[MetaName]]),"NO MATCH")</f>
        <v>NO MATCH</v>
      </c>
      <c r="G325" s="2" t="s">
        <v>2094</v>
      </c>
    </row>
    <row r="326" spans="3:7" ht="30" hidden="1" customHeight="1" x14ac:dyDescent="0.25">
      <c r="C326" s="2" t="s">
        <v>2108</v>
      </c>
      <c r="D326" s="2">
        <f>IF(ISNUMBER(FIND("+",tbPassiveSkills[[#This Row],[Original]])),_xlfn.NUMBERVALUE(LEFT(tbPassiveSkills[[#This Row],[Original]],FIND(" ",tbPassiveSkills[[#This Row],[Original]]))),"")</f>
        <v>14</v>
      </c>
      <c r="E326" s="2" t="str">
        <f>IF(ISNUMBER(FIND("+",tbPassiveSkills[[#This Row],[Original]])),_xlfn.CONCAT("+x to ",RIGHT(tbPassiveSkills[[#This Row],[Original]],LEN(tbPassiveSkills[[#This Row],[Original]])-FIND("to ",tbPassiveSkills[[#This Row],[Original]])-2)),"")</f>
        <v>+x to maximum Mana</v>
      </c>
      <c r="F326" s="2" t="str">
        <f>IF(ISNUMBER(FIND("% dfgh",tbPassiveSkills[[#This Row],[Original]])),_xlfn.CONCAT("+x%",tbPassiveSkills[[#This Row],[MetaName]]),"NO MATCH")</f>
        <v>NO MATCH</v>
      </c>
      <c r="G326" s="2" t="s">
        <v>2109</v>
      </c>
    </row>
    <row r="327" spans="3:7" ht="30" hidden="1" customHeight="1" x14ac:dyDescent="0.25">
      <c r="C327" s="2" t="s">
        <v>2108</v>
      </c>
      <c r="D327" s="2">
        <v>0.14000000000000001</v>
      </c>
      <c r="E327" s="2" t="s">
        <v>3309</v>
      </c>
      <c r="F327" s="2" t="str">
        <f>IF(ISNUMBER(FIND("% dfgh",tbPassiveSkills[[#This Row],[Original]])),_xlfn.CONCAT("+x%",tbPassiveSkills[[#This Row],[MetaName]]),"NO MATCH")</f>
        <v>NO MATCH</v>
      </c>
      <c r="G327" s="2" t="s">
        <v>2105</v>
      </c>
    </row>
    <row r="328" spans="3:7" ht="30" hidden="1" customHeight="1" x14ac:dyDescent="0.25">
      <c r="C328" s="2" t="s">
        <v>2110</v>
      </c>
      <c r="D328" s="1">
        <f>_xlfn.NUMBERVALUE(RIGHT(LEFT(tbPassiveSkills[[#This Row],[Original]],FIND("%",tbPassiveSkills[[#This Row],[Original]])-1),2))/100</f>
        <v>0.1</v>
      </c>
      <c r="E328" s="2" t="s">
        <v>3195</v>
      </c>
      <c r="F328" s="2" t="str">
        <f>IF(ISNUMBER(FIND("% dfgh",tbPassiveSkills[[#This Row],[Original]])),_xlfn.CONCAT("+x%",tbPassiveSkills[[#This Row],[MetaName]]),"NO MATCH")</f>
        <v>NO MATCH</v>
      </c>
      <c r="G328" s="2" t="s">
        <v>2111</v>
      </c>
    </row>
    <row r="329" spans="3:7" ht="30" hidden="1" customHeight="1" x14ac:dyDescent="0.25">
      <c r="C329" s="2" t="s">
        <v>2110</v>
      </c>
      <c r="D329" s="2">
        <v>0.15</v>
      </c>
      <c r="E329" s="2" t="s">
        <v>3282</v>
      </c>
      <c r="F329" s="2" t="str">
        <f>IF(ISNUMBER(FIND("% dfgh",tbPassiveSkills[[#This Row],[Original]])),_xlfn.CONCAT("+x%",tbPassiveSkills[[#This Row],[MetaName]]),"NO MATCH")</f>
        <v>NO MATCH</v>
      </c>
      <c r="G329" s="2" t="s">
        <v>2112</v>
      </c>
    </row>
    <row r="330" spans="3:7" ht="30" hidden="1" customHeight="1" x14ac:dyDescent="0.25">
      <c r="C330" s="2" t="s">
        <v>2937</v>
      </c>
      <c r="D330" s="2">
        <v>0.14000000000000001</v>
      </c>
      <c r="E330" s="2" t="s">
        <v>3310</v>
      </c>
      <c r="F330" s="2" t="str">
        <f>IF(ISNUMBER(FIND("% dfgh",tbPassiveSkills[[#This Row],[Original]])),_xlfn.CONCAT("+x%",tbPassiveSkills[[#This Row],[MetaName]]),"NO MATCH")</f>
        <v>NO MATCH</v>
      </c>
      <c r="G330" s="2" t="s">
        <v>2113</v>
      </c>
    </row>
    <row r="331" spans="3:7" ht="30" hidden="1" customHeight="1" x14ac:dyDescent="0.25">
      <c r="C331" s="2" t="s">
        <v>2938</v>
      </c>
      <c r="D331" s="2">
        <v>0.16</v>
      </c>
      <c r="E331" s="2" t="s">
        <v>3310</v>
      </c>
      <c r="F331" s="2" t="str">
        <f>IF(ISNUMBER(FIND("% dfgh",tbPassiveSkills[[#This Row],[Original]])),_xlfn.CONCAT("+x%",tbPassiveSkills[[#This Row],[MetaName]]),"NO MATCH")</f>
        <v>NO MATCH</v>
      </c>
      <c r="G331" s="2" t="s">
        <v>2114</v>
      </c>
    </row>
    <row r="332" spans="3:7" ht="30" hidden="1" customHeight="1" x14ac:dyDescent="0.25">
      <c r="C332" s="2" t="s">
        <v>4914</v>
      </c>
      <c r="D332" s="2">
        <v>0.1</v>
      </c>
      <c r="E332" s="2" t="s">
        <v>3312</v>
      </c>
      <c r="F332" s="2" t="str">
        <f>IF(ISNUMBER(FIND("% dfgh",tbPassiveSkills[[#This Row],[Original]])),_xlfn.CONCAT("+x%",tbPassiveSkills[[#This Row],[MetaName]]),"NO MATCH")</f>
        <v>NO MATCH</v>
      </c>
      <c r="G332" s="2" t="s">
        <v>2116</v>
      </c>
    </row>
    <row r="333" spans="3:7" ht="30" hidden="1" customHeight="1" x14ac:dyDescent="0.25">
      <c r="C333" s="2" t="s">
        <v>4915</v>
      </c>
      <c r="D333" s="2">
        <v>0.12</v>
      </c>
      <c r="E333" s="2" t="s">
        <v>3312</v>
      </c>
      <c r="F333" s="2" t="str">
        <f>IF(ISNUMBER(FIND("% dfgh",tbPassiveSkills[[#This Row],[Original]])),_xlfn.CONCAT("+x%",tbPassiveSkills[[#This Row],[MetaName]]),"NO MATCH")</f>
        <v>NO MATCH</v>
      </c>
      <c r="G333" s="2" t="s">
        <v>2115</v>
      </c>
    </row>
    <row r="334" spans="3:7" ht="30" hidden="1" customHeight="1" x14ac:dyDescent="0.25">
      <c r="C334" s="2" t="s">
        <v>2117</v>
      </c>
      <c r="D334" s="2">
        <v>0.03</v>
      </c>
      <c r="E334" s="2" t="s">
        <v>3502</v>
      </c>
      <c r="F334" s="2" t="str">
        <f>IF(ISNUMBER(FIND("% dfgh",tbPassiveSkills[[#This Row],[Original]])),_xlfn.CONCAT("+x%",tbPassiveSkills[[#This Row],[MetaName]]),"NO MATCH")</f>
        <v>NO MATCH</v>
      </c>
      <c r="G334" s="2" t="s">
        <v>2118</v>
      </c>
    </row>
    <row r="335" spans="3:7" ht="30" hidden="1" customHeight="1" x14ac:dyDescent="0.25">
      <c r="C335" s="2" t="s">
        <v>2117</v>
      </c>
      <c r="D335" s="2">
        <v>0.1</v>
      </c>
      <c r="E335" s="2" t="s">
        <v>3283</v>
      </c>
      <c r="F335" s="2" t="str">
        <f>IF(ISNUMBER(FIND("% dfgh",tbPassiveSkills[[#This Row],[Original]])),_xlfn.CONCAT("+x%",tbPassiveSkills[[#This Row],[MetaName]]),"NO MATCH")</f>
        <v>NO MATCH</v>
      </c>
      <c r="G335" s="2" t="s">
        <v>1986</v>
      </c>
    </row>
    <row r="336" spans="3:7" ht="30" hidden="1" customHeight="1" x14ac:dyDescent="0.25">
      <c r="C336" s="2" t="s">
        <v>2119</v>
      </c>
      <c r="D336" s="1">
        <f>_xlfn.NUMBERVALUE(RIGHT(LEFT(tbPassiveSkills[[#This Row],[Original]],FIND("%",tbPassiveSkills[[#This Row],[Original]])-1),2))/100</f>
        <v>4.0000000000000001E-3</v>
      </c>
      <c r="E336" s="2" t="s">
        <v>3214</v>
      </c>
      <c r="F336" s="2" t="str">
        <f>IF(ISNUMBER(FIND("% dfgh",tbPassiveSkills[[#This Row],[Original]])),_xlfn.CONCAT("+x%",tbPassiveSkills[[#This Row],[MetaName]]),"NO MATCH")</f>
        <v>NO MATCH</v>
      </c>
      <c r="G336" s="2" t="s">
        <v>2121</v>
      </c>
    </row>
    <row r="337" spans="3:7" ht="30" hidden="1" customHeight="1" x14ac:dyDescent="0.25">
      <c r="C337" s="2" t="s">
        <v>2119</v>
      </c>
      <c r="D337" s="2">
        <v>0.08</v>
      </c>
      <c r="E337" s="2" t="s">
        <v>3312</v>
      </c>
      <c r="F337" s="2" t="str">
        <f>IF(ISNUMBER(FIND("% dfgh",tbPassiveSkills[[#This Row],[Original]])),_xlfn.CONCAT("+x%",tbPassiveSkills[[#This Row],[MetaName]]),"NO MATCH")</f>
        <v>NO MATCH</v>
      </c>
      <c r="G337" s="2" t="s">
        <v>2120</v>
      </c>
    </row>
    <row r="338" spans="3:7" ht="30" hidden="1" customHeight="1" x14ac:dyDescent="0.25">
      <c r="C338" s="2" t="s">
        <v>2122</v>
      </c>
      <c r="D338" s="2">
        <v>0.1</v>
      </c>
      <c r="E338" s="2" t="s">
        <v>3314</v>
      </c>
      <c r="F338" s="2" t="str">
        <f>IF(ISNUMBER(FIND("% dfgh",tbPassiveSkills[[#This Row],[Original]])),_xlfn.CONCAT("+x%",tbPassiveSkills[[#This Row],[MetaName]]),"NO MATCH")</f>
        <v>NO MATCH</v>
      </c>
      <c r="G338" s="2" t="s">
        <v>2123</v>
      </c>
    </row>
    <row r="339" spans="3:7" ht="30" hidden="1" customHeight="1" x14ac:dyDescent="0.25">
      <c r="C339" s="2" t="s">
        <v>2124</v>
      </c>
      <c r="D339" s="2">
        <v>0.05</v>
      </c>
      <c r="E339" s="2" t="s">
        <v>3243</v>
      </c>
      <c r="F339" s="2" t="str">
        <f>IF(ISNUMBER(FIND("% dfgh",tbPassiveSkills[[#This Row],[Original]])),_xlfn.CONCAT("+x%",tbPassiveSkills[[#This Row],[MetaName]]),"NO MATCH")</f>
        <v>NO MATCH</v>
      </c>
      <c r="G339" s="2" t="s">
        <v>2126</v>
      </c>
    </row>
    <row r="340" spans="3:7" ht="30" hidden="1" customHeight="1" x14ac:dyDescent="0.25">
      <c r="C340" s="2" t="s">
        <v>2124</v>
      </c>
      <c r="D340" s="2">
        <v>0.08</v>
      </c>
      <c r="E340" s="2" t="s">
        <v>3309</v>
      </c>
      <c r="F340" s="2" t="str">
        <f>IF(ISNUMBER(FIND("% dfgh",tbPassiveSkills[[#This Row],[Original]])),_xlfn.CONCAT("+x%",tbPassiveSkills[[#This Row],[MetaName]]),"NO MATCH")</f>
        <v>NO MATCH</v>
      </c>
      <c r="G340" s="2" t="s">
        <v>2125</v>
      </c>
    </row>
    <row r="341" spans="3:7" ht="30" hidden="1" customHeight="1" x14ac:dyDescent="0.25">
      <c r="C341" s="2" t="s">
        <v>2124</v>
      </c>
      <c r="D341" s="2">
        <v>0.05</v>
      </c>
      <c r="E341" s="2" t="s">
        <v>3403</v>
      </c>
      <c r="F341" s="2" t="str">
        <f>IF(ISNUMBER(FIND("% dfgh",tbPassiveSkills[[#This Row],[Original]])),_xlfn.CONCAT("+x%",tbPassiveSkills[[#This Row],[MetaName]]),"NO MATCH")</f>
        <v>NO MATCH</v>
      </c>
      <c r="G341" s="2" t="s">
        <v>2127</v>
      </c>
    </row>
    <row r="342" spans="3:7" ht="30" hidden="1" customHeight="1" x14ac:dyDescent="0.25">
      <c r="C342" s="2" t="s">
        <v>2128</v>
      </c>
      <c r="D342" s="2">
        <v>0.4</v>
      </c>
      <c r="E342" s="2" t="s">
        <v>3326</v>
      </c>
      <c r="F342" s="2" t="str">
        <f>IF(ISNUMBER(FIND("% dfgh",tbPassiveSkills[[#This Row],[Original]])),_xlfn.CONCAT("+x%",tbPassiveSkills[[#This Row],[MetaName]]),"NO MATCH")</f>
        <v>NO MATCH</v>
      </c>
      <c r="G342" s="2" t="s">
        <v>2129</v>
      </c>
    </row>
    <row r="343" spans="3:7" ht="30" hidden="1" customHeight="1" x14ac:dyDescent="0.25">
      <c r="C343" s="2" t="s">
        <v>2939</v>
      </c>
      <c r="D343" s="2">
        <f>IF(ISNUMBER(FIND("+",tbPassiveSkills[[#This Row],[Original]])),_xlfn.NUMBERVALUE(LEFT(tbPassiveSkills[[#This Row],[Original]],FIND(" ",tbPassiveSkills[[#This Row],[Original]]))),"")</f>
        <v>10</v>
      </c>
      <c r="E343" s="2" t="str">
        <f>IF(ISNUMBER(FIND("+",tbPassiveSkills[[#This Row],[Original]])),_xlfn.CONCAT("+x to ",RIGHT(tbPassiveSkills[[#This Row],[Original]],LEN(tbPassiveSkills[[#This Row],[Original]])-FIND("to ",tbPassiveSkills[[#This Row],[Original]])-2)),"")</f>
        <v>+x to Dexterity</v>
      </c>
      <c r="F343" s="2" t="str">
        <f>IF(ISNUMBER(FIND("% dfgh",tbPassiveSkills[[#This Row],[Original]])),_xlfn.CONCAT("+x%",tbPassiveSkills[[#This Row],[MetaName]]),"NO MATCH")</f>
        <v>NO MATCH</v>
      </c>
      <c r="G343" s="2" t="s">
        <v>2130</v>
      </c>
    </row>
    <row r="344" spans="3:7" ht="30" hidden="1" customHeight="1" x14ac:dyDescent="0.25">
      <c r="C344" s="2" t="s">
        <v>2940</v>
      </c>
      <c r="D344" s="2">
        <f>IF(ISNUMBER(FIND("+",tbPassiveSkills[[#This Row],[Original]])),_xlfn.NUMBERVALUE(LEFT(tbPassiveSkills[[#This Row],[Original]],FIND(" ",tbPassiveSkills[[#This Row],[Original]]))),"")</f>
        <v>15</v>
      </c>
      <c r="E344" s="2" t="str">
        <f>IF(ISNUMBER(FIND("+",tbPassiveSkills[[#This Row],[Original]])),_xlfn.CONCAT("+x to ",RIGHT(tbPassiveSkills[[#This Row],[Original]],LEN(tbPassiveSkills[[#This Row],[Original]])-FIND("to ",tbPassiveSkills[[#This Row],[Original]])-2)),"")</f>
        <v>+x to Dexterity</v>
      </c>
      <c r="F344" s="2" t="str">
        <f>IF(ISNUMBER(FIND("% dfgh",tbPassiveSkills[[#This Row],[Original]])),_xlfn.CONCAT("+x%",tbPassiveSkills[[#This Row],[MetaName]]),"NO MATCH")</f>
        <v>NO MATCH</v>
      </c>
      <c r="G344" s="2" t="s">
        <v>2131</v>
      </c>
    </row>
    <row r="345" spans="3:7" ht="30" hidden="1" customHeight="1" x14ac:dyDescent="0.25">
      <c r="C345" s="2" t="s">
        <v>2132</v>
      </c>
      <c r="D345" s="2">
        <v>0.12</v>
      </c>
      <c r="E345" s="2" t="s">
        <v>3232</v>
      </c>
      <c r="F345" s="2" t="str">
        <f>IF(ISNUMBER(FIND("% dfgh",tbPassiveSkills[[#This Row],[Original]])),_xlfn.CONCAT("+x%",tbPassiveSkills[[#This Row],[MetaName]]),"NO MATCH")</f>
        <v>NO MATCH</v>
      </c>
      <c r="G345" s="2" t="s">
        <v>2133</v>
      </c>
    </row>
    <row r="346" spans="3:7" ht="30" hidden="1" customHeight="1" x14ac:dyDescent="0.25">
      <c r="C346" s="2" t="s">
        <v>2134</v>
      </c>
      <c r="D346" s="2">
        <v>0.02</v>
      </c>
      <c r="E346" s="2" t="s">
        <v>3472</v>
      </c>
      <c r="F346" s="2" t="str">
        <f>IF(ISNUMBER(FIND("% dfgh",tbPassiveSkills[[#This Row],[Original]])),_xlfn.CONCAT("+x%",tbPassiveSkills[[#This Row],[MetaName]]),"NO MATCH")</f>
        <v>NO MATCH</v>
      </c>
      <c r="G346" s="2" t="s">
        <v>3428</v>
      </c>
    </row>
    <row r="347" spans="3:7" ht="30" hidden="1" customHeight="1" x14ac:dyDescent="0.25">
      <c r="C347" s="2" t="s">
        <v>2134</v>
      </c>
      <c r="D347" s="2">
        <v>0.03</v>
      </c>
      <c r="E347" s="2" t="s">
        <v>3258</v>
      </c>
      <c r="F347" s="2" t="str">
        <f>IF(ISNUMBER(FIND("% dfgh",tbPassiveSkills[[#This Row],[Original]])),_xlfn.CONCAT("+x%",tbPassiveSkills[[#This Row],[MetaName]]),"NO MATCH")</f>
        <v>NO MATCH</v>
      </c>
      <c r="G347" s="2" t="s">
        <v>2135</v>
      </c>
    </row>
    <row r="348" spans="3:7" ht="30" hidden="1" customHeight="1" x14ac:dyDescent="0.25">
      <c r="C348" s="2" t="s">
        <v>2134</v>
      </c>
      <c r="D348" s="2">
        <v>0.03</v>
      </c>
      <c r="E348" s="2" t="s">
        <v>3278</v>
      </c>
      <c r="F348" s="2" t="str">
        <f>IF(ISNUMBER(FIND("% dfgh",tbPassiveSkills[[#This Row],[Original]])),_xlfn.CONCAT("+x%",tbPassiveSkills[[#This Row],[MetaName]]),"NO MATCH")</f>
        <v>NO MATCH</v>
      </c>
      <c r="G348" s="2" t="s">
        <v>2136</v>
      </c>
    </row>
    <row r="349" spans="3:7" ht="30" hidden="1" customHeight="1" x14ac:dyDescent="0.25">
      <c r="C349" s="2" t="s">
        <v>2137</v>
      </c>
      <c r="D349" s="2">
        <v>0.04</v>
      </c>
      <c r="E349" s="2" t="s">
        <v>3258</v>
      </c>
      <c r="F349" s="2" t="str">
        <f>IF(ISNUMBER(FIND("% dfgh",tbPassiveSkills[[#This Row],[Original]])),_xlfn.CONCAT("+x%",tbPassiveSkills[[#This Row],[MetaName]]),"NO MATCH")</f>
        <v>NO MATCH</v>
      </c>
      <c r="G349" s="2" t="s">
        <v>2138</v>
      </c>
    </row>
    <row r="350" spans="3:7" ht="30" hidden="1" customHeight="1" x14ac:dyDescent="0.25">
      <c r="C350" s="2" t="s">
        <v>2139</v>
      </c>
      <c r="D350" s="2">
        <v>0.02</v>
      </c>
      <c r="E350" s="2" t="s">
        <v>3472</v>
      </c>
      <c r="F350" s="2" t="str">
        <f>IF(ISNUMBER(FIND("% dfgh",tbPassiveSkills[[#This Row],[Original]])),_xlfn.CONCAT("+x%",tbPassiveSkills[[#This Row],[MetaName]]),"NO MATCH")</f>
        <v>NO MATCH</v>
      </c>
      <c r="G350" s="2" t="s">
        <v>3428</v>
      </c>
    </row>
    <row r="351" spans="3:7" ht="30" hidden="1" customHeight="1" x14ac:dyDescent="0.25">
      <c r="C351" s="2" t="s">
        <v>2139</v>
      </c>
      <c r="D351" s="2">
        <v>0.04</v>
      </c>
      <c r="E351" s="2" t="s">
        <v>3258</v>
      </c>
      <c r="F351" s="2" t="str">
        <f>IF(ISNUMBER(FIND("% dfgh",tbPassiveSkills[[#This Row],[Original]])),_xlfn.CONCAT("+x%",tbPassiveSkills[[#This Row],[MetaName]]),"NO MATCH")</f>
        <v>NO MATCH</v>
      </c>
      <c r="G351" s="2" t="s">
        <v>2138</v>
      </c>
    </row>
    <row r="352" spans="3:7" ht="30" hidden="1" customHeight="1" x14ac:dyDescent="0.25">
      <c r="C352" s="2" t="s">
        <v>2140</v>
      </c>
      <c r="D352" s="2">
        <v>0.04</v>
      </c>
      <c r="E352" s="2" t="s">
        <v>3278</v>
      </c>
      <c r="F352" s="2" t="str">
        <f>IF(ISNUMBER(FIND("% dfgh",tbPassiveSkills[[#This Row],[Original]])),_xlfn.CONCAT("+x%",tbPassiveSkills[[#This Row],[MetaName]]),"NO MATCH")</f>
        <v>NO MATCH</v>
      </c>
      <c r="G352" s="2" t="s">
        <v>2141</v>
      </c>
    </row>
    <row r="353" spans="3:7" ht="30" hidden="1" customHeight="1" x14ac:dyDescent="0.25">
      <c r="C353" s="2" t="s">
        <v>2142</v>
      </c>
      <c r="D353" s="2">
        <v>0.03</v>
      </c>
      <c r="E353" s="2" t="s">
        <v>3278</v>
      </c>
      <c r="F353" s="2" t="str">
        <f>IF(ISNUMBER(FIND("% dfgh",tbPassiveSkills[[#This Row],[Original]])),_xlfn.CONCAT("+x%",tbPassiveSkills[[#This Row],[MetaName]]),"NO MATCH")</f>
        <v>NO MATCH</v>
      </c>
      <c r="G353" s="2" t="s">
        <v>2136</v>
      </c>
    </row>
    <row r="354" spans="3:7" ht="30" hidden="1" customHeight="1" x14ac:dyDescent="0.25">
      <c r="C354" s="2" t="s">
        <v>2142</v>
      </c>
      <c r="D354" s="2">
        <v>0.15</v>
      </c>
      <c r="E354" s="2" t="s">
        <v>3289</v>
      </c>
      <c r="F354" s="2" t="str">
        <f>IF(ISNUMBER(FIND("% dfgh",tbPassiveSkills[[#This Row],[Original]])),_xlfn.CONCAT("+x%",tbPassiveSkills[[#This Row],[MetaName]]),"NO MATCH")</f>
        <v>NO MATCH</v>
      </c>
      <c r="G354" s="2" t="s">
        <v>2143</v>
      </c>
    </row>
    <row r="355" spans="3:7" ht="30" hidden="1" customHeight="1" x14ac:dyDescent="0.25">
      <c r="C355" s="2" t="s">
        <v>2144</v>
      </c>
      <c r="D355" s="2">
        <v>0.2</v>
      </c>
      <c r="E355" s="2" t="s">
        <v>3251</v>
      </c>
      <c r="F355" s="2" t="str">
        <f>IF(ISNUMBER(FIND("% dfgh",tbPassiveSkills[[#This Row],[Original]])),_xlfn.CONCAT("+x%",tbPassiveSkills[[#This Row],[MetaName]]),"NO MATCH")</f>
        <v>NO MATCH</v>
      </c>
      <c r="G355" s="2" t="s">
        <v>2145</v>
      </c>
    </row>
    <row r="356" spans="3:7" ht="30" hidden="1" customHeight="1" x14ac:dyDescent="0.25">
      <c r="C356" s="2" t="s">
        <v>2146</v>
      </c>
      <c r="D356" s="2">
        <v>0.06</v>
      </c>
      <c r="E356" s="2" t="s">
        <v>3232</v>
      </c>
      <c r="F356" s="2" t="str">
        <f>IF(ISNUMBER(FIND("% dfgh",tbPassiveSkills[[#This Row],[Original]])),_xlfn.CONCAT("+x%",tbPassiveSkills[[#This Row],[MetaName]]),"NO MATCH")</f>
        <v>NO MATCH</v>
      </c>
      <c r="G356" s="2" t="s">
        <v>2147</v>
      </c>
    </row>
    <row r="357" spans="3:7" ht="30" hidden="1" customHeight="1" x14ac:dyDescent="0.25">
      <c r="C357" s="2" t="s">
        <v>2146</v>
      </c>
      <c r="D357" s="2">
        <v>0.2</v>
      </c>
      <c r="E357" s="2" t="s">
        <v>3251</v>
      </c>
      <c r="F357" s="2" t="str">
        <f>IF(ISNUMBER(FIND("% dfgh",tbPassiveSkills[[#This Row],[Original]])),_xlfn.CONCAT("+x%",tbPassiveSkills[[#This Row],[MetaName]]),"NO MATCH")</f>
        <v>NO MATCH</v>
      </c>
      <c r="G357" s="2" t="s">
        <v>2145</v>
      </c>
    </row>
    <row r="358" spans="3:7" ht="30" hidden="1" customHeight="1" x14ac:dyDescent="0.25">
      <c r="C358" s="2" t="s">
        <v>2148</v>
      </c>
      <c r="D358" s="2">
        <v>0.1</v>
      </c>
      <c r="E358" s="2" t="s">
        <v>3500</v>
      </c>
      <c r="F358" s="2" t="str">
        <f>IF(ISNUMBER(FIND("% dfgh",tbPassiveSkills[[#This Row],[Original]])),_xlfn.CONCAT("+x%",tbPassiveSkills[[#This Row],[MetaName]]),"NO MATCH")</f>
        <v>NO MATCH</v>
      </c>
      <c r="G358" s="2" t="s">
        <v>2149</v>
      </c>
    </row>
    <row r="359" spans="3:7" ht="30" hidden="1" customHeight="1" x14ac:dyDescent="0.25">
      <c r="C359" s="2" t="s">
        <v>2148</v>
      </c>
      <c r="D359" s="2">
        <v>0.06</v>
      </c>
      <c r="E359" s="2" t="s">
        <v>3232</v>
      </c>
      <c r="F359" s="2" t="str">
        <f>IF(ISNUMBER(FIND("% dfgh",tbPassiveSkills[[#This Row],[Original]])),_xlfn.CONCAT("+x%",tbPassiveSkills[[#This Row],[MetaName]]),"NO MATCH")</f>
        <v>NO MATCH</v>
      </c>
      <c r="G359" s="2" t="s">
        <v>2147</v>
      </c>
    </row>
    <row r="360" spans="3:7" ht="30" hidden="1" customHeight="1" x14ac:dyDescent="0.25">
      <c r="C360" s="2" t="s">
        <v>2150</v>
      </c>
      <c r="D360" s="1">
        <f>_xlfn.NUMBERVALUE(RIGHT(LEFT(tbPassiveSkills[[#This Row],[Original]],FIND("%",tbPassiveSkills[[#This Row],[Original]])-1),2))/100</f>
        <v>0.12</v>
      </c>
      <c r="E360" s="2" t="s">
        <v>3157</v>
      </c>
      <c r="F360" s="2" t="str">
        <f>IF(ISNUMBER(FIND("% dfgh",tbPassiveSkills[[#This Row],[Original]])),_xlfn.CONCAT("+x%",tbPassiveSkills[[#This Row],[MetaName]]),"NO MATCH")</f>
        <v>NO MATCH</v>
      </c>
      <c r="G360" s="2" t="s">
        <v>2151</v>
      </c>
    </row>
    <row r="361" spans="3:7" ht="30" hidden="1" customHeight="1" x14ac:dyDescent="0.25">
      <c r="C361" s="2" t="s">
        <v>2152</v>
      </c>
      <c r="D361" s="1">
        <f>_xlfn.NUMBERVALUE(RIGHT(LEFT(tbPassiveSkills[[#This Row],[Original]],FIND("%",tbPassiveSkills[[#This Row],[Original]])-1),2))/100</f>
        <v>0.1</v>
      </c>
      <c r="E361" s="2" t="s">
        <v>3157</v>
      </c>
      <c r="F361" s="2" t="str">
        <f>IF(ISNUMBER(FIND("% dfgh",tbPassiveSkills[[#This Row],[Original]])),_xlfn.CONCAT("+x%",tbPassiveSkills[[#This Row],[MetaName]]),"NO MATCH")</f>
        <v>NO MATCH</v>
      </c>
      <c r="G361" s="2" t="s">
        <v>2153</v>
      </c>
    </row>
    <row r="362" spans="3:7" ht="30" hidden="1" customHeight="1" x14ac:dyDescent="0.25">
      <c r="C362" s="2" t="s">
        <v>2152</v>
      </c>
      <c r="D362" s="2">
        <v>0.06</v>
      </c>
      <c r="E362" s="2" t="s">
        <v>3232</v>
      </c>
      <c r="F362" s="2" t="str">
        <f>IF(ISNUMBER(FIND("% dfgh",tbPassiveSkills[[#This Row],[Original]])),_xlfn.CONCAT("+x%",tbPassiveSkills[[#This Row],[MetaName]]),"NO MATCH")</f>
        <v>NO MATCH</v>
      </c>
      <c r="G362" s="2" t="s">
        <v>2147</v>
      </c>
    </row>
    <row r="363" spans="3:7" ht="30" hidden="1" customHeight="1" x14ac:dyDescent="0.25">
      <c r="C363" s="2" t="s">
        <v>2941</v>
      </c>
      <c r="D363" s="1">
        <f>_xlfn.NUMBERVALUE(RIGHT(LEFT(tbPassiveSkills[[#This Row],[Original]],FIND("%",tbPassiveSkills[[#This Row],[Original]])-1),2))/100</f>
        <v>0.1</v>
      </c>
      <c r="E363" s="2" t="s">
        <v>3157</v>
      </c>
      <c r="F363" s="2" t="str">
        <f>IF(ISNUMBER(FIND("% dfgh",tbPassiveSkills[[#This Row],[Original]])),_xlfn.CONCAT("+x%",tbPassiveSkills[[#This Row],[MetaName]]),"NO MATCH")</f>
        <v>NO MATCH</v>
      </c>
      <c r="G363" s="2" t="s">
        <v>2153</v>
      </c>
    </row>
    <row r="364" spans="3:7" ht="30" hidden="1" customHeight="1" x14ac:dyDescent="0.25">
      <c r="C364" s="2" t="s">
        <v>2941</v>
      </c>
      <c r="D364" s="1">
        <f>_xlfn.NUMBERVALUE(RIGHT(LEFT(tbPassiveSkills[[#This Row],[Original]],FIND("%",tbPassiveSkills[[#This Row],[Original]])-1),2))/100</f>
        <v>0.1</v>
      </c>
      <c r="E364" s="2" t="s">
        <v>3190</v>
      </c>
      <c r="F364" s="2" t="str">
        <f>IF(ISNUMBER(FIND("% dfgh",tbPassiveSkills[[#This Row],[Original]])),_xlfn.CONCAT("+x%",tbPassiveSkills[[#This Row],[MetaName]]),"NO MATCH")</f>
        <v>NO MATCH</v>
      </c>
      <c r="G364" s="2" t="s">
        <v>2154</v>
      </c>
    </row>
    <row r="365" spans="3:7" ht="30" hidden="1" customHeight="1" x14ac:dyDescent="0.25">
      <c r="C365" s="2" t="s">
        <v>2941</v>
      </c>
      <c r="D365" s="2">
        <v>0.03</v>
      </c>
      <c r="E365" s="2" t="s">
        <v>3258</v>
      </c>
      <c r="F365" s="2" t="str">
        <f>IF(ISNUMBER(FIND("% dfgh",tbPassiveSkills[[#This Row],[Original]])),_xlfn.CONCAT("+x%",tbPassiveSkills[[#This Row],[MetaName]]),"NO MATCH")</f>
        <v>NO MATCH</v>
      </c>
      <c r="G365" s="2" t="s">
        <v>2135</v>
      </c>
    </row>
    <row r="366" spans="3:7" ht="30" hidden="1" customHeight="1" x14ac:dyDescent="0.25">
      <c r="C366" s="2" t="s">
        <v>2942</v>
      </c>
      <c r="D366" s="1">
        <f>_xlfn.NUMBERVALUE(RIGHT(LEFT(tbPassiveSkills[[#This Row],[Original]],FIND("%",tbPassiveSkills[[#This Row],[Original]])-1),2))/100</f>
        <v>0.1</v>
      </c>
      <c r="E366" s="2" t="s">
        <v>3157</v>
      </c>
      <c r="F366" s="2" t="str">
        <f>IF(ISNUMBER(FIND("% dfgh",tbPassiveSkills[[#This Row],[Original]])),_xlfn.CONCAT("+x%",tbPassiveSkills[[#This Row],[MetaName]]),"NO MATCH")</f>
        <v>NO MATCH</v>
      </c>
      <c r="G366" s="2" t="s">
        <v>2153</v>
      </c>
    </row>
    <row r="367" spans="3:7" ht="30" hidden="1" customHeight="1" x14ac:dyDescent="0.25">
      <c r="C367" s="2" t="s">
        <v>2942</v>
      </c>
      <c r="D367" s="2">
        <v>0.03</v>
      </c>
      <c r="E367" s="2" t="s">
        <v>3258</v>
      </c>
      <c r="F367" s="2" t="str">
        <f>IF(ISNUMBER(FIND("% dfgh",tbPassiveSkills[[#This Row],[Original]])),_xlfn.CONCAT("+x%",tbPassiveSkills[[#This Row],[MetaName]]),"NO MATCH")</f>
        <v>NO MATCH</v>
      </c>
      <c r="G367" s="2" t="s">
        <v>2135</v>
      </c>
    </row>
    <row r="368" spans="3:7" ht="30" hidden="1" customHeight="1" x14ac:dyDescent="0.25">
      <c r="C368" s="2" t="s">
        <v>2943</v>
      </c>
      <c r="D368" s="2">
        <v>0.03</v>
      </c>
      <c r="E368" s="2" t="s">
        <v>3472</v>
      </c>
      <c r="F368" s="2" t="str">
        <f>IF(ISNUMBER(FIND("% dfgh",tbPassiveSkills[[#This Row],[Original]])),_xlfn.CONCAT("+x%",tbPassiveSkills[[#This Row],[MetaName]]),"NO MATCH")</f>
        <v>NO MATCH</v>
      </c>
      <c r="G368" s="2" t="s">
        <v>3429</v>
      </c>
    </row>
    <row r="369" spans="3:7" ht="30" hidden="1" customHeight="1" x14ac:dyDescent="0.25">
      <c r="C369" s="2" t="s">
        <v>2943</v>
      </c>
      <c r="D369" s="1">
        <f>_xlfn.NUMBERVALUE(RIGHT(LEFT(tbPassiveSkills[[#This Row],[Original]],FIND("%",tbPassiveSkills[[#This Row],[Original]])-1),2))/100</f>
        <v>0.1</v>
      </c>
      <c r="E369" s="2" t="s">
        <v>3157</v>
      </c>
      <c r="F369" s="2" t="str">
        <f>IF(ISNUMBER(FIND("% dfgh",tbPassiveSkills[[#This Row],[Original]])),_xlfn.CONCAT("+x%",tbPassiveSkills[[#This Row],[MetaName]]),"NO MATCH")</f>
        <v>NO MATCH</v>
      </c>
      <c r="G369" s="2" t="s">
        <v>2153</v>
      </c>
    </row>
    <row r="370" spans="3:7" ht="30" hidden="1" customHeight="1" x14ac:dyDescent="0.25">
      <c r="C370" s="2" t="s">
        <v>2944</v>
      </c>
      <c r="D370" s="2">
        <v>0.03</v>
      </c>
      <c r="E370" s="2" t="s">
        <v>3472</v>
      </c>
      <c r="F370" s="2" t="str">
        <f>IF(ISNUMBER(FIND("% dfgh",tbPassiveSkills[[#This Row],[Original]])),_xlfn.CONCAT("+x%",tbPassiveSkills[[#This Row],[MetaName]]),"NO MATCH")</f>
        <v>NO MATCH</v>
      </c>
      <c r="G370" s="2" t="s">
        <v>3429</v>
      </c>
    </row>
    <row r="371" spans="3:7" ht="30" hidden="1" customHeight="1" x14ac:dyDescent="0.25">
      <c r="C371" s="2" t="s">
        <v>2944</v>
      </c>
      <c r="D371" s="1">
        <f>_xlfn.NUMBERVALUE(RIGHT(LEFT(tbPassiveSkills[[#This Row],[Original]],FIND("%",tbPassiveSkills[[#This Row],[Original]])-1),2))/100</f>
        <v>0.08</v>
      </c>
      <c r="E371" s="2" t="s">
        <v>3157</v>
      </c>
      <c r="F371" s="2" t="str">
        <f>IF(ISNUMBER(FIND("% dfgh",tbPassiveSkills[[#This Row],[Original]])),_xlfn.CONCAT("+x%",tbPassiveSkills[[#This Row],[MetaName]]),"NO MATCH")</f>
        <v>NO MATCH</v>
      </c>
      <c r="G371" s="2" t="s">
        <v>2156</v>
      </c>
    </row>
    <row r="372" spans="3:7" ht="30" hidden="1" customHeight="1" x14ac:dyDescent="0.25">
      <c r="C372" s="2" t="s">
        <v>2945</v>
      </c>
      <c r="D372" s="2">
        <v>0.03</v>
      </c>
      <c r="E372" s="2" t="s">
        <v>3472</v>
      </c>
      <c r="F372" s="2" t="str">
        <f>IF(ISNUMBER(FIND("% dfgh",tbPassiveSkills[[#This Row],[Original]])),_xlfn.CONCAT("+x%",tbPassiveSkills[[#This Row],[MetaName]]),"NO MATCH")</f>
        <v>NO MATCH</v>
      </c>
      <c r="G372" s="2" t="s">
        <v>3429</v>
      </c>
    </row>
    <row r="373" spans="3:7" ht="30" hidden="1" customHeight="1" x14ac:dyDescent="0.25">
      <c r="C373" s="2" t="s">
        <v>2945</v>
      </c>
      <c r="D373" s="2">
        <v>0.08</v>
      </c>
      <c r="E373" s="2" t="s">
        <v>3253</v>
      </c>
      <c r="F373" s="2" t="str">
        <f>IF(ISNUMBER(FIND("% dfgh",tbPassiveSkills[[#This Row],[Original]])),_xlfn.CONCAT("+x%",tbPassiveSkills[[#This Row],[MetaName]]),"NO MATCH")</f>
        <v>NO MATCH</v>
      </c>
      <c r="G373" s="2" t="s">
        <v>2157</v>
      </c>
    </row>
    <row r="374" spans="3:7" ht="30" hidden="1" customHeight="1" x14ac:dyDescent="0.25">
      <c r="C374" s="2" t="s">
        <v>2158</v>
      </c>
      <c r="D374" s="2">
        <v>0.03</v>
      </c>
      <c r="E374" s="2" t="s">
        <v>3258</v>
      </c>
      <c r="F374" s="2" t="str">
        <f>IF(ISNUMBER(FIND("% dfgh",tbPassiveSkills[[#This Row],[Original]])),_xlfn.CONCAT("+x%",tbPassiveSkills[[#This Row],[MetaName]]),"NO MATCH")</f>
        <v>NO MATCH</v>
      </c>
      <c r="G374" s="2" t="s">
        <v>2135</v>
      </c>
    </row>
    <row r="375" spans="3:7" ht="30" hidden="1" customHeight="1" x14ac:dyDescent="0.25">
      <c r="C375" s="2" t="s">
        <v>2158</v>
      </c>
      <c r="D375" s="2">
        <v>0.03</v>
      </c>
      <c r="E375" s="2" t="s">
        <v>3278</v>
      </c>
      <c r="F375" s="2" t="str">
        <f>IF(ISNUMBER(FIND("% dfgh",tbPassiveSkills[[#This Row],[Original]])),_xlfn.CONCAT("+x%",tbPassiveSkills[[#This Row],[MetaName]]),"NO MATCH")</f>
        <v>NO MATCH</v>
      </c>
      <c r="G375" s="2" t="s">
        <v>2136</v>
      </c>
    </row>
    <row r="376" spans="3:7" ht="30" hidden="1" customHeight="1" x14ac:dyDescent="0.25">
      <c r="C376" s="2" t="s">
        <v>2158</v>
      </c>
      <c r="D376" s="2">
        <v>0.08</v>
      </c>
      <c r="E376" s="2" t="s">
        <v>3407</v>
      </c>
      <c r="F376" s="2" t="str">
        <f>IF(ISNUMBER(FIND("% dfgh",tbPassiveSkills[[#This Row],[Original]])),_xlfn.CONCAT("+x%",tbPassiveSkills[[#This Row],[MetaName]]),"NO MATCH")</f>
        <v>NO MATCH</v>
      </c>
      <c r="G376" s="2" t="s">
        <v>2159</v>
      </c>
    </row>
    <row r="377" spans="3:7" ht="30" hidden="1" customHeight="1" x14ac:dyDescent="0.25">
      <c r="C377" s="2" t="s">
        <v>2160</v>
      </c>
      <c r="D377" s="2">
        <v>0.02</v>
      </c>
      <c r="E377" s="2" t="s">
        <v>3387</v>
      </c>
      <c r="F377" s="2" t="str">
        <f>IF(ISNUMBER(FIND("% dfgh",tbPassiveSkills[[#This Row],[Original]])),_xlfn.CONCAT("+x%",tbPassiveSkills[[#This Row],[MetaName]]),"NO MATCH")</f>
        <v>NO MATCH</v>
      </c>
      <c r="G377" s="2" t="s">
        <v>1831</v>
      </c>
    </row>
    <row r="378" spans="3:7" ht="30" hidden="1" customHeight="1" x14ac:dyDescent="0.25">
      <c r="C378" s="2" t="s">
        <v>2160</v>
      </c>
      <c r="D378" s="2">
        <v>0.1</v>
      </c>
      <c r="E378" s="2" t="s">
        <v>3407</v>
      </c>
      <c r="F378" s="2" t="str">
        <f>IF(ISNUMBER(FIND("% dfgh",tbPassiveSkills[[#This Row],[Original]])),_xlfn.CONCAT("+x%",tbPassiveSkills[[#This Row],[MetaName]]),"NO MATCH")</f>
        <v>NO MATCH</v>
      </c>
      <c r="G378" s="2" t="s">
        <v>2161</v>
      </c>
    </row>
    <row r="379" spans="3:7" ht="30" hidden="1" customHeight="1" x14ac:dyDescent="0.25">
      <c r="C379" s="2" t="s">
        <v>2162</v>
      </c>
      <c r="D379" s="2">
        <v>0.02</v>
      </c>
      <c r="E379" s="2" t="s">
        <v>3476</v>
      </c>
      <c r="F379" s="2" t="str">
        <f>IF(ISNUMBER(FIND("% dfgh",tbPassiveSkills[[#This Row],[Original]])),_xlfn.CONCAT("+x%",tbPassiveSkills[[#This Row],[MetaName]]),"NO MATCH")</f>
        <v>NO MATCH</v>
      </c>
      <c r="G379" s="2" t="s">
        <v>3435</v>
      </c>
    </row>
    <row r="380" spans="3:7" ht="30" hidden="1" customHeight="1" x14ac:dyDescent="0.25">
      <c r="C380" s="2" t="s">
        <v>2162</v>
      </c>
      <c r="D380" s="2">
        <v>0.1</v>
      </c>
      <c r="E380" s="2" t="s">
        <v>3407</v>
      </c>
      <c r="F380" s="2" t="str">
        <f>IF(ISNUMBER(FIND("% dfgh",tbPassiveSkills[[#This Row],[Original]])),_xlfn.CONCAT("+x%",tbPassiveSkills[[#This Row],[MetaName]]),"NO MATCH")</f>
        <v>NO MATCH</v>
      </c>
      <c r="G380" s="2" t="s">
        <v>2161</v>
      </c>
    </row>
    <row r="381" spans="3:7" ht="30" hidden="1" customHeight="1" x14ac:dyDescent="0.25">
      <c r="C381" s="2" t="s">
        <v>2946</v>
      </c>
      <c r="D381" s="2">
        <v>0.1</v>
      </c>
      <c r="E381" s="2" t="s">
        <v>3340</v>
      </c>
      <c r="F381" s="2" t="str">
        <f>IF(ISNUMBER(FIND("% dfgh",tbPassiveSkills[[#This Row],[Original]])),_xlfn.CONCAT("+x%",tbPassiveSkills[[#This Row],[MetaName]]),"NO MATCH")</f>
        <v>NO MATCH</v>
      </c>
      <c r="G381" s="2" t="s">
        <v>2163</v>
      </c>
    </row>
    <row r="382" spans="3:7" ht="30" hidden="1" customHeight="1" x14ac:dyDescent="0.25">
      <c r="C382" s="2" t="s">
        <v>2947</v>
      </c>
      <c r="D382" s="2">
        <v>0.12</v>
      </c>
      <c r="E382" s="2" t="s">
        <v>3340</v>
      </c>
      <c r="F382" s="2" t="str">
        <f>IF(ISNUMBER(FIND("% dfgh",tbPassiveSkills[[#This Row],[Original]])),_xlfn.CONCAT("+x%",tbPassiveSkills[[#This Row],[MetaName]]),"NO MATCH")</f>
        <v>NO MATCH</v>
      </c>
      <c r="G382" s="2" t="s">
        <v>2164</v>
      </c>
    </row>
    <row r="383" spans="3:7" ht="30" hidden="1" customHeight="1" x14ac:dyDescent="0.25">
      <c r="C383" s="2" t="s">
        <v>2948</v>
      </c>
      <c r="D383" s="2">
        <v>0.06</v>
      </c>
      <c r="E383" s="2" t="s">
        <v>3340</v>
      </c>
      <c r="F383" s="2" t="str">
        <f>IF(ISNUMBER(FIND("% dfgh",tbPassiveSkills[[#This Row],[Original]])),_xlfn.CONCAT("+x%",tbPassiveSkills[[#This Row],[MetaName]]),"NO MATCH")</f>
        <v>NO MATCH</v>
      </c>
      <c r="G383" s="2" t="s">
        <v>2165</v>
      </c>
    </row>
    <row r="384" spans="3:7" ht="30" hidden="1" customHeight="1" x14ac:dyDescent="0.25">
      <c r="C384" s="2" t="s">
        <v>2166</v>
      </c>
      <c r="D384" s="2">
        <v>0.1</v>
      </c>
      <c r="E384" s="2" t="s">
        <v>3338</v>
      </c>
      <c r="F384" s="2" t="str">
        <f>IF(ISNUMBER(FIND("% dfgh",tbPassiveSkills[[#This Row],[Original]])),_xlfn.CONCAT("+x%",tbPassiveSkills[[#This Row],[MetaName]]),"NO MATCH")</f>
        <v>NO MATCH</v>
      </c>
      <c r="G384" s="2" t="s">
        <v>2167</v>
      </c>
    </row>
    <row r="385" spans="3:7" ht="30" hidden="1" customHeight="1" x14ac:dyDescent="0.25">
      <c r="C385" s="2" t="s">
        <v>2166</v>
      </c>
      <c r="D385" s="2">
        <v>0.1</v>
      </c>
      <c r="E385" s="2" t="s">
        <v>3340</v>
      </c>
      <c r="F385" s="2" t="str">
        <f>IF(ISNUMBER(FIND("% dfgh",tbPassiveSkills[[#This Row],[Original]])),_xlfn.CONCAT("+x%",tbPassiveSkills[[#This Row],[MetaName]]),"NO MATCH")</f>
        <v>NO MATCH</v>
      </c>
      <c r="G385" s="2" t="s">
        <v>2163</v>
      </c>
    </row>
    <row r="386" spans="3:7" ht="30" hidden="1" customHeight="1" x14ac:dyDescent="0.25">
      <c r="C386" s="2" t="s">
        <v>2168</v>
      </c>
      <c r="D386" s="1">
        <f>_xlfn.NUMBERVALUE(RIGHT(LEFT(tbPassiveSkills[[#This Row],[Original]],FIND("%",tbPassiveSkills[[#This Row],[Original]])-1),2))/100</f>
        <v>0.02</v>
      </c>
      <c r="E386" s="2" t="s">
        <v>3141</v>
      </c>
      <c r="F386" s="2" t="str">
        <f>IF(ISNUMBER(FIND("% dfgh",tbPassiveSkills[[#This Row],[Original]])),_xlfn.CONCAT("+x%",tbPassiveSkills[[#This Row],[MetaName]]),"NO MATCH")</f>
        <v>NO MATCH</v>
      </c>
      <c r="G386" s="2" t="s">
        <v>2169</v>
      </c>
    </row>
    <row r="387" spans="3:7" ht="30" hidden="1" customHeight="1" x14ac:dyDescent="0.25">
      <c r="C387" s="2" t="s">
        <v>2168</v>
      </c>
      <c r="D387" s="2">
        <v>0.06</v>
      </c>
      <c r="E387" s="2" t="s">
        <v>3340</v>
      </c>
      <c r="F387" s="2" t="str">
        <f>IF(ISNUMBER(FIND("% dfgh",tbPassiveSkills[[#This Row],[Original]])),_xlfn.CONCAT("+x%",tbPassiveSkills[[#This Row],[MetaName]]),"NO MATCH")</f>
        <v>NO MATCH</v>
      </c>
      <c r="G387" s="2" t="s">
        <v>2165</v>
      </c>
    </row>
    <row r="388" spans="3:7" ht="30" hidden="1" customHeight="1" x14ac:dyDescent="0.25">
      <c r="C388" s="2" t="s">
        <v>2170</v>
      </c>
      <c r="D388" s="2">
        <v>0.08</v>
      </c>
      <c r="E388" s="2" t="s">
        <v>3340</v>
      </c>
      <c r="F388" s="2" t="str">
        <f>IF(ISNUMBER(FIND("% dfgh",tbPassiveSkills[[#This Row],[Original]])),_xlfn.CONCAT("+x%",tbPassiveSkills[[#This Row],[MetaName]]),"NO MATCH")</f>
        <v>NO MATCH</v>
      </c>
      <c r="G388" s="2" t="s">
        <v>2172</v>
      </c>
    </row>
    <row r="389" spans="3:7" ht="30" hidden="1" customHeight="1" x14ac:dyDescent="0.25">
      <c r="C389" s="2" t="s">
        <v>2170</v>
      </c>
      <c r="D389" s="2">
        <v>0.15</v>
      </c>
      <c r="E389" s="2" t="s">
        <v>3483</v>
      </c>
      <c r="F389" s="2" t="str">
        <f>IF(ISNUMBER(FIND("% dfgh",tbPassiveSkills[[#This Row],[Original]])),_xlfn.CONCAT("+x%",tbPassiveSkills[[#This Row],[MetaName]]),"NO MATCH")</f>
        <v>NO MATCH</v>
      </c>
      <c r="G389" s="2" t="s">
        <v>2171</v>
      </c>
    </row>
    <row r="390" spans="3:7" ht="30" hidden="1" customHeight="1" x14ac:dyDescent="0.25">
      <c r="C390" s="2" t="s">
        <v>2173</v>
      </c>
      <c r="D390" s="2">
        <v>0.03</v>
      </c>
      <c r="E390" s="2" t="s">
        <v>3499</v>
      </c>
      <c r="F390" s="2" t="str">
        <f>IF(ISNUMBER(FIND("% dfgh",tbPassiveSkills[[#This Row],[Original]])),_xlfn.CONCAT("+x%",tbPassiveSkills[[#This Row],[MetaName]]),"NO MATCH")</f>
        <v>NO MATCH</v>
      </c>
      <c r="G390" s="2" t="s">
        <v>1802</v>
      </c>
    </row>
    <row r="391" spans="3:7" ht="30" hidden="1" customHeight="1" x14ac:dyDescent="0.25">
      <c r="C391" s="2" t="s">
        <v>2173</v>
      </c>
      <c r="D391" s="2">
        <v>0.1</v>
      </c>
      <c r="E391" s="2" t="s">
        <v>3340</v>
      </c>
      <c r="F391" s="2" t="str">
        <f>IF(ISNUMBER(FIND("% dfgh",tbPassiveSkills[[#This Row],[Original]])),_xlfn.CONCAT("+x%",tbPassiveSkills[[#This Row],[MetaName]]),"NO MATCH")</f>
        <v>NO MATCH</v>
      </c>
      <c r="G391" s="2" t="s">
        <v>2163</v>
      </c>
    </row>
    <row r="392" spans="3:7" ht="30" hidden="1" customHeight="1" x14ac:dyDescent="0.25">
      <c r="C392" s="2" t="s">
        <v>2949</v>
      </c>
      <c r="D392" s="2">
        <v>0.05</v>
      </c>
      <c r="E392" s="2" t="s">
        <v>3499</v>
      </c>
      <c r="F392" s="2" t="str">
        <f>IF(ISNUMBER(FIND("% dfgh",tbPassiveSkills[[#This Row],[Original]])),_xlfn.CONCAT("+x%",tbPassiveSkills[[#This Row],[MetaName]]),"NO MATCH")</f>
        <v>NO MATCH</v>
      </c>
      <c r="G392" s="2" t="s">
        <v>1804</v>
      </c>
    </row>
    <row r="393" spans="3:7" ht="30" hidden="1" customHeight="1" x14ac:dyDescent="0.25">
      <c r="C393" s="2" t="s">
        <v>2949</v>
      </c>
      <c r="D393" s="2">
        <v>0.05</v>
      </c>
      <c r="E393" s="2" t="s">
        <v>3497</v>
      </c>
      <c r="F393" s="2" t="str">
        <f>IF(ISNUMBER(FIND("% dfgh",tbPassiveSkills[[#This Row],[Original]])),_xlfn.CONCAT("+x%",tbPassiveSkills[[#This Row],[MetaName]]),"NO MATCH")</f>
        <v>NO MATCH</v>
      </c>
      <c r="G393" s="2" t="s">
        <v>2175</v>
      </c>
    </row>
    <row r="394" spans="3:7" ht="30" hidden="1" customHeight="1" x14ac:dyDescent="0.25">
      <c r="C394" s="2" t="s">
        <v>2949</v>
      </c>
      <c r="D394" s="2">
        <v>0.05</v>
      </c>
      <c r="E394" s="2" t="s">
        <v>3495</v>
      </c>
      <c r="F394" s="2" t="str">
        <f>IF(ISNUMBER(FIND("% dfgh",tbPassiveSkills[[#This Row],[Original]])),_xlfn.CONCAT("+x%",tbPassiveSkills[[#This Row],[MetaName]]),"NO MATCH")</f>
        <v>NO MATCH</v>
      </c>
      <c r="G394" s="2" t="s">
        <v>2174</v>
      </c>
    </row>
    <row r="395" spans="3:7" ht="30" hidden="1" customHeight="1" x14ac:dyDescent="0.25">
      <c r="C395" s="2" t="s">
        <v>2950</v>
      </c>
      <c r="D395" s="2">
        <v>0.05</v>
      </c>
      <c r="E395" s="2" t="s">
        <v>3499</v>
      </c>
      <c r="F395" s="2" t="str">
        <f>IF(ISNUMBER(FIND("% dfgh",tbPassiveSkills[[#This Row],[Original]])),_xlfn.CONCAT("+x%",tbPassiveSkills[[#This Row],[MetaName]]),"NO MATCH")</f>
        <v>NO MATCH</v>
      </c>
      <c r="G395" s="2" t="s">
        <v>1804</v>
      </c>
    </row>
    <row r="396" spans="3:7" ht="30" hidden="1" customHeight="1" x14ac:dyDescent="0.25">
      <c r="C396" s="2" t="s">
        <v>2176</v>
      </c>
      <c r="D396" s="2">
        <v>0.06</v>
      </c>
      <c r="E396" s="2" t="s">
        <v>3530</v>
      </c>
      <c r="F396" s="2" t="str">
        <f>IF(ISNUMBER(FIND("% dfgh",tbPassiveSkills[[#This Row],[Original]])),_xlfn.CONCAT("+x%",tbPassiveSkills[[#This Row],[MetaName]]),"NO MATCH")</f>
        <v>NO MATCH</v>
      </c>
      <c r="G396" s="2" t="s">
        <v>2177</v>
      </c>
    </row>
    <row r="397" spans="3:7" ht="30" hidden="1" customHeight="1" x14ac:dyDescent="0.25">
      <c r="C397" s="2" t="s">
        <v>2176</v>
      </c>
      <c r="D397" s="2">
        <v>0.4</v>
      </c>
      <c r="E397" s="2" t="s">
        <v>3326</v>
      </c>
      <c r="F397" s="2" t="str">
        <f>IF(ISNUMBER(FIND("% dfgh",tbPassiveSkills[[#This Row],[Original]])),_xlfn.CONCAT("+x%",tbPassiveSkills[[#This Row],[MetaName]]),"NO MATCH")</f>
        <v>NO MATCH</v>
      </c>
      <c r="G397" s="2" t="s">
        <v>2129</v>
      </c>
    </row>
    <row r="398" spans="3:7" ht="30" hidden="1" customHeight="1" x14ac:dyDescent="0.25">
      <c r="C398" s="2" t="s">
        <v>2178</v>
      </c>
      <c r="D398" s="2">
        <v>0.04</v>
      </c>
      <c r="E398" s="2" t="s">
        <v>3530</v>
      </c>
      <c r="F398" s="2" t="str">
        <f>IF(ISNUMBER(FIND("% dfgh",tbPassiveSkills[[#This Row],[Original]])),_xlfn.CONCAT("+x%",tbPassiveSkills[[#This Row],[MetaName]]),"NO MATCH")</f>
        <v>NO MATCH</v>
      </c>
      <c r="G398" s="2" t="s">
        <v>2179</v>
      </c>
    </row>
    <row r="399" spans="3:7" ht="30" hidden="1" customHeight="1" x14ac:dyDescent="0.25">
      <c r="C399" s="2" t="s">
        <v>2178</v>
      </c>
      <c r="D399" s="2">
        <v>0.04</v>
      </c>
      <c r="E399" s="2" t="s">
        <v>3259</v>
      </c>
      <c r="F399" s="2" t="str">
        <f>IF(ISNUMBER(FIND("% dfgh",tbPassiveSkills[[#This Row],[Original]])),_xlfn.CONCAT("+x%",tbPassiveSkills[[#This Row],[MetaName]]),"NO MATCH")</f>
        <v>NO MATCH</v>
      </c>
      <c r="G399" s="2" t="s">
        <v>2180</v>
      </c>
    </row>
    <row r="400" spans="3:7" ht="30" hidden="1" customHeight="1" x14ac:dyDescent="0.25">
      <c r="C400" s="2" t="s">
        <v>2181</v>
      </c>
      <c r="D400" s="2">
        <v>0.18</v>
      </c>
      <c r="E400" s="2" t="s">
        <v>3346</v>
      </c>
      <c r="F400" s="2" t="str">
        <f>IF(ISNUMBER(FIND("% dfgh",tbPassiveSkills[[#This Row],[Original]])),_xlfn.CONCAT("+x%",tbPassiveSkills[[#This Row],[MetaName]]),"NO MATCH")</f>
        <v>NO MATCH</v>
      </c>
      <c r="G400" s="2" t="s">
        <v>2182</v>
      </c>
    </row>
    <row r="401" spans="3:7" ht="30" hidden="1" customHeight="1" x14ac:dyDescent="0.25">
      <c r="C401" s="2" t="s">
        <v>2951</v>
      </c>
      <c r="D401" s="2">
        <v>0.06</v>
      </c>
      <c r="E401" s="2" t="s">
        <v>3372</v>
      </c>
      <c r="F401" s="2" t="str">
        <f>IF(ISNUMBER(FIND("% dfgh",tbPassiveSkills[[#This Row],[Original]])),_xlfn.CONCAT("+x%",tbPassiveSkills[[#This Row],[MetaName]]),"NO MATCH")</f>
        <v>NO MATCH</v>
      </c>
      <c r="G401" s="2" t="s">
        <v>2183</v>
      </c>
    </row>
    <row r="402" spans="3:7" ht="30" hidden="1" customHeight="1" x14ac:dyDescent="0.25">
      <c r="C402" s="2" t="s">
        <v>2952</v>
      </c>
      <c r="D402" s="2">
        <f>IF(ISNUMBER(FIND("+",tbPassiveSkills[[#This Row],[Original]])),_xlfn.NUMBERVALUE(LEFT(tbPassiveSkills[[#This Row],[Original]],FIND(" ",tbPassiveSkills[[#This Row],[Original]]))),"")</f>
        <v>10</v>
      </c>
      <c r="E402" s="2" t="str">
        <f>IF(ISNUMBER(FIND("+",tbPassiveSkills[[#This Row],[Original]])),_xlfn.CONCAT("+x to ",RIGHT(tbPassiveSkills[[#This Row],[Original]],LEN(tbPassiveSkills[[#This Row],[Original]])-FIND("to ",tbPassiveSkills[[#This Row],[Original]])-2)),"")</f>
        <v>+x to maximum Energy Shield</v>
      </c>
      <c r="F402" s="2" t="str">
        <f>IF(ISNUMBER(FIND("% dfgh",tbPassiveSkills[[#This Row],[Original]])),_xlfn.CONCAT("+x%",tbPassiveSkills[[#This Row],[MetaName]]),"NO MATCH")</f>
        <v>NO MATCH</v>
      </c>
      <c r="G402" s="2" t="s">
        <v>2107</v>
      </c>
    </row>
    <row r="403" spans="3:7" ht="30" hidden="1" customHeight="1" x14ac:dyDescent="0.25">
      <c r="C403" s="2" t="s">
        <v>2952</v>
      </c>
      <c r="D403" s="2">
        <v>0.03</v>
      </c>
      <c r="E403" s="2" t="s">
        <v>3372</v>
      </c>
      <c r="F403" s="2" t="str">
        <f>IF(ISNUMBER(FIND("% dfgh",tbPassiveSkills[[#This Row],[Original]])),_xlfn.CONCAT("+x%",tbPassiveSkills[[#This Row],[MetaName]]),"NO MATCH")</f>
        <v>NO MATCH</v>
      </c>
      <c r="G403" s="2" t="s">
        <v>2184</v>
      </c>
    </row>
    <row r="404" spans="3:7" ht="30" hidden="1" customHeight="1" x14ac:dyDescent="0.25">
      <c r="C404" s="2" t="s">
        <v>2185</v>
      </c>
      <c r="D404" s="2">
        <f>IF(ISNUMBER(FIND("+",tbPassiveSkills[[#This Row],[Original]])),_xlfn.NUMBERVALUE(LEFT(tbPassiveSkills[[#This Row],[Original]],FIND(" ",tbPassiveSkills[[#This Row],[Original]]))),"")</f>
        <v>15</v>
      </c>
      <c r="E404" s="2" t="str">
        <f>IF(ISNUMBER(FIND("+",tbPassiveSkills[[#This Row],[Original]])),_xlfn.CONCAT("+x to ",RIGHT(tbPassiveSkills[[#This Row],[Original]],LEN(tbPassiveSkills[[#This Row],[Original]])-FIND("to ",tbPassiveSkills[[#This Row],[Original]])-2)),"")</f>
        <v>+x to maximum Energy Shield</v>
      </c>
      <c r="F404" s="2" t="str">
        <f>IF(ISNUMBER(FIND("% dfgh",tbPassiveSkills[[#This Row],[Original]])),_xlfn.CONCAT("+x%",tbPassiveSkills[[#This Row],[MetaName]]),"NO MATCH")</f>
        <v>NO MATCH</v>
      </c>
      <c r="G404" s="2" t="s">
        <v>2186</v>
      </c>
    </row>
    <row r="405" spans="3:7" ht="30" hidden="1" customHeight="1" x14ac:dyDescent="0.25">
      <c r="C405" s="2" t="s">
        <v>2185</v>
      </c>
      <c r="D405" s="2">
        <v>0.1</v>
      </c>
      <c r="E405" s="2" t="s">
        <v>3348</v>
      </c>
      <c r="F405" s="2" t="str">
        <f>IF(ISNUMBER(FIND("% dfgh",tbPassiveSkills[[#This Row],[Original]])),_xlfn.CONCAT("+x%",tbPassiveSkills[[#This Row],[MetaName]]),"NO MATCH")</f>
        <v>NO MATCH</v>
      </c>
      <c r="G405" s="2" t="s">
        <v>2187</v>
      </c>
    </row>
    <row r="406" spans="3:7" ht="30" hidden="1" customHeight="1" x14ac:dyDescent="0.25">
      <c r="C406" s="2" t="s">
        <v>2188</v>
      </c>
      <c r="D406" s="2">
        <v>0.05</v>
      </c>
      <c r="E406" s="2" t="s">
        <v>3372</v>
      </c>
      <c r="F406" s="2" t="str">
        <f>IF(ISNUMBER(FIND("% dfgh",tbPassiveSkills[[#This Row],[Original]])),_xlfn.CONCAT("+x%",tbPassiveSkills[[#This Row],[MetaName]]),"NO MATCH")</f>
        <v>NO MATCH</v>
      </c>
      <c r="G406" s="2" t="s">
        <v>1807</v>
      </c>
    </row>
    <row r="407" spans="3:7" ht="30" hidden="1" customHeight="1" x14ac:dyDescent="0.25">
      <c r="C407" s="2" t="s">
        <v>2188</v>
      </c>
      <c r="D407" s="2">
        <v>0.06</v>
      </c>
      <c r="E407" s="2" t="s">
        <v>3374</v>
      </c>
      <c r="F407" s="2" t="str">
        <f>IF(ISNUMBER(FIND("% dfgh",tbPassiveSkills[[#This Row],[Original]])),_xlfn.CONCAT("+x%",tbPassiveSkills[[#This Row],[MetaName]]),"NO MATCH")</f>
        <v>NO MATCH</v>
      </c>
      <c r="G407" s="2" t="s">
        <v>2189</v>
      </c>
    </row>
    <row r="408" spans="3:7" ht="30" hidden="1" customHeight="1" x14ac:dyDescent="0.25">
      <c r="C408" s="2" t="s">
        <v>2190</v>
      </c>
      <c r="D408" s="2">
        <f>IF(ISNUMBER(FIND("+",tbPassiveSkills[[#This Row],[Original]])),_xlfn.NUMBERVALUE(LEFT(tbPassiveSkills[[#This Row],[Original]],FIND(" ",tbPassiveSkills[[#This Row],[Original]]))),"")</f>
        <v>14</v>
      </c>
      <c r="E408" s="2" t="str">
        <f>IF(ISNUMBER(FIND("+",tbPassiveSkills[[#This Row],[Original]])),_xlfn.CONCAT("+x to ",RIGHT(tbPassiveSkills[[#This Row],[Original]],LEN(tbPassiveSkills[[#This Row],[Original]])-FIND("to ",tbPassiveSkills[[#This Row],[Original]])-2)),"")</f>
        <v>+x to maximum Energy Shield</v>
      </c>
      <c r="F408" s="2" t="str">
        <f>IF(ISNUMBER(FIND("% dfgh",tbPassiveSkills[[#This Row],[Original]])),_xlfn.CONCAT("+x%",tbPassiveSkills[[#This Row],[MetaName]]),"NO MATCH")</f>
        <v>NO MATCH</v>
      </c>
      <c r="G408" s="2" t="s">
        <v>2191</v>
      </c>
    </row>
    <row r="409" spans="3:7" ht="30" hidden="1" customHeight="1" x14ac:dyDescent="0.25">
      <c r="C409" s="2" t="s">
        <v>2190</v>
      </c>
      <c r="D409" s="2">
        <v>0.25</v>
      </c>
      <c r="E409" s="2" t="s">
        <v>3369</v>
      </c>
      <c r="F409" s="2" t="str">
        <f>IF(ISNUMBER(FIND("% dfgh",tbPassiveSkills[[#This Row],[Original]])),_xlfn.CONCAT("+x%",tbPassiveSkills[[#This Row],[MetaName]]),"NO MATCH")</f>
        <v>NO MATCH</v>
      </c>
      <c r="G409" s="2" t="s">
        <v>2192</v>
      </c>
    </row>
    <row r="410" spans="3:7" ht="30" hidden="1" customHeight="1" x14ac:dyDescent="0.25">
      <c r="C410" s="2" t="s">
        <v>2193</v>
      </c>
      <c r="D410" s="2">
        <f>IF(ISNUMBER(FIND("+",tbPassiveSkills[[#This Row],[Original]])),_xlfn.NUMBERVALUE(LEFT(tbPassiveSkills[[#This Row],[Original]],FIND(" ",tbPassiveSkills[[#This Row],[Original]]))),"")</f>
        <v>15</v>
      </c>
      <c r="E410" s="2" t="str">
        <f>IF(ISNUMBER(FIND("+",tbPassiveSkills[[#This Row],[Original]])),_xlfn.CONCAT("+x to ",RIGHT(tbPassiveSkills[[#This Row],[Original]],LEN(tbPassiveSkills[[#This Row],[Original]])-FIND("to ",tbPassiveSkills[[#This Row],[Original]])-2)),"")</f>
        <v>+x to maximum Energy Shield</v>
      </c>
      <c r="F410" s="2" t="str">
        <f>IF(ISNUMBER(FIND("% dfgh",tbPassiveSkills[[#This Row],[Original]])),_xlfn.CONCAT("+x%",tbPassiveSkills[[#This Row],[MetaName]]),"NO MATCH")</f>
        <v>NO MATCH</v>
      </c>
      <c r="G410" s="2" t="s">
        <v>2186</v>
      </c>
    </row>
    <row r="411" spans="3:7" ht="30" hidden="1" customHeight="1" x14ac:dyDescent="0.25">
      <c r="C411" s="2" t="s">
        <v>2193</v>
      </c>
      <c r="D411" s="1">
        <f>_xlfn.NUMBERVALUE(RIGHT(LEFT(tbPassiveSkills[[#This Row],[Original]],FIND("%",tbPassiveSkills[[#This Row],[Original]])-1),2))/100</f>
        <v>0.1</v>
      </c>
      <c r="E411" s="2" t="s">
        <v>3167</v>
      </c>
      <c r="F411" s="2" t="str">
        <f>IF(ISNUMBER(FIND("% dfgh",tbPassiveSkills[[#This Row],[Original]])),_xlfn.CONCAT("+x%",tbPassiveSkills[[#This Row],[MetaName]]),"NO MATCH")</f>
        <v>NO MATCH</v>
      </c>
      <c r="G411" s="2" t="s">
        <v>2194</v>
      </c>
    </row>
    <row r="412" spans="3:7" ht="30" hidden="1" customHeight="1" x14ac:dyDescent="0.25">
      <c r="C412" s="2" t="s">
        <v>2195</v>
      </c>
      <c r="D412" s="2">
        <v>0.1</v>
      </c>
      <c r="E412" s="2" t="s">
        <v>3348</v>
      </c>
      <c r="F412" s="2" t="str">
        <f>IF(ISNUMBER(FIND("% dfgh",tbPassiveSkills[[#This Row],[Original]])),_xlfn.CONCAT("+x%",tbPassiveSkills[[#This Row],[MetaName]]),"NO MATCH")</f>
        <v>NO MATCH</v>
      </c>
      <c r="G412" s="2" t="s">
        <v>2187</v>
      </c>
    </row>
    <row r="413" spans="3:7" ht="30" hidden="1" customHeight="1" x14ac:dyDescent="0.25">
      <c r="C413" s="2" t="s">
        <v>2195</v>
      </c>
      <c r="D413" s="2">
        <v>0.06</v>
      </c>
      <c r="E413" s="2" t="s">
        <v>3372</v>
      </c>
      <c r="F413" s="2" t="str">
        <f>IF(ISNUMBER(FIND("% dfgh",tbPassiveSkills[[#This Row],[Original]])),_xlfn.CONCAT("+x%",tbPassiveSkills[[#This Row],[MetaName]]),"NO MATCH")</f>
        <v>NO MATCH</v>
      </c>
      <c r="G413" s="2" t="s">
        <v>2183</v>
      </c>
    </row>
    <row r="414" spans="3:7" ht="30" hidden="1" customHeight="1" x14ac:dyDescent="0.25">
      <c r="C414" s="2" t="s">
        <v>2196</v>
      </c>
      <c r="D414" s="2">
        <v>0.1</v>
      </c>
      <c r="E414" s="2" t="s">
        <v>3348</v>
      </c>
      <c r="F414" s="2" t="str">
        <f>IF(ISNUMBER(FIND("% dfgh",tbPassiveSkills[[#This Row],[Original]])),_xlfn.CONCAT("+x%",tbPassiveSkills[[#This Row],[MetaName]]),"NO MATCH")</f>
        <v>NO MATCH</v>
      </c>
      <c r="G414" s="2" t="s">
        <v>2187</v>
      </c>
    </row>
    <row r="415" spans="3:7" ht="30" hidden="1" customHeight="1" x14ac:dyDescent="0.25">
      <c r="C415" s="2" t="s">
        <v>2196</v>
      </c>
      <c r="D415" s="2">
        <v>0.05</v>
      </c>
      <c r="E415" s="2" t="s">
        <v>3369</v>
      </c>
      <c r="F415" s="2" t="str">
        <f>IF(ISNUMBER(FIND("% dfgh",tbPassiveSkills[[#This Row],[Original]])),_xlfn.CONCAT("+x%",tbPassiveSkills[[#This Row],[MetaName]]),"NO MATCH")</f>
        <v>NO MATCH</v>
      </c>
      <c r="G415" s="2" t="s">
        <v>2197</v>
      </c>
    </row>
    <row r="416" spans="3:7" ht="30" hidden="1" customHeight="1" x14ac:dyDescent="0.25">
      <c r="C416" s="2" t="s">
        <v>2196</v>
      </c>
      <c r="D416" s="2">
        <v>0.05</v>
      </c>
      <c r="E416" s="2" t="s">
        <v>3372</v>
      </c>
      <c r="F416" s="2" t="str">
        <f>IF(ISNUMBER(FIND("% dfgh",tbPassiveSkills[[#This Row],[Original]])),_xlfn.CONCAT("+x%",tbPassiveSkills[[#This Row],[MetaName]]),"NO MATCH")</f>
        <v>NO MATCH</v>
      </c>
      <c r="G416" s="2" t="s">
        <v>1807</v>
      </c>
    </row>
    <row r="417" spans="3:7" ht="30" hidden="1" customHeight="1" x14ac:dyDescent="0.25">
      <c r="C417" s="2" t="s">
        <v>2953</v>
      </c>
      <c r="D417" s="2">
        <v>3.0000000000000001E-3</v>
      </c>
      <c r="E417" s="2" t="s">
        <v>3224</v>
      </c>
      <c r="F417" s="2" t="str">
        <f>IF(ISNUMBER(FIND("% dfgh",tbPassiveSkills[[#This Row],[Original]])),_xlfn.CONCAT("+x%",tbPassiveSkills[[#This Row],[MetaName]]),"NO MATCH")</f>
        <v>NO MATCH</v>
      </c>
      <c r="G417" s="2" t="s">
        <v>2198</v>
      </c>
    </row>
    <row r="418" spans="3:7" ht="30" hidden="1" customHeight="1" x14ac:dyDescent="0.25">
      <c r="C418" s="2" t="s">
        <v>2954</v>
      </c>
      <c r="D418" s="2">
        <v>4.0000000000000001E-3</v>
      </c>
      <c r="E418" s="2" t="s">
        <v>3224</v>
      </c>
      <c r="F418" s="2" t="str">
        <f>IF(ISNUMBER(FIND("% dfgh",tbPassiveSkills[[#This Row],[Original]])),_xlfn.CONCAT("+x%",tbPassiveSkills[[#This Row],[MetaName]]),"NO MATCH")</f>
        <v>NO MATCH</v>
      </c>
      <c r="G418" s="2" t="s">
        <v>2199</v>
      </c>
    </row>
    <row r="419" spans="3:7" ht="30" hidden="1" customHeight="1" x14ac:dyDescent="0.25">
      <c r="C419" s="2" t="s">
        <v>2955</v>
      </c>
      <c r="D419" s="2">
        <v>0.1</v>
      </c>
      <c r="E419" s="2" t="s">
        <v>3414</v>
      </c>
      <c r="F419" s="2" t="str">
        <f>IF(ISNUMBER(FIND("% dfgh",tbPassiveSkills[[#This Row],[Original]])),_xlfn.CONCAT("+x%",tbPassiveSkills[[#This Row],[MetaName]]),"NO MATCH")</f>
        <v>NO MATCH</v>
      </c>
      <c r="G419" s="2" t="s">
        <v>2200</v>
      </c>
    </row>
    <row r="420" spans="3:7" ht="30" hidden="1" customHeight="1" x14ac:dyDescent="0.25">
      <c r="C420" s="2" t="s">
        <v>2955</v>
      </c>
      <c r="D420" s="2">
        <v>2E-3</v>
      </c>
      <c r="E420" s="2" t="s">
        <v>3224</v>
      </c>
      <c r="F420" s="2" t="str">
        <f>IF(ISNUMBER(FIND("% dfgh",tbPassiveSkills[[#This Row],[Original]])),_xlfn.CONCAT("+x%",tbPassiveSkills[[#This Row],[MetaName]]),"NO MATCH")</f>
        <v>NO MATCH</v>
      </c>
      <c r="G420" s="2" t="s">
        <v>2201</v>
      </c>
    </row>
    <row r="421" spans="3:7" ht="30" hidden="1" customHeight="1" x14ac:dyDescent="0.25">
      <c r="C421" s="2" t="s">
        <v>2202</v>
      </c>
      <c r="D421" s="2">
        <v>0.08</v>
      </c>
      <c r="E421" s="2" t="s">
        <v>3349</v>
      </c>
      <c r="F421" s="2" t="str">
        <f>IF(ISNUMBER(FIND("% dfgh",tbPassiveSkills[[#This Row],[Original]])),_xlfn.CONCAT("+x%",tbPassiveSkills[[#This Row],[MetaName]]),"NO MATCH")</f>
        <v>NO MATCH</v>
      </c>
      <c r="G421" s="2" t="s">
        <v>2203</v>
      </c>
    </row>
    <row r="422" spans="3:7" ht="30" hidden="1" customHeight="1" x14ac:dyDescent="0.25">
      <c r="C422" s="2" t="s">
        <v>2204</v>
      </c>
      <c r="D422" s="2">
        <v>0.12</v>
      </c>
      <c r="E422" s="2" t="s">
        <v>3349</v>
      </c>
      <c r="F422" s="2" t="str">
        <f>IF(ISNUMBER(FIND("% dfgh",tbPassiveSkills[[#This Row],[Original]])),_xlfn.CONCAT("+x%",tbPassiveSkills[[#This Row],[MetaName]]),"NO MATCH")</f>
        <v>NO MATCH</v>
      </c>
      <c r="G422" s="2" t="s">
        <v>2205</v>
      </c>
    </row>
    <row r="423" spans="3:7" ht="30" hidden="1" customHeight="1" x14ac:dyDescent="0.25">
      <c r="C423" s="2" t="s">
        <v>2204</v>
      </c>
      <c r="D423" s="2">
        <v>0.08</v>
      </c>
      <c r="E423" s="2" t="s">
        <v>3358</v>
      </c>
      <c r="F423" s="2" t="str">
        <f>IF(ISNUMBER(FIND("% dfgh",tbPassiveSkills[[#This Row],[Original]])),_xlfn.CONCAT("+x%",tbPassiveSkills[[#This Row],[MetaName]]),"NO MATCH")</f>
        <v>NO MATCH</v>
      </c>
      <c r="G423" s="2" t="s">
        <v>2206</v>
      </c>
    </row>
    <row r="424" spans="3:7" ht="30" hidden="1" customHeight="1" x14ac:dyDescent="0.25">
      <c r="C424" s="2" t="s">
        <v>2207</v>
      </c>
      <c r="D424" s="2">
        <f>IF(ISNUMBER(FIND("+",tbPassiveSkills[[#This Row],[Original]])),_xlfn.NUMBERVALUE(LEFT(tbPassiveSkills[[#This Row],[Original]],FIND(" ",tbPassiveSkills[[#This Row],[Original]]))),"")</f>
        <v>100</v>
      </c>
      <c r="E424" s="2" t="str">
        <f>IF(ISNUMBER(FIND("+",tbPassiveSkills[[#This Row],[Original]])),_xlfn.CONCAT("+x to ",RIGHT(tbPassiveSkills[[#This Row],[Original]],LEN(tbPassiveSkills[[#This Row],[Original]])-FIND("to ",tbPassiveSkills[[#This Row],[Original]])-2)),"")</f>
        <v>+x to Evasion Rating</v>
      </c>
      <c r="F424" s="2" t="str">
        <f>IF(ISNUMBER(FIND("% dfgh",tbPassiveSkills[[#This Row],[Original]])),_xlfn.CONCAT("+x%",tbPassiveSkills[[#This Row],[MetaName]]),"NO MATCH")</f>
        <v>NO MATCH</v>
      </c>
      <c r="G424" s="2" t="s">
        <v>2209</v>
      </c>
    </row>
    <row r="425" spans="3:7" ht="30" hidden="1" customHeight="1" x14ac:dyDescent="0.25">
      <c r="C425" s="2" t="s">
        <v>2207</v>
      </c>
      <c r="D425" s="2">
        <v>0.4</v>
      </c>
      <c r="E425" s="2" t="s">
        <v>3448</v>
      </c>
      <c r="F425" s="2" t="str">
        <f>IF(ISNUMBER(FIND("% dfgh",tbPassiveSkills[[#This Row],[Original]])),_xlfn.CONCAT("+x%",tbPassiveSkills[[#This Row],[MetaName]]),"NO MATCH")</f>
        <v>NO MATCH</v>
      </c>
      <c r="G425" s="2" t="s">
        <v>2210</v>
      </c>
    </row>
    <row r="426" spans="3:7" ht="30" hidden="1" customHeight="1" x14ac:dyDescent="0.25">
      <c r="C426" s="2" t="s">
        <v>2207</v>
      </c>
      <c r="D426" s="2">
        <v>0.14000000000000001</v>
      </c>
      <c r="E426" s="2" t="s">
        <v>3349</v>
      </c>
      <c r="F426" s="2" t="str">
        <f>IF(ISNUMBER(FIND("% dfgh",tbPassiveSkills[[#This Row],[Original]])),_xlfn.CONCAT("+x%",tbPassiveSkills[[#This Row],[MetaName]]),"NO MATCH")</f>
        <v>NO MATCH</v>
      </c>
      <c r="G426" s="2" t="s">
        <v>2208</v>
      </c>
    </row>
    <row r="427" spans="3:7" ht="30" hidden="1" customHeight="1" x14ac:dyDescent="0.25">
      <c r="C427" s="2" t="s">
        <v>2211</v>
      </c>
      <c r="D427" s="2">
        <v>0.05</v>
      </c>
      <c r="E427" s="2" t="s">
        <v>3454</v>
      </c>
      <c r="F427" s="2" t="str">
        <f>IF(ISNUMBER(FIND("% dfgh",tbPassiveSkills[[#This Row],[Original]])),_xlfn.CONCAT("+x%",tbPassiveSkills[[#This Row],[MetaName]]),"NO MATCH")</f>
        <v>NO MATCH</v>
      </c>
      <c r="G427" s="2" t="s">
        <v>1908</v>
      </c>
    </row>
    <row r="428" spans="3:7" ht="30" hidden="1" customHeight="1" x14ac:dyDescent="0.25">
      <c r="C428" s="2" t="s">
        <v>2211</v>
      </c>
      <c r="D428" s="2">
        <v>0.14000000000000001</v>
      </c>
      <c r="E428" s="2" t="s">
        <v>3349</v>
      </c>
      <c r="F428" s="2" t="str">
        <f>IF(ISNUMBER(FIND("% dfgh",tbPassiveSkills[[#This Row],[Original]])),_xlfn.CONCAT("+x%",tbPassiveSkills[[#This Row],[MetaName]]),"NO MATCH")</f>
        <v>NO MATCH</v>
      </c>
      <c r="G428" s="2" t="s">
        <v>2208</v>
      </c>
    </row>
    <row r="429" spans="3:7" ht="30" hidden="1" customHeight="1" x14ac:dyDescent="0.25">
      <c r="C429" s="2" t="s">
        <v>2212</v>
      </c>
      <c r="D429" s="2">
        <v>0.2</v>
      </c>
      <c r="E429" s="2" t="s">
        <v>3272</v>
      </c>
      <c r="F429" s="2" t="str">
        <f>IF(ISNUMBER(FIND("% dfgh",tbPassiveSkills[[#This Row],[Original]])),_xlfn.CONCAT("+x%",tbPassiveSkills[[#This Row],[MetaName]]),"NO MATCH")</f>
        <v>NO MATCH</v>
      </c>
      <c r="G429" s="2" t="s">
        <v>2213</v>
      </c>
    </row>
    <row r="430" spans="3:7" ht="30" hidden="1" customHeight="1" x14ac:dyDescent="0.25">
      <c r="C430" s="2" t="s">
        <v>2212</v>
      </c>
      <c r="D430" s="2">
        <v>0.12</v>
      </c>
      <c r="E430" s="2" t="s">
        <v>3349</v>
      </c>
      <c r="F430" s="2" t="str">
        <f>IF(ISNUMBER(FIND("% dfgh",tbPassiveSkills[[#This Row],[Original]])),_xlfn.CONCAT("+x%",tbPassiveSkills[[#This Row],[MetaName]]),"NO MATCH")</f>
        <v>NO MATCH</v>
      </c>
      <c r="G430" s="2" t="s">
        <v>2205</v>
      </c>
    </row>
    <row r="431" spans="3:7" ht="30" hidden="1" customHeight="1" x14ac:dyDescent="0.25">
      <c r="C431" s="2" t="s">
        <v>2214</v>
      </c>
      <c r="D431" s="2">
        <v>0.04</v>
      </c>
      <c r="E431" s="2" t="s">
        <v>3499</v>
      </c>
      <c r="F431" s="2" t="str">
        <f>IF(ISNUMBER(FIND("% dfgh",tbPassiveSkills[[#This Row],[Original]])),_xlfn.CONCAT("+x%",tbPassiveSkills[[#This Row],[MetaName]]),"NO MATCH")</f>
        <v>NO MATCH</v>
      </c>
      <c r="G431" s="2" t="s">
        <v>1786</v>
      </c>
    </row>
    <row r="432" spans="3:7" ht="30" hidden="1" customHeight="1" x14ac:dyDescent="0.25">
      <c r="C432" s="2" t="s">
        <v>2214</v>
      </c>
      <c r="D432" s="2">
        <v>0.12</v>
      </c>
      <c r="E432" s="2" t="s">
        <v>3349</v>
      </c>
      <c r="F432" s="2" t="str">
        <f>IF(ISNUMBER(FIND("% dfgh",tbPassiveSkills[[#This Row],[Original]])),_xlfn.CONCAT("+x%",tbPassiveSkills[[#This Row],[MetaName]]),"NO MATCH")</f>
        <v>NO MATCH</v>
      </c>
      <c r="G432" s="2" t="s">
        <v>2205</v>
      </c>
    </row>
    <row r="433" spans="3:7" ht="30" hidden="1" customHeight="1" x14ac:dyDescent="0.25">
      <c r="C433" s="2" t="s">
        <v>2215</v>
      </c>
      <c r="D433" s="2">
        <v>0.1</v>
      </c>
      <c r="E433" s="2" t="s">
        <v>3345</v>
      </c>
      <c r="F433" s="2" t="str">
        <f>IF(ISNUMBER(FIND("% dfgh",tbPassiveSkills[[#This Row],[Original]])),_xlfn.CONCAT("+x%",tbPassiveSkills[[#This Row],[MetaName]]),"NO MATCH")</f>
        <v>NO MATCH</v>
      </c>
      <c r="G433" s="2" t="s">
        <v>2216</v>
      </c>
    </row>
    <row r="434" spans="3:7" ht="30" hidden="1" customHeight="1" x14ac:dyDescent="0.25">
      <c r="C434" s="2" t="s">
        <v>2215</v>
      </c>
      <c r="D434" s="2">
        <v>0.12</v>
      </c>
      <c r="E434" s="2" t="s">
        <v>3349</v>
      </c>
      <c r="F434" s="2" t="str">
        <f>IF(ISNUMBER(FIND("% dfgh",tbPassiveSkills[[#This Row],[Original]])),_xlfn.CONCAT("+x%",tbPassiveSkills[[#This Row],[MetaName]]),"NO MATCH")</f>
        <v>NO MATCH</v>
      </c>
      <c r="G434" s="2" t="s">
        <v>2205</v>
      </c>
    </row>
    <row r="435" spans="3:7" ht="30" hidden="1" customHeight="1" x14ac:dyDescent="0.25">
      <c r="C435" s="2" t="s">
        <v>2217</v>
      </c>
      <c r="D435" s="2">
        <v>0.1</v>
      </c>
      <c r="E435" s="2" t="s">
        <v>3349</v>
      </c>
      <c r="F435" s="2" t="str">
        <f>IF(ISNUMBER(FIND("% dfgh",tbPassiveSkills[[#This Row],[Original]])),_xlfn.CONCAT("+x%",tbPassiveSkills[[#This Row],[MetaName]]),"NO MATCH")</f>
        <v>NO MATCH</v>
      </c>
      <c r="G435" s="2" t="s">
        <v>1935</v>
      </c>
    </row>
    <row r="436" spans="3:7" ht="30" hidden="1" customHeight="1" x14ac:dyDescent="0.25">
      <c r="C436" s="2" t="s">
        <v>2217</v>
      </c>
      <c r="D436" s="2">
        <v>0.05</v>
      </c>
      <c r="E436" s="2" t="s">
        <v>3372</v>
      </c>
      <c r="F436" s="2" t="str">
        <f>IF(ISNUMBER(FIND("% dfgh",tbPassiveSkills[[#This Row],[Original]])),_xlfn.CONCAT("+x%",tbPassiveSkills[[#This Row],[MetaName]]),"NO MATCH")</f>
        <v>NO MATCH</v>
      </c>
      <c r="G436" s="2" t="s">
        <v>1807</v>
      </c>
    </row>
    <row r="437" spans="3:7" ht="30" hidden="1" customHeight="1" x14ac:dyDescent="0.25">
      <c r="C437" s="2" t="s">
        <v>2956</v>
      </c>
      <c r="D437" s="2">
        <v>0.1</v>
      </c>
      <c r="E437" s="2" t="s">
        <v>3349</v>
      </c>
      <c r="F437" s="2" t="str">
        <f>IF(ISNUMBER(FIND("% dfgh",tbPassiveSkills[[#This Row],[Original]])),_xlfn.CONCAT("+x%",tbPassiveSkills[[#This Row],[MetaName]]),"NO MATCH")</f>
        <v>NO MATCH</v>
      </c>
      <c r="G437" s="2" t="s">
        <v>1935</v>
      </c>
    </row>
    <row r="438" spans="3:7" ht="30" hidden="1" customHeight="1" x14ac:dyDescent="0.25">
      <c r="C438" s="2" t="s">
        <v>2956</v>
      </c>
      <c r="D438" s="2">
        <v>0.04</v>
      </c>
      <c r="E438" s="2" t="s">
        <v>3373</v>
      </c>
      <c r="F438" s="2" t="str">
        <f>IF(ISNUMBER(FIND("% dfgh",tbPassiveSkills[[#This Row],[Original]])),_xlfn.CONCAT("+x%",tbPassiveSkills[[#This Row],[MetaName]]),"NO MATCH")</f>
        <v>NO MATCH</v>
      </c>
      <c r="G438" s="2" t="s">
        <v>1819</v>
      </c>
    </row>
    <row r="439" spans="3:7" ht="30" hidden="1" customHeight="1" x14ac:dyDescent="0.25">
      <c r="C439" s="2" t="s">
        <v>2957</v>
      </c>
      <c r="D439" s="2">
        <v>0.14000000000000001</v>
      </c>
      <c r="E439" s="2" t="s">
        <v>3349</v>
      </c>
      <c r="F439" s="2" t="str">
        <f>IF(ISNUMBER(FIND("% dfgh",tbPassiveSkills[[#This Row],[Original]])),_xlfn.CONCAT("+x%",tbPassiveSkills[[#This Row],[MetaName]]),"NO MATCH")</f>
        <v>NO MATCH</v>
      </c>
      <c r="G439" s="2" t="s">
        <v>2208</v>
      </c>
    </row>
    <row r="440" spans="3:7" ht="30" hidden="1" customHeight="1" x14ac:dyDescent="0.25">
      <c r="C440" s="2" t="s">
        <v>2957</v>
      </c>
      <c r="D440" s="2">
        <v>0.05</v>
      </c>
      <c r="E440" s="2" t="s">
        <v>3373</v>
      </c>
      <c r="F440" s="2" t="str">
        <f>IF(ISNUMBER(FIND("% dfgh",tbPassiveSkills[[#This Row],[Original]])),_xlfn.CONCAT("+x%",tbPassiveSkills[[#This Row],[MetaName]]),"NO MATCH")</f>
        <v>NO MATCH</v>
      </c>
      <c r="G440" s="2" t="s">
        <v>2218</v>
      </c>
    </row>
    <row r="441" spans="3:7" ht="30" hidden="1" customHeight="1" x14ac:dyDescent="0.25">
      <c r="C441" s="2" t="s">
        <v>2958</v>
      </c>
      <c r="D441" s="2">
        <f>IF(ISNUMBER(FIND("+",tbPassiveSkills[[#This Row],[Original]])),_xlfn.NUMBERVALUE(LEFT(tbPassiveSkills[[#This Row],[Original]],FIND(" ",tbPassiveSkills[[#This Row],[Original]]))),"")</f>
        <v>12</v>
      </c>
      <c r="E441" s="2" t="str">
        <f>IF(ISNUMBER(FIND("+",tbPassiveSkills[[#This Row],[Original]])),_xlfn.CONCAT("+x to ",RIGHT(tbPassiveSkills[[#This Row],[Original]],LEN(tbPassiveSkills[[#This Row],[Original]])-FIND("to ",tbPassiveSkills[[#This Row],[Original]])-2)),"")</f>
        <v>+x to maximum Life</v>
      </c>
      <c r="F441" s="2" t="str">
        <f>IF(ISNUMBER(FIND("% dfgh",tbPassiveSkills[[#This Row],[Original]])),_xlfn.CONCAT("+x%",tbPassiveSkills[[#This Row],[MetaName]]),"NO MATCH")</f>
        <v>NO MATCH</v>
      </c>
      <c r="G441" s="2" t="s">
        <v>2220</v>
      </c>
    </row>
    <row r="442" spans="3:7" ht="30" hidden="1" customHeight="1" x14ac:dyDescent="0.25">
      <c r="C442" s="2" t="s">
        <v>2958</v>
      </c>
      <c r="D442" s="2">
        <v>0.18</v>
      </c>
      <c r="E442" s="2" t="s">
        <v>3349</v>
      </c>
      <c r="F442" s="2" t="str">
        <f>IF(ISNUMBER(FIND("% dfgh",tbPassiveSkills[[#This Row],[Original]])),_xlfn.CONCAT("+x%",tbPassiveSkills[[#This Row],[MetaName]]),"NO MATCH")</f>
        <v>NO MATCH</v>
      </c>
      <c r="G442" s="2" t="s">
        <v>2219</v>
      </c>
    </row>
    <row r="443" spans="3:7" ht="30" hidden="1" customHeight="1" x14ac:dyDescent="0.25">
      <c r="C443" s="2" t="s">
        <v>2221</v>
      </c>
      <c r="D443" s="2">
        <v>0.1</v>
      </c>
      <c r="E443" s="2" t="s">
        <v>3289</v>
      </c>
      <c r="F443" s="2" t="str">
        <f>IF(ISNUMBER(FIND("% dfgh",tbPassiveSkills[[#This Row],[Original]])),_xlfn.CONCAT("+x%",tbPassiveSkills[[#This Row],[MetaName]]),"NO MATCH")</f>
        <v>NO MATCH</v>
      </c>
      <c r="G443" s="2" t="s">
        <v>2222</v>
      </c>
    </row>
    <row r="444" spans="3:7" ht="30" hidden="1" customHeight="1" x14ac:dyDescent="0.25">
      <c r="C444" s="2" t="s">
        <v>2221</v>
      </c>
      <c r="D444" s="2">
        <v>0.14000000000000001</v>
      </c>
      <c r="E444" s="2" t="s">
        <v>3349</v>
      </c>
      <c r="F444" s="2" t="str">
        <f>IF(ISNUMBER(FIND("% dfgh",tbPassiveSkills[[#This Row],[Original]])),_xlfn.CONCAT("+x%",tbPassiveSkills[[#This Row],[MetaName]]),"NO MATCH")</f>
        <v>NO MATCH</v>
      </c>
      <c r="G444" s="2" t="s">
        <v>2208</v>
      </c>
    </row>
    <row r="445" spans="3:7" ht="30" hidden="1" customHeight="1" x14ac:dyDescent="0.25">
      <c r="C445" s="2" t="s">
        <v>2959</v>
      </c>
      <c r="D445" s="2">
        <v>0.12</v>
      </c>
      <c r="E445" s="2" t="s">
        <v>3349</v>
      </c>
      <c r="F445" s="2" t="str">
        <f>IF(ISNUMBER(FIND("% dfgh",tbPassiveSkills[[#This Row],[Original]])),_xlfn.CONCAT("+x%",tbPassiveSkills[[#This Row],[MetaName]]),"NO MATCH")</f>
        <v>NO MATCH</v>
      </c>
      <c r="G445" s="2" t="s">
        <v>2205</v>
      </c>
    </row>
    <row r="446" spans="3:7" ht="30" hidden="1" customHeight="1" x14ac:dyDescent="0.25">
      <c r="C446" s="2" t="s">
        <v>2959</v>
      </c>
      <c r="D446" s="2">
        <v>0.03</v>
      </c>
      <c r="E446" s="2" t="s">
        <v>3387</v>
      </c>
      <c r="F446" s="2" t="str">
        <f>IF(ISNUMBER(FIND("% dfgh",tbPassiveSkills[[#This Row],[Original]])),_xlfn.CONCAT("+x%",tbPassiveSkills[[#This Row],[MetaName]]),"NO MATCH")</f>
        <v>NO MATCH</v>
      </c>
      <c r="G446" s="2" t="s">
        <v>1938</v>
      </c>
    </row>
    <row r="447" spans="3:7" ht="30" hidden="1" customHeight="1" x14ac:dyDescent="0.25">
      <c r="C447" s="2" t="s">
        <v>2960</v>
      </c>
      <c r="D447" s="2">
        <v>0.14000000000000001</v>
      </c>
      <c r="E447" s="2" t="s">
        <v>3349</v>
      </c>
      <c r="F447" s="2" t="str">
        <f>IF(ISNUMBER(FIND("% dfgh",tbPassiveSkills[[#This Row],[Original]])),_xlfn.CONCAT("+x%",tbPassiveSkills[[#This Row],[MetaName]]),"NO MATCH")</f>
        <v>NO MATCH</v>
      </c>
      <c r="G447" s="2" t="s">
        <v>2208</v>
      </c>
    </row>
    <row r="448" spans="3:7" ht="30" hidden="1" customHeight="1" x14ac:dyDescent="0.25">
      <c r="C448" s="2" t="s">
        <v>2960</v>
      </c>
      <c r="D448" s="2">
        <v>0.03</v>
      </c>
      <c r="E448" s="2" t="s">
        <v>3387</v>
      </c>
      <c r="F448" s="2" t="str">
        <f>IF(ISNUMBER(FIND("% dfgh",tbPassiveSkills[[#This Row],[Original]])),_xlfn.CONCAT("+x%",tbPassiveSkills[[#This Row],[MetaName]]),"NO MATCH")</f>
        <v>NO MATCH</v>
      </c>
      <c r="G448" s="2" t="s">
        <v>1938</v>
      </c>
    </row>
    <row r="449" spans="3:7" ht="30" hidden="1" customHeight="1" x14ac:dyDescent="0.25">
      <c r="C449" s="2" t="s">
        <v>2223</v>
      </c>
      <c r="D449" s="2">
        <v>0.1</v>
      </c>
      <c r="E449" s="2" t="s">
        <v>3462</v>
      </c>
      <c r="F449" s="2" t="str">
        <f>IF(ISNUMBER(FIND("% dfgh",tbPassiveSkills[[#This Row],[Original]])),_xlfn.CONCAT("+x%",tbPassiveSkills[[#This Row],[MetaName]]),"NO MATCH")</f>
        <v>NO MATCH</v>
      </c>
      <c r="G449" s="2" t="s">
        <v>2224</v>
      </c>
    </row>
    <row r="450" spans="3:7" ht="30" hidden="1" customHeight="1" x14ac:dyDescent="0.25">
      <c r="C450" s="2" t="s">
        <v>2223</v>
      </c>
      <c r="D450" s="2">
        <v>0.12</v>
      </c>
      <c r="E450" s="2" t="s">
        <v>3349</v>
      </c>
      <c r="F450" s="2" t="str">
        <f>IF(ISNUMBER(FIND("% dfgh",tbPassiveSkills[[#This Row],[Original]])),_xlfn.CONCAT("+x%",tbPassiveSkills[[#This Row],[MetaName]]),"NO MATCH")</f>
        <v>NO MATCH</v>
      </c>
      <c r="G450" s="2" t="s">
        <v>2205</v>
      </c>
    </row>
    <row r="451" spans="3:7" ht="30" hidden="1" customHeight="1" x14ac:dyDescent="0.25">
      <c r="C451" s="2" t="s">
        <v>2227</v>
      </c>
      <c r="D451" s="2">
        <v>0.04</v>
      </c>
      <c r="E451" s="2" t="s">
        <v>3351</v>
      </c>
      <c r="F451" s="2" t="str">
        <f>IF(ISNUMBER(FIND("% dfgh",tbPassiveSkills[[#This Row],[Original]])),_xlfn.CONCAT("+x%",tbPassiveSkills[[#This Row],[MetaName]]),"NO MATCH")</f>
        <v>NO MATCH</v>
      </c>
      <c r="G451" s="2" t="s">
        <v>2228</v>
      </c>
    </row>
    <row r="452" spans="3:7" ht="30" hidden="1" customHeight="1" x14ac:dyDescent="0.25">
      <c r="C452" s="2" t="s">
        <v>2225</v>
      </c>
      <c r="D452" s="2">
        <v>0.05</v>
      </c>
      <c r="E452" s="2" t="s">
        <v>3351</v>
      </c>
      <c r="F452" s="2" t="str">
        <f>IF(ISNUMBER(FIND("% dfgh",tbPassiveSkills[[#This Row],[Original]])),_xlfn.CONCAT("+x%",tbPassiveSkills[[#This Row],[MetaName]]),"NO MATCH")</f>
        <v>NO MATCH</v>
      </c>
      <c r="G452" s="2" t="s">
        <v>2226</v>
      </c>
    </row>
    <row r="453" spans="3:7" ht="30" hidden="1" customHeight="1" x14ac:dyDescent="0.25">
      <c r="C453" s="2" t="s">
        <v>2229</v>
      </c>
      <c r="D453" s="2">
        <f>IF(ISNUMBER(FIND("+",tbPassiveSkills[[#This Row],[Original]])),_xlfn.NUMBERVALUE(LEFT(tbPassiveSkills[[#This Row],[Original]],FIND(" ",tbPassiveSkills[[#This Row],[Original]]))),"")</f>
        <v>15</v>
      </c>
      <c r="E453" s="2" t="str">
        <f>IF(ISNUMBER(FIND("+",tbPassiveSkills[[#This Row],[Original]])),_xlfn.CONCAT("+x to ",RIGHT(tbPassiveSkills[[#This Row],[Original]],LEN(tbPassiveSkills[[#This Row],[Original]])-FIND("to ",tbPassiveSkills[[#This Row],[Original]])-2)),"")</f>
        <v>+x to maximum Energy Shield</v>
      </c>
      <c r="F453" s="2" t="str">
        <f>IF(ISNUMBER(FIND("% dfgh",tbPassiveSkills[[#This Row],[Original]])),_xlfn.CONCAT("+x%",tbPassiveSkills[[#This Row],[MetaName]]),"NO MATCH")</f>
        <v>NO MATCH</v>
      </c>
      <c r="G453" s="2" t="s">
        <v>2186</v>
      </c>
    </row>
    <row r="454" spans="3:7" ht="30" hidden="1" customHeight="1" x14ac:dyDescent="0.25">
      <c r="C454" s="2" t="s">
        <v>2229</v>
      </c>
      <c r="D454" s="2">
        <f>IF(ISNUMBER(FIND("+",tbPassiveSkills[[#This Row],[Original]])),_xlfn.NUMBERVALUE(LEFT(tbPassiveSkills[[#This Row],[Original]],FIND(" ",tbPassiveSkills[[#This Row],[Original]]))),"")</f>
        <v>15</v>
      </c>
      <c r="E454" s="2" t="str">
        <f>IF(ISNUMBER(FIND("+",tbPassiveSkills[[#This Row],[Original]])),_xlfn.CONCAT("+x to ",RIGHT(tbPassiveSkills[[#This Row],[Original]],LEN(tbPassiveSkills[[#This Row],[Original]])-FIND("to ",tbPassiveSkills[[#This Row],[Original]])-2)),"")</f>
        <v>+x to maximum Life</v>
      </c>
      <c r="F454" s="2" t="str">
        <f>IF(ISNUMBER(FIND("% dfgh",tbPassiveSkills[[#This Row],[Original]])),_xlfn.CONCAT("+x%",tbPassiveSkills[[#This Row],[MetaName]]),"NO MATCH")</f>
        <v>NO MATCH</v>
      </c>
      <c r="G454" s="2" t="s">
        <v>2230</v>
      </c>
    </row>
    <row r="455" spans="3:7" ht="30" hidden="1" customHeight="1" x14ac:dyDescent="0.25">
      <c r="C455" s="2" t="s">
        <v>2229</v>
      </c>
      <c r="D455" s="2">
        <v>0.04</v>
      </c>
      <c r="E455" s="2" t="s">
        <v>3499</v>
      </c>
      <c r="F455" s="2" t="str">
        <f>IF(ISNUMBER(FIND("% dfgh",tbPassiveSkills[[#This Row],[Original]])),_xlfn.CONCAT("+x%",tbPassiveSkills[[#This Row],[MetaName]]),"NO MATCH")</f>
        <v>NO MATCH</v>
      </c>
      <c r="G455" s="2" t="s">
        <v>1786</v>
      </c>
    </row>
    <row r="456" spans="3:7" ht="30" hidden="1" customHeight="1" x14ac:dyDescent="0.25">
      <c r="C456" s="2" t="s">
        <v>2229</v>
      </c>
      <c r="D456" s="2">
        <v>0.1</v>
      </c>
      <c r="E456" s="2" t="s">
        <v>3349</v>
      </c>
      <c r="F456" s="2" t="str">
        <f>IF(ISNUMBER(FIND("% dfgh",tbPassiveSkills[[#This Row],[Original]])),_xlfn.CONCAT("+x%",tbPassiveSkills[[#This Row],[MetaName]]),"NO MATCH")</f>
        <v>NO MATCH</v>
      </c>
      <c r="G456" s="2" t="s">
        <v>1935</v>
      </c>
    </row>
    <row r="457" spans="3:7" ht="30" hidden="1" customHeight="1" x14ac:dyDescent="0.25">
      <c r="C457" s="2" t="s">
        <v>2231</v>
      </c>
      <c r="D457" s="1">
        <f>_xlfn.NUMBERVALUE(RIGHT(LEFT(tbPassiveSkills[[#This Row],[Original]],FIND("%",tbPassiveSkills[[#This Row],[Original]])-1),2))/100</f>
        <v>0.2</v>
      </c>
      <c r="E457" s="2" t="s">
        <v>3184</v>
      </c>
      <c r="F457" s="2" t="str">
        <f>IF(ISNUMBER(FIND("% dfgh",tbPassiveSkills[[#This Row],[Original]])),_xlfn.CONCAT("+x%",tbPassiveSkills[[#This Row],[MetaName]]),"NO MATCH")</f>
        <v>NO MATCH</v>
      </c>
      <c r="G457" s="2" t="s">
        <v>2232</v>
      </c>
    </row>
    <row r="458" spans="3:7" ht="30" hidden="1" customHeight="1" x14ac:dyDescent="0.25">
      <c r="C458" s="2" t="s">
        <v>2233</v>
      </c>
      <c r="D458" s="1">
        <f>_xlfn.NUMBERVALUE(RIGHT(LEFT(tbPassiveSkills[[#This Row],[Original]],FIND("%",tbPassiveSkills[[#This Row],[Original]])-1),2))/100</f>
        <v>0.5</v>
      </c>
      <c r="E458" s="2" t="s">
        <v>3217</v>
      </c>
      <c r="F458" s="2" t="str">
        <f>IF(ISNUMBER(FIND("% dfgh",tbPassiveSkills[[#This Row],[Original]])),_xlfn.CONCAT("+x%",tbPassiveSkills[[#This Row],[MetaName]]),"NO MATCH")</f>
        <v>NO MATCH</v>
      </c>
      <c r="G458" s="2" t="s">
        <v>2234</v>
      </c>
    </row>
    <row r="459" spans="3:7" ht="30" hidden="1" customHeight="1" x14ac:dyDescent="0.25">
      <c r="C459" s="2" t="s">
        <v>2235</v>
      </c>
      <c r="D459" s="2">
        <v>0.08</v>
      </c>
      <c r="E459" s="2" t="s">
        <v>3285</v>
      </c>
      <c r="F459" s="2" t="str">
        <f>IF(ISNUMBER(FIND("% dfgh",tbPassiveSkills[[#This Row],[Original]])),_xlfn.CONCAT("+x%",tbPassiveSkills[[#This Row],[MetaName]]),"NO MATCH")</f>
        <v>NO MATCH</v>
      </c>
      <c r="G459" s="2" t="s">
        <v>2025</v>
      </c>
    </row>
    <row r="460" spans="3:7" ht="30" hidden="1" customHeight="1" x14ac:dyDescent="0.25">
      <c r="C460" s="2" t="s">
        <v>2235</v>
      </c>
      <c r="D460" s="2">
        <v>0.08</v>
      </c>
      <c r="E460" s="2" t="s">
        <v>3352</v>
      </c>
      <c r="F460" s="2" t="str">
        <f>IF(ISNUMBER(FIND("% dfgh",tbPassiveSkills[[#This Row],[Original]])),_xlfn.CONCAT("+x%",tbPassiveSkills[[#This Row],[MetaName]]),"NO MATCH")</f>
        <v>NO MATCH</v>
      </c>
      <c r="G460" s="2" t="s">
        <v>2236</v>
      </c>
    </row>
    <row r="461" spans="3:7" ht="30" hidden="1" customHeight="1" x14ac:dyDescent="0.25">
      <c r="C461" s="2" t="s">
        <v>2961</v>
      </c>
      <c r="D461" s="2">
        <v>0.12</v>
      </c>
      <c r="E461" s="2" t="s">
        <v>3352</v>
      </c>
      <c r="F461" s="2" t="str">
        <f>IF(ISNUMBER(FIND("% dfgh",tbPassiveSkills[[#This Row],[Original]])),_xlfn.CONCAT("+x%",tbPassiveSkills[[#This Row],[MetaName]]),"NO MATCH")</f>
        <v>NO MATCH</v>
      </c>
      <c r="G461" s="2" t="s">
        <v>2237</v>
      </c>
    </row>
    <row r="462" spans="3:7" ht="30" hidden="1" customHeight="1" x14ac:dyDescent="0.25">
      <c r="C462" s="2" t="s">
        <v>2962</v>
      </c>
      <c r="D462" s="2">
        <v>0.15</v>
      </c>
      <c r="E462" s="2" t="s">
        <v>3352</v>
      </c>
      <c r="F462" s="2" t="str">
        <f>IF(ISNUMBER(FIND("% dfgh",tbPassiveSkills[[#This Row],[Original]])),_xlfn.CONCAT("+x%",tbPassiveSkills[[#This Row],[MetaName]]),"NO MATCH")</f>
        <v>NO MATCH</v>
      </c>
      <c r="G462" s="2" t="s">
        <v>2238</v>
      </c>
    </row>
    <row r="463" spans="3:7" ht="30" hidden="1" customHeight="1" x14ac:dyDescent="0.25">
      <c r="C463" s="2" t="s">
        <v>2239</v>
      </c>
      <c r="D463" s="2">
        <v>0.08</v>
      </c>
      <c r="E463" s="2" t="s">
        <v>3243</v>
      </c>
      <c r="F463" s="2" t="str">
        <f>IF(ISNUMBER(FIND("% dfgh",tbPassiveSkills[[#This Row],[Original]])),_xlfn.CONCAT("+x%",tbPassiveSkills[[#This Row],[MetaName]]),"NO MATCH")</f>
        <v>NO MATCH</v>
      </c>
      <c r="G463" s="2" t="s">
        <v>2240</v>
      </c>
    </row>
    <row r="464" spans="3:7" ht="30" hidden="1" customHeight="1" x14ac:dyDescent="0.25">
      <c r="C464" s="2" t="s">
        <v>2239</v>
      </c>
      <c r="D464" s="2">
        <v>0.08</v>
      </c>
      <c r="E464" s="2" t="s">
        <v>3352</v>
      </c>
      <c r="F464" s="2" t="str">
        <f>IF(ISNUMBER(FIND("% dfgh",tbPassiveSkills[[#This Row],[Original]])),_xlfn.CONCAT("+x%",tbPassiveSkills[[#This Row],[MetaName]]),"NO MATCH")</f>
        <v>NO MATCH</v>
      </c>
      <c r="G464" s="2" t="s">
        <v>2236</v>
      </c>
    </row>
    <row r="465" spans="3:7" ht="30" hidden="1" customHeight="1" x14ac:dyDescent="0.25">
      <c r="C465" s="2" t="s">
        <v>2963</v>
      </c>
      <c r="D465" s="2">
        <v>0.04</v>
      </c>
      <c r="E465" s="2" t="s">
        <v>3525</v>
      </c>
      <c r="F465" s="2" t="str">
        <f>IF(ISNUMBER(FIND("% dfgh",tbPassiveSkills[[#This Row],[Original]])),_xlfn.CONCAT("+x%",tbPassiveSkills[[#This Row],[MetaName]]),"NO MATCH")</f>
        <v>NO MATCH</v>
      </c>
      <c r="G465" s="2" t="s">
        <v>2241</v>
      </c>
    </row>
    <row r="466" spans="3:7" ht="30" hidden="1" customHeight="1" x14ac:dyDescent="0.25">
      <c r="C466" s="2" t="s">
        <v>2963</v>
      </c>
      <c r="D466" s="2">
        <v>0.08</v>
      </c>
      <c r="E466" s="2" t="s">
        <v>3352</v>
      </c>
      <c r="F466" s="2" t="str">
        <f>IF(ISNUMBER(FIND("% dfgh",tbPassiveSkills[[#This Row],[Original]])),_xlfn.CONCAT("+x%",tbPassiveSkills[[#This Row],[MetaName]]),"NO MATCH")</f>
        <v>NO MATCH</v>
      </c>
      <c r="G466" s="2" t="s">
        <v>2236</v>
      </c>
    </row>
    <row r="467" spans="3:7" ht="30" hidden="1" customHeight="1" x14ac:dyDescent="0.25">
      <c r="C467" s="2" t="s">
        <v>2964</v>
      </c>
      <c r="D467" s="2">
        <v>0.03</v>
      </c>
      <c r="E467" s="2" t="s">
        <v>3525</v>
      </c>
      <c r="F467" s="2" t="str">
        <f>IF(ISNUMBER(FIND("% dfgh",tbPassiveSkills[[#This Row],[Original]])),_xlfn.CONCAT("+x%",tbPassiveSkills[[#This Row],[MetaName]]),"NO MATCH")</f>
        <v>NO MATCH</v>
      </c>
      <c r="G467" s="2" t="s">
        <v>2242</v>
      </c>
    </row>
    <row r="468" spans="3:7" ht="30" hidden="1" customHeight="1" x14ac:dyDescent="0.25">
      <c r="C468" s="2" t="s">
        <v>2964</v>
      </c>
      <c r="D468" s="2">
        <v>0.12</v>
      </c>
      <c r="E468" s="2" t="s">
        <v>3352</v>
      </c>
      <c r="F468" s="2" t="str">
        <f>IF(ISNUMBER(FIND("% dfgh",tbPassiveSkills[[#This Row],[Original]])),_xlfn.CONCAT("+x%",tbPassiveSkills[[#This Row],[MetaName]]),"NO MATCH")</f>
        <v>NO MATCH</v>
      </c>
      <c r="G468" s="2" t="s">
        <v>2237</v>
      </c>
    </row>
    <row r="469" spans="3:7" ht="30" hidden="1" customHeight="1" x14ac:dyDescent="0.25">
      <c r="C469" s="2" t="s">
        <v>2243</v>
      </c>
      <c r="D469" s="2">
        <v>0.03</v>
      </c>
      <c r="E469" s="2" t="s">
        <v>3277</v>
      </c>
      <c r="F469" s="2" t="str">
        <f>IF(ISNUMBER(FIND("% dfgh",tbPassiveSkills[[#This Row],[Original]])),_xlfn.CONCAT("+x%",tbPassiveSkills[[#This Row],[MetaName]]),"NO MATCH")</f>
        <v>NO MATCH</v>
      </c>
      <c r="G469" s="2" t="s">
        <v>1955</v>
      </c>
    </row>
    <row r="470" spans="3:7" ht="30" hidden="1" customHeight="1" x14ac:dyDescent="0.25">
      <c r="C470" s="2" t="s">
        <v>2243</v>
      </c>
      <c r="D470" s="2">
        <v>0.08</v>
      </c>
      <c r="E470" s="2" t="s">
        <v>3352</v>
      </c>
      <c r="F470" s="2" t="str">
        <f>IF(ISNUMBER(FIND("% dfgh",tbPassiveSkills[[#This Row],[Original]])),_xlfn.CONCAT("+x%",tbPassiveSkills[[#This Row],[MetaName]]),"NO MATCH")</f>
        <v>NO MATCH</v>
      </c>
      <c r="G470" s="2" t="s">
        <v>2236</v>
      </c>
    </row>
    <row r="471" spans="3:7" ht="30" hidden="1" customHeight="1" x14ac:dyDescent="0.25">
      <c r="C471" s="2" t="s">
        <v>2244</v>
      </c>
      <c r="D471" s="2">
        <v>0.1</v>
      </c>
      <c r="E471" s="2" t="s">
        <v>3512</v>
      </c>
      <c r="F471" s="2" t="str">
        <f>IF(ISNUMBER(FIND("% dfgh",tbPassiveSkills[[#This Row],[Original]])),_xlfn.CONCAT("+x%",tbPassiveSkills[[#This Row],[MetaName]]),"NO MATCH")</f>
        <v>NO MATCH</v>
      </c>
      <c r="G471" s="2" t="s">
        <v>2246</v>
      </c>
    </row>
    <row r="472" spans="3:7" ht="30" hidden="1" customHeight="1" x14ac:dyDescent="0.25">
      <c r="C472" s="2" t="s">
        <v>2244</v>
      </c>
      <c r="D472" s="2">
        <v>0.1</v>
      </c>
      <c r="E472" s="2" t="s">
        <v>3352</v>
      </c>
      <c r="F472" s="2" t="str">
        <f>IF(ISNUMBER(FIND("% dfgh",tbPassiveSkills[[#This Row],[Original]])),_xlfn.CONCAT("+x%",tbPassiveSkills[[#This Row],[MetaName]]),"NO MATCH")</f>
        <v>NO MATCH</v>
      </c>
      <c r="G472" s="2" t="s">
        <v>2245</v>
      </c>
    </row>
    <row r="473" spans="3:7" ht="30" hidden="1" customHeight="1" x14ac:dyDescent="0.25">
      <c r="C473" s="2" t="s">
        <v>2247</v>
      </c>
      <c r="D473" s="2">
        <v>0.3</v>
      </c>
      <c r="E473" s="2" t="s">
        <v>3444</v>
      </c>
      <c r="F473" s="2" t="str">
        <f>IF(ISNUMBER(FIND("% dfgh",tbPassiveSkills[[#This Row],[Original]])),_xlfn.CONCAT("+x%",tbPassiveSkills[[#This Row],[MetaName]]),"NO MATCH")</f>
        <v>NO MATCH</v>
      </c>
      <c r="G473" s="2" t="s">
        <v>2248</v>
      </c>
    </row>
    <row r="474" spans="3:7" ht="30" hidden="1" customHeight="1" x14ac:dyDescent="0.25">
      <c r="C474" s="2" t="s">
        <v>2247</v>
      </c>
      <c r="D474" s="2">
        <v>0.05</v>
      </c>
      <c r="E474" s="2" t="s">
        <v>3451</v>
      </c>
      <c r="F474" s="2" t="str">
        <f>IF(ISNUMBER(FIND("% dfgh",tbPassiveSkills[[#This Row],[Original]])),_xlfn.CONCAT("+x%",tbPassiveSkills[[#This Row],[MetaName]]),"NO MATCH")</f>
        <v>NO MATCH</v>
      </c>
      <c r="G474" s="2" t="s">
        <v>2249</v>
      </c>
    </row>
    <row r="475" spans="3:7" ht="30" hidden="1" customHeight="1" x14ac:dyDescent="0.25">
      <c r="C475" s="2" t="s">
        <v>2250</v>
      </c>
      <c r="D475" s="1">
        <f>_xlfn.NUMBERVALUE(RIGHT(LEFT(tbPassiveSkills[[#This Row],[Original]],FIND("%",tbPassiveSkills[[#This Row],[Original]])-1),2))/100</f>
        <v>4.0000000000000001E-3</v>
      </c>
      <c r="E475" s="2" t="s">
        <v>3214</v>
      </c>
      <c r="F475" s="2" t="str">
        <f>IF(ISNUMBER(FIND("% dfgh",tbPassiveSkills[[#This Row],[Original]])),_xlfn.CONCAT("+x%",tbPassiveSkills[[#This Row],[MetaName]]),"NO MATCH")</f>
        <v>NO MATCH</v>
      </c>
      <c r="G475" s="2" t="s">
        <v>2121</v>
      </c>
    </row>
    <row r="476" spans="3:7" ht="30" hidden="1" customHeight="1" x14ac:dyDescent="0.25">
      <c r="C476" s="2" t="s">
        <v>2250</v>
      </c>
      <c r="D476" s="2">
        <v>0.08</v>
      </c>
      <c r="E476" s="2" t="s">
        <v>3352</v>
      </c>
      <c r="F476" s="2" t="str">
        <f>IF(ISNUMBER(FIND("% dfgh",tbPassiveSkills[[#This Row],[Original]])),_xlfn.CONCAT("+x%",tbPassiveSkills[[#This Row],[MetaName]]),"NO MATCH")</f>
        <v>NO MATCH</v>
      </c>
      <c r="G476" s="2" t="s">
        <v>2236</v>
      </c>
    </row>
    <row r="477" spans="3:7" ht="30" hidden="1" customHeight="1" x14ac:dyDescent="0.25">
      <c r="C477" s="2" t="s">
        <v>2251</v>
      </c>
      <c r="D477" s="2">
        <v>0.05</v>
      </c>
      <c r="E477" s="2" t="s">
        <v>3463</v>
      </c>
      <c r="F477" s="2" t="str">
        <f>IF(ISNUMBER(FIND("% dfgh",tbPassiveSkills[[#This Row],[Original]])),_xlfn.CONCAT("+x%",tbPassiveSkills[[#This Row],[MetaName]]),"NO MATCH")</f>
        <v>NO MATCH</v>
      </c>
      <c r="G477" s="2" t="s">
        <v>2252</v>
      </c>
    </row>
    <row r="478" spans="3:7" ht="30" hidden="1" customHeight="1" x14ac:dyDescent="0.25">
      <c r="C478" s="2" t="s">
        <v>2251</v>
      </c>
      <c r="D478" s="2">
        <v>0.1</v>
      </c>
      <c r="E478" s="2" t="s">
        <v>3352</v>
      </c>
      <c r="F478" s="2" t="str">
        <f>IF(ISNUMBER(FIND("% dfgh",tbPassiveSkills[[#This Row],[Original]])),_xlfn.CONCAT("+x%",tbPassiveSkills[[#This Row],[MetaName]]),"NO MATCH")</f>
        <v>NO MATCH</v>
      </c>
      <c r="G478" s="2" t="s">
        <v>2245</v>
      </c>
    </row>
    <row r="479" spans="3:7" ht="30" hidden="1" customHeight="1" x14ac:dyDescent="0.25">
      <c r="C479" s="2" t="s">
        <v>2251</v>
      </c>
      <c r="D479" s="2">
        <v>0.1</v>
      </c>
      <c r="E479" s="2" t="s">
        <v>3360</v>
      </c>
      <c r="F479" s="2" t="str">
        <f>IF(ISNUMBER(FIND("% dfgh",tbPassiveSkills[[#This Row],[Original]])),_xlfn.CONCAT("+x%",tbPassiveSkills[[#This Row],[MetaName]]),"NO MATCH")</f>
        <v>NO MATCH</v>
      </c>
      <c r="G479" s="2" t="s">
        <v>2253</v>
      </c>
    </row>
    <row r="480" spans="3:7" ht="30" hidden="1" customHeight="1" x14ac:dyDescent="0.25">
      <c r="C480" s="2" t="s">
        <v>2254</v>
      </c>
      <c r="D480" s="2">
        <v>0.18</v>
      </c>
      <c r="E480" s="2" t="s">
        <v>3526</v>
      </c>
      <c r="F480" s="2" t="str">
        <f>IF(ISNUMBER(FIND("% dfgh",tbPassiveSkills[[#This Row],[Original]])),_xlfn.CONCAT("+x%",tbPassiveSkills[[#This Row],[MetaName]]),"NO MATCH")</f>
        <v>NO MATCH</v>
      </c>
      <c r="G480" s="2" t="s">
        <v>2255</v>
      </c>
    </row>
    <row r="481" spans="3:7" ht="30" hidden="1" customHeight="1" x14ac:dyDescent="0.25">
      <c r="C481" s="2" t="s">
        <v>2256</v>
      </c>
      <c r="D481" s="2">
        <v>0.15</v>
      </c>
      <c r="E481" s="2" t="s">
        <v>3249</v>
      </c>
      <c r="F481" s="2" t="str">
        <f>IF(ISNUMBER(FIND("% dfgh",tbPassiveSkills[[#This Row],[Original]])),_xlfn.CONCAT("+x%",tbPassiveSkills[[#This Row],[MetaName]]),"NO MATCH")</f>
        <v>NO MATCH</v>
      </c>
      <c r="G481" s="2" t="s">
        <v>2258</v>
      </c>
    </row>
    <row r="482" spans="3:7" ht="30" hidden="1" customHeight="1" x14ac:dyDescent="0.25">
      <c r="C482" s="2" t="s">
        <v>2256</v>
      </c>
      <c r="D482" s="2">
        <v>0.1</v>
      </c>
      <c r="E482" s="2" t="s">
        <v>3332</v>
      </c>
      <c r="F482" s="2" t="str">
        <f>IF(ISNUMBER(FIND("% dfgh",tbPassiveSkills[[#This Row],[Original]])),_xlfn.CONCAT("+x%",tbPassiveSkills[[#This Row],[MetaName]]),"NO MATCH")</f>
        <v>NO MATCH</v>
      </c>
      <c r="G482" s="2" t="s">
        <v>2257</v>
      </c>
    </row>
    <row r="483" spans="3:7" ht="30" hidden="1" customHeight="1" x14ac:dyDescent="0.25">
      <c r="C483" s="2" t="s">
        <v>2259</v>
      </c>
      <c r="D483" s="2">
        <v>0.1</v>
      </c>
      <c r="E483" s="2" t="s">
        <v>3332</v>
      </c>
      <c r="F483" s="2" t="str">
        <f>IF(ISNUMBER(FIND("% dfgh",tbPassiveSkills[[#This Row],[Original]])),_xlfn.CONCAT("+x%",tbPassiveSkills[[#This Row],[MetaName]]),"NO MATCH")</f>
        <v>NO MATCH</v>
      </c>
      <c r="G483" s="2" t="s">
        <v>2257</v>
      </c>
    </row>
    <row r="484" spans="3:7" ht="30" hidden="1" customHeight="1" x14ac:dyDescent="0.25">
      <c r="C484" s="2" t="s">
        <v>2259</v>
      </c>
      <c r="D484" s="2">
        <v>0.25</v>
      </c>
      <c r="E484" s="2" t="s">
        <v>3356</v>
      </c>
      <c r="F484" s="2" t="str">
        <f>IF(ISNUMBER(FIND("% dfgh",tbPassiveSkills[[#This Row],[Original]])),_xlfn.CONCAT("+x%",tbPassiveSkills[[#This Row],[MetaName]]),"NO MATCH")</f>
        <v>NO MATCH</v>
      </c>
      <c r="G484" s="2" t="s">
        <v>2260</v>
      </c>
    </row>
    <row r="485" spans="3:7" ht="30" hidden="1" customHeight="1" x14ac:dyDescent="0.25">
      <c r="C485" s="2" t="s">
        <v>2965</v>
      </c>
      <c r="D485" s="1">
        <f>_xlfn.NUMBERVALUE(RIGHT(LEFT(tbPassiveSkills[[#This Row],[Original]],FIND("%",tbPassiveSkills[[#This Row],[Original]])-1),2))/100</f>
        <v>0.12</v>
      </c>
      <c r="E485" s="2" t="s">
        <v>3160</v>
      </c>
      <c r="F485" s="2" t="str">
        <f>IF(ISNUMBER(FIND("% dfgh",tbPassiveSkills[[#This Row],[Original]])),_xlfn.CONCAT("+x%",tbPassiveSkills[[#This Row],[MetaName]]),"NO MATCH")</f>
        <v>NO MATCH</v>
      </c>
      <c r="G485" s="2" t="s">
        <v>2263</v>
      </c>
    </row>
    <row r="486" spans="3:7" ht="30" hidden="1" customHeight="1" x14ac:dyDescent="0.25">
      <c r="C486" s="2" t="s">
        <v>2965</v>
      </c>
      <c r="D486" s="2">
        <v>0.05</v>
      </c>
      <c r="E486" s="2" t="s">
        <v>3332</v>
      </c>
      <c r="F486" s="2" t="str">
        <f>IF(ISNUMBER(FIND("% dfgh",tbPassiveSkills[[#This Row],[Original]])),_xlfn.CONCAT("+x%",tbPassiveSkills[[#This Row],[MetaName]]),"NO MATCH")</f>
        <v>NO MATCH</v>
      </c>
      <c r="G486" s="2" t="s">
        <v>2261</v>
      </c>
    </row>
    <row r="487" spans="3:7" ht="30" hidden="1" customHeight="1" x14ac:dyDescent="0.25">
      <c r="C487" s="2" t="s">
        <v>2965</v>
      </c>
      <c r="D487" s="2">
        <v>0.12</v>
      </c>
      <c r="E487" s="2" t="s">
        <v>3380</v>
      </c>
      <c r="F487" s="2" t="str">
        <f>IF(ISNUMBER(FIND("% dfgh",tbPassiveSkills[[#This Row],[Original]])),_xlfn.CONCAT("+x%",tbPassiveSkills[[#This Row],[MetaName]]),"NO MATCH")</f>
        <v>NO MATCH</v>
      </c>
      <c r="G487" s="2" t="s">
        <v>2262</v>
      </c>
    </row>
    <row r="488" spans="3:7" ht="30" hidden="1" customHeight="1" x14ac:dyDescent="0.25">
      <c r="C488" s="2" t="s">
        <v>2966</v>
      </c>
      <c r="D488" s="1">
        <f>_xlfn.NUMBERVALUE(RIGHT(LEFT(tbPassiveSkills[[#This Row],[Original]],FIND("%",tbPassiveSkills[[#This Row],[Original]])-1),2))/100</f>
        <v>0.14000000000000001</v>
      </c>
      <c r="E488" s="2" t="s">
        <v>3160</v>
      </c>
      <c r="F488" s="2" t="str">
        <f>IF(ISNUMBER(FIND("% dfgh",tbPassiveSkills[[#This Row],[Original]])),_xlfn.CONCAT("+x%",tbPassiveSkills[[#This Row],[MetaName]]),"NO MATCH")</f>
        <v>NO MATCH</v>
      </c>
      <c r="G488" s="2" t="s">
        <v>2265</v>
      </c>
    </row>
    <row r="489" spans="3:7" ht="30" hidden="1" customHeight="1" x14ac:dyDescent="0.25">
      <c r="C489" s="2" t="s">
        <v>2966</v>
      </c>
      <c r="D489" s="2">
        <v>0.05</v>
      </c>
      <c r="E489" s="2" t="s">
        <v>3332</v>
      </c>
      <c r="F489" s="2" t="str">
        <f>IF(ISNUMBER(FIND("% dfgh",tbPassiveSkills[[#This Row],[Original]])),_xlfn.CONCAT("+x%",tbPassiveSkills[[#This Row],[MetaName]]),"NO MATCH")</f>
        <v>NO MATCH</v>
      </c>
      <c r="G489" s="2" t="s">
        <v>2261</v>
      </c>
    </row>
    <row r="490" spans="3:7" ht="30" hidden="1" customHeight="1" x14ac:dyDescent="0.25">
      <c r="C490" s="2" t="s">
        <v>2966</v>
      </c>
      <c r="D490" s="2">
        <v>0.14000000000000001</v>
      </c>
      <c r="E490" s="2" t="s">
        <v>3380</v>
      </c>
      <c r="F490" s="2" t="str">
        <f>IF(ISNUMBER(FIND("% dfgh",tbPassiveSkills[[#This Row],[Original]])),_xlfn.CONCAT("+x%",tbPassiveSkills[[#This Row],[MetaName]]),"NO MATCH")</f>
        <v>NO MATCH</v>
      </c>
      <c r="G490" s="2" t="s">
        <v>2264</v>
      </c>
    </row>
    <row r="491" spans="3:7" ht="30" hidden="1" customHeight="1" x14ac:dyDescent="0.25">
      <c r="C491" s="2" t="s">
        <v>2266</v>
      </c>
      <c r="D491" s="2">
        <v>0.18</v>
      </c>
      <c r="E491" s="2" t="s">
        <v>3357</v>
      </c>
      <c r="F491" s="2" t="str">
        <f>IF(ISNUMBER(FIND("% dfgh",tbPassiveSkills[[#This Row],[Original]])),_xlfn.CONCAT("+x%",tbPassiveSkills[[#This Row],[MetaName]]),"NO MATCH")</f>
        <v>NO MATCH</v>
      </c>
      <c r="G491" s="2" t="s">
        <v>2267</v>
      </c>
    </row>
    <row r="492" spans="3:7" ht="30" hidden="1" customHeight="1" x14ac:dyDescent="0.25">
      <c r="C492" s="2" t="s">
        <v>2268</v>
      </c>
      <c r="D492" s="1">
        <f>_xlfn.NUMBERVALUE(RIGHT(LEFT(tbPassiveSkills[[#This Row],[Original]],FIND("%",tbPassiveSkills[[#This Row],[Original]])-1),2))/100</f>
        <v>0.12</v>
      </c>
      <c r="E492" s="2" t="s">
        <v>3200</v>
      </c>
      <c r="F492" s="2" t="str">
        <f>IF(ISNUMBER(FIND("% dfgh",tbPassiveSkills[[#This Row],[Original]])),_xlfn.CONCAT("+x%",tbPassiveSkills[[#This Row],[MetaName]]),"NO MATCH")</f>
        <v>NO MATCH</v>
      </c>
      <c r="G492" s="2" t="s">
        <v>2270</v>
      </c>
    </row>
    <row r="493" spans="3:7" ht="30" hidden="1" customHeight="1" x14ac:dyDescent="0.25">
      <c r="C493" s="2" t="s">
        <v>2268</v>
      </c>
      <c r="D493" s="2">
        <v>0.2</v>
      </c>
      <c r="E493" s="2" t="s">
        <v>3330</v>
      </c>
      <c r="F493" s="2" t="str">
        <f>IF(ISNUMBER(FIND("% dfgh",tbPassiveSkills[[#This Row],[Original]])),_xlfn.CONCAT("+x%",tbPassiveSkills[[#This Row],[MetaName]]),"NO MATCH")</f>
        <v>NO MATCH</v>
      </c>
      <c r="G493" s="2" t="s">
        <v>2269</v>
      </c>
    </row>
    <row r="494" spans="3:7" ht="30" hidden="1" customHeight="1" x14ac:dyDescent="0.25">
      <c r="C494" s="2" t="s">
        <v>2271</v>
      </c>
      <c r="D494" s="1">
        <f>_xlfn.NUMBERVALUE(RIGHT(LEFT(tbPassiveSkills[[#This Row],[Original]],FIND("%",tbPassiveSkills[[#This Row],[Original]])-1),2))/100</f>
        <v>0.15</v>
      </c>
      <c r="E494" s="2" t="s">
        <v>3182</v>
      </c>
      <c r="F494" s="2" t="str">
        <f>IF(ISNUMBER(FIND("% dfgh",tbPassiveSkills[[#This Row],[Original]])),_xlfn.CONCAT("+x%",tbPassiveSkills[[#This Row],[MetaName]]),"NO MATCH")</f>
        <v>NO MATCH</v>
      </c>
      <c r="G494" s="2" t="s">
        <v>2272</v>
      </c>
    </row>
    <row r="495" spans="3:7" ht="30" hidden="1" customHeight="1" x14ac:dyDescent="0.25">
      <c r="C495" s="2" t="s">
        <v>2271</v>
      </c>
      <c r="D495" s="1">
        <f>_xlfn.NUMBERVALUE(RIGHT(LEFT(tbPassiveSkills[[#This Row],[Original]],FIND("%",tbPassiveSkills[[#This Row],[Original]])-1),2))/100</f>
        <v>0.15</v>
      </c>
      <c r="E495" s="2" t="s">
        <v>3198</v>
      </c>
      <c r="F495" s="2" t="str">
        <f>IF(ISNUMBER(FIND("% dfgh",tbPassiveSkills[[#This Row],[Original]])),_xlfn.CONCAT("+x%",tbPassiveSkills[[#This Row],[MetaName]]),"NO MATCH")</f>
        <v>NO MATCH</v>
      </c>
      <c r="G495" s="2" t="s">
        <v>2273</v>
      </c>
    </row>
    <row r="496" spans="3:7" ht="30" hidden="1" customHeight="1" x14ac:dyDescent="0.25">
      <c r="C496" s="2" t="s">
        <v>2274</v>
      </c>
      <c r="D496" s="2">
        <v>0.1</v>
      </c>
      <c r="E496" s="2" t="s">
        <v>3333</v>
      </c>
      <c r="F496" s="2" t="str">
        <f>IF(ISNUMBER(FIND("% dfgh",tbPassiveSkills[[#This Row],[Original]])),_xlfn.CONCAT("+x%",tbPassiveSkills[[#This Row],[MetaName]]),"NO MATCH")</f>
        <v>NO MATCH</v>
      </c>
      <c r="G496" s="2" t="s">
        <v>2275</v>
      </c>
    </row>
    <row r="497" spans="3:7" ht="30" hidden="1" customHeight="1" x14ac:dyDescent="0.25">
      <c r="C497" s="2" t="s">
        <v>2276</v>
      </c>
      <c r="D497" s="2">
        <v>0.3</v>
      </c>
      <c r="E497" s="2" t="s">
        <v>3491</v>
      </c>
      <c r="F497" s="2" t="str">
        <f>IF(ISNUMBER(FIND("% dfgh",tbPassiveSkills[[#This Row],[Original]])),_xlfn.CONCAT("+x%",tbPassiveSkills[[#This Row],[MetaName]]),"NO MATCH")</f>
        <v>NO MATCH</v>
      </c>
      <c r="G497" s="2" t="s">
        <v>2277</v>
      </c>
    </row>
    <row r="498" spans="3:7" ht="30" hidden="1" customHeight="1" x14ac:dyDescent="0.25">
      <c r="C498" s="2" t="s">
        <v>2278</v>
      </c>
      <c r="D498" s="2">
        <v>0.1</v>
      </c>
      <c r="E498" s="2" t="s">
        <v>3464</v>
      </c>
      <c r="F498" s="2" t="str">
        <f>IF(ISNUMBER(FIND("% dfgh",tbPassiveSkills[[#This Row],[Original]])),_xlfn.CONCAT("+x%",tbPassiveSkills[[#This Row],[MetaName]]),"NO MATCH")</f>
        <v>NO MATCH</v>
      </c>
      <c r="G498" s="2" t="s">
        <v>2279</v>
      </c>
    </row>
    <row r="499" spans="3:7" ht="30" hidden="1" customHeight="1" x14ac:dyDescent="0.25">
      <c r="C499" s="2" t="s">
        <v>2967</v>
      </c>
      <c r="D499" s="2">
        <v>0.05</v>
      </c>
      <c r="E499" s="2" t="s">
        <v>3464</v>
      </c>
      <c r="F499" s="2" t="str">
        <f>IF(ISNUMBER(FIND("% dfgh",tbPassiveSkills[[#This Row],[Original]])),_xlfn.CONCAT("+x%",tbPassiveSkills[[#This Row],[MetaName]]),"NO MATCH")</f>
        <v>NO MATCH</v>
      </c>
      <c r="G499" s="2" t="s">
        <v>1882</v>
      </c>
    </row>
    <row r="500" spans="3:7" ht="30" hidden="1" customHeight="1" x14ac:dyDescent="0.25">
      <c r="C500" s="2" t="s">
        <v>2967</v>
      </c>
      <c r="D500" s="2">
        <v>0.1</v>
      </c>
      <c r="E500" s="2" t="s">
        <v>3255</v>
      </c>
      <c r="F500" s="2" t="str">
        <f>IF(ISNUMBER(FIND("% dfgh",tbPassiveSkills[[#This Row],[Original]])),_xlfn.CONCAT("+x%",tbPassiveSkills[[#This Row],[MetaName]]),"NO MATCH")</f>
        <v>NO MATCH</v>
      </c>
      <c r="G500" s="2" t="s">
        <v>2280</v>
      </c>
    </row>
    <row r="501" spans="3:7" ht="30" hidden="1" customHeight="1" x14ac:dyDescent="0.25">
      <c r="C501" s="2" t="s">
        <v>2968</v>
      </c>
      <c r="D501" s="2">
        <v>0.05</v>
      </c>
      <c r="E501" s="2" t="s">
        <v>3464</v>
      </c>
      <c r="F501" s="2" t="str">
        <f>IF(ISNUMBER(FIND("% dfgh",tbPassiveSkills[[#This Row],[Original]])),_xlfn.CONCAT("+x%",tbPassiveSkills[[#This Row],[MetaName]]),"NO MATCH")</f>
        <v>NO MATCH</v>
      </c>
      <c r="G501" s="2" t="s">
        <v>1882</v>
      </c>
    </row>
    <row r="502" spans="3:7" ht="30" hidden="1" customHeight="1" x14ac:dyDescent="0.25">
      <c r="C502" s="2" t="s">
        <v>2968</v>
      </c>
      <c r="D502" s="2">
        <v>0.12</v>
      </c>
      <c r="E502" s="2" t="s">
        <v>3255</v>
      </c>
      <c r="F502" s="2" t="str">
        <f>IF(ISNUMBER(FIND("% dfgh",tbPassiveSkills[[#This Row],[Original]])),_xlfn.CONCAT("+x%",tbPassiveSkills[[#This Row],[MetaName]]),"NO MATCH")</f>
        <v>NO MATCH</v>
      </c>
      <c r="G502" s="2" t="s">
        <v>2281</v>
      </c>
    </row>
    <row r="503" spans="3:7" ht="30" hidden="1" customHeight="1" x14ac:dyDescent="0.25">
      <c r="C503" s="2" t="s">
        <v>2282</v>
      </c>
      <c r="D503" s="2">
        <v>0.1</v>
      </c>
      <c r="E503" s="2" t="s">
        <v>3465</v>
      </c>
      <c r="F503" s="2" t="str">
        <f>IF(ISNUMBER(FIND("% dfgh",tbPassiveSkills[[#This Row],[Original]])),_xlfn.CONCAT("+x%",tbPassiveSkills[[#This Row],[MetaName]]),"NO MATCH")</f>
        <v>NO MATCH</v>
      </c>
      <c r="G503" s="2" t="s">
        <v>2283</v>
      </c>
    </row>
    <row r="504" spans="3:7" ht="30" hidden="1" customHeight="1" x14ac:dyDescent="0.25">
      <c r="C504" s="2" t="s">
        <v>2282</v>
      </c>
      <c r="D504" s="2">
        <v>0.25</v>
      </c>
      <c r="E504" s="2" t="s">
        <v>3361</v>
      </c>
      <c r="F504" s="2" t="str">
        <f>IF(ISNUMBER(FIND("% dfgh",tbPassiveSkills[[#This Row],[Original]])),_xlfn.CONCAT("+x%",tbPassiveSkills[[#This Row],[MetaName]]),"NO MATCH")</f>
        <v>NO MATCH</v>
      </c>
      <c r="G504" s="2" t="s">
        <v>2284</v>
      </c>
    </row>
    <row r="505" spans="3:7" ht="30" hidden="1" customHeight="1" x14ac:dyDescent="0.25">
      <c r="C505" s="2" t="s">
        <v>2285</v>
      </c>
      <c r="D505" s="2">
        <v>0.05</v>
      </c>
      <c r="E505" s="2" t="s">
        <v>3362</v>
      </c>
      <c r="F505" s="2" t="str">
        <f>IF(ISNUMBER(FIND("% dfgh",tbPassiveSkills[[#This Row],[Original]])),_xlfn.CONCAT("+x%",tbPassiveSkills[[#This Row],[MetaName]]),"NO MATCH")</f>
        <v>NO MATCH</v>
      </c>
      <c r="G505" s="2" t="s">
        <v>2286</v>
      </c>
    </row>
    <row r="506" spans="3:7" ht="30" hidden="1" customHeight="1" x14ac:dyDescent="0.25">
      <c r="C506" s="2" t="s">
        <v>2287</v>
      </c>
      <c r="D506" s="1">
        <f>_xlfn.NUMBERVALUE(RIGHT(LEFT(tbPassiveSkills[[#This Row],[Original]],FIND("%",tbPassiveSkills[[#This Row],[Original]])-1),2))/100</f>
        <v>0.05</v>
      </c>
      <c r="E506" s="2" t="s">
        <v>3172</v>
      </c>
      <c r="F506" s="2" t="str">
        <f>IF(ISNUMBER(FIND("% dfgh",tbPassiveSkills[[#This Row],[Original]])),_xlfn.CONCAT("+x%",tbPassiveSkills[[#This Row],[MetaName]]),"NO MATCH")</f>
        <v>NO MATCH</v>
      </c>
      <c r="G506" s="2" t="s">
        <v>2288</v>
      </c>
    </row>
    <row r="507" spans="3:7" ht="30" hidden="1" customHeight="1" x14ac:dyDescent="0.25">
      <c r="C507" s="2" t="s">
        <v>2287</v>
      </c>
      <c r="D507" s="2">
        <v>0.03</v>
      </c>
      <c r="E507" s="2" t="s">
        <v>3256</v>
      </c>
      <c r="F507" s="2" t="str">
        <f>IF(ISNUMBER(FIND("% dfgh",tbPassiveSkills[[#This Row],[Original]])),_xlfn.CONCAT("+x%",tbPassiveSkills[[#This Row],[MetaName]]),"NO MATCH")</f>
        <v>NO MATCH</v>
      </c>
      <c r="G507" s="2" t="s">
        <v>1830</v>
      </c>
    </row>
    <row r="508" spans="3:7" ht="30" hidden="1" customHeight="1" x14ac:dyDescent="0.25">
      <c r="C508" s="2" t="s">
        <v>2287</v>
      </c>
      <c r="D508" s="2">
        <v>0.05</v>
      </c>
      <c r="E508" s="2" t="s">
        <v>3362</v>
      </c>
      <c r="F508" s="2" t="str">
        <f>IF(ISNUMBER(FIND("% dfgh",tbPassiveSkills[[#This Row],[Original]])),_xlfn.CONCAT("+x%",tbPassiveSkills[[#This Row],[MetaName]]),"NO MATCH")</f>
        <v>NO MATCH</v>
      </c>
      <c r="G508" s="2" t="s">
        <v>2286</v>
      </c>
    </row>
    <row r="509" spans="3:7" ht="30" hidden="1" customHeight="1" x14ac:dyDescent="0.25">
      <c r="C509" s="2" t="s">
        <v>2289</v>
      </c>
      <c r="D509" s="2">
        <v>0.1</v>
      </c>
      <c r="E509" s="2" t="s">
        <v>3334</v>
      </c>
      <c r="F509" s="2" t="str">
        <f>IF(ISNUMBER(FIND("% dfgh",tbPassiveSkills[[#This Row],[Original]])),_xlfn.CONCAT("+x%",tbPassiveSkills[[#This Row],[MetaName]]),"NO MATCH")</f>
        <v>NO MATCH</v>
      </c>
      <c r="G509" s="2" t="s">
        <v>2290</v>
      </c>
    </row>
    <row r="510" spans="3:7" ht="30" hidden="1" customHeight="1" x14ac:dyDescent="0.25">
      <c r="C510" s="2" t="s">
        <v>2291</v>
      </c>
      <c r="D510" s="2">
        <v>0.3</v>
      </c>
      <c r="E510" s="2" t="s">
        <v>3414</v>
      </c>
      <c r="F510" s="2" t="str">
        <f>IF(ISNUMBER(FIND("% dfgh",tbPassiveSkills[[#This Row],[Original]])),_xlfn.CONCAT("+x%",tbPassiveSkills[[#This Row],[MetaName]]),"NO MATCH")</f>
        <v>NO MATCH</v>
      </c>
      <c r="G510" s="2" t="s">
        <v>2292</v>
      </c>
    </row>
    <row r="511" spans="3:7" ht="30" hidden="1" customHeight="1" x14ac:dyDescent="0.25">
      <c r="C511" s="2" t="s">
        <v>4917</v>
      </c>
      <c r="D511" s="2">
        <f>IF(ISNUMBER(FIND("+",tbPassiveSkills[[#This Row],[Original]])),_xlfn.NUMBERVALUE(LEFT(tbPassiveSkills[[#This Row],[Original]],FIND(" ",tbPassiveSkills[[#This Row],[Original]]))),"")</f>
        <v>15</v>
      </c>
      <c r="E511" s="2" t="str">
        <f>IF(ISNUMBER(FIND("+",tbPassiveSkills[[#This Row],[Original]])),_xlfn.CONCAT("+x to ",RIGHT(tbPassiveSkills[[#This Row],[Original]],LEN(tbPassiveSkills[[#This Row],[Original]])-FIND("to ",tbPassiveSkills[[#This Row],[Original]])-2)),"")</f>
        <v>+x to Intelligence</v>
      </c>
      <c r="F511" s="2" t="str">
        <f>IF(ISNUMBER(FIND("% dfgh",tbPassiveSkills[[#This Row],[Original]])),_xlfn.CONCAT("+x%",tbPassiveSkills[[#This Row],[MetaName]]),"NO MATCH")</f>
        <v>NO MATCH</v>
      </c>
      <c r="G511" s="2" t="s">
        <v>2293</v>
      </c>
    </row>
    <row r="512" spans="3:7" ht="30" hidden="1" customHeight="1" x14ac:dyDescent="0.25">
      <c r="C512" s="2" t="s">
        <v>4916</v>
      </c>
      <c r="D512" s="2">
        <f>IF(ISNUMBER(FIND("+",tbPassiveSkills[[#This Row],[Original]])),_xlfn.NUMBERVALUE(LEFT(tbPassiveSkills[[#This Row],[Original]],FIND(" ",tbPassiveSkills[[#This Row],[Original]]))),"")</f>
        <v>10</v>
      </c>
      <c r="E512" s="2" t="str">
        <f>IF(ISNUMBER(FIND("+",tbPassiveSkills[[#This Row],[Original]])),_xlfn.CONCAT("+x to ",RIGHT(tbPassiveSkills[[#This Row],[Original]],LEN(tbPassiveSkills[[#This Row],[Original]])-FIND("to ",tbPassiveSkills[[#This Row],[Original]])-2)),"")</f>
        <v>+x to Intelligence</v>
      </c>
      <c r="F512" s="2" t="str">
        <f>IF(ISNUMBER(FIND("% dfgh",tbPassiveSkills[[#This Row],[Original]])),_xlfn.CONCAT("+x%",tbPassiveSkills[[#This Row],[MetaName]]),"NO MATCH")</f>
        <v>NO MATCH</v>
      </c>
      <c r="G512" s="2" t="s">
        <v>2294</v>
      </c>
    </row>
    <row r="513" spans="3:7" ht="30" hidden="1" customHeight="1" x14ac:dyDescent="0.25">
      <c r="C513" s="2" t="s">
        <v>2295</v>
      </c>
      <c r="D513" s="2">
        <v>0.06</v>
      </c>
      <c r="E513" s="2" t="s">
        <v>3466</v>
      </c>
      <c r="F513" s="2" t="str">
        <f>IF(ISNUMBER(FIND("% dfgh",tbPassiveSkills[[#This Row],[Original]])),_xlfn.CONCAT("+x%",tbPassiveSkills[[#This Row],[MetaName]]),"NO MATCH")</f>
        <v>NO MATCH</v>
      </c>
      <c r="G513" s="2" t="s">
        <v>2296</v>
      </c>
    </row>
    <row r="514" spans="3:7" ht="30" hidden="1" customHeight="1" x14ac:dyDescent="0.25">
      <c r="C514" s="2" t="s">
        <v>2297</v>
      </c>
      <c r="D514" s="2">
        <v>0.25</v>
      </c>
      <c r="E514" s="2" t="s">
        <v>3363</v>
      </c>
      <c r="F514" s="2" t="str">
        <f>IF(ISNUMBER(FIND("% dfgh",tbPassiveSkills[[#This Row],[Original]])),_xlfn.CONCAT("+x%",tbPassiveSkills[[#This Row],[MetaName]]),"NO MATCH")</f>
        <v>NO MATCH</v>
      </c>
      <c r="G514" s="2" t="s">
        <v>2298</v>
      </c>
    </row>
    <row r="515" spans="3:7" ht="30" hidden="1" customHeight="1" x14ac:dyDescent="0.25">
      <c r="C515" s="2" t="s">
        <v>2969</v>
      </c>
      <c r="D515" s="2">
        <v>0.05</v>
      </c>
      <c r="E515" s="2" t="s">
        <v>3373</v>
      </c>
      <c r="F515" s="2" t="str">
        <f>IF(ISNUMBER(FIND("% dfgh",tbPassiveSkills[[#This Row],[Original]])),_xlfn.CONCAT("+x%",tbPassiveSkills[[#This Row],[MetaName]]),"NO MATCH")</f>
        <v>NO MATCH</v>
      </c>
      <c r="G515" s="2" t="s">
        <v>2218</v>
      </c>
    </row>
    <row r="516" spans="3:7" ht="30" hidden="1" customHeight="1" x14ac:dyDescent="0.25">
      <c r="C516" s="2" t="s">
        <v>2970</v>
      </c>
      <c r="D516" s="2">
        <v>0.06</v>
      </c>
      <c r="E516" s="2" t="s">
        <v>3373</v>
      </c>
      <c r="F516" s="2" t="str">
        <f>IF(ISNUMBER(FIND("% dfgh",tbPassiveSkills[[#This Row],[Original]])),_xlfn.CONCAT("+x%",tbPassiveSkills[[#This Row],[MetaName]]),"NO MATCH")</f>
        <v>NO MATCH</v>
      </c>
      <c r="G516" s="2" t="s">
        <v>2299</v>
      </c>
    </row>
    <row r="517" spans="3:7" ht="30" hidden="1" customHeight="1" x14ac:dyDescent="0.25">
      <c r="C517" s="2" t="s">
        <v>2971</v>
      </c>
      <c r="D517" s="2">
        <v>0.1</v>
      </c>
      <c r="E517" s="2" t="s">
        <v>3373</v>
      </c>
      <c r="F517" s="2" t="str">
        <f>IF(ISNUMBER(FIND("% dfgh",tbPassiveSkills[[#This Row],[Original]])),_xlfn.CONCAT("+x%",tbPassiveSkills[[#This Row],[MetaName]]),"NO MATCH")</f>
        <v>NO MATCH</v>
      </c>
      <c r="G517" s="2" t="s">
        <v>2300</v>
      </c>
    </row>
    <row r="518" spans="3:7" ht="30" hidden="1" customHeight="1" x14ac:dyDescent="0.25">
      <c r="C518" s="2" t="s">
        <v>2972</v>
      </c>
      <c r="D518" s="2">
        <v>0.08</v>
      </c>
      <c r="E518" s="2" t="s">
        <v>3248</v>
      </c>
      <c r="F518" s="2" t="str">
        <f>IF(ISNUMBER(FIND("% dfgh",tbPassiveSkills[[#This Row],[Original]])),_xlfn.CONCAT("+x%",tbPassiveSkills[[#This Row],[MetaName]]),"NO MATCH")</f>
        <v>NO MATCH</v>
      </c>
      <c r="G518" s="2" t="s">
        <v>1799</v>
      </c>
    </row>
    <row r="519" spans="3:7" ht="30" hidden="1" customHeight="1" x14ac:dyDescent="0.25">
      <c r="C519" s="2" t="s">
        <v>2972</v>
      </c>
      <c r="D519" s="2">
        <v>0.04</v>
      </c>
      <c r="E519" s="2" t="s">
        <v>3373</v>
      </c>
      <c r="F519" s="2" t="str">
        <f>IF(ISNUMBER(FIND("% dfgh",tbPassiveSkills[[#This Row],[Original]])),_xlfn.CONCAT("+x%",tbPassiveSkills[[#This Row],[MetaName]]),"NO MATCH")</f>
        <v>NO MATCH</v>
      </c>
      <c r="G519" s="2" t="s">
        <v>1819</v>
      </c>
    </row>
    <row r="520" spans="3:7" ht="30" hidden="1" customHeight="1" x14ac:dyDescent="0.25">
      <c r="C520" s="2" t="s">
        <v>2973</v>
      </c>
      <c r="D520" s="2">
        <v>0.06</v>
      </c>
      <c r="E520" s="2" t="s">
        <v>3248</v>
      </c>
      <c r="F520" s="2" t="str">
        <f>IF(ISNUMBER(FIND("% dfgh",tbPassiveSkills[[#This Row],[Original]])),_xlfn.CONCAT("+x%",tbPassiveSkills[[#This Row],[MetaName]]),"NO MATCH")</f>
        <v>NO MATCH</v>
      </c>
      <c r="G520" s="2" t="s">
        <v>2301</v>
      </c>
    </row>
    <row r="521" spans="3:7" ht="30" hidden="1" customHeight="1" x14ac:dyDescent="0.25">
      <c r="C521" s="2" t="s">
        <v>2973</v>
      </c>
      <c r="D521" s="2">
        <v>0.04</v>
      </c>
      <c r="E521" s="2" t="s">
        <v>3373</v>
      </c>
      <c r="F521" s="2" t="str">
        <f>IF(ISNUMBER(FIND("% dfgh",tbPassiveSkills[[#This Row],[Original]])),_xlfn.CONCAT("+x%",tbPassiveSkills[[#This Row],[MetaName]]),"NO MATCH")</f>
        <v>NO MATCH</v>
      </c>
      <c r="G521" s="2" t="s">
        <v>1819</v>
      </c>
    </row>
    <row r="522" spans="3:7" ht="30" hidden="1" customHeight="1" x14ac:dyDescent="0.25">
      <c r="C522" s="2" t="s">
        <v>2974</v>
      </c>
      <c r="D522" s="2">
        <v>0.12</v>
      </c>
      <c r="E522" s="2" t="s">
        <v>3248</v>
      </c>
      <c r="F522" s="2" t="str">
        <f>IF(ISNUMBER(FIND("% dfgh",tbPassiveSkills[[#This Row],[Original]])),_xlfn.CONCAT("+x%",tbPassiveSkills[[#This Row],[MetaName]]),"NO MATCH")</f>
        <v>NO MATCH</v>
      </c>
      <c r="G522" s="2" t="s">
        <v>1800</v>
      </c>
    </row>
    <row r="523" spans="3:7" ht="30" hidden="1" customHeight="1" x14ac:dyDescent="0.25">
      <c r="C523" s="2" t="s">
        <v>2974</v>
      </c>
      <c r="D523" s="2">
        <v>0.04</v>
      </c>
      <c r="E523" s="2" t="s">
        <v>3373</v>
      </c>
      <c r="F523" s="2" t="str">
        <f>IF(ISNUMBER(FIND("% dfgh",tbPassiveSkills[[#This Row],[Original]])),_xlfn.CONCAT("+x%",tbPassiveSkills[[#This Row],[MetaName]]),"NO MATCH")</f>
        <v>NO MATCH</v>
      </c>
      <c r="G523" s="2" t="s">
        <v>1819</v>
      </c>
    </row>
    <row r="524" spans="3:7" ht="30" hidden="1" customHeight="1" x14ac:dyDescent="0.25">
      <c r="C524" s="2" t="s">
        <v>2975</v>
      </c>
      <c r="D524" s="2">
        <v>0.06</v>
      </c>
      <c r="E524" s="2" t="s">
        <v>3248</v>
      </c>
      <c r="F524" s="2" t="str">
        <f>IF(ISNUMBER(FIND("% dfgh",tbPassiveSkills[[#This Row],[Original]])),_xlfn.CONCAT("+x%",tbPassiveSkills[[#This Row],[MetaName]]),"NO MATCH")</f>
        <v>NO MATCH</v>
      </c>
      <c r="G524" s="2" t="s">
        <v>2301</v>
      </c>
    </row>
    <row r="525" spans="3:7" ht="30" hidden="1" customHeight="1" x14ac:dyDescent="0.25">
      <c r="C525" s="2" t="s">
        <v>2975</v>
      </c>
      <c r="D525" s="2">
        <v>0.05</v>
      </c>
      <c r="E525" s="2" t="s">
        <v>3373</v>
      </c>
      <c r="F525" s="2" t="str">
        <f>IF(ISNUMBER(FIND("% dfgh",tbPassiveSkills[[#This Row],[Original]])),_xlfn.CONCAT("+x%",tbPassiveSkills[[#This Row],[MetaName]]),"NO MATCH")</f>
        <v>NO MATCH</v>
      </c>
      <c r="G525" s="2" t="s">
        <v>2218</v>
      </c>
    </row>
    <row r="526" spans="3:7" ht="30" hidden="1" customHeight="1" x14ac:dyDescent="0.25">
      <c r="C526" s="2" t="s">
        <v>2976</v>
      </c>
      <c r="D526" s="2">
        <f>IF(ISNUMBER(FIND("+",tbPassiveSkills[[#This Row],[Original]])),_xlfn.NUMBERVALUE(LEFT(tbPassiveSkills[[#This Row],[Original]],FIND(" ",tbPassiveSkills[[#This Row],[Original]]))),"")</f>
        <v>16</v>
      </c>
      <c r="E526" s="2" t="str">
        <f>IF(ISNUMBER(FIND("+",tbPassiveSkills[[#This Row],[Original]])),_xlfn.CONCAT("+x to ",RIGHT(tbPassiveSkills[[#This Row],[Original]],LEN(tbPassiveSkills[[#This Row],[Original]])-FIND("to ",tbPassiveSkills[[#This Row],[Original]])-2)),"")</f>
        <v>+x to maximum Life</v>
      </c>
      <c r="F526" s="2" t="str">
        <f>IF(ISNUMBER(FIND("% dfgh",tbPassiveSkills[[#This Row],[Original]])),_xlfn.CONCAT("+x%",tbPassiveSkills[[#This Row],[MetaName]]),"NO MATCH")</f>
        <v>NO MATCH</v>
      </c>
      <c r="G526" s="2" t="s">
        <v>2302</v>
      </c>
    </row>
    <row r="527" spans="3:7" ht="30" hidden="1" customHeight="1" x14ac:dyDescent="0.25">
      <c r="C527" s="2" t="s">
        <v>2976</v>
      </c>
      <c r="D527" s="2">
        <v>0.16</v>
      </c>
      <c r="E527" s="2" t="s">
        <v>3248</v>
      </c>
      <c r="F527" s="2" t="str">
        <f>IF(ISNUMBER(FIND("% dfgh",tbPassiveSkills[[#This Row],[Original]])),_xlfn.CONCAT("+x%",tbPassiveSkills[[#This Row],[MetaName]]),"NO MATCH")</f>
        <v>NO MATCH</v>
      </c>
      <c r="G527" s="2" t="s">
        <v>2303</v>
      </c>
    </row>
    <row r="528" spans="3:7" ht="30" hidden="1" customHeight="1" x14ac:dyDescent="0.25">
      <c r="C528" s="2" t="s">
        <v>2304</v>
      </c>
      <c r="D528" s="2">
        <v>0.04</v>
      </c>
      <c r="E528" s="2" t="s">
        <v>3503</v>
      </c>
      <c r="F528" s="2" t="str">
        <f>IF(ISNUMBER(FIND("% dfgh",tbPassiveSkills[[#This Row],[Original]])),_xlfn.CONCAT("+x%",tbPassiveSkills[[#This Row],[MetaName]]),"NO MATCH")</f>
        <v>NO MATCH</v>
      </c>
      <c r="G528" s="2" t="s">
        <v>1997</v>
      </c>
    </row>
    <row r="529" spans="3:7" ht="30" hidden="1" customHeight="1" x14ac:dyDescent="0.25">
      <c r="C529" s="2" t="s">
        <v>2304</v>
      </c>
      <c r="D529" s="2">
        <v>0.04</v>
      </c>
      <c r="E529" s="2" t="s">
        <v>3373</v>
      </c>
      <c r="F529" s="2" t="str">
        <f>IF(ISNUMBER(FIND("% dfgh",tbPassiveSkills[[#This Row],[Original]])),_xlfn.CONCAT("+x%",tbPassiveSkills[[#This Row],[MetaName]]),"NO MATCH")</f>
        <v>NO MATCH</v>
      </c>
      <c r="G529" s="2" t="s">
        <v>1819</v>
      </c>
    </row>
    <row r="530" spans="3:7" ht="30" hidden="1" customHeight="1" x14ac:dyDescent="0.25">
      <c r="C530" s="2" t="s">
        <v>2305</v>
      </c>
      <c r="D530" s="2">
        <v>0.04</v>
      </c>
      <c r="E530" s="2" t="s">
        <v>3450</v>
      </c>
      <c r="F530" s="2" t="str">
        <f>IF(ISNUMBER(FIND("% dfgh",tbPassiveSkills[[#This Row],[Original]])),_xlfn.CONCAT("+x%",tbPassiveSkills[[#This Row],[MetaName]]),"NO MATCH")</f>
        <v>NO MATCH</v>
      </c>
      <c r="G530" s="2" t="s">
        <v>2306</v>
      </c>
    </row>
    <row r="531" spans="3:7" ht="30" hidden="1" customHeight="1" x14ac:dyDescent="0.25">
      <c r="C531" s="2" t="s">
        <v>2305</v>
      </c>
      <c r="D531" s="2">
        <v>0.04</v>
      </c>
      <c r="E531" s="2" t="s">
        <v>3373</v>
      </c>
      <c r="F531" s="2" t="str">
        <f>IF(ISNUMBER(FIND("% dfgh",tbPassiveSkills[[#This Row],[Original]])),_xlfn.CONCAT("+x%",tbPassiveSkills[[#This Row],[MetaName]]),"NO MATCH")</f>
        <v>NO MATCH</v>
      </c>
      <c r="G531" s="2" t="s">
        <v>1819</v>
      </c>
    </row>
    <row r="532" spans="3:7" ht="30" hidden="1" customHeight="1" x14ac:dyDescent="0.25">
      <c r="C532" s="2" t="s">
        <v>2307</v>
      </c>
      <c r="D532" s="2">
        <v>0.03</v>
      </c>
      <c r="E532" s="2" t="s">
        <v>3499</v>
      </c>
      <c r="F532" s="2" t="str">
        <f>IF(ISNUMBER(FIND("% dfgh",tbPassiveSkills[[#This Row],[Original]])),_xlfn.CONCAT("+x%",tbPassiveSkills[[#This Row],[MetaName]]),"NO MATCH")</f>
        <v>NO MATCH</v>
      </c>
      <c r="G532" s="2" t="s">
        <v>1802</v>
      </c>
    </row>
    <row r="533" spans="3:7" ht="30" hidden="1" customHeight="1" x14ac:dyDescent="0.25">
      <c r="C533" s="2" t="s">
        <v>2307</v>
      </c>
      <c r="D533" s="2">
        <v>0.04</v>
      </c>
      <c r="E533" s="2" t="s">
        <v>3373</v>
      </c>
      <c r="F533" s="2" t="str">
        <f>IF(ISNUMBER(FIND("% dfgh",tbPassiveSkills[[#This Row],[Original]])),_xlfn.CONCAT("+x%",tbPassiveSkills[[#This Row],[MetaName]]),"NO MATCH")</f>
        <v>NO MATCH</v>
      </c>
      <c r="G533" s="2" t="s">
        <v>1819</v>
      </c>
    </row>
    <row r="534" spans="3:7" ht="30" hidden="1" customHeight="1" x14ac:dyDescent="0.25">
      <c r="C534" s="2" t="s">
        <v>2977</v>
      </c>
      <c r="D534" s="2">
        <v>0.05</v>
      </c>
      <c r="E534" s="2" t="s">
        <v>3372</v>
      </c>
      <c r="F534" s="2" t="str">
        <f>IF(ISNUMBER(FIND("% dfgh",tbPassiveSkills[[#This Row],[Original]])),_xlfn.CONCAT("+x%",tbPassiveSkills[[#This Row],[MetaName]]),"NO MATCH")</f>
        <v>NO MATCH</v>
      </c>
      <c r="G534" s="2" t="s">
        <v>1807</v>
      </c>
    </row>
    <row r="535" spans="3:7" ht="30" hidden="1" customHeight="1" x14ac:dyDescent="0.25">
      <c r="C535" s="2" t="s">
        <v>2977</v>
      </c>
      <c r="D535" s="2">
        <v>0.04</v>
      </c>
      <c r="E535" s="2" t="s">
        <v>3373</v>
      </c>
      <c r="F535" s="2" t="str">
        <f>IF(ISNUMBER(FIND("% dfgh",tbPassiveSkills[[#This Row],[Original]])),_xlfn.CONCAT("+x%",tbPassiveSkills[[#This Row],[MetaName]]),"NO MATCH")</f>
        <v>NO MATCH</v>
      </c>
      <c r="G535" s="2" t="s">
        <v>1819</v>
      </c>
    </row>
    <row r="536" spans="3:7" ht="30" hidden="1" customHeight="1" x14ac:dyDescent="0.25">
      <c r="C536" s="2" t="s">
        <v>2978</v>
      </c>
      <c r="D536" s="2">
        <v>0.05</v>
      </c>
      <c r="E536" s="2" t="s">
        <v>3372</v>
      </c>
      <c r="F536" s="2" t="str">
        <f>IF(ISNUMBER(FIND("% dfgh",tbPassiveSkills[[#This Row],[Original]])),_xlfn.CONCAT("+x%",tbPassiveSkills[[#This Row],[MetaName]]),"NO MATCH")</f>
        <v>NO MATCH</v>
      </c>
      <c r="G536" s="2" t="s">
        <v>1807</v>
      </c>
    </row>
    <row r="537" spans="3:7" ht="30" hidden="1" customHeight="1" x14ac:dyDescent="0.25">
      <c r="C537" s="2" t="s">
        <v>2978</v>
      </c>
      <c r="D537" s="2">
        <v>0.03</v>
      </c>
      <c r="E537" s="2" t="s">
        <v>3373</v>
      </c>
      <c r="F537" s="2" t="str">
        <f>IF(ISNUMBER(FIND("% dfgh",tbPassiveSkills[[#This Row],[Original]])),_xlfn.CONCAT("+x%",tbPassiveSkills[[#This Row],[MetaName]]),"NO MATCH")</f>
        <v>NO MATCH</v>
      </c>
      <c r="G537" s="2" t="s">
        <v>1812</v>
      </c>
    </row>
    <row r="538" spans="3:7" ht="30" hidden="1" customHeight="1" x14ac:dyDescent="0.25">
      <c r="C538" s="2" t="s">
        <v>2308</v>
      </c>
      <c r="D538" s="2">
        <v>0.1</v>
      </c>
      <c r="E538" s="2" t="s">
        <v>3364</v>
      </c>
      <c r="F538" s="2" t="str">
        <f>IF(ISNUMBER(FIND("% dfgh",tbPassiveSkills[[#This Row],[Original]])),_xlfn.CONCAT("+x%",tbPassiveSkills[[#This Row],[MetaName]]),"NO MATCH")</f>
        <v>NO MATCH</v>
      </c>
      <c r="G538" s="2" t="s">
        <v>2309</v>
      </c>
    </row>
    <row r="539" spans="3:7" ht="30" hidden="1" customHeight="1" x14ac:dyDescent="0.25">
      <c r="C539" s="2" t="s">
        <v>2308</v>
      </c>
      <c r="D539" s="2">
        <v>0.04</v>
      </c>
      <c r="E539" s="2" t="s">
        <v>3373</v>
      </c>
      <c r="F539" s="2" t="str">
        <f>IF(ISNUMBER(FIND("% dfgh",tbPassiveSkills[[#This Row],[Original]])),_xlfn.CONCAT("+x%",tbPassiveSkills[[#This Row],[MetaName]]),"NO MATCH")</f>
        <v>NO MATCH</v>
      </c>
      <c r="G539" s="2" t="s">
        <v>1819</v>
      </c>
    </row>
    <row r="540" spans="3:7" ht="30" hidden="1" customHeight="1" x14ac:dyDescent="0.25">
      <c r="C540" s="2" t="s">
        <v>2310</v>
      </c>
      <c r="D540" s="2">
        <f>IF(ISNUMBER(FIND("+",tbPassiveSkills[[#This Row],[Original]])),_xlfn.NUMBERVALUE(LEFT(tbPassiveSkills[[#This Row],[Original]],FIND(" ",tbPassiveSkills[[#This Row],[Original]]))),"")</f>
        <v>10</v>
      </c>
      <c r="E540" s="2" t="s">
        <v>3136</v>
      </c>
      <c r="F540" s="2" t="str">
        <f>IF(ISNUMBER(FIND("% dfgh",tbPassiveSkills[[#This Row],[Original]])),_xlfn.CONCAT("+x%",tbPassiveSkills[[#This Row],[MetaName]]),"NO MATCH")</f>
        <v>NO MATCH</v>
      </c>
      <c r="G540" s="2" t="s">
        <v>2311</v>
      </c>
    </row>
    <row r="541" spans="3:7" ht="30" hidden="1" customHeight="1" x14ac:dyDescent="0.25">
      <c r="C541" s="2" t="s">
        <v>2310</v>
      </c>
      <c r="D541" s="2">
        <v>0.04</v>
      </c>
      <c r="E541" s="2" t="s">
        <v>3373</v>
      </c>
      <c r="F541" s="2" t="str">
        <f>IF(ISNUMBER(FIND("% dfgh",tbPassiveSkills[[#This Row],[Original]])),_xlfn.CONCAT("+x%",tbPassiveSkills[[#This Row],[MetaName]]),"NO MATCH")</f>
        <v>NO MATCH</v>
      </c>
      <c r="G541" s="2" t="s">
        <v>1819</v>
      </c>
    </row>
    <row r="542" spans="3:7" ht="30" hidden="1" customHeight="1" x14ac:dyDescent="0.25">
      <c r="C542" s="2" t="s">
        <v>2312</v>
      </c>
      <c r="D542" s="2">
        <v>4.0000000000000001E-3</v>
      </c>
      <c r="E542" s="2" t="s">
        <v>3219</v>
      </c>
      <c r="F542" s="2" t="str">
        <f>IF(ISNUMBER(FIND("% dfgh",tbPassiveSkills[[#This Row],[Original]])),_xlfn.CONCAT("+x%",tbPassiveSkills[[#This Row],[MetaName]]),"NO MATCH")</f>
        <v>NO MATCH</v>
      </c>
      <c r="G542" s="2" t="s">
        <v>2019</v>
      </c>
    </row>
    <row r="543" spans="3:7" ht="30" hidden="1" customHeight="1" x14ac:dyDescent="0.25">
      <c r="C543" s="2" t="s">
        <v>2312</v>
      </c>
      <c r="D543" s="2">
        <v>4.0000000000000001E-3</v>
      </c>
      <c r="E543" s="2" t="s">
        <v>3220</v>
      </c>
      <c r="F543" s="2" t="str">
        <f>IF(ISNUMBER(FIND("% dfgh",tbPassiveSkills[[#This Row],[Original]])),_xlfn.CONCAT("+x%",tbPassiveSkills[[#This Row],[MetaName]]),"NO MATCH")</f>
        <v>NO MATCH</v>
      </c>
      <c r="G543" s="2" t="s">
        <v>2313</v>
      </c>
    </row>
    <row r="544" spans="3:7" ht="30" hidden="1" customHeight="1" x14ac:dyDescent="0.25">
      <c r="C544" s="2" t="s">
        <v>2314</v>
      </c>
      <c r="D544" s="2">
        <v>0.05</v>
      </c>
      <c r="E544" s="2" t="s">
        <v>3373</v>
      </c>
      <c r="F544" s="2" t="str">
        <f>IF(ISNUMBER(FIND("% dfgh",tbPassiveSkills[[#This Row],[Original]])),_xlfn.CONCAT("+x%",tbPassiveSkills[[#This Row],[MetaName]]),"NO MATCH")</f>
        <v>NO MATCH</v>
      </c>
      <c r="G544" s="2" t="s">
        <v>2218</v>
      </c>
    </row>
    <row r="545" spans="3:7" ht="30" hidden="1" customHeight="1" x14ac:dyDescent="0.25">
      <c r="C545" s="2" t="s">
        <v>2314</v>
      </c>
      <c r="D545" s="2">
        <v>0.03</v>
      </c>
      <c r="E545" s="2" t="s">
        <v>3490</v>
      </c>
      <c r="F545" s="2" t="str">
        <f>IF(ISNUMBER(FIND("% dfgh",tbPassiveSkills[[#This Row],[Original]])),_xlfn.CONCAT("+x%",tbPassiveSkills[[#This Row],[MetaName]]),"NO MATCH")</f>
        <v>NO MATCH</v>
      </c>
      <c r="G545" s="2" t="s">
        <v>2315</v>
      </c>
    </row>
    <row r="546" spans="3:7" ht="30" hidden="1" customHeight="1" x14ac:dyDescent="0.25">
      <c r="C546" s="2" t="s">
        <v>2316</v>
      </c>
      <c r="D546" s="2">
        <f>IF(ISNUMBER(FIND("+",tbPassiveSkills[[#This Row],[Original]])),_xlfn.NUMBERVALUE(LEFT(tbPassiveSkills[[#This Row],[Original]],FIND(" ",tbPassiveSkills[[#This Row],[Original]]))),"")</f>
        <v>10</v>
      </c>
      <c r="E546" s="2" t="str">
        <f>IF(ISNUMBER(FIND("+",tbPassiveSkills[[#This Row],[Original]])),_xlfn.CONCAT("+x to ",RIGHT(tbPassiveSkills[[#This Row],[Original]],LEN(tbPassiveSkills[[#This Row],[Original]])-FIND("to ",tbPassiveSkills[[#This Row],[Original]])-2)),"")</f>
        <v>+x to maximum Life</v>
      </c>
      <c r="F546" s="2" t="str">
        <f>IF(ISNUMBER(FIND("% dfgh",tbPassiveSkills[[#This Row],[Original]])),_xlfn.CONCAT("+x%",tbPassiveSkills[[#This Row],[MetaName]]),"NO MATCH")</f>
        <v>NO MATCH</v>
      </c>
      <c r="G546" s="2" t="s">
        <v>2317</v>
      </c>
    </row>
    <row r="547" spans="3:7" ht="30" hidden="1" customHeight="1" x14ac:dyDescent="0.25">
      <c r="C547" s="2" t="s">
        <v>2316</v>
      </c>
      <c r="D547" s="2">
        <f>IF(ISNUMBER(FIND("+",tbPassiveSkills[[#This Row],[Original]])),_xlfn.NUMBERVALUE(LEFT(tbPassiveSkills[[#This Row],[Original]],FIND(" ",tbPassiveSkills[[#This Row],[Original]]))),"")</f>
        <v>5</v>
      </c>
      <c r="E547" s="2" t="str">
        <f>IF(ISNUMBER(FIND("+",tbPassiveSkills[[#This Row],[Original]])),_xlfn.CONCAT("+x to ",RIGHT(tbPassiveSkills[[#This Row],[Original]],LEN(tbPassiveSkills[[#This Row],[Original]])-FIND("to ",tbPassiveSkills[[#This Row],[Original]])-2)),"")</f>
        <v>+x to Strength</v>
      </c>
      <c r="F547" s="2" t="str">
        <f>IF(ISNUMBER(FIND("% dfgh",tbPassiveSkills[[#This Row],[Original]])),_xlfn.CONCAT("+x%",tbPassiveSkills[[#This Row],[MetaName]]),"NO MATCH")</f>
        <v>NO MATCH</v>
      </c>
      <c r="G547" s="2" t="s">
        <v>2318</v>
      </c>
    </row>
    <row r="548" spans="3:7" ht="30" hidden="1" customHeight="1" x14ac:dyDescent="0.25">
      <c r="C548" s="2" t="s">
        <v>2979</v>
      </c>
      <c r="D548" s="2">
        <v>6.0000000000000001E-3</v>
      </c>
      <c r="E548" s="2" t="s">
        <v>3221</v>
      </c>
      <c r="F548" s="2" t="str">
        <f>IF(ISNUMBER(FIND("% dfgh",tbPassiveSkills[[#This Row],[Original]])),_xlfn.CONCAT("+x%",tbPassiveSkills[[#This Row],[MetaName]]),"NO MATCH")</f>
        <v>NO MATCH</v>
      </c>
      <c r="G548" s="2" t="s">
        <v>2319</v>
      </c>
    </row>
    <row r="549" spans="3:7" ht="30" hidden="1" customHeight="1" x14ac:dyDescent="0.25">
      <c r="C549" s="2" t="s">
        <v>2980</v>
      </c>
      <c r="D549" s="2">
        <v>0.05</v>
      </c>
      <c r="E549" s="2" t="s">
        <v>3375</v>
      </c>
      <c r="F549" s="2" t="str">
        <f>IF(ISNUMBER(FIND("% dfgh",tbPassiveSkills[[#This Row],[Original]])),_xlfn.CONCAT("+x%",tbPassiveSkills[[#This Row],[MetaName]]),"NO MATCH")</f>
        <v>NO MATCH</v>
      </c>
      <c r="G549" s="2" t="s">
        <v>2321</v>
      </c>
    </row>
    <row r="550" spans="3:7" ht="30" hidden="1" customHeight="1" x14ac:dyDescent="0.25">
      <c r="C550" s="2" t="s">
        <v>2980</v>
      </c>
      <c r="D550" s="2">
        <v>4.0000000000000001E-3</v>
      </c>
      <c r="E550" s="2" t="s">
        <v>3221</v>
      </c>
      <c r="F550" s="2" t="str">
        <f>IF(ISNUMBER(FIND("% dfgh",tbPassiveSkills[[#This Row],[Original]])),_xlfn.CONCAT("+x%",tbPassiveSkills[[#This Row],[MetaName]]),"NO MATCH")</f>
        <v>NO MATCH</v>
      </c>
      <c r="G550" s="2" t="s">
        <v>2320</v>
      </c>
    </row>
    <row r="551" spans="3:7" ht="30" hidden="1" customHeight="1" x14ac:dyDescent="0.25">
      <c r="C551" s="2" t="s">
        <v>2981</v>
      </c>
      <c r="D551" s="2">
        <v>0.1</v>
      </c>
      <c r="E551" s="2" t="s">
        <v>3375</v>
      </c>
      <c r="F551" s="2" t="str">
        <f>IF(ISNUMBER(FIND("% dfgh",tbPassiveSkills[[#This Row],[Original]])),_xlfn.CONCAT("+x%",tbPassiveSkills[[#This Row],[MetaName]]),"NO MATCH")</f>
        <v>NO MATCH</v>
      </c>
      <c r="G551" s="2" t="s">
        <v>2323</v>
      </c>
    </row>
    <row r="552" spans="3:7" ht="30" hidden="1" customHeight="1" x14ac:dyDescent="0.25">
      <c r="C552" s="2" t="s">
        <v>2981</v>
      </c>
      <c r="D552" s="2">
        <v>0.3</v>
      </c>
      <c r="E552" s="2" t="s">
        <v>3415</v>
      </c>
      <c r="F552" s="2" t="str">
        <f>IF(ISNUMBER(FIND("% dfgh",tbPassiveSkills[[#This Row],[Original]])),_xlfn.CONCAT("+x%",tbPassiveSkills[[#This Row],[MetaName]]),"NO MATCH")</f>
        <v>NO MATCH</v>
      </c>
      <c r="G552" s="2" t="s">
        <v>2322</v>
      </c>
    </row>
    <row r="553" spans="3:7" ht="30" hidden="1" customHeight="1" x14ac:dyDescent="0.25">
      <c r="C553" s="2" t="s">
        <v>2982</v>
      </c>
      <c r="D553" s="2">
        <v>0.5</v>
      </c>
      <c r="E553" s="2" t="s">
        <v>3415</v>
      </c>
      <c r="F553" s="2" t="str">
        <f>IF(ISNUMBER(FIND("% dfgh",tbPassiveSkills[[#This Row],[Original]])),_xlfn.CONCAT("+x%",tbPassiveSkills[[#This Row],[MetaName]]),"NO MATCH")</f>
        <v>NO MATCH</v>
      </c>
      <c r="G553" s="2" t="s">
        <v>2324</v>
      </c>
    </row>
    <row r="554" spans="3:7" ht="30" hidden="1" customHeight="1" x14ac:dyDescent="0.25">
      <c r="C554" s="2" t="s">
        <v>2982</v>
      </c>
      <c r="D554" s="2">
        <v>6.0000000000000001E-3</v>
      </c>
      <c r="E554" s="2" t="s">
        <v>3221</v>
      </c>
      <c r="F554" s="2" t="str">
        <f>IF(ISNUMBER(FIND("% dfgh",tbPassiveSkills[[#This Row],[Original]])),_xlfn.CONCAT("+x%",tbPassiveSkills[[#This Row],[MetaName]]),"NO MATCH")</f>
        <v>NO MATCH</v>
      </c>
      <c r="G554" s="2" t="s">
        <v>2319</v>
      </c>
    </row>
    <row r="555" spans="3:7" ht="30" hidden="1" customHeight="1" x14ac:dyDescent="0.25">
      <c r="C555" s="2" t="s">
        <v>2983</v>
      </c>
      <c r="D555" s="2">
        <v>0.4</v>
      </c>
      <c r="E555" s="2" t="s">
        <v>3415</v>
      </c>
      <c r="F555" s="2" t="str">
        <f>IF(ISNUMBER(FIND("% dfgh",tbPassiveSkills[[#This Row],[Original]])),_xlfn.CONCAT("+x%",tbPassiveSkills[[#This Row],[MetaName]]),"NO MATCH")</f>
        <v>NO MATCH</v>
      </c>
      <c r="G555" s="2" t="s">
        <v>2325</v>
      </c>
    </row>
    <row r="556" spans="3:7" ht="30" hidden="1" customHeight="1" x14ac:dyDescent="0.25">
      <c r="C556" s="2" t="s">
        <v>2983</v>
      </c>
      <c r="D556" s="2">
        <v>4.0000000000000001E-3</v>
      </c>
      <c r="E556" s="2" t="s">
        <v>3219</v>
      </c>
      <c r="F556" s="2" t="str">
        <f>IF(ISNUMBER(FIND("% dfgh",tbPassiveSkills[[#This Row],[Original]])),_xlfn.CONCAT("+x%",tbPassiveSkills[[#This Row],[MetaName]]),"NO MATCH")</f>
        <v>NO MATCH</v>
      </c>
      <c r="G556" s="2" t="s">
        <v>2019</v>
      </c>
    </row>
    <row r="557" spans="3:7" ht="30" hidden="1" customHeight="1" x14ac:dyDescent="0.25">
      <c r="C557" s="2" t="s">
        <v>2326</v>
      </c>
      <c r="D557" s="2">
        <v>0.03</v>
      </c>
      <c r="E557" s="2" t="s">
        <v>3256</v>
      </c>
      <c r="F557" s="2" t="str">
        <f>IF(ISNUMBER(FIND("% dfgh",tbPassiveSkills[[#This Row],[Original]])),_xlfn.CONCAT("+x%",tbPassiveSkills[[#This Row],[MetaName]]),"NO MATCH")</f>
        <v>NO MATCH</v>
      </c>
      <c r="G557" s="2" t="s">
        <v>1830</v>
      </c>
    </row>
    <row r="558" spans="3:7" ht="30" hidden="1" customHeight="1" x14ac:dyDescent="0.25">
      <c r="C558" s="2" t="s">
        <v>2326</v>
      </c>
      <c r="D558" s="2">
        <v>4.0000000000000001E-3</v>
      </c>
      <c r="E558" s="2" t="s">
        <v>3221</v>
      </c>
      <c r="F558" s="2" t="str">
        <f>IF(ISNUMBER(FIND("% dfgh",tbPassiveSkills[[#This Row],[Original]])),_xlfn.CONCAT("+x%",tbPassiveSkills[[#This Row],[MetaName]]),"NO MATCH")</f>
        <v>NO MATCH</v>
      </c>
      <c r="G558" s="2" t="s">
        <v>2320</v>
      </c>
    </row>
    <row r="559" spans="3:7" ht="30" hidden="1" customHeight="1" x14ac:dyDescent="0.25">
      <c r="C559" s="2" t="s">
        <v>2327</v>
      </c>
      <c r="D559" s="2">
        <v>0.03</v>
      </c>
      <c r="E559" s="2" t="s">
        <v>3256</v>
      </c>
      <c r="F559" s="2" t="str">
        <f>IF(ISNUMBER(FIND("% dfgh",tbPassiveSkills[[#This Row],[Original]])),_xlfn.CONCAT("+x%",tbPassiveSkills[[#This Row],[MetaName]]),"NO MATCH")</f>
        <v>NO MATCH</v>
      </c>
      <c r="G559" s="2" t="s">
        <v>1830</v>
      </c>
    </row>
    <row r="560" spans="3:7" ht="30" hidden="1" customHeight="1" x14ac:dyDescent="0.25">
      <c r="C560" s="2" t="s">
        <v>2327</v>
      </c>
      <c r="D560" s="2">
        <v>0.4</v>
      </c>
      <c r="E560" s="2" t="s">
        <v>3415</v>
      </c>
      <c r="F560" s="2" t="str">
        <f>IF(ISNUMBER(FIND("% dfgh",tbPassiveSkills[[#This Row],[Original]])),_xlfn.CONCAT("+x%",tbPassiveSkills[[#This Row],[MetaName]]),"NO MATCH")</f>
        <v>NO MATCH</v>
      </c>
      <c r="G560" s="2" t="s">
        <v>2325</v>
      </c>
    </row>
    <row r="561" spans="3:7" ht="30" hidden="1" customHeight="1" x14ac:dyDescent="0.25">
      <c r="C561" s="2" t="s">
        <v>2984</v>
      </c>
      <c r="D561" s="1">
        <f>_xlfn.NUMBERVALUE(RIGHT(LEFT(tbPassiveSkills[[#This Row],[Original]],FIND("%",tbPassiveSkills[[#This Row],[Original]])-1),2))/100</f>
        <v>8.0000000000000002E-3</v>
      </c>
      <c r="E561" s="2" t="s">
        <v>3214</v>
      </c>
      <c r="F561" s="2" t="str">
        <f>IF(ISNUMBER(FIND("% dfgh",tbPassiveSkills[[#This Row],[Original]])),_xlfn.CONCAT("+x%",tbPassiveSkills[[#This Row],[MetaName]]),"NO MATCH")</f>
        <v>NO MATCH</v>
      </c>
      <c r="G561" s="2" t="s">
        <v>2328</v>
      </c>
    </row>
    <row r="562" spans="3:7" ht="30" hidden="1" customHeight="1" x14ac:dyDescent="0.25">
      <c r="C562" s="2" t="s">
        <v>2985</v>
      </c>
      <c r="D562" s="1">
        <f>_xlfn.NUMBERVALUE(RIGHT(LEFT(tbPassiveSkills[[#This Row],[Original]],FIND("%",tbPassiveSkills[[#This Row],[Original]])-1),2))/100</f>
        <v>5.0000000000000001E-3</v>
      </c>
      <c r="E562" s="2" t="s">
        <v>3214</v>
      </c>
      <c r="F562" s="2" t="str">
        <f>IF(ISNUMBER(FIND("% dfgh",tbPassiveSkills[[#This Row],[Original]])),_xlfn.CONCAT("+x%",tbPassiveSkills[[#This Row],[MetaName]]),"NO MATCH")</f>
        <v>NO MATCH</v>
      </c>
      <c r="G562" s="2" t="s">
        <v>1814</v>
      </c>
    </row>
    <row r="563" spans="3:7" ht="30" hidden="1" customHeight="1" x14ac:dyDescent="0.25">
      <c r="C563" s="2" t="s">
        <v>2986</v>
      </c>
      <c r="D563" s="1">
        <f>_xlfn.NUMBERVALUE(RIGHT(LEFT(tbPassiveSkills[[#This Row],[Original]],FIND("%",tbPassiveSkills[[#This Row],[Original]])-1),2))/100</f>
        <v>3.0000000000000001E-3</v>
      </c>
      <c r="E563" s="2" t="s">
        <v>3214</v>
      </c>
      <c r="F563" s="2" t="str">
        <f>IF(ISNUMBER(FIND("% dfgh",tbPassiveSkills[[#This Row],[Original]])),_xlfn.CONCAT("+x%",tbPassiveSkills[[#This Row],[MetaName]]),"NO MATCH")</f>
        <v>NO MATCH</v>
      </c>
      <c r="G563" s="2" t="s">
        <v>2329</v>
      </c>
    </row>
    <row r="564" spans="3:7" ht="30" hidden="1" customHeight="1" x14ac:dyDescent="0.25">
      <c r="C564" s="2" t="s">
        <v>2987</v>
      </c>
      <c r="D564" s="1">
        <f>_xlfn.NUMBERVALUE(RIGHT(LEFT(tbPassiveSkills[[#This Row],[Original]],FIND("%",tbPassiveSkills[[#This Row],[Original]])-1),2))/100</f>
        <v>4.0000000000000001E-3</v>
      </c>
      <c r="E564" s="2" t="s">
        <v>3214</v>
      </c>
      <c r="F564" s="2" t="str">
        <f>IF(ISNUMBER(FIND("% dfgh",tbPassiveSkills[[#This Row],[Original]])),_xlfn.CONCAT("+x%",tbPassiveSkills[[#This Row],[MetaName]]),"NO MATCH")</f>
        <v>NO MATCH</v>
      </c>
      <c r="G564" s="2" t="s">
        <v>2121</v>
      </c>
    </row>
    <row r="565" spans="3:7" ht="30" hidden="1" customHeight="1" x14ac:dyDescent="0.25">
      <c r="C565" s="2" t="s">
        <v>2330</v>
      </c>
      <c r="D565" s="1">
        <f>_xlfn.NUMBERVALUE(RIGHT(LEFT(tbPassiveSkills[[#This Row],[Original]],FIND("%",tbPassiveSkills[[#This Row],[Original]])-1),2))/100</f>
        <v>2E-3</v>
      </c>
      <c r="E565" s="2" t="s">
        <v>3215</v>
      </c>
      <c r="F565" s="2" t="str">
        <f>IF(ISNUMBER(FIND("% dfgh",tbPassiveSkills[[#This Row],[Original]])),_xlfn.CONCAT("+x%",tbPassiveSkills[[#This Row],[MetaName]]),"NO MATCH")</f>
        <v>NO MATCH</v>
      </c>
      <c r="G565" s="2" t="s">
        <v>2331</v>
      </c>
    </row>
    <row r="566" spans="3:7" ht="30" hidden="1" customHeight="1" x14ac:dyDescent="0.25">
      <c r="C566" s="2" t="s">
        <v>2988</v>
      </c>
      <c r="D566" s="2">
        <v>0.1</v>
      </c>
      <c r="E566" s="2" t="s">
        <v>3365</v>
      </c>
      <c r="F566" s="2" t="str">
        <f>IF(ISNUMBER(FIND("% dfgh",tbPassiveSkills[[#This Row],[Original]])),_xlfn.CONCAT("+x%",tbPassiveSkills[[#This Row],[MetaName]]),"NO MATCH")</f>
        <v>NO MATCH</v>
      </c>
      <c r="G566" s="2" t="s">
        <v>2332</v>
      </c>
    </row>
    <row r="567" spans="3:7" ht="30" hidden="1" customHeight="1" x14ac:dyDescent="0.25">
      <c r="C567" s="2" t="s">
        <v>2989</v>
      </c>
      <c r="D567" s="2">
        <v>0.12</v>
      </c>
      <c r="E567" s="2" t="s">
        <v>3365</v>
      </c>
      <c r="F567" s="2" t="str">
        <f>IF(ISNUMBER(FIND("% dfgh",tbPassiveSkills[[#This Row],[Original]])),_xlfn.CONCAT("+x%",tbPassiveSkills[[#This Row],[MetaName]]),"NO MATCH")</f>
        <v>NO MATCH</v>
      </c>
      <c r="G567" s="2" t="s">
        <v>2333</v>
      </c>
    </row>
    <row r="568" spans="3:7" ht="30" hidden="1" customHeight="1" x14ac:dyDescent="0.25">
      <c r="C568" s="2" t="s">
        <v>2990</v>
      </c>
      <c r="D568" s="2">
        <v>0.15</v>
      </c>
      <c r="E568" s="2" t="s">
        <v>3365</v>
      </c>
      <c r="F568" s="2" t="str">
        <f>IF(ISNUMBER(FIND("% dfgh",tbPassiveSkills[[#This Row],[Original]])),_xlfn.CONCAT("+x%",tbPassiveSkills[[#This Row],[MetaName]]),"NO MATCH")</f>
        <v>NO MATCH</v>
      </c>
      <c r="G568" s="2" t="s">
        <v>2334</v>
      </c>
    </row>
    <row r="569" spans="3:7" ht="30" hidden="1" customHeight="1" x14ac:dyDescent="0.25">
      <c r="C569" s="2" t="s">
        <v>2335</v>
      </c>
      <c r="D569" s="2">
        <v>0.03</v>
      </c>
      <c r="E569" s="2" t="s">
        <v>3277</v>
      </c>
      <c r="F569" s="2" t="str">
        <f>IF(ISNUMBER(FIND("% dfgh",tbPassiveSkills[[#This Row],[Original]])),_xlfn.CONCAT("+x%",tbPassiveSkills[[#This Row],[MetaName]]),"NO MATCH")</f>
        <v>NO MATCH</v>
      </c>
      <c r="G569" s="2" t="s">
        <v>1955</v>
      </c>
    </row>
    <row r="570" spans="3:7" ht="30" hidden="1" customHeight="1" x14ac:dyDescent="0.25">
      <c r="C570" s="2" t="s">
        <v>2335</v>
      </c>
      <c r="D570" s="2">
        <v>0.08</v>
      </c>
      <c r="E570" s="2" t="s">
        <v>3365</v>
      </c>
      <c r="F570" s="2" t="str">
        <f>IF(ISNUMBER(FIND("% dfgh",tbPassiveSkills[[#This Row],[Original]])),_xlfn.CONCAT("+x%",tbPassiveSkills[[#This Row],[MetaName]]),"NO MATCH")</f>
        <v>NO MATCH</v>
      </c>
      <c r="G570" s="2" t="s">
        <v>2026</v>
      </c>
    </row>
    <row r="571" spans="3:7" ht="30" hidden="1" customHeight="1" x14ac:dyDescent="0.25">
      <c r="C571" s="2" t="s">
        <v>2336</v>
      </c>
      <c r="D571" s="2">
        <v>0.3</v>
      </c>
      <c r="E571" s="2" t="s">
        <v>3328</v>
      </c>
      <c r="F571" s="2" t="str">
        <f>IF(ISNUMBER(FIND("% dfgh",tbPassiveSkills[[#This Row],[Original]])),_xlfn.CONCAT("+x%",tbPassiveSkills[[#This Row],[MetaName]]),"NO MATCH")</f>
        <v>NO MATCH</v>
      </c>
      <c r="G571" s="2" t="s">
        <v>2337</v>
      </c>
    </row>
    <row r="572" spans="3:7" ht="30" hidden="1" customHeight="1" x14ac:dyDescent="0.25">
      <c r="C572" s="2" t="s">
        <v>2336</v>
      </c>
      <c r="D572" s="2">
        <v>0.1</v>
      </c>
      <c r="E572" s="2" t="s">
        <v>3365</v>
      </c>
      <c r="F572" s="2" t="str">
        <f>IF(ISNUMBER(FIND("% dfgh",tbPassiveSkills[[#This Row],[Original]])),_xlfn.CONCAT("+x%",tbPassiveSkills[[#This Row],[MetaName]]),"NO MATCH")</f>
        <v>NO MATCH</v>
      </c>
      <c r="G572" s="2" t="s">
        <v>2332</v>
      </c>
    </row>
    <row r="573" spans="3:7" ht="30" hidden="1" customHeight="1" x14ac:dyDescent="0.25">
      <c r="C573" s="2" t="s">
        <v>2991</v>
      </c>
      <c r="D573" s="2">
        <v>0.1</v>
      </c>
      <c r="E573" s="2" t="s">
        <v>3336</v>
      </c>
      <c r="F573" s="2" t="str">
        <f>IF(ISNUMBER(FIND("% dfgh",tbPassiveSkills[[#This Row],[Original]])),_xlfn.CONCAT("+x%",tbPassiveSkills[[#This Row],[MetaName]]),"NO MATCH")</f>
        <v>NO MATCH</v>
      </c>
      <c r="G573" s="2" t="s">
        <v>2338</v>
      </c>
    </row>
    <row r="574" spans="3:7" ht="30" hidden="1" customHeight="1" x14ac:dyDescent="0.25">
      <c r="C574" s="2" t="s">
        <v>2991</v>
      </c>
      <c r="D574" s="2">
        <v>0.1</v>
      </c>
      <c r="E574" s="2" t="s">
        <v>3365</v>
      </c>
      <c r="F574" s="2" t="str">
        <f>IF(ISNUMBER(FIND("% dfgh",tbPassiveSkills[[#This Row],[Original]])),_xlfn.CONCAT("+x%",tbPassiveSkills[[#This Row],[MetaName]]),"NO MATCH")</f>
        <v>NO MATCH</v>
      </c>
      <c r="G574" s="2" t="s">
        <v>2332</v>
      </c>
    </row>
    <row r="575" spans="3:7" ht="30" hidden="1" customHeight="1" x14ac:dyDescent="0.25">
      <c r="C575" s="2" t="s">
        <v>2992</v>
      </c>
      <c r="D575" s="2">
        <v>0.15</v>
      </c>
      <c r="E575" s="2" t="s">
        <v>3336</v>
      </c>
      <c r="F575" s="2" t="str">
        <f>IF(ISNUMBER(FIND("% dfgh",tbPassiveSkills[[#This Row],[Original]])),_xlfn.CONCAT("+x%",tbPassiveSkills[[#This Row],[MetaName]]),"NO MATCH")</f>
        <v>NO MATCH</v>
      </c>
      <c r="G575" s="2" t="s">
        <v>2339</v>
      </c>
    </row>
    <row r="576" spans="3:7" ht="30" hidden="1" customHeight="1" x14ac:dyDescent="0.25">
      <c r="C576" s="2" t="s">
        <v>2992</v>
      </c>
      <c r="D576" s="2">
        <v>0.1</v>
      </c>
      <c r="E576" s="2" t="s">
        <v>3365</v>
      </c>
      <c r="F576" s="2" t="str">
        <f>IF(ISNUMBER(FIND("% dfgh",tbPassiveSkills[[#This Row],[Original]])),_xlfn.CONCAT("+x%",tbPassiveSkills[[#This Row],[MetaName]]),"NO MATCH")</f>
        <v>NO MATCH</v>
      </c>
      <c r="G576" s="2" t="s">
        <v>2332</v>
      </c>
    </row>
    <row r="577" spans="3:7" ht="30" hidden="1" customHeight="1" x14ac:dyDescent="0.25">
      <c r="C577" s="2" t="s">
        <v>2340</v>
      </c>
      <c r="D577" s="2">
        <v>0.3</v>
      </c>
      <c r="E577" s="2" t="s">
        <v>3445</v>
      </c>
      <c r="F577" s="2" t="str">
        <f>IF(ISNUMBER(FIND("% dfgh",tbPassiveSkills[[#This Row],[Original]])),_xlfn.CONCAT("+x%",tbPassiveSkills[[#This Row],[MetaName]]),"NO MATCH")</f>
        <v>NO MATCH</v>
      </c>
      <c r="G577" s="2" t="s">
        <v>2341</v>
      </c>
    </row>
    <row r="578" spans="3:7" ht="30" hidden="1" customHeight="1" x14ac:dyDescent="0.25">
      <c r="C578" s="2" t="s">
        <v>2340</v>
      </c>
      <c r="D578" s="2">
        <v>0.05</v>
      </c>
      <c r="E578" s="2" t="s">
        <v>3453</v>
      </c>
      <c r="F578" s="2" t="str">
        <f>IF(ISNUMBER(FIND("% dfgh",tbPassiveSkills[[#This Row],[Original]])),_xlfn.CONCAT("+x%",tbPassiveSkills[[#This Row],[MetaName]]),"NO MATCH")</f>
        <v>NO MATCH</v>
      </c>
      <c r="G578" s="2" t="s">
        <v>2342</v>
      </c>
    </row>
    <row r="579" spans="3:7" ht="30" hidden="1" customHeight="1" x14ac:dyDescent="0.25">
      <c r="C579" s="2" t="s">
        <v>2343</v>
      </c>
      <c r="D579" s="2">
        <v>0.1</v>
      </c>
      <c r="E579" s="2" t="s">
        <v>3470</v>
      </c>
      <c r="F579" s="2" t="str">
        <f>IF(ISNUMBER(FIND("% dfgh",tbPassiveSkills[[#This Row],[Original]])),_xlfn.CONCAT("+x%",tbPassiveSkills[[#This Row],[MetaName]]),"NO MATCH")</f>
        <v>NO MATCH</v>
      </c>
      <c r="G579" s="2" t="s">
        <v>2344</v>
      </c>
    </row>
    <row r="580" spans="3:7" ht="30" hidden="1" customHeight="1" x14ac:dyDescent="0.25">
      <c r="C580" s="2" t="s">
        <v>2343</v>
      </c>
      <c r="D580" s="2">
        <v>0.1</v>
      </c>
      <c r="E580" s="2" t="s">
        <v>3365</v>
      </c>
      <c r="F580" s="2" t="str">
        <f>IF(ISNUMBER(FIND("% dfgh",tbPassiveSkills[[#This Row],[Original]])),_xlfn.CONCAT("+x%",tbPassiveSkills[[#This Row],[MetaName]]),"NO MATCH")</f>
        <v>NO MATCH</v>
      </c>
      <c r="G580" s="2" t="s">
        <v>2332</v>
      </c>
    </row>
    <row r="581" spans="3:7" ht="30" hidden="1" customHeight="1" x14ac:dyDescent="0.25">
      <c r="C581" s="2" t="s">
        <v>2345</v>
      </c>
      <c r="D581" s="2">
        <v>0.18</v>
      </c>
      <c r="E581" s="2" t="s">
        <v>3528</v>
      </c>
      <c r="F581" s="2" t="str">
        <f>IF(ISNUMBER(FIND("% dfgh",tbPassiveSkills[[#This Row],[Original]])),_xlfn.CONCAT("+x%",tbPassiveSkills[[#This Row],[MetaName]]),"NO MATCH")</f>
        <v>NO MATCH</v>
      </c>
      <c r="G581" s="2" t="s">
        <v>2346</v>
      </c>
    </row>
    <row r="582" spans="3:7" ht="30" hidden="1" customHeight="1" x14ac:dyDescent="0.25">
      <c r="C582" s="2" t="s">
        <v>2347</v>
      </c>
      <c r="D582" s="2">
        <v>0.08</v>
      </c>
      <c r="E582" s="2" t="s">
        <v>3237</v>
      </c>
      <c r="F582" s="2" t="str">
        <f>IF(ISNUMBER(FIND("% dfgh",tbPassiveSkills[[#This Row],[Original]])),_xlfn.CONCAT("+x%",tbPassiveSkills[[#This Row],[MetaName]]),"NO MATCH")</f>
        <v>NO MATCH</v>
      </c>
      <c r="G582" s="2" t="s">
        <v>2348</v>
      </c>
    </row>
    <row r="583" spans="3:7" ht="30" hidden="1" customHeight="1" x14ac:dyDescent="0.25">
      <c r="C583" s="2" t="s">
        <v>2347</v>
      </c>
      <c r="D583" s="2">
        <v>0.04</v>
      </c>
      <c r="E583" s="2" t="s">
        <v>3265</v>
      </c>
      <c r="F583" s="2" t="str">
        <f>IF(ISNUMBER(FIND("% dfgh",tbPassiveSkills[[#This Row],[Original]])),_xlfn.CONCAT("+x%",tbPassiveSkills[[#This Row],[MetaName]]),"NO MATCH")</f>
        <v>NO MATCH</v>
      </c>
      <c r="G583" s="2" t="s">
        <v>2349</v>
      </c>
    </row>
    <row r="584" spans="3:7" ht="30" hidden="1" customHeight="1" x14ac:dyDescent="0.25">
      <c r="C584" s="2" t="s">
        <v>2350</v>
      </c>
      <c r="D584" s="2">
        <v>0.16</v>
      </c>
      <c r="E584" s="2" t="s">
        <v>3513</v>
      </c>
      <c r="F584" s="2" t="str">
        <f>IF(ISNUMBER(FIND("% dfgh",tbPassiveSkills[[#This Row],[Original]])),_xlfn.CONCAT("+x%",tbPassiveSkills[[#This Row],[MetaName]]),"NO MATCH")</f>
        <v>NO MATCH</v>
      </c>
      <c r="G584" s="2" t="s">
        <v>2351</v>
      </c>
    </row>
    <row r="585" spans="3:7" ht="30" hidden="1" customHeight="1" x14ac:dyDescent="0.25">
      <c r="C585" s="2" t="s">
        <v>2350</v>
      </c>
      <c r="D585" s="2">
        <v>0.2</v>
      </c>
      <c r="E585" s="2" t="s">
        <v>3301</v>
      </c>
      <c r="F585" s="2" t="str">
        <f>IF(ISNUMBER(FIND("% dfgh",tbPassiveSkills[[#This Row],[Original]])),_xlfn.CONCAT("+x%",tbPassiveSkills[[#This Row],[MetaName]]),"NO MATCH")</f>
        <v>NO MATCH</v>
      </c>
      <c r="G585" s="2" t="s">
        <v>2352</v>
      </c>
    </row>
    <row r="586" spans="3:7" ht="30" hidden="1" customHeight="1" x14ac:dyDescent="0.25">
      <c r="C586" s="2" t="s">
        <v>2353</v>
      </c>
      <c r="D586" s="2">
        <v>0.15</v>
      </c>
      <c r="E586" s="2" t="s">
        <v>3513</v>
      </c>
      <c r="F586" s="2" t="str">
        <f>IF(ISNUMBER(FIND("% dfgh",tbPassiveSkills[[#This Row],[Original]])),_xlfn.CONCAT("+x%",tbPassiveSkills[[#This Row],[MetaName]]),"NO MATCH")</f>
        <v>NO MATCH</v>
      </c>
      <c r="G586" s="2" t="s">
        <v>2354</v>
      </c>
    </row>
    <row r="587" spans="3:7" ht="30" hidden="1" customHeight="1" x14ac:dyDescent="0.25">
      <c r="C587" s="2" t="s">
        <v>2993</v>
      </c>
      <c r="D587" s="1">
        <f>_xlfn.NUMBERVALUE(RIGHT(LEFT(tbPassiveSkills[[#This Row],[Original]],FIND("%",tbPassiveSkills[[#This Row],[Original]])-1),2))/100</f>
        <v>0.12</v>
      </c>
      <c r="E587" s="2" t="s">
        <v>3165</v>
      </c>
      <c r="F587" s="2" t="str">
        <f>IF(ISNUMBER(FIND("% dfgh",tbPassiveSkills[[#This Row],[Original]])),_xlfn.CONCAT("+x%",tbPassiveSkills[[#This Row],[MetaName]]),"NO MATCH")</f>
        <v>NO MATCH</v>
      </c>
      <c r="G587" s="2" t="s">
        <v>2355</v>
      </c>
    </row>
    <row r="588" spans="3:7" ht="30" hidden="1" customHeight="1" x14ac:dyDescent="0.25">
      <c r="C588" s="2" t="s">
        <v>2994</v>
      </c>
      <c r="D588" s="1">
        <f>_xlfn.NUMBERVALUE(RIGHT(LEFT(tbPassiveSkills[[#This Row],[Original]],FIND("%",tbPassiveSkills[[#This Row],[Original]])-1),2))/100</f>
        <v>0.14000000000000001</v>
      </c>
      <c r="E588" s="2" t="s">
        <v>3159</v>
      </c>
      <c r="F588" s="2" t="str">
        <f>IF(ISNUMBER(FIND("% dfgh",tbPassiveSkills[[#This Row],[Original]])),_xlfn.CONCAT("+x%",tbPassiveSkills[[#This Row],[MetaName]]),"NO MATCH")</f>
        <v>NO MATCH</v>
      </c>
      <c r="G588" s="2" t="s">
        <v>2357</v>
      </c>
    </row>
    <row r="589" spans="3:7" ht="30" hidden="1" customHeight="1" x14ac:dyDescent="0.25">
      <c r="C589" s="2" t="s">
        <v>2994</v>
      </c>
      <c r="D589" s="2">
        <v>0.14000000000000001</v>
      </c>
      <c r="E589" s="2" t="s">
        <v>3394</v>
      </c>
      <c r="F589" s="2" t="str">
        <f>IF(ISNUMBER(FIND("% dfgh",tbPassiveSkills[[#This Row],[Original]])),_xlfn.CONCAT("+x%",tbPassiveSkills[[#This Row],[MetaName]]),"NO MATCH")</f>
        <v>NO MATCH</v>
      </c>
      <c r="G589" s="2" t="s">
        <v>2356</v>
      </c>
    </row>
    <row r="590" spans="3:7" ht="30" hidden="1" customHeight="1" x14ac:dyDescent="0.25">
      <c r="C590" s="2" t="s">
        <v>2995</v>
      </c>
      <c r="D590" s="1">
        <f>_xlfn.NUMBERVALUE(RIGHT(LEFT(tbPassiveSkills[[#This Row],[Original]],FIND("%",tbPassiveSkills[[#This Row],[Original]])-1),2))/100</f>
        <v>0.14000000000000001</v>
      </c>
      <c r="E590" s="2" t="s">
        <v>3165</v>
      </c>
      <c r="F590" s="2" t="str">
        <f>IF(ISNUMBER(FIND("% dfgh",tbPassiveSkills[[#This Row],[Original]])),_xlfn.CONCAT("+x%",tbPassiveSkills[[#This Row],[MetaName]]),"NO MATCH")</f>
        <v>NO MATCH</v>
      </c>
      <c r="G590" s="2" t="s">
        <v>2358</v>
      </c>
    </row>
    <row r="591" spans="3:7" ht="30" hidden="1" customHeight="1" x14ac:dyDescent="0.25">
      <c r="C591" s="2" t="s">
        <v>2359</v>
      </c>
      <c r="D591" s="1">
        <f>_xlfn.NUMBERVALUE(RIGHT(LEFT(tbPassiveSkills[[#This Row],[Original]],FIND("%",tbPassiveSkills[[#This Row],[Original]])-1),2))/100</f>
        <v>0.1</v>
      </c>
      <c r="E591" s="2" t="s">
        <v>3165</v>
      </c>
      <c r="F591" s="2" t="str">
        <f>IF(ISNUMBER(FIND("% dfgh",tbPassiveSkills[[#This Row],[Original]])),_xlfn.CONCAT("+x%",tbPassiveSkills[[#This Row],[MetaName]]),"NO MATCH")</f>
        <v>NO MATCH</v>
      </c>
      <c r="G591" s="2" t="s">
        <v>2360</v>
      </c>
    </row>
    <row r="592" spans="3:7" ht="30" hidden="1" customHeight="1" x14ac:dyDescent="0.25">
      <c r="C592" s="2" t="s">
        <v>2359</v>
      </c>
      <c r="D592" s="2">
        <v>0.06</v>
      </c>
      <c r="E592" s="2" t="s">
        <v>3237</v>
      </c>
      <c r="F592" s="2" t="str">
        <f>IF(ISNUMBER(FIND("% dfgh",tbPassiveSkills[[#This Row],[Original]])),_xlfn.CONCAT("+x%",tbPassiveSkills[[#This Row],[MetaName]]),"NO MATCH")</f>
        <v>NO MATCH</v>
      </c>
      <c r="G592" s="2" t="s">
        <v>2361</v>
      </c>
    </row>
    <row r="593" spans="3:7" ht="30" hidden="1" customHeight="1" x14ac:dyDescent="0.25">
      <c r="C593" s="2" t="s">
        <v>2996</v>
      </c>
      <c r="D593" s="1">
        <f>_xlfn.NUMBERVALUE(RIGHT(LEFT(tbPassiveSkills[[#This Row],[Original]],FIND("%",tbPassiveSkills[[#This Row],[Original]])-1),2))/100</f>
        <v>0.14000000000000001</v>
      </c>
      <c r="E593" s="2" t="s">
        <v>3159</v>
      </c>
      <c r="F593" s="2" t="str">
        <f>IF(ISNUMBER(FIND("% dfgh",tbPassiveSkills[[#This Row],[Original]])),_xlfn.CONCAT("+x%",tbPassiveSkills[[#This Row],[MetaName]]),"NO MATCH")</f>
        <v>NO MATCH</v>
      </c>
      <c r="G593" s="2" t="s">
        <v>2357</v>
      </c>
    </row>
    <row r="594" spans="3:7" ht="30" hidden="1" customHeight="1" x14ac:dyDescent="0.25">
      <c r="C594" s="2" t="s">
        <v>2996</v>
      </c>
      <c r="D594" s="2">
        <v>0.05</v>
      </c>
      <c r="E594" s="2" t="s">
        <v>3243</v>
      </c>
      <c r="F594" s="2" t="str">
        <f>IF(ISNUMBER(FIND("% dfgh",tbPassiveSkills[[#This Row],[Original]])),_xlfn.CONCAT("+x%",tbPassiveSkills[[#This Row],[MetaName]]),"NO MATCH")</f>
        <v>NO MATCH</v>
      </c>
      <c r="G594" s="2" t="s">
        <v>2126</v>
      </c>
    </row>
    <row r="595" spans="3:7" ht="30" hidden="1" customHeight="1" x14ac:dyDescent="0.25">
      <c r="C595" s="2" t="s">
        <v>2996</v>
      </c>
      <c r="D595" s="2">
        <v>0.14000000000000001</v>
      </c>
      <c r="E595" s="2" t="s">
        <v>3394</v>
      </c>
      <c r="F595" s="2" t="str">
        <f>IF(ISNUMBER(FIND("% dfgh",tbPassiveSkills[[#This Row],[Original]])),_xlfn.CONCAT("+x%",tbPassiveSkills[[#This Row],[MetaName]]),"NO MATCH")</f>
        <v>NO MATCH</v>
      </c>
      <c r="G595" s="2" t="s">
        <v>2356</v>
      </c>
    </row>
    <row r="596" spans="3:7" ht="30" hidden="1" customHeight="1" x14ac:dyDescent="0.25">
      <c r="C596" s="2" t="s">
        <v>2997</v>
      </c>
      <c r="D596" s="1">
        <f>_xlfn.NUMBERVALUE(RIGHT(LEFT(tbPassiveSkills[[#This Row],[Original]],FIND("%",tbPassiveSkills[[#This Row],[Original]])-1),2))/100</f>
        <v>0.1</v>
      </c>
      <c r="E596" s="2" t="s">
        <v>3165</v>
      </c>
      <c r="F596" s="2" t="str">
        <f>IF(ISNUMBER(FIND("% dfgh",tbPassiveSkills[[#This Row],[Original]])),_xlfn.CONCAT("+x%",tbPassiveSkills[[#This Row],[MetaName]]),"NO MATCH")</f>
        <v>NO MATCH</v>
      </c>
      <c r="G596" s="2" t="s">
        <v>2360</v>
      </c>
    </row>
    <row r="597" spans="3:7" ht="30" hidden="1" customHeight="1" x14ac:dyDescent="0.25">
      <c r="C597" s="2" t="s">
        <v>2997</v>
      </c>
      <c r="D597" s="2">
        <v>0.05</v>
      </c>
      <c r="E597" s="2" t="s">
        <v>3243</v>
      </c>
      <c r="F597" s="2" t="str">
        <f>IF(ISNUMBER(FIND("% dfgh",tbPassiveSkills[[#This Row],[Original]])),_xlfn.CONCAT("+x%",tbPassiveSkills[[#This Row],[MetaName]]),"NO MATCH")</f>
        <v>NO MATCH</v>
      </c>
      <c r="G597" s="2" t="s">
        <v>2126</v>
      </c>
    </row>
    <row r="598" spans="3:7" ht="30" hidden="1" customHeight="1" x14ac:dyDescent="0.25">
      <c r="C598" s="2" t="s">
        <v>2362</v>
      </c>
      <c r="D598" s="1">
        <f>_xlfn.NUMBERVALUE(RIGHT(LEFT(tbPassiveSkills[[#This Row],[Original]],FIND("%",tbPassiveSkills[[#This Row],[Original]])-1),2))/100</f>
        <v>0.08</v>
      </c>
      <c r="E598" s="2" t="s">
        <v>3165</v>
      </c>
      <c r="F598" s="2" t="str">
        <f>IF(ISNUMBER(FIND("% dfgh",tbPassiveSkills[[#This Row],[Original]])),_xlfn.CONCAT("+x%",tbPassiveSkills[[#This Row],[MetaName]]),"NO MATCH")</f>
        <v>NO MATCH</v>
      </c>
      <c r="G598" s="2" t="s">
        <v>2363</v>
      </c>
    </row>
    <row r="599" spans="3:7" ht="30" hidden="1" customHeight="1" x14ac:dyDescent="0.25">
      <c r="C599" s="2" t="s">
        <v>2362</v>
      </c>
      <c r="D599" s="2">
        <v>0.03</v>
      </c>
      <c r="E599" s="2" t="s">
        <v>3265</v>
      </c>
      <c r="F599" s="2" t="str">
        <f>IF(ISNUMBER(FIND("% dfgh",tbPassiveSkills[[#This Row],[Original]])),_xlfn.CONCAT("+x%",tbPassiveSkills[[#This Row],[MetaName]]),"NO MATCH")</f>
        <v>NO MATCH</v>
      </c>
      <c r="G599" s="2" t="s">
        <v>2364</v>
      </c>
    </row>
    <row r="600" spans="3:7" ht="30" hidden="1" customHeight="1" x14ac:dyDescent="0.25">
      <c r="C600" s="2" t="s">
        <v>2365</v>
      </c>
      <c r="D600" s="1">
        <f>_xlfn.NUMBERVALUE(RIGHT(LEFT(tbPassiveSkills[[#This Row],[Original]],FIND("%",tbPassiveSkills[[#This Row],[Original]])-1),2))/100</f>
        <v>0.08</v>
      </c>
      <c r="E600" s="2" t="s">
        <v>3159</v>
      </c>
      <c r="F600" s="2" t="str">
        <f>IF(ISNUMBER(FIND("% dfgh",tbPassiveSkills[[#This Row],[Original]])),_xlfn.CONCAT("+x%",tbPassiveSkills[[#This Row],[MetaName]]),"NO MATCH")</f>
        <v>NO MATCH</v>
      </c>
      <c r="G600" s="2" t="s">
        <v>2367</v>
      </c>
    </row>
    <row r="601" spans="3:7" ht="30" hidden="1" customHeight="1" x14ac:dyDescent="0.25">
      <c r="C601" s="2" t="s">
        <v>2365</v>
      </c>
      <c r="D601" s="1">
        <f>_xlfn.NUMBERVALUE(RIGHT(LEFT(tbPassiveSkills[[#This Row],[Original]],FIND("%",tbPassiveSkills[[#This Row],[Original]])-1),2))/100</f>
        <v>0.1</v>
      </c>
      <c r="E601" s="2" t="s">
        <v>3159</v>
      </c>
      <c r="F601" s="2" t="str">
        <f>IF(ISNUMBER(FIND("% dfgh",tbPassiveSkills[[#This Row],[Original]])),_xlfn.CONCAT("+x%",tbPassiveSkills[[#This Row],[MetaName]]),"NO MATCH")</f>
        <v>NO MATCH</v>
      </c>
      <c r="G601" s="2" t="s">
        <v>2369</v>
      </c>
    </row>
    <row r="602" spans="3:7" ht="30" hidden="1" customHeight="1" x14ac:dyDescent="0.25">
      <c r="C602" s="2" t="s">
        <v>2365</v>
      </c>
      <c r="D602" s="2">
        <v>0.2</v>
      </c>
      <c r="E602" s="2" t="s">
        <v>3301</v>
      </c>
      <c r="F602" s="2" t="str">
        <f>IF(ISNUMBER(FIND("% dfgh",tbPassiveSkills[[#This Row],[Original]])),_xlfn.CONCAT("+x%",tbPassiveSkills[[#This Row],[MetaName]]),"NO MATCH")</f>
        <v>NO MATCH</v>
      </c>
      <c r="G602" s="2" t="s">
        <v>2352</v>
      </c>
    </row>
    <row r="603" spans="3:7" ht="30" hidden="1" customHeight="1" x14ac:dyDescent="0.25">
      <c r="C603" s="2" t="s">
        <v>2365</v>
      </c>
      <c r="D603" s="2">
        <v>0.2</v>
      </c>
      <c r="E603" s="2" t="s">
        <v>3301</v>
      </c>
      <c r="F603" s="2" t="str">
        <f>IF(ISNUMBER(FIND("% dfgh",tbPassiveSkills[[#This Row],[Original]])),_xlfn.CONCAT("+x%",tbPassiveSkills[[#This Row],[MetaName]]),"NO MATCH")</f>
        <v>NO MATCH</v>
      </c>
      <c r="G603" s="2" t="s">
        <v>2352</v>
      </c>
    </row>
    <row r="604" spans="3:7" ht="30" hidden="1" customHeight="1" x14ac:dyDescent="0.25">
      <c r="C604" s="2" t="s">
        <v>2365</v>
      </c>
      <c r="D604" s="2">
        <v>0.08</v>
      </c>
      <c r="E604" s="2" t="s">
        <v>3394</v>
      </c>
      <c r="F604" s="2" t="str">
        <f>IF(ISNUMBER(FIND("% dfgh",tbPassiveSkills[[#This Row],[Original]])),_xlfn.CONCAT("+x%",tbPassiveSkills[[#This Row],[MetaName]]),"NO MATCH")</f>
        <v>NO MATCH</v>
      </c>
      <c r="G604" s="2" t="s">
        <v>2366</v>
      </c>
    </row>
    <row r="605" spans="3:7" ht="30" hidden="1" customHeight="1" x14ac:dyDescent="0.25">
      <c r="C605" s="2" t="s">
        <v>2365</v>
      </c>
      <c r="D605" s="2">
        <v>0.1</v>
      </c>
      <c r="E605" s="2" t="s">
        <v>3394</v>
      </c>
      <c r="F605" s="2" t="str">
        <f>IF(ISNUMBER(FIND("% dfgh",tbPassiveSkills[[#This Row],[Original]])),_xlfn.CONCAT("+x%",tbPassiveSkills[[#This Row],[MetaName]]),"NO MATCH")</f>
        <v>NO MATCH</v>
      </c>
      <c r="G605" s="2" t="s">
        <v>2368</v>
      </c>
    </row>
    <row r="606" spans="3:7" ht="30" hidden="1" customHeight="1" x14ac:dyDescent="0.25">
      <c r="C606" s="2" t="s">
        <v>2998</v>
      </c>
      <c r="D606" s="1">
        <f>_xlfn.NUMBERVALUE(RIGHT(LEFT(tbPassiveSkills[[#This Row],[Original]],FIND("%",tbPassiveSkills[[#This Row],[Original]])-1),2))/100</f>
        <v>0.14000000000000001</v>
      </c>
      <c r="E606" s="2" t="s">
        <v>3159</v>
      </c>
      <c r="F606" s="2" t="str">
        <f>IF(ISNUMBER(FIND("% dfgh",tbPassiveSkills[[#This Row],[Original]])),_xlfn.CONCAT("+x%",tbPassiveSkills[[#This Row],[MetaName]]),"NO MATCH")</f>
        <v>NO MATCH</v>
      </c>
      <c r="G606" s="2" t="s">
        <v>2357</v>
      </c>
    </row>
    <row r="607" spans="3:7" ht="30" hidden="1" customHeight="1" x14ac:dyDescent="0.25">
      <c r="C607" s="2" t="s">
        <v>2998</v>
      </c>
      <c r="D607" s="2">
        <v>0.14000000000000001</v>
      </c>
      <c r="E607" s="2" t="s">
        <v>3394</v>
      </c>
      <c r="F607" s="2" t="str">
        <f>IF(ISNUMBER(FIND("% dfgh",tbPassiveSkills[[#This Row],[Original]])),_xlfn.CONCAT("+x%",tbPassiveSkills[[#This Row],[MetaName]]),"NO MATCH")</f>
        <v>NO MATCH</v>
      </c>
      <c r="G607" s="2" t="s">
        <v>2356</v>
      </c>
    </row>
    <row r="608" spans="3:7" ht="30" hidden="1" customHeight="1" x14ac:dyDescent="0.25">
      <c r="C608" s="2" t="s">
        <v>2998</v>
      </c>
      <c r="D608" s="2">
        <v>0.05</v>
      </c>
      <c r="E608" s="2" t="s">
        <v>3493</v>
      </c>
      <c r="F608" s="2" t="str">
        <f>IF(ISNUMBER(FIND("% dfgh",tbPassiveSkills[[#This Row],[Original]])),_xlfn.CONCAT("+x%",tbPassiveSkills[[#This Row],[MetaName]]),"NO MATCH")</f>
        <v>NO MATCH</v>
      </c>
      <c r="G608" s="2" t="s">
        <v>2370</v>
      </c>
    </row>
    <row r="609" spans="3:7" ht="30" hidden="1" customHeight="1" x14ac:dyDescent="0.25">
      <c r="C609" s="2" t="s">
        <v>2999</v>
      </c>
      <c r="D609" s="1">
        <f>_xlfn.NUMBERVALUE(RIGHT(LEFT(tbPassiveSkills[[#This Row],[Original]],FIND("%",tbPassiveSkills[[#This Row],[Original]])-1),2))/100</f>
        <v>0.14000000000000001</v>
      </c>
      <c r="E609" s="2" t="s">
        <v>3159</v>
      </c>
      <c r="F609" s="2" t="str">
        <f>IF(ISNUMBER(FIND("% dfgh",tbPassiveSkills[[#This Row],[Original]])),_xlfn.CONCAT("+x%",tbPassiveSkills[[#This Row],[MetaName]]),"NO MATCH")</f>
        <v>NO MATCH</v>
      </c>
      <c r="G609" s="2" t="s">
        <v>2357</v>
      </c>
    </row>
    <row r="610" spans="3:7" ht="30" hidden="1" customHeight="1" x14ac:dyDescent="0.25">
      <c r="C610" s="2" t="s">
        <v>2999</v>
      </c>
      <c r="D610" s="2">
        <v>0.14000000000000001</v>
      </c>
      <c r="E610" s="2" t="s">
        <v>3394</v>
      </c>
      <c r="F610" s="2" t="str">
        <f>IF(ISNUMBER(FIND("% dfgh",tbPassiveSkills[[#This Row],[Original]])),_xlfn.CONCAT("+x%",tbPassiveSkills[[#This Row],[MetaName]]),"NO MATCH")</f>
        <v>NO MATCH</v>
      </c>
      <c r="G610" s="2" t="s">
        <v>2356</v>
      </c>
    </row>
    <row r="611" spans="3:7" ht="30" hidden="1" customHeight="1" x14ac:dyDescent="0.25">
      <c r="C611" s="2" t="s">
        <v>2999</v>
      </c>
      <c r="D611" s="2">
        <v>0.05</v>
      </c>
      <c r="E611" s="2" t="s">
        <v>3493</v>
      </c>
      <c r="F611" s="2" t="str">
        <f>IF(ISNUMBER(FIND("% dfgh",tbPassiveSkills[[#This Row],[Original]])),_xlfn.CONCAT("+x%",tbPassiveSkills[[#This Row],[MetaName]]),"NO MATCH")</f>
        <v>NO MATCH</v>
      </c>
      <c r="G611" s="2" t="s">
        <v>2370</v>
      </c>
    </row>
    <row r="612" spans="3:7" ht="30" hidden="1" customHeight="1" x14ac:dyDescent="0.25">
      <c r="C612" s="2" t="s">
        <v>3000</v>
      </c>
      <c r="D612" s="1">
        <f>_xlfn.NUMBERVALUE(RIGHT(LEFT(tbPassiveSkills[[#This Row],[Original]],FIND("%",tbPassiveSkills[[#This Row],[Original]])-1),2))/100</f>
        <v>0.16</v>
      </c>
      <c r="E612" s="2" t="s">
        <v>3159</v>
      </c>
      <c r="F612" s="2" t="str">
        <f>IF(ISNUMBER(FIND("% dfgh",tbPassiveSkills[[#This Row],[Original]])),_xlfn.CONCAT("+x%",tbPassiveSkills[[#This Row],[MetaName]]),"NO MATCH")</f>
        <v>NO MATCH</v>
      </c>
      <c r="G612" s="2" t="s">
        <v>2372</v>
      </c>
    </row>
    <row r="613" spans="3:7" ht="30" hidden="1" customHeight="1" x14ac:dyDescent="0.25">
      <c r="C613" s="2" t="s">
        <v>3000</v>
      </c>
      <c r="D613" s="2">
        <v>0.16</v>
      </c>
      <c r="E613" s="2" t="s">
        <v>3394</v>
      </c>
      <c r="F613" s="2" t="str">
        <f>IF(ISNUMBER(FIND("% dfgh",tbPassiveSkills[[#This Row],[Original]])),_xlfn.CONCAT("+x%",tbPassiveSkills[[#This Row],[MetaName]]),"NO MATCH")</f>
        <v>NO MATCH</v>
      </c>
      <c r="G613" s="2" t="s">
        <v>2371</v>
      </c>
    </row>
    <row r="614" spans="3:7" ht="30" hidden="1" customHeight="1" x14ac:dyDescent="0.25">
      <c r="C614" s="2" t="s">
        <v>3000</v>
      </c>
      <c r="D614" s="2">
        <v>0.2</v>
      </c>
      <c r="E614" s="2" t="s">
        <v>3410</v>
      </c>
      <c r="F614" s="2" t="str">
        <f>IF(ISNUMBER(FIND("% dfgh",tbPassiveSkills[[#This Row],[Original]])),_xlfn.CONCAT("+x%",tbPassiveSkills[[#This Row],[MetaName]]),"NO MATCH")</f>
        <v>NO MATCH</v>
      </c>
      <c r="G614" s="2" t="s">
        <v>2373</v>
      </c>
    </row>
    <row r="615" spans="3:7" ht="30" hidden="1" customHeight="1" x14ac:dyDescent="0.25">
      <c r="C615" s="2" t="s">
        <v>3001</v>
      </c>
      <c r="D615" s="1">
        <f>_xlfn.NUMBERVALUE(RIGHT(LEFT(tbPassiveSkills[[#This Row],[Original]],FIND("%",tbPassiveSkills[[#This Row],[Original]])-1),2))/100</f>
        <v>0.12</v>
      </c>
      <c r="E615" s="2" t="s">
        <v>3159</v>
      </c>
      <c r="F615" s="2" t="str">
        <f>IF(ISNUMBER(FIND("% dfgh",tbPassiveSkills[[#This Row],[Original]])),_xlfn.CONCAT("+x%",tbPassiveSkills[[#This Row],[MetaName]]),"NO MATCH")</f>
        <v>NO MATCH</v>
      </c>
      <c r="G615" s="2" t="s">
        <v>2375</v>
      </c>
    </row>
    <row r="616" spans="3:7" ht="30" hidden="1" customHeight="1" x14ac:dyDescent="0.25">
      <c r="C616" s="2" t="s">
        <v>3001</v>
      </c>
      <c r="D616" s="2">
        <v>0.12</v>
      </c>
      <c r="E616" s="2" t="s">
        <v>3394</v>
      </c>
      <c r="F616" s="2" t="str">
        <f>IF(ISNUMBER(FIND("% dfgh",tbPassiveSkills[[#This Row],[Original]])),_xlfn.CONCAT("+x%",tbPassiveSkills[[#This Row],[MetaName]]),"NO MATCH")</f>
        <v>NO MATCH</v>
      </c>
      <c r="G616" s="2" t="s">
        <v>2374</v>
      </c>
    </row>
    <row r="617" spans="3:7" ht="30" hidden="1" customHeight="1" x14ac:dyDescent="0.25">
      <c r="C617" s="2" t="s">
        <v>3001</v>
      </c>
      <c r="D617" s="2">
        <v>0.1</v>
      </c>
      <c r="E617" s="2" t="s">
        <v>3410</v>
      </c>
      <c r="F617" s="2" t="str">
        <f>IF(ISNUMBER(FIND("% dfgh",tbPassiveSkills[[#This Row],[Original]])),_xlfn.CONCAT("+x%",tbPassiveSkills[[#This Row],[MetaName]]),"NO MATCH")</f>
        <v>NO MATCH</v>
      </c>
      <c r="G617" s="2" t="s">
        <v>2376</v>
      </c>
    </row>
    <row r="618" spans="3:7" ht="30" hidden="1" customHeight="1" x14ac:dyDescent="0.25">
      <c r="C618" s="2" t="s">
        <v>3002</v>
      </c>
      <c r="D618" s="1">
        <f>_xlfn.NUMBERVALUE(RIGHT(LEFT(tbPassiveSkills[[#This Row],[Original]],FIND("%",tbPassiveSkills[[#This Row],[Original]])-1),2))/100</f>
        <v>0.14000000000000001</v>
      </c>
      <c r="E618" s="2" t="s">
        <v>3159</v>
      </c>
      <c r="F618" s="2" t="str">
        <f>IF(ISNUMBER(FIND("% dfgh",tbPassiveSkills[[#This Row],[Original]])),_xlfn.CONCAT("+x%",tbPassiveSkills[[#This Row],[MetaName]]),"NO MATCH")</f>
        <v>NO MATCH</v>
      </c>
      <c r="G618" s="2" t="s">
        <v>2357</v>
      </c>
    </row>
    <row r="619" spans="3:7" ht="30" hidden="1" customHeight="1" x14ac:dyDescent="0.25">
      <c r="C619" s="2" t="s">
        <v>3002</v>
      </c>
      <c r="D619" s="2">
        <v>0.05</v>
      </c>
      <c r="E619" s="2" t="s">
        <v>3457</v>
      </c>
      <c r="F619" s="2" t="str">
        <f>IF(ISNUMBER(FIND("% dfgh",tbPassiveSkills[[#This Row],[Original]])),_xlfn.CONCAT("+x%",tbPassiveSkills[[#This Row],[MetaName]]),"NO MATCH")</f>
        <v>NO MATCH</v>
      </c>
      <c r="G619" s="2" t="s">
        <v>2377</v>
      </c>
    </row>
    <row r="620" spans="3:7" ht="30" hidden="1" customHeight="1" x14ac:dyDescent="0.25">
      <c r="C620" s="2" t="s">
        <v>3002</v>
      </c>
      <c r="D620" s="2">
        <v>0.14000000000000001</v>
      </c>
      <c r="E620" s="2" t="s">
        <v>3394</v>
      </c>
      <c r="F620" s="2" t="str">
        <f>IF(ISNUMBER(FIND("% dfgh",tbPassiveSkills[[#This Row],[Original]])),_xlfn.CONCAT("+x%",tbPassiveSkills[[#This Row],[MetaName]]),"NO MATCH")</f>
        <v>NO MATCH</v>
      </c>
      <c r="G620" s="2" t="s">
        <v>2356</v>
      </c>
    </row>
    <row r="621" spans="3:7" ht="30" hidden="1" customHeight="1" x14ac:dyDescent="0.25">
      <c r="C621" s="2" t="s">
        <v>2378</v>
      </c>
      <c r="D621" s="2">
        <v>0.08</v>
      </c>
      <c r="E621" s="2" t="s">
        <v>3237</v>
      </c>
      <c r="F621" s="2" t="str">
        <f>IF(ISNUMBER(FIND("% dfgh",tbPassiveSkills[[#This Row],[Original]])),_xlfn.CONCAT("+x%",tbPassiveSkills[[#This Row],[MetaName]]),"NO MATCH")</f>
        <v>NO MATCH</v>
      </c>
      <c r="G621" s="2" t="s">
        <v>2348</v>
      </c>
    </row>
    <row r="622" spans="3:7" ht="30" hidden="1" customHeight="1" x14ac:dyDescent="0.25">
      <c r="C622" s="2" t="s">
        <v>2378</v>
      </c>
      <c r="D622" s="2">
        <v>0.12</v>
      </c>
      <c r="E622" s="2" t="s">
        <v>3342</v>
      </c>
      <c r="F622" s="2" t="str">
        <f>IF(ISNUMBER(FIND("% dfgh",tbPassiveSkills[[#This Row],[Original]])),_xlfn.CONCAT("+x%",tbPassiveSkills[[#This Row],[MetaName]]),"NO MATCH")</f>
        <v>NO MATCH</v>
      </c>
      <c r="G622" s="2" t="s">
        <v>2379</v>
      </c>
    </row>
    <row r="623" spans="3:7" ht="30" hidden="1" customHeight="1" x14ac:dyDescent="0.25">
      <c r="C623" s="2" t="s">
        <v>3003</v>
      </c>
      <c r="D623" s="2">
        <v>0.08</v>
      </c>
      <c r="E623" s="2" t="s">
        <v>3374</v>
      </c>
      <c r="F623" s="2" t="str">
        <f>IF(ISNUMBER(FIND("% dfgh",tbPassiveSkills[[#This Row],[Original]])),_xlfn.CONCAT("+x%",tbPassiveSkills[[#This Row],[MetaName]]),"NO MATCH")</f>
        <v>NO MATCH</v>
      </c>
      <c r="G623" s="2" t="s">
        <v>1816</v>
      </c>
    </row>
    <row r="624" spans="3:7" ht="30" hidden="1" customHeight="1" x14ac:dyDescent="0.25">
      <c r="C624" s="2" t="s">
        <v>3004</v>
      </c>
      <c r="D624" s="2">
        <f>IF(ISNUMBER(FIND("+",tbPassiveSkills[[#This Row],[Original]])),_xlfn.NUMBERVALUE(LEFT(tbPassiveSkills[[#This Row],[Original]],FIND(" ",tbPassiveSkills[[#This Row],[Original]]))),"")</f>
        <v>20</v>
      </c>
      <c r="E624" s="2" t="str">
        <f>IF(ISNUMBER(FIND("+",tbPassiveSkills[[#This Row],[Original]])),_xlfn.CONCAT("+x to ",RIGHT(tbPassiveSkills[[#This Row],[Original]],LEN(tbPassiveSkills[[#This Row],[Original]])-FIND("to ",tbPassiveSkills[[#This Row],[Original]])-2)),"")</f>
        <v>+x to maximum Mana</v>
      </c>
      <c r="F624" s="2" t="str">
        <f>IF(ISNUMBER(FIND("% dfgh",tbPassiveSkills[[#This Row],[Original]])),_xlfn.CONCAT("+x%",tbPassiveSkills[[#This Row],[MetaName]]),"NO MATCH")</f>
        <v>NO MATCH</v>
      </c>
      <c r="G624" s="2" t="s">
        <v>2381</v>
      </c>
    </row>
    <row r="625" spans="3:7" ht="30" hidden="1" customHeight="1" x14ac:dyDescent="0.25">
      <c r="C625" s="2" t="s">
        <v>3004</v>
      </c>
      <c r="D625" s="2">
        <v>0.1</v>
      </c>
      <c r="E625" s="2" t="s">
        <v>3374</v>
      </c>
      <c r="F625" s="2" t="str">
        <f>IF(ISNUMBER(FIND("% dfgh",tbPassiveSkills[[#This Row],[Original]])),_xlfn.CONCAT("+x%",tbPassiveSkills[[#This Row],[MetaName]]),"NO MATCH")</f>
        <v>NO MATCH</v>
      </c>
      <c r="G625" s="2" t="s">
        <v>2380</v>
      </c>
    </row>
    <row r="626" spans="3:7" ht="30" hidden="1" customHeight="1" x14ac:dyDescent="0.25">
      <c r="C626" s="2" t="s">
        <v>3005</v>
      </c>
      <c r="D626" s="2">
        <v>0.04</v>
      </c>
      <c r="E626" s="2" t="s">
        <v>3374</v>
      </c>
      <c r="F626" s="2" t="str">
        <f>IF(ISNUMBER(FIND("% dfgh",tbPassiveSkills[[#This Row],[Original]])),_xlfn.CONCAT("+x%",tbPassiveSkills[[#This Row],[MetaName]]),"NO MATCH")</f>
        <v>NO MATCH</v>
      </c>
      <c r="G626" s="2" t="s">
        <v>2382</v>
      </c>
    </row>
    <row r="627" spans="3:7" ht="30" hidden="1" customHeight="1" x14ac:dyDescent="0.25">
      <c r="C627" s="2" t="s">
        <v>3006</v>
      </c>
      <c r="D627" s="2">
        <f>IF(ISNUMBER(FIND("+",tbPassiveSkills[[#This Row],[Original]])),_xlfn.NUMBERVALUE(LEFT(tbPassiveSkills[[#This Row],[Original]],FIND(" ",tbPassiveSkills[[#This Row],[Original]]))),"")</f>
        <v>25</v>
      </c>
      <c r="E627" s="2" t="str">
        <f>IF(ISNUMBER(FIND("+",tbPassiveSkills[[#This Row],[Original]])),_xlfn.CONCAT("+x to ",RIGHT(tbPassiveSkills[[#This Row],[Original]],LEN(tbPassiveSkills[[#This Row],[Original]])-FIND("to ",tbPassiveSkills[[#This Row],[Original]])-2)),"")</f>
        <v>+x to maximum Mana</v>
      </c>
      <c r="F627" s="2" t="str">
        <f>IF(ISNUMBER(FIND("% dfgh",tbPassiveSkills[[#This Row],[Original]])),_xlfn.CONCAT("+x%",tbPassiveSkills[[#This Row],[MetaName]]),"NO MATCH")</f>
        <v>NO MATCH</v>
      </c>
      <c r="G627" s="2" t="s">
        <v>2383</v>
      </c>
    </row>
    <row r="628" spans="3:7" ht="30" hidden="1" customHeight="1" x14ac:dyDescent="0.25">
      <c r="C628" s="2" t="s">
        <v>3006</v>
      </c>
      <c r="D628" s="2">
        <v>0.1</v>
      </c>
      <c r="E628" s="2" t="s">
        <v>3374</v>
      </c>
      <c r="F628" s="2" t="str">
        <f>IF(ISNUMBER(FIND("% dfgh",tbPassiveSkills[[#This Row],[Original]])),_xlfn.CONCAT("+x%",tbPassiveSkills[[#This Row],[MetaName]]),"NO MATCH")</f>
        <v>NO MATCH</v>
      </c>
      <c r="G628" s="2" t="s">
        <v>2380</v>
      </c>
    </row>
    <row r="629" spans="3:7" ht="30" hidden="1" customHeight="1" x14ac:dyDescent="0.25">
      <c r="C629" s="2" t="s">
        <v>2384</v>
      </c>
      <c r="D629" s="2">
        <v>0.1</v>
      </c>
      <c r="E629" s="2" t="s">
        <v>3329</v>
      </c>
      <c r="F629" s="2" t="str">
        <f>IF(ISNUMBER(FIND("% dfgh",tbPassiveSkills[[#This Row],[Original]])),_xlfn.CONCAT("+x%",tbPassiveSkills[[#This Row],[MetaName]]),"NO MATCH")</f>
        <v>NO MATCH</v>
      </c>
      <c r="G629" s="2" t="s">
        <v>2385</v>
      </c>
    </row>
    <row r="630" spans="3:7" ht="30" hidden="1" customHeight="1" x14ac:dyDescent="0.25">
      <c r="C630" s="2" t="s">
        <v>2384</v>
      </c>
      <c r="D630" s="2">
        <v>0.08</v>
      </c>
      <c r="E630" s="2" t="s">
        <v>3374</v>
      </c>
      <c r="F630" s="2" t="str">
        <f>IF(ISNUMBER(FIND("% dfgh",tbPassiveSkills[[#This Row],[Original]])),_xlfn.CONCAT("+x%",tbPassiveSkills[[#This Row],[MetaName]]),"NO MATCH")</f>
        <v>NO MATCH</v>
      </c>
      <c r="G630" s="2" t="s">
        <v>1816</v>
      </c>
    </row>
    <row r="631" spans="3:7" ht="30" hidden="1" customHeight="1" x14ac:dyDescent="0.25">
      <c r="C631" s="2" t="s">
        <v>2386</v>
      </c>
      <c r="D631" s="2">
        <v>0.1</v>
      </c>
      <c r="E631" s="2" t="s">
        <v>3244</v>
      </c>
      <c r="F631" s="2" t="str">
        <f>IF(ISNUMBER(FIND("% dfgh",tbPassiveSkills[[#This Row],[Original]])),_xlfn.CONCAT("+x%",tbPassiveSkills[[#This Row],[MetaName]]),"NO MATCH")</f>
        <v>NO MATCH</v>
      </c>
      <c r="G631" s="2" t="s">
        <v>2387</v>
      </c>
    </row>
    <row r="632" spans="3:7" ht="30" hidden="1" customHeight="1" x14ac:dyDescent="0.25">
      <c r="C632" s="2" t="s">
        <v>2386</v>
      </c>
      <c r="D632" s="2">
        <v>0.08</v>
      </c>
      <c r="E632" s="2" t="s">
        <v>3374</v>
      </c>
      <c r="F632" s="2" t="str">
        <f>IF(ISNUMBER(FIND("% dfgh",tbPassiveSkills[[#This Row],[Original]])),_xlfn.CONCAT("+x%",tbPassiveSkills[[#This Row],[MetaName]]),"NO MATCH")</f>
        <v>NO MATCH</v>
      </c>
      <c r="G632" s="2" t="s">
        <v>1816</v>
      </c>
    </row>
    <row r="633" spans="3:7" ht="30" hidden="1" customHeight="1" x14ac:dyDescent="0.25">
      <c r="C633" s="2" t="s">
        <v>2388</v>
      </c>
      <c r="D633" s="1">
        <f>_xlfn.NUMBERVALUE(RIGHT(LEFT(tbPassiveSkills[[#This Row],[Original]],FIND("%",tbPassiveSkills[[#This Row],[Original]])-1),2))/100</f>
        <v>0.05</v>
      </c>
      <c r="E633" s="2" t="s">
        <v>3166</v>
      </c>
      <c r="F633" s="2" t="str">
        <f>IF(ISNUMBER(FIND("% dfgh",tbPassiveSkills[[#This Row],[Original]])),_xlfn.CONCAT("+x%",tbPassiveSkills[[#This Row],[MetaName]]),"NO MATCH")</f>
        <v>NO MATCH</v>
      </c>
      <c r="G633" s="2" t="s">
        <v>2389</v>
      </c>
    </row>
    <row r="634" spans="3:7" ht="30" hidden="1" customHeight="1" x14ac:dyDescent="0.25">
      <c r="C634" s="2" t="s">
        <v>2388</v>
      </c>
      <c r="D634" s="2">
        <v>0.08</v>
      </c>
      <c r="E634" s="2" t="s">
        <v>3374</v>
      </c>
      <c r="F634" s="2" t="str">
        <f>IF(ISNUMBER(FIND("% dfgh",tbPassiveSkills[[#This Row],[Original]])),_xlfn.CONCAT("+x%",tbPassiveSkills[[#This Row],[MetaName]]),"NO MATCH")</f>
        <v>NO MATCH</v>
      </c>
      <c r="G634" s="2" t="s">
        <v>1816</v>
      </c>
    </row>
    <row r="635" spans="3:7" ht="30" hidden="1" customHeight="1" x14ac:dyDescent="0.25">
      <c r="C635" s="2" t="s">
        <v>3007</v>
      </c>
      <c r="D635" s="2">
        <v>0.1</v>
      </c>
      <c r="E635" s="2" t="s">
        <v>3368</v>
      </c>
      <c r="F635" s="2" t="str">
        <f>IF(ISNUMBER(FIND("% dfgh",tbPassiveSkills[[#This Row],[Original]])),_xlfn.CONCAT("+x%",tbPassiveSkills[[#This Row],[MetaName]]),"NO MATCH")</f>
        <v>NO MATCH</v>
      </c>
      <c r="G635" s="2" t="s">
        <v>2390</v>
      </c>
    </row>
    <row r="636" spans="3:7" ht="30" hidden="1" customHeight="1" x14ac:dyDescent="0.25">
      <c r="C636" s="2" t="s">
        <v>3007</v>
      </c>
      <c r="D636" s="2">
        <v>0.08</v>
      </c>
      <c r="E636" s="2" t="s">
        <v>3374</v>
      </c>
      <c r="F636" s="2" t="str">
        <f>IF(ISNUMBER(FIND("% dfgh",tbPassiveSkills[[#This Row],[Original]])),_xlfn.CONCAT("+x%",tbPassiveSkills[[#This Row],[MetaName]]),"NO MATCH")</f>
        <v>NO MATCH</v>
      </c>
      <c r="G636" s="2" t="s">
        <v>1816</v>
      </c>
    </row>
    <row r="637" spans="3:7" ht="30" hidden="1" customHeight="1" x14ac:dyDescent="0.25">
      <c r="C637" s="2" t="s">
        <v>3008</v>
      </c>
      <c r="D637" s="2">
        <v>0.15</v>
      </c>
      <c r="E637" s="2" t="s">
        <v>3368</v>
      </c>
      <c r="F637" s="2" t="str">
        <f>IF(ISNUMBER(FIND("% dfgh",tbPassiveSkills[[#This Row],[Original]])),_xlfn.CONCAT("+x%",tbPassiveSkills[[#This Row],[MetaName]]),"NO MATCH")</f>
        <v>NO MATCH</v>
      </c>
      <c r="G637" s="2" t="s">
        <v>2391</v>
      </c>
    </row>
    <row r="638" spans="3:7" ht="30" hidden="1" customHeight="1" x14ac:dyDescent="0.25">
      <c r="C638" s="2" t="s">
        <v>3008</v>
      </c>
      <c r="D638" s="2">
        <v>0.1</v>
      </c>
      <c r="E638" s="2" t="s">
        <v>3374</v>
      </c>
      <c r="F638" s="2" t="str">
        <f>IF(ISNUMBER(FIND("% dfgh",tbPassiveSkills[[#This Row],[Original]])),_xlfn.CONCAT("+x%",tbPassiveSkills[[#This Row],[MetaName]]),"NO MATCH")</f>
        <v>NO MATCH</v>
      </c>
      <c r="G638" s="2" t="s">
        <v>2380</v>
      </c>
    </row>
    <row r="639" spans="3:7" ht="30" hidden="1" customHeight="1" x14ac:dyDescent="0.25">
      <c r="C639" s="2" t="s">
        <v>2392</v>
      </c>
      <c r="D639" s="1">
        <f>_xlfn.NUMBERVALUE(RIGHT(LEFT(tbPassiveSkills[[#This Row],[Original]],FIND("%",tbPassiveSkills[[#This Row],[Original]])-1),2))/100</f>
        <v>0.2</v>
      </c>
      <c r="E639" s="2" t="s">
        <v>3182</v>
      </c>
      <c r="F639" s="2" t="str">
        <f>IF(ISNUMBER(FIND("% dfgh",tbPassiveSkills[[#This Row],[Original]])),_xlfn.CONCAT("+x%",tbPassiveSkills[[#This Row],[MetaName]]),"NO MATCH")</f>
        <v>NO MATCH</v>
      </c>
      <c r="G639" s="2" t="s">
        <v>1810</v>
      </c>
    </row>
    <row r="640" spans="3:7" ht="30" hidden="1" customHeight="1" x14ac:dyDescent="0.25">
      <c r="C640" s="2" t="s">
        <v>2392</v>
      </c>
      <c r="D640" s="2">
        <v>0.1</v>
      </c>
      <c r="E640" s="2" t="s">
        <v>3374</v>
      </c>
      <c r="F640" s="2" t="str">
        <f>IF(ISNUMBER(FIND("% dfgh",tbPassiveSkills[[#This Row],[Original]])),_xlfn.CONCAT("+x%",tbPassiveSkills[[#This Row],[MetaName]]),"NO MATCH")</f>
        <v>NO MATCH</v>
      </c>
      <c r="G640" s="2" t="s">
        <v>2380</v>
      </c>
    </row>
    <row r="641" spans="3:7" ht="30" hidden="1" customHeight="1" x14ac:dyDescent="0.25">
      <c r="C641" s="2" t="s">
        <v>2393</v>
      </c>
      <c r="D641" s="1">
        <f>_xlfn.NUMBERVALUE(RIGHT(LEFT(tbPassiveSkills[[#This Row],[Original]],FIND("%",tbPassiveSkills[[#This Row],[Original]])-1),2))/100</f>
        <v>0.15</v>
      </c>
      <c r="E641" s="2" t="s">
        <v>3198</v>
      </c>
      <c r="F641" s="2" t="str">
        <f>IF(ISNUMBER(FIND("% dfgh",tbPassiveSkills[[#This Row],[Original]])),_xlfn.CONCAT("+x%",tbPassiveSkills[[#This Row],[MetaName]]),"NO MATCH")</f>
        <v>NO MATCH</v>
      </c>
      <c r="G641" s="2" t="s">
        <v>2273</v>
      </c>
    </row>
    <row r="642" spans="3:7" ht="30" hidden="1" customHeight="1" x14ac:dyDescent="0.25">
      <c r="C642" s="2" t="s">
        <v>2393</v>
      </c>
      <c r="D642" s="2">
        <v>0.08</v>
      </c>
      <c r="E642" s="2" t="s">
        <v>3374</v>
      </c>
      <c r="F642" s="2" t="str">
        <f>IF(ISNUMBER(FIND("% dfgh",tbPassiveSkills[[#This Row],[Original]])),_xlfn.CONCAT("+x%",tbPassiveSkills[[#This Row],[MetaName]]),"NO MATCH")</f>
        <v>NO MATCH</v>
      </c>
      <c r="G642" s="2" t="s">
        <v>1816</v>
      </c>
    </row>
    <row r="643" spans="3:7" ht="30" hidden="1" customHeight="1" x14ac:dyDescent="0.25">
      <c r="C643" s="2" t="s">
        <v>3009</v>
      </c>
      <c r="D643" s="2">
        <v>0.05</v>
      </c>
      <c r="E643" s="2" t="s">
        <v>3373</v>
      </c>
      <c r="F643" s="2" t="str">
        <f>IF(ISNUMBER(FIND("% dfgh",tbPassiveSkills[[#This Row],[Original]])),_xlfn.CONCAT("+x%",tbPassiveSkills[[#This Row],[MetaName]]),"NO MATCH")</f>
        <v>NO MATCH</v>
      </c>
      <c r="G643" s="2" t="s">
        <v>2218</v>
      </c>
    </row>
    <row r="644" spans="3:7" ht="30" hidden="1" customHeight="1" x14ac:dyDescent="0.25">
      <c r="C644" s="2" t="s">
        <v>3009</v>
      </c>
      <c r="D644" s="2">
        <v>0.05</v>
      </c>
      <c r="E644" s="2" t="s">
        <v>3374</v>
      </c>
      <c r="F644" s="2" t="str">
        <f>IF(ISNUMBER(FIND("% dfgh",tbPassiveSkills[[#This Row],[Original]])),_xlfn.CONCAT("+x%",tbPassiveSkills[[#This Row],[MetaName]]),"NO MATCH")</f>
        <v>NO MATCH</v>
      </c>
      <c r="G644" s="2" t="s">
        <v>2394</v>
      </c>
    </row>
    <row r="645" spans="3:7" ht="30" hidden="1" customHeight="1" x14ac:dyDescent="0.25">
      <c r="C645" s="2" t="s">
        <v>3010</v>
      </c>
      <c r="D645" s="2">
        <v>0.05</v>
      </c>
      <c r="E645" s="2" t="s">
        <v>3373</v>
      </c>
      <c r="F645" s="2" t="str">
        <f>IF(ISNUMBER(FIND("% dfgh",tbPassiveSkills[[#This Row],[Original]])),_xlfn.CONCAT("+x%",tbPassiveSkills[[#This Row],[MetaName]]),"NO MATCH")</f>
        <v>NO MATCH</v>
      </c>
      <c r="G645" s="2" t="s">
        <v>2218</v>
      </c>
    </row>
    <row r="646" spans="3:7" ht="30" hidden="1" customHeight="1" x14ac:dyDescent="0.25">
      <c r="C646" s="2" t="s">
        <v>3010</v>
      </c>
      <c r="D646" s="2">
        <v>0.08</v>
      </c>
      <c r="E646" s="2" t="s">
        <v>3374</v>
      </c>
      <c r="F646" s="2" t="str">
        <f>IF(ISNUMBER(FIND("% dfgh",tbPassiveSkills[[#This Row],[Original]])),_xlfn.CONCAT("+x%",tbPassiveSkills[[#This Row],[MetaName]]),"NO MATCH")</f>
        <v>NO MATCH</v>
      </c>
      <c r="G646" s="2" t="s">
        <v>1816</v>
      </c>
    </row>
    <row r="647" spans="3:7" ht="30" hidden="1" customHeight="1" x14ac:dyDescent="0.25">
      <c r="C647" s="2" t="s">
        <v>2395</v>
      </c>
      <c r="D647" s="1">
        <f>_xlfn.NUMBERVALUE(RIGHT(LEFT(tbPassiveSkills[[#This Row],[Original]],FIND("%",tbPassiveSkills[[#This Row],[Original]])-1),2))/100</f>
        <v>4.0000000000000001E-3</v>
      </c>
      <c r="E647" s="2" t="s">
        <v>3214</v>
      </c>
      <c r="F647" s="2" t="str">
        <f>IF(ISNUMBER(FIND("% dfgh",tbPassiveSkills[[#This Row],[Original]])),_xlfn.CONCAT("+x%",tbPassiveSkills[[#This Row],[MetaName]]),"NO MATCH")</f>
        <v>NO MATCH</v>
      </c>
      <c r="G647" s="2" t="s">
        <v>2121</v>
      </c>
    </row>
    <row r="648" spans="3:7" ht="30" hidden="1" customHeight="1" x14ac:dyDescent="0.25">
      <c r="C648" s="2" t="s">
        <v>2395</v>
      </c>
      <c r="D648" s="2">
        <v>0.15</v>
      </c>
      <c r="E648" s="2" t="s">
        <v>3369</v>
      </c>
      <c r="F648" s="2" t="str">
        <f>IF(ISNUMBER(FIND("% dfgh",tbPassiveSkills[[#This Row],[Original]])),_xlfn.CONCAT("+x%",tbPassiveSkills[[#This Row],[MetaName]]),"NO MATCH")</f>
        <v>NO MATCH</v>
      </c>
      <c r="G648" s="2" t="s">
        <v>2396</v>
      </c>
    </row>
    <row r="649" spans="3:7" ht="30" hidden="1" customHeight="1" x14ac:dyDescent="0.25">
      <c r="C649" s="2" t="s">
        <v>3011</v>
      </c>
      <c r="D649" s="1">
        <f>_xlfn.NUMBERVALUE(RIGHT(LEFT(tbPassiveSkills[[#This Row],[Original]],FIND("%",tbPassiveSkills[[#This Row],[Original]])-1),2))/100</f>
        <v>0.02</v>
      </c>
      <c r="E649" s="2" t="s">
        <v>3171</v>
      </c>
      <c r="F649" s="2" t="str">
        <f>IF(ISNUMBER(FIND("% dfgh",tbPassiveSkills[[#This Row],[Original]])),_xlfn.CONCAT("+x%",tbPassiveSkills[[#This Row],[MetaName]]),"NO MATCH")</f>
        <v>NO MATCH</v>
      </c>
      <c r="G649" s="2" t="s">
        <v>2397</v>
      </c>
    </row>
    <row r="650" spans="3:7" ht="30" hidden="1" customHeight="1" x14ac:dyDescent="0.25">
      <c r="C650" s="2" t="s">
        <v>3011</v>
      </c>
      <c r="D650" s="2">
        <v>0.08</v>
      </c>
      <c r="E650" s="2" t="s">
        <v>3374</v>
      </c>
      <c r="F650" s="2" t="str">
        <f>IF(ISNUMBER(FIND("% dfgh",tbPassiveSkills[[#This Row],[Original]])),_xlfn.CONCAT("+x%",tbPassiveSkills[[#This Row],[MetaName]]),"NO MATCH")</f>
        <v>NO MATCH</v>
      </c>
      <c r="G650" s="2" t="s">
        <v>1816</v>
      </c>
    </row>
    <row r="651" spans="3:7" ht="30" hidden="1" customHeight="1" x14ac:dyDescent="0.25">
      <c r="C651" s="2" t="s">
        <v>3012</v>
      </c>
      <c r="D651" s="2">
        <f>IF(ISNUMBER(FIND("+",tbPassiveSkills[[#This Row],[Original]])),_xlfn.NUMBERVALUE(LEFT(tbPassiveSkills[[#This Row],[Original]],FIND(" ",tbPassiveSkills[[#This Row],[Original]]))),"")</f>
        <v>5</v>
      </c>
      <c r="E651" s="2" t="s">
        <v>3134</v>
      </c>
      <c r="F651" s="2" t="str">
        <f>IF(ISNUMBER(FIND("% dfgh",tbPassiveSkills[[#This Row],[Original]])),_xlfn.CONCAT("+x%",tbPassiveSkills[[#This Row],[MetaName]]),"NO MATCH")</f>
        <v>NO MATCH</v>
      </c>
      <c r="G651" s="2" t="s">
        <v>2398</v>
      </c>
    </row>
    <row r="652" spans="3:7" ht="30" hidden="1" customHeight="1" x14ac:dyDescent="0.25">
      <c r="C652" s="2" t="s">
        <v>3012</v>
      </c>
      <c r="D652" s="2">
        <v>0.1</v>
      </c>
      <c r="E652" s="2" t="s">
        <v>3374</v>
      </c>
      <c r="F652" s="2" t="str">
        <f>IF(ISNUMBER(FIND("% dfgh",tbPassiveSkills[[#This Row],[Original]])),_xlfn.CONCAT("+x%",tbPassiveSkills[[#This Row],[MetaName]]),"NO MATCH")</f>
        <v>NO MATCH</v>
      </c>
      <c r="G652" s="2" t="s">
        <v>2380</v>
      </c>
    </row>
    <row r="653" spans="3:7" ht="30" hidden="1" customHeight="1" x14ac:dyDescent="0.25">
      <c r="C653" s="2" t="s">
        <v>3013</v>
      </c>
      <c r="D653" s="2">
        <v>0.1</v>
      </c>
      <c r="E653" s="2" t="s">
        <v>3369</v>
      </c>
      <c r="F653" s="2" t="str">
        <f>IF(ISNUMBER(FIND("% dfgh",tbPassiveSkills[[#This Row],[Original]])),_xlfn.CONCAT("+x%",tbPassiveSkills[[#This Row],[MetaName]]),"NO MATCH")</f>
        <v>NO MATCH</v>
      </c>
      <c r="G653" s="2" t="s">
        <v>2399</v>
      </c>
    </row>
    <row r="654" spans="3:7" ht="30" hidden="1" customHeight="1" x14ac:dyDescent="0.25">
      <c r="C654" s="2" t="s">
        <v>3013</v>
      </c>
      <c r="D654" s="2">
        <v>0.08</v>
      </c>
      <c r="E654" s="2" t="s">
        <v>3374</v>
      </c>
      <c r="F654" s="2" t="str">
        <f>IF(ISNUMBER(FIND("% dfgh",tbPassiveSkills[[#This Row],[Original]])),_xlfn.CONCAT("+x%",tbPassiveSkills[[#This Row],[MetaName]]),"NO MATCH")</f>
        <v>NO MATCH</v>
      </c>
      <c r="G654" s="2" t="s">
        <v>1816</v>
      </c>
    </row>
    <row r="655" spans="3:7" ht="30" hidden="1" customHeight="1" x14ac:dyDescent="0.25">
      <c r="C655" s="2" t="s">
        <v>3014</v>
      </c>
      <c r="D655" s="2">
        <v>0.3</v>
      </c>
      <c r="E655" s="2" t="s">
        <v>3370</v>
      </c>
      <c r="F655" s="2" t="str">
        <f>IF(ISNUMBER(FIND("% dfgh",tbPassiveSkills[[#This Row],[Original]])),_xlfn.CONCAT("+x%",tbPassiveSkills[[#This Row],[MetaName]]),"NO MATCH")</f>
        <v>NO MATCH</v>
      </c>
      <c r="G655" s="2" t="s">
        <v>2400</v>
      </c>
    </row>
    <row r="656" spans="3:7" ht="30" hidden="1" customHeight="1" x14ac:dyDescent="0.25">
      <c r="C656" s="2" t="s">
        <v>3014</v>
      </c>
      <c r="D656" s="2">
        <v>0.08</v>
      </c>
      <c r="E656" s="2" t="s">
        <v>3374</v>
      </c>
      <c r="F656" s="2" t="str">
        <f>IF(ISNUMBER(FIND("% dfgh",tbPassiveSkills[[#This Row],[Original]])),_xlfn.CONCAT("+x%",tbPassiveSkills[[#This Row],[MetaName]]),"NO MATCH")</f>
        <v>NO MATCH</v>
      </c>
      <c r="G656" s="2" t="s">
        <v>1816</v>
      </c>
    </row>
    <row r="657" spans="3:7" ht="30" hidden="1" customHeight="1" x14ac:dyDescent="0.25">
      <c r="C657" s="2" t="s">
        <v>3015</v>
      </c>
      <c r="D657" s="2">
        <v>0.05</v>
      </c>
      <c r="E657" s="2" t="s">
        <v>3374</v>
      </c>
      <c r="F657" s="2" t="str">
        <f>IF(ISNUMBER(FIND("% dfgh",tbPassiveSkills[[#This Row],[Original]])),_xlfn.CONCAT("+x%",tbPassiveSkills[[#This Row],[MetaName]]),"NO MATCH")</f>
        <v>NO MATCH</v>
      </c>
      <c r="G657" s="2" t="s">
        <v>2394</v>
      </c>
    </row>
    <row r="658" spans="3:7" ht="30" hidden="1" customHeight="1" x14ac:dyDescent="0.25">
      <c r="C658" s="2" t="s">
        <v>3015</v>
      </c>
      <c r="D658" s="2">
        <v>0.03</v>
      </c>
      <c r="E658" s="2" t="s">
        <v>3490</v>
      </c>
      <c r="F658" s="2" t="str">
        <f>IF(ISNUMBER(FIND("% dfgh",tbPassiveSkills[[#This Row],[Original]])),_xlfn.CONCAT("+x%",tbPassiveSkills[[#This Row],[MetaName]]),"NO MATCH")</f>
        <v>NO MATCH</v>
      </c>
      <c r="G658" s="2" t="s">
        <v>2315</v>
      </c>
    </row>
    <row r="659" spans="3:7" ht="30" hidden="1" customHeight="1" x14ac:dyDescent="0.25">
      <c r="C659" s="2" t="s">
        <v>3016</v>
      </c>
      <c r="D659" s="2">
        <v>0.08</v>
      </c>
      <c r="E659" s="2" t="s">
        <v>3374</v>
      </c>
      <c r="F659" s="2" t="str">
        <f>IF(ISNUMBER(FIND("% dfgh",tbPassiveSkills[[#This Row],[Original]])),_xlfn.CONCAT("+x%",tbPassiveSkills[[#This Row],[MetaName]]),"NO MATCH")</f>
        <v>NO MATCH</v>
      </c>
      <c r="G659" s="2" t="s">
        <v>1816</v>
      </c>
    </row>
    <row r="660" spans="3:7" ht="30" hidden="1" customHeight="1" x14ac:dyDescent="0.25">
      <c r="C660" s="2" t="s">
        <v>3016</v>
      </c>
      <c r="D660" s="2">
        <v>0.04</v>
      </c>
      <c r="E660" s="2" t="s">
        <v>3490</v>
      </c>
      <c r="F660" s="2" t="str">
        <f>IF(ISNUMBER(FIND("% dfgh",tbPassiveSkills[[#This Row],[Original]])),_xlfn.CONCAT("+x%",tbPassiveSkills[[#This Row],[MetaName]]),"NO MATCH")</f>
        <v>NO MATCH</v>
      </c>
      <c r="G660" s="2" t="s">
        <v>2401</v>
      </c>
    </row>
    <row r="661" spans="3:7" ht="30" hidden="1" customHeight="1" x14ac:dyDescent="0.25">
      <c r="C661" s="2" t="s">
        <v>3017</v>
      </c>
      <c r="D661" s="2">
        <v>0.05</v>
      </c>
      <c r="E661" s="2" t="s">
        <v>3374</v>
      </c>
      <c r="F661" s="2" t="str">
        <f>IF(ISNUMBER(FIND("% dfgh",tbPassiveSkills[[#This Row],[Original]])),_xlfn.CONCAT("+x%",tbPassiveSkills[[#This Row],[MetaName]]),"NO MATCH")</f>
        <v>NO MATCH</v>
      </c>
      <c r="G661" s="2" t="s">
        <v>2394</v>
      </c>
    </row>
    <row r="662" spans="3:7" ht="30" hidden="1" customHeight="1" x14ac:dyDescent="0.25">
      <c r="C662" s="2" t="s">
        <v>3017</v>
      </c>
      <c r="D662" s="2">
        <v>0.03</v>
      </c>
      <c r="E662" s="2" t="s">
        <v>3490</v>
      </c>
      <c r="F662" s="2" t="str">
        <f>IF(ISNUMBER(FIND("% dfgh",tbPassiveSkills[[#This Row],[Original]])),_xlfn.CONCAT("+x%",tbPassiveSkills[[#This Row],[MetaName]]),"NO MATCH")</f>
        <v>NO MATCH</v>
      </c>
      <c r="G662" s="2" t="s">
        <v>2315</v>
      </c>
    </row>
    <row r="663" spans="3:7" ht="30" hidden="1" customHeight="1" x14ac:dyDescent="0.25">
      <c r="C663" s="2" t="s">
        <v>2402</v>
      </c>
      <c r="D663" s="2">
        <v>0.02</v>
      </c>
      <c r="E663" s="2" t="s">
        <v>3471</v>
      </c>
      <c r="F663" s="2" t="str">
        <f>IF(ISNUMBER(FIND("% dfgh",tbPassiveSkills[[#This Row],[Original]])),_xlfn.CONCAT("+x%",tbPassiveSkills[[#This Row],[MetaName]]),"NO MATCH")</f>
        <v>NO MATCH</v>
      </c>
      <c r="G663" s="2" t="s">
        <v>3441</v>
      </c>
    </row>
    <row r="664" spans="3:7" ht="30" hidden="1" customHeight="1" x14ac:dyDescent="0.25">
      <c r="C664" s="2" t="s">
        <v>2402</v>
      </c>
      <c r="D664" s="2">
        <v>0.05</v>
      </c>
      <c r="E664" s="2" t="s">
        <v>3374</v>
      </c>
      <c r="F664" s="2" t="str">
        <f>IF(ISNUMBER(FIND("% dfgh",tbPassiveSkills[[#This Row],[Original]])),_xlfn.CONCAT("+x%",tbPassiveSkills[[#This Row],[MetaName]]),"NO MATCH")</f>
        <v>NO MATCH</v>
      </c>
      <c r="G664" s="2" t="s">
        <v>2394</v>
      </c>
    </row>
    <row r="665" spans="3:7" ht="30" hidden="1" customHeight="1" x14ac:dyDescent="0.25">
      <c r="C665" s="2" t="s">
        <v>2403</v>
      </c>
      <c r="D665" s="2">
        <v>0.05</v>
      </c>
      <c r="E665" s="2" t="s">
        <v>3374</v>
      </c>
      <c r="F665" s="2" t="str">
        <f>IF(ISNUMBER(FIND("% dfgh",tbPassiveSkills[[#This Row],[Original]])),_xlfn.CONCAT("+x%",tbPassiveSkills[[#This Row],[MetaName]]),"NO MATCH")</f>
        <v>NO MATCH</v>
      </c>
      <c r="G665" s="2" t="s">
        <v>2394</v>
      </c>
    </row>
    <row r="666" spans="3:7" ht="30" hidden="1" customHeight="1" x14ac:dyDescent="0.25">
      <c r="C666" s="2" t="s">
        <v>2403</v>
      </c>
      <c r="D666" s="2">
        <v>0.1</v>
      </c>
      <c r="E666" s="2" t="s">
        <v>3405</v>
      </c>
      <c r="F666" s="2" t="str">
        <f>IF(ISNUMBER(FIND("% dfgh",tbPassiveSkills[[#This Row],[Original]])),_xlfn.CONCAT("+x%",tbPassiveSkills[[#This Row],[MetaName]]),"NO MATCH")</f>
        <v>NO MATCH</v>
      </c>
      <c r="G666" s="2" t="s">
        <v>2404</v>
      </c>
    </row>
    <row r="667" spans="3:7" ht="30" hidden="1" customHeight="1" x14ac:dyDescent="0.25">
      <c r="C667" s="2" t="s">
        <v>2405</v>
      </c>
      <c r="D667" s="2">
        <v>0.05</v>
      </c>
      <c r="E667" s="2" t="s">
        <v>3354</v>
      </c>
      <c r="F667" s="2" t="str">
        <f>IF(ISNUMBER(FIND("% dfgh",tbPassiveSkills[[#This Row],[Original]])),_xlfn.CONCAT("+x%",tbPassiveSkills[[#This Row],[MetaName]]),"NO MATCH")</f>
        <v>NO MATCH</v>
      </c>
      <c r="G667" s="2" t="s">
        <v>2406</v>
      </c>
    </row>
    <row r="668" spans="3:7" ht="30" hidden="1" customHeight="1" x14ac:dyDescent="0.25">
      <c r="C668" s="2" t="s">
        <v>2405</v>
      </c>
      <c r="D668" s="2">
        <v>0.1</v>
      </c>
      <c r="E668" s="2" t="s">
        <v>3368</v>
      </c>
      <c r="F668" s="2" t="str">
        <f>IF(ISNUMBER(FIND("% dfgh",tbPassiveSkills[[#This Row],[Original]])),_xlfn.CONCAT("+x%",tbPassiveSkills[[#This Row],[MetaName]]),"NO MATCH")</f>
        <v>NO MATCH</v>
      </c>
      <c r="G668" s="2" t="s">
        <v>2390</v>
      </c>
    </row>
    <row r="669" spans="3:7" ht="30" hidden="1" customHeight="1" x14ac:dyDescent="0.25">
      <c r="C669" s="2" t="s">
        <v>2407</v>
      </c>
      <c r="D669" s="2">
        <v>0.05</v>
      </c>
      <c r="E669" s="2" t="s">
        <v>3355</v>
      </c>
      <c r="F669" s="2" t="str">
        <f>IF(ISNUMBER(FIND("% dfgh",tbPassiveSkills[[#This Row],[Original]])),_xlfn.CONCAT("+x%",tbPassiveSkills[[#This Row],[MetaName]]),"NO MATCH")</f>
        <v>NO MATCH</v>
      </c>
      <c r="G669" s="2" t="s">
        <v>2408</v>
      </c>
    </row>
    <row r="670" spans="3:7" ht="30" hidden="1" customHeight="1" x14ac:dyDescent="0.25">
      <c r="C670" s="2" t="s">
        <v>2407</v>
      </c>
      <c r="D670" s="2">
        <v>0.1</v>
      </c>
      <c r="E670" s="2" t="s">
        <v>3368</v>
      </c>
      <c r="F670" s="2" t="str">
        <f>IF(ISNUMBER(FIND("% dfgh",tbPassiveSkills[[#This Row],[Original]])),_xlfn.CONCAT("+x%",tbPassiveSkills[[#This Row],[MetaName]]),"NO MATCH")</f>
        <v>NO MATCH</v>
      </c>
      <c r="G670" s="2" t="s">
        <v>2390</v>
      </c>
    </row>
    <row r="671" spans="3:7" ht="30" hidden="1" customHeight="1" x14ac:dyDescent="0.25">
      <c r="C671" s="2" t="s">
        <v>3018</v>
      </c>
      <c r="D671" s="2">
        <v>0.4</v>
      </c>
      <c r="E671" s="2" t="s">
        <v>3416</v>
      </c>
      <c r="F671" s="2" t="str">
        <f>IF(ISNUMBER(FIND("% dfgh",tbPassiveSkills[[#This Row],[Original]])),_xlfn.CONCAT("+x%",tbPassiveSkills[[#This Row],[MetaName]]),"NO MATCH")</f>
        <v>NO MATCH</v>
      </c>
      <c r="G671" s="2" t="s">
        <v>2409</v>
      </c>
    </row>
    <row r="672" spans="3:7" ht="30" hidden="1" customHeight="1" x14ac:dyDescent="0.25">
      <c r="C672" s="2" t="s">
        <v>3018</v>
      </c>
      <c r="D672" s="2">
        <v>4.0000000000000001E-3</v>
      </c>
      <c r="E672" s="2" t="s">
        <v>3220</v>
      </c>
      <c r="F672" s="2" t="str">
        <f>IF(ISNUMBER(FIND("% dfgh",tbPassiveSkills[[#This Row],[Original]])),_xlfn.CONCAT("+x%",tbPassiveSkills[[#This Row],[MetaName]]),"NO MATCH")</f>
        <v>NO MATCH</v>
      </c>
      <c r="G672" s="2" t="s">
        <v>2313</v>
      </c>
    </row>
    <row r="673" spans="3:7" ht="30" hidden="1" customHeight="1" x14ac:dyDescent="0.25">
      <c r="C673" s="2" t="s">
        <v>3019</v>
      </c>
      <c r="D673" s="2">
        <v>4.0000000000000001E-3</v>
      </c>
      <c r="E673" s="2" t="s">
        <v>3220</v>
      </c>
      <c r="F673" s="2" t="str">
        <f>IF(ISNUMBER(FIND("% dfgh",tbPassiveSkills[[#This Row],[Original]])),_xlfn.CONCAT("+x%",tbPassiveSkills[[#This Row],[MetaName]]),"NO MATCH")</f>
        <v>NO MATCH</v>
      </c>
      <c r="G673" s="2" t="s">
        <v>2313</v>
      </c>
    </row>
    <row r="674" spans="3:7" ht="30" hidden="1" customHeight="1" x14ac:dyDescent="0.25">
      <c r="C674" s="2" t="s">
        <v>3020</v>
      </c>
      <c r="D674" s="2">
        <f>IF(ISNUMBER(FIND("+",tbPassiveSkills[[#This Row],[Original]])),_xlfn.NUMBERVALUE(LEFT(tbPassiveSkills[[#This Row],[Original]],FIND(" ",tbPassiveSkills[[#This Row],[Original]]))),"")</f>
        <v>2</v>
      </c>
      <c r="E674" s="2" t="s">
        <v>3135</v>
      </c>
      <c r="F674" s="2" t="str">
        <f>IF(ISNUMBER(FIND("% dfgh",tbPassiveSkills[[#This Row],[Original]])),_xlfn.CONCAT("+x%",tbPassiveSkills[[#This Row],[MetaName]]),"NO MATCH")</f>
        <v>NO MATCH</v>
      </c>
      <c r="G674" s="2" t="s">
        <v>2411</v>
      </c>
    </row>
    <row r="675" spans="3:7" ht="30" hidden="1" customHeight="1" x14ac:dyDescent="0.25">
      <c r="C675" s="2" t="s">
        <v>3020</v>
      </c>
      <c r="D675" s="2">
        <v>0.5</v>
      </c>
      <c r="E675" s="2" t="s">
        <v>3416</v>
      </c>
      <c r="F675" s="2" t="str">
        <f>IF(ISNUMBER(FIND("% dfgh",tbPassiveSkills[[#This Row],[Original]])),_xlfn.CONCAT("+x%",tbPassiveSkills[[#This Row],[MetaName]]),"NO MATCH")</f>
        <v>NO MATCH</v>
      </c>
      <c r="G675" s="2" t="s">
        <v>2410</v>
      </c>
    </row>
    <row r="676" spans="3:7" ht="30" hidden="1" customHeight="1" x14ac:dyDescent="0.25">
      <c r="C676" s="2" t="s">
        <v>2412</v>
      </c>
      <c r="D676" s="2">
        <v>0.05</v>
      </c>
      <c r="E676" s="2" t="s">
        <v>3367</v>
      </c>
      <c r="F676" s="2" t="str">
        <f>IF(ISNUMBER(FIND("% dfgh",tbPassiveSkills[[#This Row],[Original]])),_xlfn.CONCAT("+x%",tbPassiveSkills[[#This Row],[MetaName]]),"NO MATCH")</f>
        <v>NO MATCH</v>
      </c>
      <c r="G676" s="2" t="s">
        <v>2413</v>
      </c>
    </row>
    <row r="677" spans="3:7" ht="30" hidden="1" customHeight="1" x14ac:dyDescent="0.25">
      <c r="C677" s="2" t="s">
        <v>2412</v>
      </c>
      <c r="D677" s="2">
        <v>0.1</v>
      </c>
      <c r="E677" s="2" t="s">
        <v>3369</v>
      </c>
      <c r="F677" s="2" t="str">
        <f>IF(ISNUMBER(FIND("% dfgh",tbPassiveSkills[[#This Row],[Original]])),_xlfn.CONCAT("+x%",tbPassiveSkills[[#This Row],[MetaName]]),"NO MATCH")</f>
        <v>NO MATCH</v>
      </c>
      <c r="G677" s="2" t="s">
        <v>2399</v>
      </c>
    </row>
    <row r="678" spans="3:7" ht="30" hidden="1" customHeight="1" x14ac:dyDescent="0.25">
      <c r="C678" s="2" t="s">
        <v>2414</v>
      </c>
      <c r="D678" s="2">
        <f>IF(ISNUMBER(FIND("+",tbPassiveSkills[[#This Row],[Original]])),_xlfn.NUMBERVALUE(LEFT(tbPassiveSkills[[#This Row],[Original]],FIND(" ",tbPassiveSkills[[#This Row],[Original]]))),"")</f>
        <v>5</v>
      </c>
      <c r="E678" s="2" t="str">
        <f>IF(ISNUMBER(FIND("+",tbPassiveSkills[[#This Row],[Original]])),_xlfn.CONCAT("+x to ",RIGHT(tbPassiveSkills[[#This Row],[Original]],LEN(tbPassiveSkills[[#This Row],[Original]])-FIND("to ",tbPassiveSkills[[#This Row],[Original]])-2)),"")</f>
        <v>+x to Intelligence</v>
      </c>
      <c r="F678" s="2" t="str">
        <f>IF(ISNUMBER(FIND("% dfgh",tbPassiveSkills[[#This Row],[Original]])),_xlfn.CONCAT("+x%",tbPassiveSkills[[#This Row],[MetaName]]),"NO MATCH")</f>
        <v>NO MATCH</v>
      </c>
      <c r="G678" s="2" t="s">
        <v>2416</v>
      </c>
    </row>
    <row r="679" spans="3:7" ht="30" hidden="1" customHeight="1" x14ac:dyDescent="0.25">
      <c r="C679" s="2" t="s">
        <v>2414</v>
      </c>
      <c r="D679" s="2">
        <v>0.2</v>
      </c>
      <c r="E679" s="2" t="s">
        <v>3369</v>
      </c>
      <c r="F679" s="2" t="str">
        <f>IF(ISNUMBER(FIND("% dfgh",tbPassiveSkills[[#This Row],[Original]])),_xlfn.CONCAT("+x%",tbPassiveSkills[[#This Row],[MetaName]]),"NO MATCH")</f>
        <v>NO MATCH</v>
      </c>
      <c r="G679" s="2" t="s">
        <v>2415</v>
      </c>
    </row>
    <row r="680" spans="3:7" ht="30" hidden="1" customHeight="1" x14ac:dyDescent="0.25">
      <c r="C680" s="2" t="s">
        <v>3021</v>
      </c>
      <c r="D680" s="2">
        <v>0.1</v>
      </c>
      <c r="E680" s="2" t="s">
        <v>3369</v>
      </c>
      <c r="F680" s="2" t="str">
        <f>IF(ISNUMBER(FIND("% dfgh",tbPassiveSkills[[#This Row],[Original]])),_xlfn.CONCAT("+x%",tbPassiveSkills[[#This Row],[MetaName]]),"NO MATCH")</f>
        <v>NO MATCH</v>
      </c>
      <c r="G680" s="2" t="s">
        <v>2399</v>
      </c>
    </row>
    <row r="681" spans="3:7" ht="30" hidden="1" customHeight="1" x14ac:dyDescent="0.25">
      <c r="C681" s="2" t="s">
        <v>3021</v>
      </c>
      <c r="D681" s="2">
        <v>0.04</v>
      </c>
      <c r="E681" s="2" t="s">
        <v>3373</v>
      </c>
      <c r="F681" s="2" t="str">
        <f>IF(ISNUMBER(FIND("% dfgh",tbPassiveSkills[[#This Row],[Original]])),_xlfn.CONCAT("+x%",tbPassiveSkills[[#This Row],[MetaName]]),"NO MATCH")</f>
        <v>NO MATCH</v>
      </c>
      <c r="G681" s="2" t="s">
        <v>1819</v>
      </c>
    </row>
    <row r="682" spans="3:7" ht="30" hidden="1" customHeight="1" x14ac:dyDescent="0.25">
      <c r="C682" s="2" t="s">
        <v>3022</v>
      </c>
      <c r="D682" s="2">
        <f>IF(ISNUMBER(FIND("+",tbPassiveSkills[[#This Row],[Original]])),_xlfn.NUMBERVALUE(LEFT(tbPassiveSkills[[#This Row],[Original]],FIND(" ",tbPassiveSkills[[#This Row],[Original]]))),"")</f>
        <v>14</v>
      </c>
      <c r="E682" s="2" t="str">
        <f>IF(ISNUMBER(FIND("+",tbPassiveSkills[[#This Row],[Original]])),_xlfn.CONCAT("+x to ",RIGHT(tbPassiveSkills[[#This Row],[Original]],LEN(tbPassiveSkills[[#This Row],[Original]])-FIND("to ",tbPassiveSkills[[#This Row],[Original]])-2)),"")</f>
        <v>+x to maximum Life</v>
      </c>
      <c r="F682" s="2" t="str">
        <f>IF(ISNUMBER(FIND("% dfgh",tbPassiveSkills[[#This Row],[Original]])),_xlfn.CONCAT("+x%",tbPassiveSkills[[#This Row],[MetaName]]),"NO MATCH")</f>
        <v>NO MATCH</v>
      </c>
      <c r="G682" s="2" t="s">
        <v>2417</v>
      </c>
    </row>
    <row r="683" spans="3:7" ht="30" hidden="1" customHeight="1" x14ac:dyDescent="0.25">
      <c r="C683" s="2" t="s">
        <v>3022</v>
      </c>
      <c r="D683" s="2">
        <v>0.2</v>
      </c>
      <c r="E683" s="2" t="s">
        <v>3369</v>
      </c>
      <c r="F683" s="2" t="str">
        <f>IF(ISNUMBER(FIND("% dfgh",tbPassiveSkills[[#This Row],[Original]])),_xlfn.CONCAT("+x%",tbPassiveSkills[[#This Row],[MetaName]]),"NO MATCH")</f>
        <v>NO MATCH</v>
      </c>
      <c r="G683" s="2" t="s">
        <v>2415</v>
      </c>
    </row>
    <row r="684" spans="3:7" ht="30" hidden="1" customHeight="1" x14ac:dyDescent="0.25">
      <c r="C684" s="2" t="s">
        <v>2418</v>
      </c>
      <c r="D684" s="2">
        <v>0.1</v>
      </c>
      <c r="E684" s="2" t="s">
        <v>3369</v>
      </c>
      <c r="F684" s="2" t="str">
        <f>IF(ISNUMBER(FIND("% dfgh",tbPassiveSkills[[#This Row],[Original]])),_xlfn.CONCAT("+x%",tbPassiveSkills[[#This Row],[MetaName]]),"NO MATCH")</f>
        <v>NO MATCH</v>
      </c>
      <c r="G684" s="2" t="s">
        <v>2399</v>
      </c>
    </row>
    <row r="685" spans="3:7" ht="30" hidden="1" customHeight="1" x14ac:dyDescent="0.25">
      <c r="C685" s="2" t="s">
        <v>2418</v>
      </c>
      <c r="D685" s="2">
        <v>0.05</v>
      </c>
      <c r="E685" s="2" t="s">
        <v>3490</v>
      </c>
      <c r="F685" s="2" t="str">
        <f>IF(ISNUMBER(FIND("% dfgh",tbPassiveSkills[[#This Row],[Original]])),_xlfn.CONCAT("+x%",tbPassiveSkills[[#This Row],[MetaName]]),"NO MATCH")</f>
        <v>NO MATCH</v>
      </c>
      <c r="G685" s="2" t="s">
        <v>2419</v>
      </c>
    </row>
    <row r="686" spans="3:7" ht="30" hidden="1" customHeight="1" x14ac:dyDescent="0.25">
      <c r="C686" s="2" t="s">
        <v>2420</v>
      </c>
      <c r="D686" s="2">
        <v>0.08</v>
      </c>
      <c r="E686" s="2" t="s">
        <v>3371</v>
      </c>
      <c r="F686" s="2" t="str">
        <f>IF(ISNUMBER(FIND("% dfgh",tbPassiveSkills[[#This Row],[Original]])),_xlfn.CONCAT("+x%",tbPassiveSkills[[#This Row],[MetaName]]),"NO MATCH")</f>
        <v>NO MATCH</v>
      </c>
      <c r="G686" s="2" t="s">
        <v>2421</v>
      </c>
    </row>
    <row r="687" spans="3:7" ht="30" hidden="1" customHeight="1" x14ac:dyDescent="0.25">
      <c r="C687" s="2" t="s">
        <v>2422</v>
      </c>
      <c r="D687" s="1">
        <f>_xlfn.NUMBERVALUE(RIGHT(LEFT(tbPassiveSkills[[#This Row],[Original]],FIND("%",tbPassiveSkills[[#This Row],[Original]])-1),2))/100</f>
        <v>0.1</v>
      </c>
      <c r="E687" s="2" t="s">
        <v>3204</v>
      </c>
      <c r="F687" s="2" t="str">
        <f>IF(ISNUMBER(FIND("% dfgh",tbPassiveSkills[[#This Row],[Original]])),_xlfn.CONCAT("+x%",tbPassiveSkills[[#This Row],[MetaName]]),"NO MATCH")</f>
        <v>NO MATCH</v>
      </c>
      <c r="G687" s="2" t="s">
        <v>2423</v>
      </c>
    </row>
    <row r="688" spans="3:7" ht="30" hidden="1" customHeight="1" x14ac:dyDescent="0.25">
      <c r="C688" s="2" t="s">
        <v>2424</v>
      </c>
      <c r="D688" s="1">
        <f>_xlfn.NUMBERVALUE(RIGHT(LEFT(tbPassiveSkills[[#This Row],[Original]],FIND("%",tbPassiveSkills[[#This Row],[Original]])-1),2))/100</f>
        <v>0.05</v>
      </c>
      <c r="E688" s="2" t="s">
        <v>3145</v>
      </c>
      <c r="F688" s="2" t="str">
        <f>IF(ISNUMBER(FIND("% dfgh",tbPassiveSkills[[#This Row],[Original]])),_xlfn.CONCAT("+x%",tbPassiveSkills[[#This Row],[MetaName]]),"NO MATCH")</f>
        <v>NO MATCH</v>
      </c>
      <c r="G688" s="2" t="s">
        <v>2425</v>
      </c>
    </row>
    <row r="689" spans="3:7" ht="30" hidden="1" customHeight="1" x14ac:dyDescent="0.25">
      <c r="C689" s="2" t="s">
        <v>2424</v>
      </c>
      <c r="D689" s="2">
        <v>0.1</v>
      </c>
      <c r="E689" s="2" t="s">
        <v>3378</v>
      </c>
      <c r="F689" s="2" t="str">
        <f>IF(ISNUMBER(FIND("% dfgh",tbPassiveSkills[[#This Row],[Original]])),_xlfn.CONCAT("+x%",tbPassiveSkills[[#This Row],[MetaName]]),"NO MATCH")</f>
        <v>NO MATCH</v>
      </c>
      <c r="G689" s="2" t="s">
        <v>2426</v>
      </c>
    </row>
    <row r="690" spans="3:7" ht="30" hidden="1" customHeight="1" x14ac:dyDescent="0.25">
      <c r="C690" s="2" t="s">
        <v>2427</v>
      </c>
      <c r="D690" s="2">
        <v>0.05</v>
      </c>
      <c r="E690" s="2" t="s">
        <v>3376</v>
      </c>
      <c r="F690" s="2" t="str">
        <f>IF(ISNUMBER(FIND("% dfgh",tbPassiveSkills[[#This Row],[Original]])),_xlfn.CONCAT("+x%",tbPassiveSkills[[#This Row],[MetaName]]),"NO MATCH")</f>
        <v>NO MATCH</v>
      </c>
      <c r="G690" s="2" t="s">
        <v>2428</v>
      </c>
    </row>
    <row r="691" spans="3:7" ht="30" hidden="1" customHeight="1" x14ac:dyDescent="0.25">
      <c r="C691" s="2" t="s">
        <v>3023</v>
      </c>
      <c r="D691" s="2">
        <v>0.2</v>
      </c>
      <c r="E691" s="2" t="s">
        <v>3377</v>
      </c>
      <c r="F691" s="2" t="str">
        <f>IF(ISNUMBER(FIND("% dfgh",tbPassiveSkills[[#This Row],[Original]])),_xlfn.CONCAT("+x%",tbPassiveSkills[[#This Row],[MetaName]]),"NO MATCH")</f>
        <v>NO MATCH</v>
      </c>
      <c r="G691" s="2" t="s">
        <v>2429</v>
      </c>
    </row>
    <row r="692" spans="3:7" ht="30" hidden="1" customHeight="1" x14ac:dyDescent="0.25">
      <c r="C692" s="2" t="s">
        <v>3024</v>
      </c>
      <c r="D692" s="2">
        <v>0.25</v>
      </c>
      <c r="E692" s="2" t="s">
        <v>3377</v>
      </c>
      <c r="F692" s="2" t="str">
        <f>IF(ISNUMBER(FIND("% dfgh",tbPassiveSkills[[#This Row],[Original]])),_xlfn.CONCAT("+x%",tbPassiveSkills[[#This Row],[MetaName]]),"NO MATCH")</f>
        <v>NO MATCH</v>
      </c>
      <c r="G692" s="2" t="s">
        <v>2430</v>
      </c>
    </row>
    <row r="693" spans="3:7" ht="30" hidden="1" customHeight="1" x14ac:dyDescent="0.25">
      <c r="C693" s="2" t="s">
        <v>3025</v>
      </c>
      <c r="D693" s="2">
        <v>0.1</v>
      </c>
      <c r="E693" s="2" t="s">
        <v>3529</v>
      </c>
      <c r="F693" s="2" t="str">
        <f>IF(ISNUMBER(FIND("% dfgh",tbPassiveSkills[[#This Row],[Original]])),_xlfn.CONCAT("+x%",tbPassiveSkills[[#This Row],[MetaName]]),"NO MATCH")</f>
        <v>NO MATCH</v>
      </c>
      <c r="G693" s="2" t="s">
        <v>2431</v>
      </c>
    </row>
    <row r="694" spans="3:7" ht="30" hidden="1" customHeight="1" x14ac:dyDescent="0.25">
      <c r="C694" s="2" t="s">
        <v>3025</v>
      </c>
      <c r="D694" s="2">
        <v>0.2</v>
      </c>
      <c r="E694" s="2" t="s">
        <v>3377</v>
      </c>
      <c r="F694" s="2" t="str">
        <f>IF(ISNUMBER(FIND("% dfgh",tbPassiveSkills[[#This Row],[Original]])),_xlfn.CONCAT("+x%",tbPassiveSkills[[#This Row],[MetaName]]),"NO MATCH")</f>
        <v>NO MATCH</v>
      </c>
      <c r="G694" s="2" t="s">
        <v>2429</v>
      </c>
    </row>
    <row r="695" spans="3:7" ht="30" hidden="1" customHeight="1" x14ac:dyDescent="0.25">
      <c r="C695" s="2" t="s">
        <v>3026</v>
      </c>
      <c r="D695" s="2">
        <v>0.1</v>
      </c>
      <c r="E695" s="2" t="s">
        <v>3529</v>
      </c>
      <c r="F695" s="2" t="str">
        <f>IF(ISNUMBER(FIND("% dfgh",tbPassiveSkills[[#This Row],[Original]])),_xlfn.CONCAT("+x%",tbPassiveSkills[[#This Row],[MetaName]]),"NO MATCH")</f>
        <v>NO MATCH</v>
      </c>
      <c r="G695" s="2" t="s">
        <v>2431</v>
      </c>
    </row>
    <row r="696" spans="3:7" ht="30" hidden="1" customHeight="1" x14ac:dyDescent="0.25">
      <c r="C696" s="2" t="s">
        <v>3027</v>
      </c>
      <c r="D696" s="2">
        <v>0.12</v>
      </c>
      <c r="E696" s="2" t="s">
        <v>3529</v>
      </c>
      <c r="F696" s="2" t="str">
        <f>IF(ISNUMBER(FIND("% dfgh",tbPassiveSkills[[#This Row],[Original]])),_xlfn.CONCAT("+x%",tbPassiveSkills[[#This Row],[MetaName]]),"NO MATCH")</f>
        <v>NO MATCH</v>
      </c>
      <c r="G696" s="2" t="s">
        <v>2432</v>
      </c>
    </row>
    <row r="697" spans="3:7" ht="30" hidden="1" customHeight="1" x14ac:dyDescent="0.25">
      <c r="C697" s="2" t="s">
        <v>3028</v>
      </c>
      <c r="D697" s="1">
        <f>_xlfn.NUMBERVALUE(RIGHT(LEFT(tbPassiveSkills[[#This Row],[Original]],FIND("%",tbPassiveSkills[[#This Row],[Original]])-1),2))/100</f>
        <v>0.12</v>
      </c>
      <c r="E697" s="2" t="s">
        <v>3160</v>
      </c>
      <c r="F697" s="2" t="str">
        <f>IF(ISNUMBER(FIND("% dfgh",tbPassiveSkills[[#This Row],[Original]])),_xlfn.CONCAT("+x%",tbPassiveSkills[[#This Row],[MetaName]]),"NO MATCH")</f>
        <v>NO MATCH</v>
      </c>
      <c r="G697" s="2" t="s">
        <v>2263</v>
      </c>
    </row>
    <row r="698" spans="3:7" ht="30" hidden="1" customHeight="1" x14ac:dyDescent="0.25">
      <c r="C698" s="2" t="s">
        <v>3028</v>
      </c>
      <c r="D698" s="2">
        <v>0.12</v>
      </c>
      <c r="E698" s="2" t="s">
        <v>3379</v>
      </c>
      <c r="F698" s="2" t="str">
        <f>IF(ISNUMBER(FIND("% dfgh",tbPassiveSkills[[#This Row],[Original]])),_xlfn.CONCAT("+x%",tbPassiveSkills[[#This Row],[MetaName]]),"NO MATCH")</f>
        <v>NO MATCH</v>
      </c>
      <c r="G698" s="2" t="s">
        <v>2433</v>
      </c>
    </row>
    <row r="699" spans="3:7" ht="30" hidden="1" customHeight="1" x14ac:dyDescent="0.25">
      <c r="C699" s="2" t="s">
        <v>3029</v>
      </c>
      <c r="D699" s="2">
        <v>0.12</v>
      </c>
      <c r="E699" s="2" t="s">
        <v>3379</v>
      </c>
      <c r="F699" s="2" t="str">
        <f>IF(ISNUMBER(FIND("% dfgh",tbPassiveSkills[[#This Row],[Original]])),_xlfn.CONCAT("+x%",tbPassiveSkills[[#This Row],[MetaName]]),"NO MATCH")</f>
        <v>NO MATCH</v>
      </c>
      <c r="G699" s="2" t="s">
        <v>2433</v>
      </c>
    </row>
    <row r="700" spans="3:7" ht="30" hidden="1" customHeight="1" x14ac:dyDescent="0.25">
      <c r="C700" s="2" t="s">
        <v>3030</v>
      </c>
      <c r="D700" s="2">
        <v>0.16</v>
      </c>
      <c r="E700" s="2" t="s">
        <v>3379</v>
      </c>
      <c r="F700" s="2" t="str">
        <f>IF(ISNUMBER(FIND("% dfgh",tbPassiveSkills[[#This Row],[Original]])),_xlfn.CONCAT("+x%",tbPassiveSkills[[#This Row],[MetaName]]),"NO MATCH")</f>
        <v>NO MATCH</v>
      </c>
      <c r="G700" s="2" t="s">
        <v>2434</v>
      </c>
    </row>
    <row r="701" spans="3:7" ht="30" hidden="1" customHeight="1" x14ac:dyDescent="0.25">
      <c r="C701" s="2" t="s">
        <v>3031</v>
      </c>
      <c r="D701" s="2">
        <v>0.12</v>
      </c>
      <c r="E701" s="2" t="s">
        <v>3378</v>
      </c>
      <c r="F701" s="2" t="str">
        <f>IF(ISNUMBER(FIND("% dfgh",tbPassiveSkills[[#This Row],[Original]])),_xlfn.CONCAT("+x%",tbPassiveSkills[[#This Row],[MetaName]]),"NO MATCH")</f>
        <v>NO MATCH</v>
      </c>
      <c r="G701" s="2" t="s">
        <v>2435</v>
      </c>
    </row>
    <row r="702" spans="3:7" ht="30" hidden="1" customHeight="1" x14ac:dyDescent="0.25">
      <c r="C702" s="2" t="s">
        <v>3032</v>
      </c>
      <c r="D702" s="2">
        <v>0.08</v>
      </c>
      <c r="E702" s="2" t="s">
        <v>3379</v>
      </c>
      <c r="F702" s="2" t="str">
        <f>IF(ISNUMBER(FIND("% dfgh",tbPassiveSkills[[#This Row],[Original]])),_xlfn.CONCAT("+x%",tbPassiveSkills[[#This Row],[MetaName]]),"NO MATCH")</f>
        <v>NO MATCH</v>
      </c>
      <c r="G702" s="2" t="s">
        <v>2436</v>
      </c>
    </row>
    <row r="703" spans="3:7" ht="30" hidden="1" customHeight="1" x14ac:dyDescent="0.25">
      <c r="C703" s="2" t="s">
        <v>3033</v>
      </c>
      <c r="D703" s="1">
        <f>_xlfn.NUMBERVALUE(RIGHT(LEFT(tbPassiveSkills[[#This Row],[Original]],FIND("%",tbPassiveSkills[[#This Row],[Original]])-1),2))/100</f>
        <v>0.04</v>
      </c>
      <c r="E703" s="2" t="s">
        <v>3160</v>
      </c>
      <c r="F703" s="2" t="str">
        <f>IF(ISNUMBER(FIND("% dfgh",tbPassiveSkills[[#This Row],[Original]])),_xlfn.CONCAT("+x%",tbPassiveSkills[[#This Row],[MetaName]]),"NO MATCH")</f>
        <v>NO MATCH</v>
      </c>
      <c r="G703" s="2" t="s">
        <v>2438</v>
      </c>
    </row>
    <row r="704" spans="3:7" ht="30" hidden="1" customHeight="1" x14ac:dyDescent="0.25">
      <c r="C704" s="2" t="s">
        <v>3033</v>
      </c>
      <c r="D704" s="2">
        <v>0.04</v>
      </c>
      <c r="E704" s="2" t="s">
        <v>3379</v>
      </c>
      <c r="F704" s="2" t="str">
        <f>IF(ISNUMBER(FIND("% dfgh",tbPassiveSkills[[#This Row],[Original]])),_xlfn.CONCAT("+x%",tbPassiveSkills[[#This Row],[MetaName]]),"NO MATCH")</f>
        <v>NO MATCH</v>
      </c>
      <c r="G704" s="2" t="s">
        <v>2437</v>
      </c>
    </row>
    <row r="705" spans="3:7" ht="30" hidden="1" customHeight="1" x14ac:dyDescent="0.25">
      <c r="C705" s="2" t="s">
        <v>2439</v>
      </c>
      <c r="D705" s="2">
        <f>IF(ISNUMBER(FIND("+",tbPassiveSkills[[#This Row],[Original]])),_xlfn.NUMBERVALUE(LEFT(tbPassiveSkills[[#This Row],[Original]],FIND(" ",tbPassiveSkills[[#This Row],[Original]]))),"")</f>
        <v>16</v>
      </c>
      <c r="E705" s="2" t="str">
        <f>IF(ISNUMBER(FIND("+",tbPassiveSkills[[#This Row],[Original]])),_xlfn.CONCAT("+x to ",RIGHT(tbPassiveSkills[[#This Row],[Original]],LEN(tbPassiveSkills[[#This Row],[Original]])-FIND("to ",tbPassiveSkills[[#This Row],[Original]])-2)),"")</f>
        <v>+x to maximum Life</v>
      </c>
      <c r="F705" s="2" t="str">
        <f>IF(ISNUMBER(FIND("% dfgh",tbPassiveSkills[[#This Row],[Original]])),_xlfn.CONCAT("+x%",tbPassiveSkills[[#This Row],[MetaName]]),"NO MATCH")</f>
        <v>NO MATCH</v>
      </c>
      <c r="G705" s="2" t="s">
        <v>2302</v>
      </c>
    </row>
    <row r="706" spans="3:7" ht="30" hidden="1" customHeight="1" x14ac:dyDescent="0.25">
      <c r="C706" s="2" t="s">
        <v>2439</v>
      </c>
      <c r="D706" s="2">
        <v>0.16</v>
      </c>
      <c r="E706" s="2" t="s">
        <v>3379</v>
      </c>
      <c r="F706" s="2" t="str">
        <f>IF(ISNUMBER(FIND("% dfgh",tbPassiveSkills[[#This Row],[Original]])),_xlfn.CONCAT("+x%",tbPassiveSkills[[#This Row],[MetaName]]),"NO MATCH")</f>
        <v>NO MATCH</v>
      </c>
      <c r="G706" s="2" t="s">
        <v>2434</v>
      </c>
    </row>
    <row r="707" spans="3:7" ht="30" hidden="1" customHeight="1" x14ac:dyDescent="0.25">
      <c r="C707" s="2" t="s">
        <v>2440</v>
      </c>
      <c r="D707" s="2">
        <v>0.1</v>
      </c>
      <c r="E707" s="2" t="s">
        <v>3378</v>
      </c>
      <c r="F707" s="2" t="str">
        <f>IF(ISNUMBER(FIND("% dfgh",tbPassiveSkills[[#This Row],[Original]])),_xlfn.CONCAT("+x%",tbPassiveSkills[[#This Row],[MetaName]]),"NO MATCH")</f>
        <v>NO MATCH</v>
      </c>
      <c r="G707" s="2" t="s">
        <v>2426</v>
      </c>
    </row>
    <row r="708" spans="3:7" ht="30" hidden="1" customHeight="1" x14ac:dyDescent="0.25">
      <c r="C708" s="2" t="s">
        <v>2440</v>
      </c>
      <c r="D708" s="2">
        <v>0.15</v>
      </c>
      <c r="E708" s="2" t="s">
        <v>3381</v>
      </c>
      <c r="F708" s="2" t="str">
        <f>IF(ISNUMBER(FIND("% dfgh",tbPassiveSkills[[#This Row],[Original]])),_xlfn.CONCAT("+x%",tbPassiveSkills[[#This Row],[MetaName]]),"NO MATCH")</f>
        <v>NO MATCH</v>
      </c>
      <c r="G708" s="2" t="s">
        <v>2441</v>
      </c>
    </row>
    <row r="709" spans="3:7" ht="30" hidden="1" customHeight="1" x14ac:dyDescent="0.25">
      <c r="C709" s="2" t="s">
        <v>2442</v>
      </c>
      <c r="D709" s="2">
        <f>IF(ISNUMBER(FIND("+",tbPassiveSkills[[#This Row],[Original]])),_xlfn.NUMBERVALUE(LEFT(tbPassiveSkills[[#This Row],[Original]],FIND(" ",tbPassiveSkills[[#This Row],[Original]]))),"")</f>
        <v>5</v>
      </c>
      <c r="E709" s="2" t="str">
        <f>IF(ISNUMBER(FIND("+",tbPassiveSkills[[#This Row],[Original]])),_xlfn.CONCAT("+x to ",RIGHT(tbPassiveSkills[[#This Row],[Original]],LEN(tbPassiveSkills[[#This Row],[Original]])-FIND("to ",tbPassiveSkills[[#This Row],[Original]])-2)),"")</f>
        <v>+x to Strength</v>
      </c>
      <c r="F709" s="2" t="str">
        <f>IF(ISNUMBER(FIND("% dfgh",tbPassiveSkills[[#This Row],[Original]])),_xlfn.CONCAT("+x%",tbPassiveSkills[[#This Row],[MetaName]]),"NO MATCH")</f>
        <v>NO MATCH</v>
      </c>
      <c r="G709" s="2" t="s">
        <v>2318</v>
      </c>
    </row>
    <row r="710" spans="3:7" ht="30" hidden="1" customHeight="1" x14ac:dyDescent="0.25">
      <c r="C710" s="2" t="s">
        <v>2442</v>
      </c>
      <c r="D710" s="2">
        <v>0.1</v>
      </c>
      <c r="E710" s="2" t="s">
        <v>3379</v>
      </c>
      <c r="F710" s="2" t="str">
        <f>IF(ISNUMBER(FIND("% dfgh",tbPassiveSkills[[#This Row],[Original]])),_xlfn.CONCAT("+x%",tbPassiveSkills[[#This Row],[MetaName]]),"NO MATCH")</f>
        <v>NO MATCH</v>
      </c>
      <c r="G710" s="2" t="s">
        <v>2443</v>
      </c>
    </row>
    <row r="711" spans="3:7" ht="30" hidden="1" customHeight="1" x14ac:dyDescent="0.25">
      <c r="C711" s="2" t="s">
        <v>2444</v>
      </c>
      <c r="D711" s="2">
        <f>IF(ISNUMBER(FIND("+",tbPassiveSkills[[#This Row],[Original]])),_xlfn.NUMBERVALUE(LEFT(tbPassiveSkills[[#This Row],[Original]],FIND(" ",tbPassiveSkills[[#This Row],[Original]]))),"")</f>
        <v>1</v>
      </c>
      <c r="E711" s="2" t="str">
        <f>IF(ISNUMBER(FIND("+",tbPassiveSkills[[#This Row],[Original]])),_xlfn.CONCAT("+x to ",RIGHT(tbPassiveSkills[[#This Row],[Original]],LEN(tbPassiveSkills[[#This Row],[Original]])-FIND("to ",tbPassiveSkills[[#This Row],[Original]])-2)),"")</f>
        <v>+x to Melee Strike Range</v>
      </c>
      <c r="F711" s="2" t="str">
        <f>IF(ISNUMBER(FIND("% dfgh",tbPassiveSkills[[#This Row],[Original]])),_xlfn.CONCAT("+x%",tbPassiveSkills[[#This Row],[MetaName]]),"NO MATCH")</f>
        <v>NO MATCH</v>
      </c>
      <c r="G711" s="2" t="s">
        <v>2445</v>
      </c>
    </row>
    <row r="712" spans="3:7" ht="30" hidden="1" customHeight="1" x14ac:dyDescent="0.25">
      <c r="C712" s="2" t="s">
        <v>2444</v>
      </c>
      <c r="D712" s="2">
        <v>0.1</v>
      </c>
      <c r="E712" s="2" t="s">
        <v>3378</v>
      </c>
      <c r="F712" s="2" t="str">
        <f>IF(ISNUMBER(FIND("% dfgh",tbPassiveSkills[[#This Row],[Original]])),_xlfn.CONCAT("+x%",tbPassiveSkills[[#This Row],[MetaName]]),"NO MATCH")</f>
        <v>NO MATCH</v>
      </c>
      <c r="G712" s="2" t="s">
        <v>2426</v>
      </c>
    </row>
    <row r="713" spans="3:7" ht="30" hidden="1" customHeight="1" x14ac:dyDescent="0.25">
      <c r="C713" s="2" t="s">
        <v>2446</v>
      </c>
      <c r="D713" s="2">
        <v>0.3</v>
      </c>
      <c r="E713" s="2" t="s">
        <v>3302</v>
      </c>
      <c r="F713" s="2" t="str">
        <f>IF(ISNUMBER(FIND("% dfgh",tbPassiveSkills[[#This Row],[Original]])),_xlfn.CONCAT("+x%",tbPassiveSkills[[#This Row],[MetaName]]),"NO MATCH")</f>
        <v>NO MATCH</v>
      </c>
      <c r="G713" s="2" t="s">
        <v>2447</v>
      </c>
    </row>
    <row r="714" spans="3:7" ht="30" hidden="1" customHeight="1" x14ac:dyDescent="0.25">
      <c r="C714" s="2" t="s">
        <v>2448</v>
      </c>
      <c r="D714" s="2">
        <v>0.08</v>
      </c>
      <c r="E714" s="2" t="s">
        <v>3514</v>
      </c>
      <c r="F714" s="2" t="str">
        <f>IF(ISNUMBER(FIND("% dfgh",tbPassiveSkills[[#This Row],[Original]])),_xlfn.CONCAT("+x%",tbPassiveSkills[[#This Row],[MetaName]]),"NO MATCH")</f>
        <v>NO MATCH</v>
      </c>
      <c r="G714" s="2" t="s">
        <v>2450</v>
      </c>
    </row>
    <row r="715" spans="3:7" ht="30" hidden="1" customHeight="1" x14ac:dyDescent="0.25">
      <c r="C715" s="2" t="s">
        <v>2448</v>
      </c>
      <c r="D715" s="2">
        <v>0.15</v>
      </c>
      <c r="E715" s="2" t="s">
        <v>3302</v>
      </c>
      <c r="F715" s="2" t="str">
        <f>IF(ISNUMBER(FIND("% dfgh",tbPassiveSkills[[#This Row],[Original]])),_xlfn.CONCAT("+x%",tbPassiveSkills[[#This Row],[MetaName]]),"NO MATCH")</f>
        <v>NO MATCH</v>
      </c>
      <c r="G715" s="2" t="s">
        <v>2449</v>
      </c>
    </row>
    <row r="716" spans="3:7" ht="30" hidden="1" customHeight="1" x14ac:dyDescent="0.25">
      <c r="C716" s="2" t="s">
        <v>2451</v>
      </c>
      <c r="D716" s="2">
        <v>0.15</v>
      </c>
      <c r="E716" s="2" t="s">
        <v>3514</v>
      </c>
      <c r="F716" s="2" t="str">
        <f>IF(ISNUMBER(FIND("% dfgh",tbPassiveSkills[[#This Row],[Original]])),_xlfn.CONCAT("+x%",tbPassiveSkills[[#This Row],[MetaName]]),"NO MATCH")</f>
        <v>NO MATCH</v>
      </c>
      <c r="G716" s="2" t="s">
        <v>2452</v>
      </c>
    </row>
    <row r="717" spans="3:7" ht="30" hidden="1" customHeight="1" x14ac:dyDescent="0.25">
      <c r="C717" s="2" t="s">
        <v>2453</v>
      </c>
      <c r="D717" s="2">
        <v>0.14000000000000001</v>
      </c>
      <c r="E717" s="2" t="s">
        <v>3382</v>
      </c>
      <c r="F717" s="2" t="str">
        <f>IF(ISNUMBER(FIND("% dfgh",tbPassiveSkills[[#This Row],[Original]])),_xlfn.CONCAT("+x%",tbPassiveSkills[[#This Row],[MetaName]]),"NO MATCH")</f>
        <v>NO MATCH</v>
      </c>
      <c r="G717" s="2" t="s">
        <v>2454</v>
      </c>
    </row>
    <row r="718" spans="3:7" ht="30" hidden="1" customHeight="1" x14ac:dyDescent="0.25">
      <c r="C718" s="2" t="s">
        <v>2455</v>
      </c>
      <c r="D718" s="1">
        <f>_xlfn.NUMBERVALUE(RIGHT(LEFT(tbPassiveSkills[[#This Row],[Original]],FIND("%",tbPassiveSkills[[#This Row],[Original]])-1),2))/100</f>
        <v>0.06</v>
      </c>
      <c r="E718" s="2" t="s">
        <v>3146</v>
      </c>
      <c r="F718" s="2" t="str">
        <f>IF(ISNUMBER(FIND("% dfgh",tbPassiveSkills[[#This Row],[Original]])),_xlfn.CONCAT("+x%",tbPassiveSkills[[#This Row],[MetaName]]),"NO MATCH")</f>
        <v>NO MATCH</v>
      </c>
      <c r="G718" s="2" t="s">
        <v>2457</v>
      </c>
    </row>
    <row r="719" spans="3:7" ht="30" hidden="1" customHeight="1" x14ac:dyDescent="0.25">
      <c r="C719" s="2" t="s">
        <v>2455</v>
      </c>
      <c r="D719" s="2">
        <v>0.06</v>
      </c>
      <c r="E719" s="2" t="s">
        <v>3382</v>
      </c>
      <c r="F719" s="2" t="str">
        <f>IF(ISNUMBER(FIND("% dfgh",tbPassiveSkills[[#This Row],[Original]])),_xlfn.CONCAT("+x%",tbPassiveSkills[[#This Row],[MetaName]]),"NO MATCH")</f>
        <v>NO MATCH</v>
      </c>
      <c r="G719" s="2" t="s">
        <v>2456</v>
      </c>
    </row>
    <row r="720" spans="3:7" ht="30" hidden="1" customHeight="1" x14ac:dyDescent="0.25">
      <c r="C720" s="2" t="s">
        <v>2458</v>
      </c>
      <c r="D720" s="2">
        <v>0.1</v>
      </c>
      <c r="E720" s="2" t="s">
        <v>3382</v>
      </c>
      <c r="F720" s="2" t="str">
        <f>IF(ISNUMBER(FIND("% dfgh",tbPassiveSkills[[#This Row],[Original]])),_xlfn.CONCAT("+x%",tbPassiveSkills[[#This Row],[MetaName]]),"NO MATCH")</f>
        <v>NO MATCH</v>
      </c>
      <c r="G720" s="2" t="s">
        <v>2459</v>
      </c>
    </row>
    <row r="721" spans="3:7" ht="30" hidden="1" customHeight="1" x14ac:dyDescent="0.25">
      <c r="C721" s="2" t="s">
        <v>2458</v>
      </c>
      <c r="D721" s="2">
        <v>0.2</v>
      </c>
      <c r="E721" s="2" t="s">
        <v>3383</v>
      </c>
      <c r="F721" s="2" t="str">
        <f>IF(ISNUMBER(FIND("% dfgh",tbPassiveSkills[[#This Row],[Original]])),_xlfn.CONCAT("+x%",tbPassiveSkills[[#This Row],[MetaName]]),"NO MATCH")</f>
        <v>NO MATCH</v>
      </c>
      <c r="G721" s="2" t="s">
        <v>2460</v>
      </c>
    </row>
    <row r="722" spans="3:7" ht="30" hidden="1" customHeight="1" x14ac:dyDescent="0.25">
      <c r="C722" s="2" t="s">
        <v>3034</v>
      </c>
      <c r="D722" s="2">
        <v>0.1</v>
      </c>
      <c r="E722" s="2" t="s">
        <v>3382</v>
      </c>
      <c r="F722" s="2" t="str">
        <f>IF(ISNUMBER(FIND("% dfgh",tbPassiveSkills[[#This Row],[Original]])),_xlfn.CONCAT("+x%",tbPassiveSkills[[#This Row],[MetaName]]),"NO MATCH")</f>
        <v>NO MATCH</v>
      </c>
      <c r="G722" s="2" t="s">
        <v>2459</v>
      </c>
    </row>
    <row r="723" spans="3:7" ht="30" hidden="1" customHeight="1" x14ac:dyDescent="0.25">
      <c r="C723" s="2" t="s">
        <v>3034</v>
      </c>
      <c r="D723" s="2">
        <v>0.05</v>
      </c>
      <c r="E723" s="2" t="s">
        <v>3487</v>
      </c>
      <c r="F723" s="2" t="str">
        <f>IF(ISNUMBER(FIND("% dfgh",tbPassiveSkills[[#This Row],[Original]])),_xlfn.CONCAT("+x%",tbPassiveSkills[[#This Row],[MetaName]]),"NO MATCH")</f>
        <v>NO MATCH</v>
      </c>
      <c r="G723" s="2" t="s">
        <v>2461</v>
      </c>
    </row>
    <row r="724" spans="3:7" ht="30" hidden="1" customHeight="1" x14ac:dyDescent="0.25">
      <c r="C724" s="2" t="s">
        <v>3035</v>
      </c>
      <c r="D724" s="2">
        <v>0.08</v>
      </c>
      <c r="E724" s="2" t="s">
        <v>3382</v>
      </c>
      <c r="F724" s="2" t="str">
        <f>IF(ISNUMBER(FIND("% dfgh",tbPassiveSkills[[#This Row],[Original]])),_xlfn.CONCAT("+x%",tbPassiveSkills[[#This Row],[MetaName]]),"NO MATCH")</f>
        <v>NO MATCH</v>
      </c>
      <c r="G724" s="2" t="s">
        <v>2462</v>
      </c>
    </row>
    <row r="725" spans="3:7" ht="30" hidden="1" customHeight="1" x14ac:dyDescent="0.25">
      <c r="C725" s="2" t="s">
        <v>3035</v>
      </c>
      <c r="D725" s="2">
        <v>0.05</v>
      </c>
      <c r="E725" s="2" t="s">
        <v>3487</v>
      </c>
      <c r="F725" s="2" t="str">
        <f>IF(ISNUMBER(FIND("% dfgh",tbPassiveSkills[[#This Row],[Original]])),_xlfn.CONCAT("+x%",tbPassiveSkills[[#This Row],[MetaName]]),"NO MATCH")</f>
        <v>NO MATCH</v>
      </c>
      <c r="G725" s="2" t="s">
        <v>2461</v>
      </c>
    </row>
    <row r="726" spans="3:7" ht="30" hidden="1" customHeight="1" x14ac:dyDescent="0.25">
      <c r="C726" s="2" t="s">
        <v>2463</v>
      </c>
      <c r="D726" s="2">
        <v>0.1</v>
      </c>
      <c r="E726" s="2" t="s">
        <v>3382</v>
      </c>
      <c r="F726" s="2" t="str">
        <f>IF(ISNUMBER(FIND("% dfgh",tbPassiveSkills[[#This Row],[Original]])),_xlfn.CONCAT("+x%",tbPassiveSkills[[#This Row],[MetaName]]),"NO MATCH")</f>
        <v>NO MATCH</v>
      </c>
      <c r="G726" s="2" t="s">
        <v>2459</v>
      </c>
    </row>
    <row r="727" spans="3:7" ht="30" hidden="1" customHeight="1" x14ac:dyDescent="0.25">
      <c r="C727" s="2" t="s">
        <v>2463</v>
      </c>
      <c r="D727" s="2">
        <v>0.03</v>
      </c>
      <c r="E727" s="2" t="s">
        <v>3384</v>
      </c>
      <c r="F727" s="2" t="str">
        <f>IF(ISNUMBER(FIND("% dfgh",tbPassiveSkills[[#This Row],[Original]])),_xlfn.CONCAT("+x%",tbPassiveSkills[[#This Row],[MetaName]]),"NO MATCH")</f>
        <v>NO MATCH</v>
      </c>
      <c r="G727" s="2" t="s">
        <v>2464</v>
      </c>
    </row>
    <row r="728" spans="3:7" ht="30" hidden="1" customHeight="1" x14ac:dyDescent="0.25">
      <c r="C728" s="2" t="s">
        <v>2465</v>
      </c>
      <c r="D728" s="1">
        <f>_xlfn.NUMBERVALUE(RIGHT(LEFT(tbPassiveSkills[[#This Row],[Original]],FIND("%",tbPassiveSkills[[#This Row],[Original]])-1),2))/100</f>
        <v>0.1</v>
      </c>
      <c r="E728" s="2" t="s">
        <v>3196</v>
      </c>
      <c r="F728" s="2" t="str">
        <f>IF(ISNUMBER(FIND("% dfgh",tbPassiveSkills[[#This Row],[Original]])),_xlfn.CONCAT("+x%",tbPassiveSkills[[#This Row],[MetaName]]),"NO MATCH")</f>
        <v>NO MATCH</v>
      </c>
      <c r="G728" s="2" t="s">
        <v>2467</v>
      </c>
    </row>
    <row r="729" spans="3:7" ht="30" hidden="1" customHeight="1" x14ac:dyDescent="0.25">
      <c r="C729" s="2" t="s">
        <v>2465</v>
      </c>
      <c r="D729" s="2">
        <v>0.04</v>
      </c>
      <c r="E729" s="2" t="s">
        <v>3384</v>
      </c>
      <c r="F729" s="2" t="str">
        <f>IF(ISNUMBER(FIND("% dfgh",tbPassiveSkills[[#This Row],[Original]])),_xlfn.CONCAT("+x%",tbPassiveSkills[[#This Row],[MetaName]]),"NO MATCH")</f>
        <v>NO MATCH</v>
      </c>
      <c r="G729" s="2" t="s">
        <v>2466</v>
      </c>
    </row>
    <row r="730" spans="3:7" ht="30" hidden="1" customHeight="1" x14ac:dyDescent="0.25">
      <c r="C730" s="2" t="s">
        <v>2468</v>
      </c>
      <c r="D730" s="2">
        <v>0.05</v>
      </c>
      <c r="E730" s="2" t="s">
        <v>3384</v>
      </c>
      <c r="F730" s="2" t="str">
        <f>IF(ISNUMBER(FIND("% dfgh",tbPassiveSkills[[#This Row],[Original]])),_xlfn.CONCAT("+x%",tbPassiveSkills[[#This Row],[MetaName]]),"NO MATCH")</f>
        <v>NO MATCH</v>
      </c>
      <c r="G730" s="2" t="s">
        <v>2469</v>
      </c>
    </row>
    <row r="731" spans="3:7" ht="30" hidden="1" customHeight="1" x14ac:dyDescent="0.25">
      <c r="C731" s="2" t="s">
        <v>3036</v>
      </c>
      <c r="D731" s="1">
        <f>_xlfn.NUMBERVALUE(RIGHT(LEFT(tbPassiveSkills[[#This Row],[Original]],FIND("%",tbPassiveSkills[[#This Row],[Original]])-1),2))/100</f>
        <v>0.05</v>
      </c>
      <c r="E731" s="2" t="s">
        <v>3151</v>
      </c>
      <c r="F731" s="2" t="str">
        <f>IF(ISNUMBER(FIND("% dfgh",tbPassiveSkills[[#This Row],[Original]])),_xlfn.CONCAT("+x%",tbPassiveSkills[[#This Row],[MetaName]]),"NO MATCH")</f>
        <v>NO MATCH</v>
      </c>
      <c r="G731" s="2" t="s">
        <v>2470</v>
      </c>
    </row>
    <row r="732" spans="3:7" ht="30" hidden="1" customHeight="1" x14ac:dyDescent="0.25">
      <c r="C732" s="2" t="s">
        <v>3036</v>
      </c>
      <c r="D732" s="1">
        <f>_xlfn.NUMBERVALUE(RIGHT(LEFT(tbPassiveSkills[[#This Row],[Original]],FIND("%",tbPassiveSkills[[#This Row],[Original]])-1),2))/100</f>
        <v>0.05</v>
      </c>
      <c r="E732" s="2" t="s">
        <v>3153</v>
      </c>
      <c r="F732" s="2" t="str">
        <f>IF(ISNUMBER(FIND("% dfgh",tbPassiveSkills[[#This Row],[Original]])),_xlfn.CONCAT("+x%",tbPassiveSkills[[#This Row],[MetaName]]),"NO MATCH")</f>
        <v>NO MATCH</v>
      </c>
      <c r="G732" s="2" t="s">
        <v>2471</v>
      </c>
    </row>
    <row r="733" spans="3:7" ht="30" hidden="1" customHeight="1" x14ac:dyDescent="0.25">
      <c r="C733" s="2" t="s">
        <v>3037</v>
      </c>
      <c r="D733" s="1">
        <f>_xlfn.NUMBERVALUE(RIGHT(LEFT(tbPassiveSkills[[#This Row],[Original]],FIND("%",tbPassiveSkills[[#This Row],[Original]])-1),2))/100</f>
        <v>0.04</v>
      </c>
      <c r="E733" s="2" t="s">
        <v>3151</v>
      </c>
      <c r="F733" s="2" t="str">
        <f>IF(ISNUMBER(FIND("% dfgh",tbPassiveSkills[[#This Row],[Original]])),_xlfn.CONCAT("+x%",tbPassiveSkills[[#This Row],[MetaName]]),"NO MATCH")</f>
        <v>NO MATCH</v>
      </c>
      <c r="G733" s="2" t="s">
        <v>2472</v>
      </c>
    </row>
    <row r="734" spans="3:7" ht="30" hidden="1" customHeight="1" x14ac:dyDescent="0.25">
      <c r="C734" s="2" t="s">
        <v>3037</v>
      </c>
      <c r="D734" s="1">
        <f>_xlfn.NUMBERVALUE(RIGHT(LEFT(tbPassiveSkills[[#This Row],[Original]],FIND("%",tbPassiveSkills[[#This Row],[Original]])-1),2))/100</f>
        <v>0.04</v>
      </c>
      <c r="E734" s="2" t="s">
        <v>3153</v>
      </c>
      <c r="F734" s="2" t="str">
        <f>IF(ISNUMBER(FIND("% dfgh",tbPassiveSkills[[#This Row],[Original]])),_xlfn.CONCAT("+x%",tbPassiveSkills[[#This Row],[MetaName]]),"NO MATCH")</f>
        <v>NO MATCH</v>
      </c>
      <c r="G734" s="2" t="s">
        <v>2473</v>
      </c>
    </row>
    <row r="735" spans="3:7" ht="30" hidden="1" customHeight="1" x14ac:dyDescent="0.25">
      <c r="C735" s="2" t="s">
        <v>2474</v>
      </c>
      <c r="D735" s="1">
        <f>_xlfn.NUMBERVALUE(RIGHT(LEFT(tbPassiveSkills[[#This Row],[Original]],FIND("%",tbPassiveSkills[[#This Row],[Original]])-1),2))/100</f>
        <v>0.04</v>
      </c>
      <c r="E735" s="2" t="s">
        <v>3151</v>
      </c>
      <c r="F735" s="2" t="str">
        <f>IF(ISNUMBER(FIND("% dfgh",tbPassiveSkills[[#This Row],[Original]])),_xlfn.CONCAT("+x%",tbPassiveSkills[[#This Row],[MetaName]]),"NO MATCH")</f>
        <v>NO MATCH</v>
      </c>
      <c r="G735" s="2" t="s">
        <v>2472</v>
      </c>
    </row>
    <row r="736" spans="3:7" ht="30" hidden="1" customHeight="1" x14ac:dyDescent="0.25">
      <c r="C736" s="2" t="s">
        <v>2474</v>
      </c>
      <c r="D736" s="2">
        <v>0.15</v>
      </c>
      <c r="E736" s="2" t="s">
        <v>3385</v>
      </c>
      <c r="F736" s="2" t="str">
        <f>IF(ISNUMBER(FIND("% dfgh",tbPassiveSkills[[#This Row],[Original]])),_xlfn.CONCAT("+x%",tbPassiveSkills[[#This Row],[MetaName]]),"NO MATCH")</f>
        <v>NO MATCH</v>
      </c>
      <c r="G736" s="2" t="s">
        <v>2475</v>
      </c>
    </row>
    <row r="737" spans="3:7" ht="30" hidden="1" customHeight="1" x14ac:dyDescent="0.25">
      <c r="C737" s="2" t="s">
        <v>3038</v>
      </c>
      <c r="D737" s="1">
        <f>_xlfn.NUMBERVALUE(RIGHT(LEFT(tbPassiveSkills[[#This Row],[Original]],FIND("%",tbPassiveSkills[[#This Row],[Original]])-1),2))/100</f>
        <v>0.12</v>
      </c>
      <c r="E737" s="2" t="s">
        <v>3155</v>
      </c>
      <c r="F737" s="2" t="str">
        <f>IF(ISNUMBER(FIND("% dfgh",tbPassiveSkills[[#This Row],[Original]])),_xlfn.CONCAT("+x%",tbPassiveSkills[[#This Row],[MetaName]]),"NO MATCH")</f>
        <v>NO MATCH</v>
      </c>
      <c r="G737" s="2" t="s">
        <v>2476</v>
      </c>
    </row>
    <row r="738" spans="3:7" ht="30" hidden="1" customHeight="1" x14ac:dyDescent="0.25">
      <c r="C738" s="2" t="s">
        <v>3038</v>
      </c>
      <c r="D738" s="1">
        <f>_xlfn.NUMBERVALUE(RIGHT(LEFT(tbPassiveSkills[[#This Row],[Original]],FIND("%",tbPassiveSkills[[#This Row],[Original]])-1),2))/100</f>
        <v>0.1</v>
      </c>
      <c r="E738" s="2" t="s">
        <v>3155</v>
      </c>
      <c r="F738" s="2" t="str">
        <f>IF(ISNUMBER(FIND("% dfgh",tbPassiveSkills[[#This Row],[Original]])),_xlfn.CONCAT("+x%",tbPassiveSkills[[#This Row],[MetaName]]),"NO MATCH")</f>
        <v>NO MATCH</v>
      </c>
      <c r="G738" s="2" t="s">
        <v>2477</v>
      </c>
    </row>
    <row r="739" spans="3:7" ht="30" hidden="1" customHeight="1" x14ac:dyDescent="0.25">
      <c r="C739" s="2" t="s">
        <v>3039</v>
      </c>
      <c r="D739" s="1">
        <f>_xlfn.NUMBERVALUE(RIGHT(LEFT(tbPassiveSkills[[#This Row],[Original]],FIND("%",tbPassiveSkills[[#This Row],[Original]])-1),2))/100</f>
        <v>0.1</v>
      </c>
      <c r="E739" s="2" t="s">
        <v>3155</v>
      </c>
      <c r="F739" s="2" t="str">
        <f>IF(ISNUMBER(FIND("% dfgh",tbPassiveSkills[[#This Row],[Original]])),_xlfn.CONCAT("+x%",tbPassiveSkills[[#This Row],[MetaName]]),"NO MATCH")</f>
        <v>NO MATCH</v>
      </c>
      <c r="G739" s="2" t="s">
        <v>2477</v>
      </c>
    </row>
    <row r="740" spans="3:7" ht="30" hidden="1" customHeight="1" x14ac:dyDescent="0.25">
      <c r="C740" s="2" t="s">
        <v>3039</v>
      </c>
      <c r="D740" s="2">
        <v>0.1</v>
      </c>
      <c r="E740" s="2" t="s">
        <v>3385</v>
      </c>
      <c r="F740" s="2" t="str">
        <f>IF(ISNUMBER(FIND("% dfgh",tbPassiveSkills[[#This Row],[Original]])),_xlfn.CONCAT("+x%",tbPassiveSkills[[#This Row],[MetaName]]),"NO MATCH")</f>
        <v>NO MATCH</v>
      </c>
      <c r="G740" s="2" t="s">
        <v>2478</v>
      </c>
    </row>
    <row r="741" spans="3:7" ht="30" hidden="1" customHeight="1" x14ac:dyDescent="0.25">
      <c r="C741" s="2" t="s">
        <v>3040</v>
      </c>
      <c r="D741" s="1">
        <f>_xlfn.NUMBERVALUE(RIGHT(LEFT(tbPassiveSkills[[#This Row],[Original]],FIND("%",tbPassiveSkills[[#This Row],[Original]])-1),2))/100</f>
        <v>0.12</v>
      </c>
      <c r="E741" s="2" t="s">
        <v>3155</v>
      </c>
      <c r="F741" s="2" t="str">
        <f>IF(ISNUMBER(FIND("% dfgh",tbPassiveSkills[[#This Row],[Original]])),_xlfn.CONCAT("+x%",tbPassiveSkills[[#This Row],[MetaName]]),"NO MATCH")</f>
        <v>NO MATCH</v>
      </c>
      <c r="G741" s="2" t="s">
        <v>2476</v>
      </c>
    </row>
    <row r="742" spans="3:7" ht="30" hidden="1" customHeight="1" x14ac:dyDescent="0.25">
      <c r="C742" s="2" t="s">
        <v>3040</v>
      </c>
      <c r="D742" s="2">
        <v>0.15</v>
      </c>
      <c r="E742" s="2" t="s">
        <v>3385</v>
      </c>
      <c r="F742" s="2" t="str">
        <f>IF(ISNUMBER(FIND("% dfgh",tbPassiveSkills[[#This Row],[Original]])),_xlfn.CONCAT("+x%",tbPassiveSkills[[#This Row],[MetaName]]),"NO MATCH")</f>
        <v>NO MATCH</v>
      </c>
      <c r="G742" s="2" t="s">
        <v>2475</v>
      </c>
    </row>
    <row r="743" spans="3:7" ht="30" hidden="1" customHeight="1" x14ac:dyDescent="0.25">
      <c r="C743" s="2" t="s">
        <v>2479</v>
      </c>
      <c r="D743" s="1">
        <f>_xlfn.NUMBERVALUE(RIGHT(LEFT(tbPassiveSkills[[#This Row],[Original]],FIND("%",tbPassiveSkills[[#This Row],[Original]])-1),2))/100</f>
        <v>0.06</v>
      </c>
      <c r="E743" s="2" t="s">
        <v>3155</v>
      </c>
      <c r="F743" s="2" t="str">
        <f>IF(ISNUMBER(FIND("% dfgh",tbPassiveSkills[[#This Row],[Original]])),_xlfn.CONCAT("+x%",tbPassiveSkills[[#This Row],[MetaName]]),"NO MATCH")</f>
        <v>NO MATCH</v>
      </c>
      <c r="G743" s="2" t="s">
        <v>2480</v>
      </c>
    </row>
    <row r="744" spans="3:7" ht="30" hidden="1" customHeight="1" x14ac:dyDescent="0.25">
      <c r="C744" s="2" t="s">
        <v>2479</v>
      </c>
      <c r="D744" s="1">
        <f>_xlfn.NUMBERVALUE(RIGHT(LEFT(tbPassiveSkills[[#This Row],[Original]],FIND("%",tbPassiveSkills[[#This Row],[Original]])-1),2))/100</f>
        <v>0.12</v>
      </c>
      <c r="E744" s="2" t="s">
        <v>3178</v>
      </c>
      <c r="F744" s="2" t="str">
        <f>IF(ISNUMBER(FIND("% dfgh",tbPassiveSkills[[#This Row],[Original]])),_xlfn.CONCAT("+x%",tbPassiveSkills[[#This Row],[MetaName]]),"NO MATCH")</f>
        <v>NO MATCH</v>
      </c>
      <c r="G744" s="2" t="s">
        <v>2481</v>
      </c>
    </row>
    <row r="745" spans="3:7" ht="30" hidden="1" customHeight="1" x14ac:dyDescent="0.25">
      <c r="C745" s="2" t="s">
        <v>2482</v>
      </c>
      <c r="D745" s="1">
        <f>_xlfn.NUMBERVALUE(RIGHT(LEFT(tbPassiveSkills[[#This Row],[Original]],FIND("%",tbPassiveSkills[[#This Row],[Original]])-1),2))/100</f>
        <v>0.08</v>
      </c>
      <c r="E745" s="2" t="s">
        <v>3155</v>
      </c>
      <c r="F745" s="2" t="str">
        <f>IF(ISNUMBER(FIND("% dfgh",tbPassiveSkills[[#This Row],[Original]])),_xlfn.CONCAT("+x%",tbPassiveSkills[[#This Row],[MetaName]]),"NO MATCH")</f>
        <v>NO MATCH</v>
      </c>
      <c r="G745" s="2" t="s">
        <v>1827</v>
      </c>
    </row>
    <row r="746" spans="3:7" ht="30" hidden="1" customHeight="1" x14ac:dyDescent="0.25">
      <c r="C746" s="2" t="s">
        <v>2482</v>
      </c>
      <c r="D746" s="2">
        <v>0.08</v>
      </c>
      <c r="E746" s="2" t="s">
        <v>3386</v>
      </c>
      <c r="F746" s="2" t="str">
        <f>IF(ISNUMBER(FIND("% dfgh",tbPassiveSkills[[#This Row],[Original]])),_xlfn.CONCAT("+x%",tbPassiveSkills[[#This Row],[MetaName]]),"NO MATCH")</f>
        <v>NO MATCH</v>
      </c>
      <c r="G746" s="2" t="s">
        <v>2483</v>
      </c>
    </row>
    <row r="747" spans="3:7" ht="30" hidden="1" customHeight="1" x14ac:dyDescent="0.25">
      <c r="C747" s="2" t="s">
        <v>2484</v>
      </c>
      <c r="D747" s="1">
        <f>_xlfn.NUMBERVALUE(RIGHT(LEFT(tbPassiveSkills[[#This Row],[Original]],FIND("%",tbPassiveSkills[[#This Row],[Original]])-1),2))/100</f>
        <v>0.1</v>
      </c>
      <c r="E747" s="2" t="s">
        <v>3155</v>
      </c>
      <c r="F747" s="2" t="str">
        <f>IF(ISNUMBER(FIND("% dfgh",tbPassiveSkills[[#This Row],[Original]])),_xlfn.CONCAT("+x%",tbPassiveSkills[[#This Row],[MetaName]]),"NO MATCH")</f>
        <v>NO MATCH</v>
      </c>
      <c r="G747" s="2" t="s">
        <v>2477</v>
      </c>
    </row>
    <row r="748" spans="3:7" ht="30" hidden="1" customHeight="1" x14ac:dyDescent="0.25">
      <c r="C748" s="2" t="s">
        <v>2484</v>
      </c>
      <c r="D748" s="1">
        <f>_xlfn.NUMBERVALUE(RIGHT(LEFT(tbPassiveSkills[[#This Row],[Original]],FIND("%",tbPassiveSkills[[#This Row],[Original]])-1),2))/100</f>
        <v>2E-3</v>
      </c>
      <c r="E748" s="2" t="s">
        <v>3213</v>
      </c>
      <c r="F748" s="2" t="str">
        <f>IF(ISNUMBER(FIND("% dfgh",tbPassiveSkills[[#This Row],[Original]])),_xlfn.CONCAT("+x%",tbPassiveSkills[[#This Row],[MetaName]]),"NO MATCH")</f>
        <v>NO MATCH</v>
      </c>
      <c r="G748" s="2" t="s">
        <v>2485</v>
      </c>
    </row>
    <row r="749" spans="3:7" ht="30" hidden="1" customHeight="1" x14ac:dyDescent="0.25">
      <c r="C749" s="2" t="s">
        <v>3041</v>
      </c>
      <c r="D749" s="1">
        <f>_xlfn.NUMBERVALUE(RIGHT(LEFT(tbPassiveSkills[[#This Row],[Original]],FIND("%",tbPassiveSkills[[#This Row],[Original]])-1),2))/100</f>
        <v>0.1</v>
      </c>
      <c r="E749" s="2" t="s">
        <v>3155</v>
      </c>
      <c r="F749" s="2" t="str">
        <f>IF(ISNUMBER(FIND("% dfgh",tbPassiveSkills[[#This Row],[Original]])),_xlfn.CONCAT("+x%",tbPassiveSkills[[#This Row],[MetaName]]),"NO MATCH")</f>
        <v>NO MATCH</v>
      </c>
      <c r="G749" s="2" t="s">
        <v>2477</v>
      </c>
    </row>
    <row r="750" spans="3:7" ht="30" hidden="1" customHeight="1" x14ac:dyDescent="0.25">
      <c r="C750" s="2" t="s">
        <v>3041</v>
      </c>
      <c r="D750" s="2">
        <v>0.08</v>
      </c>
      <c r="E750" s="2" t="s">
        <v>3374</v>
      </c>
      <c r="F750" s="2" t="str">
        <f>IF(ISNUMBER(FIND("% dfgh",tbPassiveSkills[[#This Row],[Original]])),_xlfn.CONCAT("+x%",tbPassiveSkills[[#This Row],[MetaName]]),"NO MATCH")</f>
        <v>NO MATCH</v>
      </c>
      <c r="G750" s="2" t="s">
        <v>1816</v>
      </c>
    </row>
    <row r="751" spans="3:7" ht="30" hidden="1" customHeight="1" x14ac:dyDescent="0.25">
      <c r="C751" s="2" t="s">
        <v>3042</v>
      </c>
      <c r="D751" s="1">
        <f>_xlfn.NUMBERVALUE(RIGHT(LEFT(tbPassiveSkills[[#This Row],[Original]],FIND("%",tbPassiveSkills[[#This Row],[Original]])-1),2))/100</f>
        <v>0.12</v>
      </c>
      <c r="E751" s="2" t="s">
        <v>3155</v>
      </c>
      <c r="F751" s="2" t="str">
        <f>IF(ISNUMBER(FIND("% dfgh",tbPassiveSkills[[#This Row],[Original]])),_xlfn.CONCAT("+x%",tbPassiveSkills[[#This Row],[MetaName]]),"NO MATCH")</f>
        <v>NO MATCH</v>
      </c>
      <c r="G751" s="2" t="s">
        <v>2476</v>
      </c>
    </row>
    <row r="752" spans="3:7" ht="30" hidden="1" customHeight="1" x14ac:dyDescent="0.25">
      <c r="C752" s="2" t="s">
        <v>3042</v>
      </c>
      <c r="D752" s="2">
        <v>0.1</v>
      </c>
      <c r="E752" s="2" t="s">
        <v>3374</v>
      </c>
      <c r="F752" s="2" t="str">
        <f>IF(ISNUMBER(FIND("% dfgh",tbPassiveSkills[[#This Row],[Original]])),_xlfn.CONCAT("+x%",tbPassiveSkills[[#This Row],[MetaName]]),"NO MATCH")</f>
        <v>NO MATCH</v>
      </c>
      <c r="G752" s="2" t="s">
        <v>2380</v>
      </c>
    </row>
    <row r="753" spans="3:7" ht="30" hidden="1" customHeight="1" x14ac:dyDescent="0.25">
      <c r="C753" s="2" t="s">
        <v>3043</v>
      </c>
      <c r="D753" s="1">
        <f>_xlfn.NUMBERVALUE(RIGHT(LEFT(tbPassiveSkills[[#This Row],[Original]],FIND("%",tbPassiveSkills[[#This Row],[Original]])-1),2))/100</f>
        <v>0.08</v>
      </c>
      <c r="E753" s="2" t="s">
        <v>3155</v>
      </c>
      <c r="F753" s="2" t="str">
        <f>IF(ISNUMBER(FIND("% dfgh",tbPassiveSkills[[#This Row],[Original]])),_xlfn.CONCAT("+x%",tbPassiveSkills[[#This Row],[MetaName]]),"NO MATCH")</f>
        <v>NO MATCH</v>
      </c>
      <c r="G753" s="2" t="s">
        <v>1827</v>
      </c>
    </row>
    <row r="754" spans="3:7" ht="30" hidden="1" customHeight="1" x14ac:dyDescent="0.25">
      <c r="C754" s="2" t="s">
        <v>3043</v>
      </c>
      <c r="D754" s="1">
        <f>_xlfn.NUMBERVALUE(RIGHT(LEFT(tbPassiveSkills[[#This Row],[Original]],FIND("%",tbPassiveSkills[[#This Row],[Original]])-1),2))/100</f>
        <v>0.04</v>
      </c>
      <c r="E754" s="2" t="s">
        <v>3168</v>
      </c>
      <c r="F754" s="2" t="str">
        <f>IF(ISNUMBER(FIND("% dfgh",tbPassiveSkills[[#This Row],[Original]])),_xlfn.CONCAT("+x%",tbPassiveSkills[[#This Row],[MetaName]]),"NO MATCH")</f>
        <v>NO MATCH</v>
      </c>
      <c r="G754" s="2" t="s">
        <v>2486</v>
      </c>
    </row>
    <row r="755" spans="3:7" ht="30" hidden="1" customHeight="1" x14ac:dyDescent="0.25">
      <c r="C755" s="2" t="s">
        <v>3044</v>
      </c>
      <c r="D755" s="1">
        <f>_xlfn.NUMBERVALUE(RIGHT(LEFT(tbPassiveSkills[[#This Row],[Original]],FIND("%",tbPassiveSkills[[#This Row],[Original]])-1),2))/100</f>
        <v>0.1</v>
      </c>
      <c r="E755" s="2" t="s">
        <v>3155</v>
      </c>
      <c r="F755" s="2" t="str">
        <f>IF(ISNUMBER(FIND("% dfgh",tbPassiveSkills[[#This Row],[Original]])),_xlfn.CONCAT("+x%",tbPassiveSkills[[#This Row],[MetaName]]),"NO MATCH")</f>
        <v>NO MATCH</v>
      </c>
      <c r="G755" s="2" t="s">
        <v>2477</v>
      </c>
    </row>
    <row r="756" spans="3:7" ht="30" hidden="1" customHeight="1" x14ac:dyDescent="0.25">
      <c r="C756" s="2" t="s">
        <v>3044</v>
      </c>
      <c r="D756" s="1">
        <f>_xlfn.NUMBERVALUE(RIGHT(LEFT(tbPassiveSkills[[#This Row],[Original]],FIND("%",tbPassiveSkills[[#This Row],[Original]])-1),2))/100</f>
        <v>0.05</v>
      </c>
      <c r="E756" s="2" t="s">
        <v>3168</v>
      </c>
      <c r="F756" s="2" t="str">
        <f>IF(ISNUMBER(FIND("% dfgh",tbPassiveSkills[[#This Row],[Original]])),_xlfn.CONCAT("+x%",tbPassiveSkills[[#This Row],[MetaName]]),"NO MATCH")</f>
        <v>NO MATCH</v>
      </c>
      <c r="G756" s="2" t="s">
        <v>2487</v>
      </c>
    </row>
    <row r="757" spans="3:7" ht="30" hidden="1" customHeight="1" x14ac:dyDescent="0.25">
      <c r="C757" s="2" t="s">
        <v>2488</v>
      </c>
      <c r="D757" s="1">
        <f>_xlfn.NUMBERVALUE(RIGHT(LEFT(tbPassiveSkills[[#This Row],[Original]],FIND("%",tbPassiveSkills[[#This Row],[Original]])-1),2))/100</f>
        <v>0.04</v>
      </c>
      <c r="E757" s="2" t="s">
        <v>3151</v>
      </c>
      <c r="F757" s="2" t="str">
        <f>IF(ISNUMBER(FIND("% dfgh",tbPassiveSkills[[#This Row],[Original]])),_xlfn.CONCAT("+x%",tbPassiveSkills[[#This Row],[MetaName]]),"NO MATCH")</f>
        <v>NO MATCH</v>
      </c>
      <c r="G757" s="2" t="s">
        <v>2472</v>
      </c>
    </row>
    <row r="758" spans="3:7" ht="30" hidden="1" customHeight="1" x14ac:dyDescent="0.25">
      <c r="C758" s="2" t="s">
        <v>2488</v>
      </c>
      <c r="D758" s="1">
        <f>_xlfn.NUMBERVALUE(RIGHT(LEFT(tbPassiveSkills[[#This Row],[Original]],FIND("%",tbPassiveSkills[[#This Row],[Original]])-1),2))/100</f>
        <v>0.04</v>
      </c>
      <c r="E758" s="2" t="s">
        <v>3153</v>
      </c>
      <c r="F758" s="2" t="str">
        <f>IF(ISNUMBER(FIND("% dfgh",tbPassiveSkills[[#This Row],[Original]])),_xlfn.CONCAT("+x%",tbPassiveSkills[[#This Row],[MetaName]]),"NO MATCH")</f>
        <v>NO MATCH</v>
      </c>
      <c r="G758" s="2" t="s">
        <v>2473</v>
      </c>
    </row>
    <row r="759" spans="3:7" ht="30" hidden="1" customHeight="1" x14ac:dyDescent="0.25">
      <c r="C759" s="2" t="s">
        <v>2488</v>
      </c>
      <c r="D759" s="2">
        <v>0.08</v>
      </c>
      <c r="E759" s="2" t="s">
        <v>3386</v>
      </c>
      <c r="F759" s="2" t="str">
        <f>IF(ISNUMBER(FIND("% dfgh",tbPassiveSkills[[#This Row],[Original]])),_xlfn.CONCAT("+x%",tbPassiveSkills[[#This Row],[MetaName]]),"NO MATCH")</f>
        <v>NO MATCH</v>
      </c>
      <c r="G759" s="2" t="s">
        <v>2483</v>
      </c>
    </row>
    <row r="760" spans="3:7" ht="30" hidden="1" customHeight="1" x14ac:dyDescent="0.25">
      <c r="C760" s="2" t="s">
        <v>3045</v>
      </c>
      <c r="D760" s="1">
        <f>_xlfn.NUMBERVALUE(RIGHT(LEFT(tbPassiveSkills[[#This Row],[Original]],FIND("%",tbPassiveSkills[[#This Row],[Original]])-1),2))/100</f>
        <v>0.12</v>
      </c>
      <c r="E760" s="2" t="s">
        <v>3167</v>
      </c>
      <c r="F760" s="2" t="str">
        <f>IF(ISNUMBER(FIND("% dfgh",tbPassiveSkills[[#This Row],[Original]])),_xlfn.CONCAT("+x%",tbPassiveSkills[[#This Row],[MetaName]]),"NO MATCH")</f>
        <v>NO MATCH</v>
      </c>
      <c r="G760" s="2" t="s">
        <v>2489</v>
      </c>
    </row>
    <row r="761" spans="3:7" ht="30" hidden="1" customHeight="1" x14ac:dyDescent="0.25">
      <c r="C761" s="2" t="s">
        <v>3046</v>
      </c>
      <c r="D761" s="1">
        <f>_xlfn.NUMBERVALUE(RIGHT(LEFT(tbPassiveSkills[[#This Row],[Original]],FIND("%",tbPassiveSkills[[#This Row],[Original]])-1),2))/100</f>
        <v>0.1</v>
      </c>
      <c r="E761" s="2" t="s">
        <v>3167</v>
      </c>
      <c r="F761" s="2" t="str">
        <f>IF(ISNUMBER(FIND("% dfgh",tbPassiveSkills[[#This Row],[Original]])),_xlfn.CONCAT("+x%",tbPassiveSkills[[#This Row],[MetaName]]),"NO MATCH")</f>
        <v>NO MATCH</v>
      </c>
      <c r="G761" s="2" t="s">
        <v>2194</v>
      </c>
    </row>
    <row r="762" spans="3:7" ht="30" hidden="1" customHeight="1" x14ac:dyDescent="0.25">
      <c r="C762" s="2" t="s">
        <v>2490</v>
      </c>
      <c r="D762" s="1">
        <f>_xlfn.NUMBERVALUE(RIGHT(LEFT(tbPassiveSkills[[#This Row],[Original]],FIND("%",tbPassiveSkills[[#This Row],[Original]])-1),2))/100</f>
        <v>0.1</v>
      </c>
      <c r="E762" s="2" t="s">
        <v>3479</v>
      </c>
      <c r="F762" s="2" t="str">
        <f>IF(ISNUMBER(FIND("% dfgh",tbPassiveSkills[[#This Row],[Original]])),_xlfn.CONCAT("+x%",tbPassiveSkills[[#This Row],[MetaName]]),"NO MATCH")</f>
        <v>NO MATCH</v>
      </c>
      <c r="G762" s="2" t="s">
        <v>3439</v>
      </c>
    </row>
    <row r="763" spans="3:7" ht="30" hidden="1" customHeight="1" x14ac:dyDescent="0.25">
      <c r="C763" s="2" t="s">
        <v>2490</v>
      </c>
      <c r="D763" s="1">
        <f>_xlfn.NUMBERVALUE(RIGHT(LEFT(tbPassiveSkills[[#This Row],[Original]],FIND("%",tbPassiveSkills[[#This Row],[Original]])-1),2))/100</f>
        <v>0.1</v>
      </c>
      <c r="E763" s="2" t="s">
        <v>3167</v>
      </c>
      <c r="F763" s="2" t="str">
        <f>IF(ISNUMBER(FIND("% dfgh",tbPassiveSkills[[#This Row],[Original]])),_xlfn.CONCAT("+x%",tbPassiveSkills[[#This Row],[MetaName]]),"NO MATCH")</f>
        <v>NO MATCH</v>
      </c>
      <c r="G763" s="2" t="s">
        <v>2194</v>
      </c>
    </row>
    <row r="764" spans="3:7" ht="30" hidden="1" customHeight="1" x14ac:dyDescent="0.25">
      <c r="C764" s="2" t="s">
        <v>2492</v>
      </c>
      <c r="D764" s="1">
        <f>_xlfn.NUMBERVALUE(RIGHT(LEFT(tbPassiveSkills[[#This Row],[Original]],FIND("%",tbPassiveSkills[[#This Row],[Original]])-1),2))/100</f>
        <v>0.08</v>
      </c>
      <c r="E764" s="2" t="s">
        <v>3155</v>
      </c>
      <c r="F764" s="2" t="str">
        <f>IF(ISNUMBER(FIND("% dfgh",tbPassiveSkills[[#This Row],[Original]])),_xlfn.CONCAT("+x%",tbPassiveSkills[[#This Row],[MetaName]]),"NO MATCH")</f>
        <v>NO MATCH</v>
      </c>
      <c r="G764" s="2" t="s">
        <v>1827</v>
      </c>
    </row>
    <row r="765" spans="3:7" ht="30" hidden="1" customHeight="1" x14ac:dyDescent="0.25">
      <c r="C765" s="2" t="s">
        <v>2492</v>
      </c>
      <c r="D765" s="1">
        <f>_xlfn.NUMBERVALUE(RIGHT(LEFT(tbPassiveSkills[[#This Row],[Original]],FIND("%",tbPassiveSkills[[#This Row],[Original]])-1),2))/100</f>
        <v>0.08</v>
      </c>
      <c r="E765" s="2" t="s">
        <v>3167</v>
      </c>
      <c r="F765" s="2" t="str">
        <f>IF(ISNUMBER(FIND("% dfgh",tbPassiveSkills[[#This Row],[Original]])),_xlfn.CONCAT("+x%",tbPassiveSkills[[#This Row],[MetaName]]),"NO MATCH")</f>
        <v>NO MATCH</v>
      </c>
      <c r="G765" s="2" t="s">
        <v>2493</v>
      </c>
    </row>
    <row r="766" spans="3:7" ht="30" hidden="1" customHeight="1" x14ac:dyDescent="0.25">
      <c r="C766" s="2" t="s">
        <v>2494</v>
      </c>
      <c r="D766" s="1">
        <f>_xlfn.NUMBERVALUE(RIGHT(LEFT(tbPassiveSkills[[#This Row],[Original]],FIND("%",tbPassiveSkills[[#This Row],[Original]])-1),2))/100</f>
        <v>0.08</v>
      </c>
      <c r="E766" s="2" t="s">
        <v>3206</v>
      </c>
      <c r="F766" s="2" t="str">
        <f>IF(ISNUMBER(FIND("% dfgh",tbPassiveSkills[[#This Row],[Original]])),_xlfn.CONCAT("+x%",tbPassiveSkills[[#This Row],[MetaName]]),"NO MATCH")</f>
        <v>NO MATCH</v>
      </c>
      <c r="G766" s="2" t="s">
        <v>2495</v>
      </c>
    </row>
    <row r="767" spans="3:7" ht="30" hidden="1" customHeight="1" x14ac:dyDescent="0.25">
      <c r="C767" s="2" t="s">
        <v>2494</v>
      </c>
      <c r="D767" s="1">
        <f>_xlfn.NUMBERVALUE(RIGHT(LEFT(tbPassiveSkills[[#This Row],[Original]],FIND("%",tbPassiveSkills[[#This Row],[Original]])-1),2))/100</f>
        <v>0.08</v>
      </c>
      <c r="E767" s="2" t="s">
        <v>3167</v>
      </c>
      <c r="F767" s="2" t="str">
        <f>IF(ISNUMBER(FIND("% dfgh",tbPassiveSkills[[#This Row],[Original]])),_xlfn.CONCAT("+x%",tbPassiveSkills[[#This Row],[MetaName]]),"NO MATCH")</f>
        <v>NO MATCH</v>
      </c>
      <c r="G767" s="2" t="s">
        <v>2493</v>
      </c>
    </row>
    <row r="768" spans="3:7" ht="30" hidden="1" customHeight="1" x14ac:dyDescent="0.25">
      <c r="C768" s="2" t="s">
        <v>2496</v>
      </c>
      <c r="D768" s="1">
        <f>_xlfn.NUMBERVALUE(RIGHT(LEFT(tbPassiveSkills[[#This Row],[Original]],FIND("%",tbPassiveSkills[[#This Row],[Original]])-1),2))/100</f>
        <v>0.1</v>
      </c>
      <c r="E768" s="2" t="s">
        <v>3167</v>
      </c>
      <c r="F768" s="2" t="str">
        <f>IF(ISNUMBER(FIND("% dfgh",tbPassiveSkills[[#This Row],[Original]])),_xlfn.CONCAT("+x%",tbPassiveSkills[[#This Row],[MetaName]]),"NO MATCH")</f>
        <v>NO MATCH</v>
      </c>
      <c r="G768" s="2" t="s">
        <v>2194</v>
      </c>
    </row>
    <row r="769" spans="3:7" ht="30" hidden="1" customHeight="1" x14ac:dyDescent="0.25">
      <c r="C769" s="2" t="s">
        <v>2496</v>
      </c>
      <c r="D769" s="1">
        <f>_xlfn.NUMBERVALUE(RIGHT(LEFT(tbPassiveSkills[[#This Row],[Original]],FIND("%",tbPassiveSkills[[#This Row],[Original]])-1),2))/100</f>
        <v>0.01</v>
      </c>
      <c r="E769" s="2" t="s">
        <v>3169</v>
      </c>
      <c r="F769" s="2" t="str">
        <f>IF(ISNUMBER(FIND("% dfgh",tbPassiveSkills[[#This Row],[Original]])),_xlfn.CONCAT("+x%",tbPassiveSkills[[#This Row],[MetaName]]),"NO MATCH")</f>
        <v>NO MATCH</v>
      </c>
      <c r="G769" s="2" t="s">
        <v>2497</v>
      </c>
    </row>
    <row r="770" spans="3:7" ht="30" hidden="1" customHeight="1" x14ac:dyDescent="0.25">
      <c r="C770" s="2" t="s">
        <v>2498</v>
      </c>
      <c r="D770" s="1">
        <f>_xlfn.NUMBERVALUE(RIGHT(LEFT(tbPassiveSkills[[#This Row],[Original]],FIND("%",tbPassiveSkills[[#This Row],[Original]])-1),2))/100</f>
        <v>0.08</v>
      </c>
      <c r="E770" s="2" t="s">
        <v>3137</v>
      </c>
      <c r="F770" s="2" t="str">
        <f>IF(ISNUMBER(FIND("% dfgh",tbPassiveSkills[[#This Row],[Original]])),_xlfn.CONCAT("+x%",tbPassiveSkills[[#This Row],[MetaName]]),"NO MATCH")</f>
        <v>NO MATCH</v>
      </c>
      <c r="G770" s="2" t="s">
        <v>2499</v>
      </c>
    </row>
    <row r="771" spans="3:7" ht="30" hidden="1" customHeight="1" x14ac:dyDescent="0.25">
      <c r="C771" s="2" t="s">
        <v>2498</v>
      </c>
      <c r="D771" s="1">
        <f>_xlfn.NUMBERVALUE(RIGHT(LEFT(tbPassiveSkills[[#This Row],[Original]],FIND("%",tbPassiveSkills[[#This Row],[Original]])-1),2))/100</f>
        <v>0.08</v>
      </c>
      <c r="E771" s="2" t="s">
        <v>3167</v>
      </c>
      <c r="F771" s="2" t="str">
        <f>IF(ISNUMBER(FIND("% dfgh",tbPassiveSkills[[#This Row],[Original]])),_xlfn.CONCAT("+x%",tbPassiveSkills[[#This Row],[MetaName]]),"NO MATCH")</f>
        <v>NO MATCH</v>
      </c>
      <c r="G771" s="2" t="s">
        <v>2493</v>
      </c>
    </row>
    <row r="772" spans="3:7" ht="30" hidden="1" customHeight="1" x14ac:dyDescent="0.25">
      <c r="C772" s="2" t="s">
        <v>3047</v>
      </c>
      <c r="D772" s="1">
        <f>_xlfn.NUMBERVALUE(RIGHT(LEFT(tbPassiveSkills[[#This Row],[Original]],FIND("%",tbPassiveSkills[[#This Row],[Original]])-1),2))/100</f>
        <v>0.1</v>
      </c>
      <c r="E772" s="2" t="s">
        <v>3206</v>
      </c>
      <c r="F772" s="2" t="str">
        <f>IF(ISNUMBER(FIND("% dfgh",tbPassiveSkills[[#This Row],[Original]])),_xlfn.CONCAT("+x%",tbPassiveSkills[[#This Row],[MetaName]]),"NO MATCH")</f>
        <v>NO MATCH</v>
      </c>
      <c r="G772" s="2" t="s">
        <v>2500</v>
      </c>
    </row>
    <row r="773" spans="3:7" ht="30" hidden="1" customHeight="1" x14ac:dyDescent="0.25">
      <c r="C773" s="2" t="s">
        <v>3047</v>
      </c>
      <c r="D773" s="1">
        <f>_xlfn.NUMBERVALUE(RIGHT(LEFT(tbPassiveSkills[[#This Row],[Original]],FIND("%",tbPassiveSkills[[#This Row],[Original]])-1),2))/100</f>
        <v>0.1</v>
      </c>
      <c r="E773" s="2" t="s">
        <v>3208</v>
      </c>
      <c r="F773" s="2" t="str">
        <f>IF(ISNUMBER(FIND("% dfgh",tbPassiveSkills[[#This Row],[Original]])),_xlfn.CONCAT("+x%",tbPassiveSkills[[#This Row],[MetaName]]),"NO MATCH")</f>
        <v>NO MATCH</v>
      </c>
      <c r="G773" s="2" t="s">
        <v>2501</v>
      </c>
    </row>
    <row r="774" spans="3:7" ht="30" hidden="1" customHeight="1" x14ac:dyDescent="0.25">
      <c r="C774" s="2" t="s">
        <v>3047</v>
      </c>
      <c r="D774" s="1">
        <f>_xlfn.NUMBERVALUE(RIGHT(LEFT(tbPassiveSkills[[#This Row],[Original]],FIND("%",tbPassiveSkills[[#This Row],[Original]])-1),2))/100</f>
        <v>0.1</v>
      </c>
      <c r="E774" s="2" t="s">
        <v>3167</v>
      </c>
      <c r="F774" s="2" t="str">
        <f>IF(ISNUMBER(FIND("% dfgh",tbPassiveSkills[[#This Row],[Original]])),_xlfn.CONCAT("+x%",tbPassiveSkills[[#This Row],[MetaName]]),"NO MATCH")</f>
        <v>NO MATCH</v>
      </c>
      <c r="G774" s="2" t="s">
        <v>2194</v>
      </c>
    </row>
    <row r="775" spans="3:7" ht="30" hidden="1" customHeight="1" x14ac:dyDescent="0.25">
      <c r="C775" s="2" t="s">
        <v>3048</v>
      </c>
      <c r="D775" s="1">
        <f>_xlfn.NUMBERVALUE(RIGHT(LEFT(tbPassiveSkills[[#This Row],[Original]],FIND("%",tbPassiveSkills[[#This Row],[Original]])-1),2))/100</f>
        <v>0.08</v>
      </c>
      <c r="E775" s="2" t="s">
        <v>3206</v>
      </c>
      <c r="F775" s="2" t="str">
        <f>IF(ISNUMBER(FIND("% dfgh",tbPassiveSkills[[#This Row],[Original]])),_xlfn.CONCAT("+x%",tbPassiveSkills[[#This Row],[MetaName]]),"NO MATCH")</f>
        <v>NO MATCH</v>
      </c>
      <c r="G775" s="2" t="s">
        <v>2495</v>
      </c>
    </row>
    <row r="776" spans="3:7" ht="30" hidden="1" customHeight="1" x14ac:dyDescent="0.25">
      <c r="C776" s="2" t="s">
        <v>3048</v>
      </c>
      <c r="D776" s="1">
        <f>_xlfn.NUMBERVALUE(RIGHT(LEFT(tbPassiveSkills[[#This Row],[Original]],FIND("%",tbPassiveSkills[[#This Row],[Original]])-1),2))/100</f>
        <v>0.08</v>
      </c>
      <c r="E776" s="2" t="s">
        <v>3208</v>
      </c>
      <c r="F776" s="2" t="str">
        <f>IF(ISNUMBER(FIND("% dfgh",tbPassiveSkills[[#This Row],[Original]])),_xlfn.CONCAT("+x%",tbPassiveSkills[[#This Row],[MetaName]]),"NO MATCH")</f>
        <v>NO MATCH</v>
      </c>
      <c r="G776" s="2" t="s">
        <v>2502</v>
      </c>
    </row>
    <row r="777" spans="3:7" ht="30" hidden="1" customHeight="1" x14ac:dyDescent="0.25">
      <c r="C777" s="2" t="s">
        <v>3048</v>
      </c>
      <c r="D777" s="1">
        <f>_xlfn.NUMBERVALUE(RIGHT(LEFT(tbPassiveSkills[[#This Row],[Original]],FIND("%",tbPassiveSkills[[#This Row],[Original]])-1),2))/100</f>
        <v>0.08</v>
      </c>
      <c r="E777" s="2" t="s">
        <v>3167</v>
      </c>
      <c r="F777" s="2" t="str">
        <f>IF(ISNUMBER(FIND("% dfgh",tbPassiveSkills[[#This Row],[Original]])),_xlfn.CONCAT("+x%",tbPassiveSkills[[#This Row],[MetaName]]),"NO MATCH")</f>
        <v>NO MATCH</v>
      </c>
      <c r="G777" s="2" t="s">
        <v>2493</v>
      </c>
    </row>
    <row r="778" spans="3:7" ht="30" hidden="1" customHeight="1" x14ac:dyDescent="0.25">
      <c r="C778" s="2" t="s">
        <v>2503</v>
      </c>
      <c r="D778" s="1">
        <f>_xlfn.NUMBERVALUE(RIGHT(LEFT(tbPassiveSkills[[#This Row],[Original]],FIND("%",tbPassiveSkills[[#This Row],[Original]])-1),2))/100</f>
        <v>0.1</v>
      </c>
      <c r="E778" s="2" t="s">
        <v>3480</v>
      </c>
      <c r="F778" s="2" t="str">
        <f>IF(ISNUMBER(FIND("% dfgh",tbPassiveSkills[[#This Row],[Original]])),_xlfn.CONCAT("+x%",tbPassiveSkills[[#This Row],[MetaName]]),"NO MATCH")</f>
        <v>NO MATCH</v>
      </c>
      <c r="G778" s="2" t="s">
        <v>3440</v>
      </c>
    </row>
    <row r="779" spans="3:7" ht="30" hidden="1" customHeight="1" x14ac:dyDescent="0.25">
      <c r="C779" s="2" t="s">
        <v>2503</v>
      </c>
      <c r="D779" s="1">
        <f>_xlfn.NUMBERVALUE(RIGHT(LEFT(tbPassiveSkills[[#This Row],[Original]],FIND("%",tbPassiveSkills[[#This Row],[Original]])-1),2))/100</f>
        <v>0.1</v>
      </c>
      <c r="E779" s="2" t="s">
        <v>3167</v>
      </c>
      <c r="F779" s="2" t="str">
        <f>IF(ISNUMBER(FIND("% dfgh",tbPassiveSkills[[#This Row],[Original]])),_xlfn.CONCAT("+x%",tbPassiveSkills[[#This Row],[MetaName]]),"NO MATCH")</f>
        <v>NO MATCH</v>
      </c>
      <c r="G779" s="2" t="s">
        <v>2194</v>
      </c>
    </row>
    <row r="780" spans="3:7" ht="30" hidden="1" customHeight="1" x14ac:dyDescent="0.25">
      <c r="C780" s="2" t="s">
        <v>2505</v>
      </c>
      <c r="D780" s="1">
        <f>_xlfn.NUMBERVALUE(RIGHT(LEFT(tbPassiveSkills[[#This Row],[Original]],FIND("%",tbPassiveSkills[[#This Row],[Original]])-1),2))/100</f>
        <v>6.0000000000000001E-3</v>
      </c>
      <c r="E780" s="2" t="s">
        <v>3213</v>
      </c>
      <c r="F780" s="2" t="str">
        <f>IF(ISNUMBER(FIND("% dfgh",tbPassiveSkills[[#This Row],[Original]])),_xlfn.CONCAT("+x%",tbPassiveSkills[[#This Row],[MetaName]]),"NO MATCH")</f>
        <v>NO MATCH</v>
      </c>
      <c r="G780" s="2" t="s">
        <v>2506</v>
      </c>
    </row>
    <row r="781" spans="3:7" ht="30" hidden="1" customHeight="1" x14ac:dyDescent="0.25">
      <c r="C781" s="2" t="s">
        <v>2507</v>
      </c>
      <c r="D781" s="1">
        <f>_xlfn.NUMBERVALUE(RIGHT(LEFT(tbPassiveSkills[[#This Row],[Original]],FIND("%",tbPassiveSkills[[#This Row],[Original]])-1),2))/100</f>
        <v>5.0000000000000001E-3</v>
      </c>
      <c r="E781" s="2" t="s">
        <v>3170</v>
      </c>
      <c r="F781" s="2" t="str">
        <f>IF(ISNUMBER(FIND("% dfgh",tbPassiveSkills[[#This Row],[Original]])),_xlfn.CONCAT("+x%",tbPassiveSkills[[#This Row],[MetaName]]),"NO MATCH")</f>
        <v>NO MATCH</v>
      </c>
      <c r="G781" s="2" t="s">
        <v>2508</v>
      </c>
    </row>
    <row r="782" spans="3:7" ht="30" hidden="1" customHeight="1" x14ac:dyDescent="0.25">
      <c r="C782" s="2" t="s">
        <v>2509</v>
      </c>
      <c r="D782" s="2">
        <v>0.03</v>
      </c>
      <c r="E782" s="2" t="s">
        <v>3387</v>
      </c>
      <c r="F782" s="2" t="str">
        <f>IF(ISNUMBER(FIND("% dfgh",tbPassiveSkills[[#This Row],[Original]])),_xlfn.CONCAT("+x%",tbPassiveSkills[[#This Row],[MetaName]]),"NO MATCH")</f>
        <v>NO MATCH</v>
      </c>
      <c r="G782" s="2" t="s">
        <v>1938</v>
      </c>
    </row>
    <row r="783" spans="3:7" ht="30" hidden="1" customHeight="1" x14ac:dyDescent="0.25">
      <c r="C783" s="2" t="s">
        <v>2510</v>
      </c>
      <c r="D783" s="2">
        <v>0.02</v>
      </c>
      <c r="E783" s="2" t="s">
        <v>3388</v>
      </c>
      <c r="F783" s="2" t="str">
        <f>IF(ISNUMBER(FIND("% dfgh",tbPassiveSkills[[#This Row],[Original]])),_xlfn.CONCAT("+x%",tbPassiveSkills[[#This Row],[MetaName]]),"NO MATCH")</f>
        <v>NO MATCH</v>
      </c>
      <c r="G783" s="2" t="s">
        <v>2511</v>
      </c>
    </row>
    <row r="784" spans="3:7" ht="30" hidden="1" customHeight="1" x14ac:dyDescent="0.25">
      <c r="C784" s="2" t="s">
        <v>3049</v>
      </c>
      <c r="D784" s="1">
        <f>_xlfn.NUMBERVALUE(RIGHT(LEFT(tbPassiveSkills[[#This Row],[Original]],FIND("%",tbPassiveSkills[[#This Row],[Original]])-1),2))/100</f>
        <v>0.2</v>
      </c>
      <c r="E784" s="2" t="s">
        <v>3186</v>
      </c>
      <c r="F784" s="2" t="str">
        <f>IF(ISNUMBER(FIND("% dfgh",tbPassiveSkills[[#This Row],[Original]])),_xlfn.CONCAT("+x%",tbPassiveSkills[[#This Row],[MetaName]]),"NO MATCH")</f>
        <v>NO MATCH</v>
      </c>
      <c r="G784" s="2" t="s">
        <v>2513</v>
      </c>
    </row>
    <row r="785" spans="3:7" ht="30" hidden="1" customHeight="1" x14ac:dyDescent="0.25">
      <c r="C785" s="2" t="s">
        <v>3049</v>
      </c>
      <c r="D785" s="2">
        <v>0.14000000000000001</v>
      </c>
      <c r="E785" s="2" t="s">
        <v>3324</v>
      </c>
      <c r="F785" s="2" t="str">
        <f>IF(ISNUMBER(FIND("% dfgh",tbPassiveSkills[[#This Row],[Original]])),_xlfn.CONCAT("+x%",tbPassiveSkills[[#This Row],[MetaName]]),"NO MATCH")</f>
        <v>NO MATCH</v>
      </c>
      <c r="G785" s="2" t="s">
        <v>2512</v>
      </c>
    </row>
    <row r="786" spans="3:7" ht="30" hidden="1" customHeight="1" x14ac:dyDescent="0.25">
      <c r="C786" s="2" t="s">
        <v>3050</v>
      </c>
      <c r="D786" s="1">
        <f>_xlfn.NUMBERVALUE(RIGHT(LEFT(tbPassiveSkills[[#This Row],[Original]],FIND("%",tbPassiveSkills[[#This Row],[Original]])-1),2))/100</f>
        <v>0.1</v>
      </c>
      <c r="E786" s="2" t="s">
        <v>3186</v>
      </c>
      <c r="F786" s="2" t="str">
        <f>IF(ISNUMBER(FIND("% dfgh",tbPassiveSkills[[#This Row],[Original]])),_xlfn.CONCAT("+x%",tbPassiveSkills[[#This Row],[MetaName]]),"NO MATCH")</f>
        <v>NO MATCH</v>
      </c>
      <c r="G786" s="2" t="s">
        <v>2515</v>
      </c>
    </row>
    <row r="787" spans="3:7" ht="30" hidden="1" customHeight="1" x14ac:dyDescent="0.25">
      <c r="C787" s="2" t="s">
        <v>3050</v>
      </c>
      <c r="D787" s="2">
        <v>0.1</v>
      </c>
      <c r="E787" s="2" t="s">
        <v>3324</v>
      </c>
      <c r="F787" s="2" t="str">
        <f>IF(ISNUMBER(FIND("% dfgh",tbPassiveSkills[[#This Row],[Original]])),_xlfn.CONCAT("+x%",tbPassiveSkills[[#This Row],[MetaName]]),"NO MATCH")</f>
        <v>NO MATCH</v>
      </c>
      <c r="G787" s="2" t="s">
        <v>2514</v>
      </c>
    </row>
    <row r="788" spans="3:7" ht="30" hidden="1" customHeight="1" x14ac:dyDescent="0.25">
      <c r="C788" s="2" t="s">
        <v>2516</v>
      </c>
      <c r="D788" s="1">
        <f>_xlfn.NUMBERVALUE(RIGHT(LEFT(tbPassiveSkills[[#This Row],[Original]],FIND("%",tbPassiveSkills[[#This Row],[Original]])-1),2))/100</f>
        <v>0.16</v>
      </c>
      <c r="E788" s="2" t="s">
        <v>3187</v>
      </c>
      <c r="F788" s="2" t="str">
        <f>IF(ISNUMBER(FIND("% dfgh",tbPassiveSkills[[#This Row],[Original]])),_xlfn.CONCAT("+x%",tbPassiveSkills[[#This Row],[MetaName]]),"NO MATCH")</f>
        <v>NO MATCH</v>
      </c>
      <c r="G788" s="2" t="s">
        <v>2518</v>
      </c>
    </row>
    <row r="789" spans="3:7" ht="30" hidden="1" customHeight="1" x14ac:dyDescent="0.25">
      <c r="C789" s="2" t="s">
        <v>2516</v>
      </c>
      <c r="D789" s="2">
        <v>0.16</v>
      </c>
      <c r="E789" s="2" t="s">
        <v>3395</v>
      </c>
      <c r="F789" s="2" t="str">
        <f>IF(ISNUMBER(FIND("% dfgh",tbPassiveSkills[[#This Row],[Original]])),_xlfn.CONCAT("+x%",tbPassiveSkills[[#This Row],[MetaName]]),"NO MATCH")</f>
        <v>NO MATCH</v>
      </c>
      <c r="G789" s="2" t="s">
        <v>2517</v>
      </c>
    </row>
    <row r="790" spans="3:7" ht="30" hidden="1" customHeight="1" x14ac:dyDescent="0.25">
      <c r="C790" s="2" t="s">
        <v>2519</v>
      </c>
      <c r="D790" s="1">
        <f>_xlfn.NUMBERVALUE(RIGHT(LEFT(tbPassiveSkills[[#This Row],[Original]],FIND("%",tbPassiveSkills[[#This Row],[Original]])-1),2))/100</f>
        <v>0.12</v>
      </c>
      <c r="E790" s="2" t="s">
        <v>3187</v>
      </c>
      <c r="F790" s="2" t="str">
        <f>IF(ISNUMBER(FIND("% dfgh",tbPassiveSkills[[#This Row],[Original]])),_xlfn.CONCAT("+x%",tbPassiveSkills[[#This Row],[MetaName]]),"NO MATCH")</f>
        <v>NO MATCH</v>
      </c>
      <c r="G790" s="2" t="s">
        <v>2522</v>
      </c>
    </row>
    <row r="791" spans="3:7" ht="30" hidden="1" customHeight="1" x14ac:dyDescent="0.25">
      <c r="C791" s="2" t="s">
        <v>2519</v>
      </c>
      <c r="D791" s="2">
        <v>0.04</v>
      </c>
      <c r="E791" s="2" t="s">
        <v>3266</v>
      </c>
      <c r="F791" s="2" t="str">
        <f>IF(ISNUMBER(FIND("% dfgh",tbPassiveSkills[[#This Row],[Original]])),_xlfn.CONCAT("+x%",tbPassiveSkills[[#This Row],[MetaName]]),"NO MATCH")</f>
        <v>NO MATCH</v>
      </c>
      <c r="G791" s="2" t="s">
        <v>2521</v>
      </c>
    </row>
    <row r="792" spans="3:7" ht="30" hidden="1" customHeight="1" x14ac:dyDescent="0.25">
      <c r="C792" s="2" t="s">
        <v>2519</v>
      </c>
      <c r="D792" s="2">
        <v>0.12</v>
      </c>
      <c r="E792" s="2" t="s">
        <v>3395</v>
      </c>
      <c r="F792" s="2" t="str">
        <f>IF(ISNUMBER(FIND("% dfgh",tbPassiveSkills[[#This Row],[Original]])),_xlfn.CONCAT("+x%",tbPassiveSkills[[#This Row],[MetaName]]),"NO MATCH")</f>
        <v>NO MATCH</v>
      </c>
      <c r="G792" s="2" t="s">
        <v>2520</v>
      </c>
    </row>
    <row r="793" spans="3:7" ht="30" hidden="1" customHeight="1" x14ac:dyDescent="0.25">
      <c r="C793" s="2" t="s">
        <v>3051</v>
      </c>
      <c r="D793" s="1">
        <f>_xlfn.NUMBERVALUE(RIGHT(LEFT(tbPassiveSkills[[#This Row],[Original]],FIND("%",tbPassiveSkills[[#This Row],[Original]])-1),2))/100</f>
        <v>0.12</v>
      </c>
      <c r="E793" s="2" t="s">
        <v>3187</v>
      </c>
      <c r="F793" s="2" t="str">
        <f>IF(ISNUMBER(FIND("% dfgh",tbPassiveSkills[[#This Row],[Original]])),_xlfn.CONCAT("+x%",tbPassiveSkills[[#This Row],[MetaName]]),"NO MATCH")</f>
        <v>NO MATCH</v>
      </c>
      <c r="G793" s="2" t="s">
        <v>2522</v>
      </c>
    </row>
    <row r="794" spans="3:7" ht="30" hidden="1" customHeight="1" x14ac:dyDescent="0.25">
      <c r="C794" s="2" t="s">
        <v>3051</v>
      </c>
      <c r="D794" s="2">
        <v>0.12</v>
      </c>
      <c r="E794" s="2" t="s">
        <v>3395</v>
      </c>
      <c r="F794" s="2" t="str">
        <f>IF(ISNUMBER(FIND("% dfgh",tbPassiveSkills[[#This Row],[Original]])),_xlfn.CONCAT("+x%",tbPassiveSkills[[#This Row],[MetaName]]),"NO MATCH")</f>
        <v>NO MATCH</v>
      </c>
      <c r="G794" s="2" t="s">
        <v>2520</v>
      </c>
    </row>
    <row r="795" spans="3:7" ht="30" hidden="1" customHeight="1" x14ac:dyDescent="0.25">
      <c r="C795" s="2" t="s">
        <v>3051</v>
      </c>
      <c r="D795" s="2">
        <v>0.4</v>
      </c>
      <c r="E795" s="2" t="s">
        <v>3415</v>
      </c>
      <c r="F795" s="2" t="str">
        <f>IF(ISNUMBER(FIND("% dfgh",tbPassiveSkills[[#This Row],[Original]])),_xlfn.CONCAT("+x%",tbPassiveSkills[[#This Row],[MetaName]]),"NO MATCH")</f>
        <v>NO MATCH</v>
      </c>
      <c r="G795" s="2" t="s">
        <v>2325</v>
      </c>
    </row>
    <row r="796" spans="3:7" ht="30" hidden="1" customHeight="1" x14ac:dyDescent="0.25">
      <c r="C796" s="2" t="s">
        <v>3051</v>
      </c>
      <c r="D796" s="2">
        <v>4.0000000000000001E-3</v>
      </c>
      <c r="E796" s="2" t="s">
        <v>3221</v>
      </c>
      <c r="F796" s="2" t="str">
        <f>IF(ISNUMBER(FIND("% dfgh",tbPassiveSkills[[#This Row],[Original]])),_xlfn.CONCAT("+x%",tbPassiveSkills[[#This Row],[MetaName]]),"NO MATCH")</f>
        <v>NO MATCH</v>
      </c>
      <c r="G796" s="2" t="s">
        <v>2320</v>
      </c>
    </row>
    <row r="797" spans="3:7" ht="30" hidden="1" customHeight="1" x14ac:dyDescent="0.25">
      <c r="C797" s="2" t="s">
        <v>3052</v>
      </c>
      <c r="D797" s="1">
        <f>_xlfn.NUMBERVALUE(RIGHT(LEFT(tbPassiveSkills[[#This Row],[Original]],FIND("%",tbPassiveSkills[[#This Row],[Original]])-1),2))/100</f>
        <v>0.12</v>
      </c>
      <c r="E797" s="2" t="s">
        <v>3187</v>
      </c>
      <c r="F797" s="2" t="str">
        <f>IF(ISNUMBER(FIND("% dfgh",tbPassiveSkills[[#This Row],[Original]])),_xlfn.CONCAT("+x%",tbPassiveSkills[[#This Row],[MetaName]]),"NO MATCH")</f>
        <v>NO MATCH</v>
      </c>
      <c r="G797" s="2" t="s">
        <v>2522</v>
      </c>
    </row>
    <row r="798" spans="3:7" ht="30" hidden="1" customHeight="1" x14ac:dyDescent="0.25">
      <c r="C798" s="2" t="s">
        <v>3052</v>
      </c>
      <c r="D798" s="2">
        <v>0.12</v>
      </c>
      <c r="E798" s="2" t="s">
        <v>3395</v>
      </c>
      <c r="F798" s="2" t="str">
        <f>IF(ISNUMBER(FIND("% dfgh",tbPassiveSkills[[#This Row],[Original]])),_xlfn.CONCAT("+x%",tbPassiveSkills[[#This Row],[MetaName]]),"NO MATCH")</f>
        <v>NO MATCH</v>
      </c>
      <c r="G798" s="2" t="s">
        <v>2520</v>
      </c>
    </row>
    <row r="799" spans="3:7" ht="30" hidden="1" customHeight="1" x14ac:dyDescent="0.25">
      <c r="C799" s="2" t="s">
        <v>3052</v>
      </c>
      <c r="D799" s="2">
        <v>4.0000000000000001E-3</v>
      </c>
      <c r="E799" s="2" t="s">
        <v>3221</v>
      </c>
      <c r="F799" s="2" t="str">
        <f>IF(ISNUMBER(FIND("% dfgh",tbPassiveSkills[[#This Row],[Original]])),_xlfn.CONCAT("+x%",tbPassiveSkills[[#This Row],[MetaName]]),"NO MATCH")</f>
        <v>NO MATCH</v>
      </c>
      <c r="G799" s="2" t="s">
        <v>2320</v>
      </c>
    </row>
    <row r="800" spans="3:7" ht="30" hidden="1" customHeight="1" x14ac:dyDescent="0.25">
      <c r="C800" s="2" t="s">
        <v>3053</v>
      </c>
      <c r="D800" s="2">
        <v>0.1</v>
      </c>
      <c r="E800" s="2" t="s">
        <v>3283</v>
      </c>
      <c r="F800" s="2" t="str">
        <f>IF(ISNUMBER(FIND("% dfgh",tbPassiveSkills[[#This Row],[Original]])),_xlfn.CONCAT("+x%",tbPassiveSkills[[#This Row],[MetaName]]),"NO MATCH")</f>
        <v>NO MATCH</v>
      </c>
      <c r="G800" s="2" t="s">
        <v>1986</v>
      </c>
    </row>
    <row r="801" spans="3:7" ht="30" hidden="1" customHeight="1" x14ac:dyDescent="0.25">
      <c r="C801" s="2" t="s">
        <v>3053</v>
      </c>
      <c r="D801" s="2">
        <v>0.1</v>
      </c>
      <c r="E801" s="2" t="s">
        <v>3391</v>
      </c>
      <c r="F801" s="2" t="str">
        <f>IF(ISNUMBER(FIND("% dfgh",tbPassiveSkills[[#This Row],[Original]])),_xlfn.CONCAT("+x%",tbPassiveSkills[[#This Row],[MetaName]]),"NO MATCH")</f>
        <v>NO MATCH</v>
      </c>
      <c r="G801" s="2" t="s">
        <v>2523</v>
      </c>
    </row>
    <row r="802" spans="3:7" ht="30" hidden="1" customHeight="1" x14ac:dyDescent="0.25">
      <c r="C802" s="2" t="s">
        <v>3054</v>
      </c>
      <c r="D802" s="2">
        <v>0.12</v>
      </c>
      <c r="E802" s="2" t="s">
        <v>3283</v>
      </c>
      <c r="F802" s="2" t="str">
        <f>IF(ISNUMBER(FIND("% dfgh",tbPassiveSkills[[#This Row],[Original]])),_xlfn.CONCAT("+x%",tbPassiveSkills[[#This Row],[MetaName]]),"NO MATCH")</f>
        <v>NO MATCH</v>
      </c>
      <c r="G802" s="2" t="s">
        <v>1984</v>
      </c>
    </row>
    <row r="803" spans="3:7" ht="30" hidden="1" customHeight="1" x14ac:dyDescent="0.25">
      <c r="C803" s="2" t="s">
        <v>3054</v>
      </c>
      <c r="D803" s="2">
        <v>0.12</v>
      </c>
      <c r="E803" s="2" t="s">
        <v>3391</v>
      </c>
      <c r="F803" s="2" t="str">
        <f>IF(ISNUMBER(FIND("% dfgh",tbPassiveSkills[[#This Row],[Original]])),_xlfn.CONCAT("+x%",tbPassiveSkills[[#This Row],[MetaName]]),"NO MATCH")</f>
        <v>NO MATCH</v>
      </c>
      <c r="G803" s="2" t="s">
        <v>2524</v>
      </c>
    </row>
    <row r="804" spans="3:7" ht="30" hidden="1" customHeight="1" x14ac:dyDescent="0.25">
      <c r="C804" s="2" t="s">
        <v>2525</v>
      </c>
      <c r="D804" s="2">
        <f>IF(ISNUMBER(FIND("+",tbPassiveSkills[[#This Row],[Original]])),_xlfn.NUMBERVALUE(LEFT(tbPassiveSkills[[#This Row],[Original]],FIND(" ",tbPassiveSkills[[#This Row],[Original]]))),"")</f>
        <v>12</v>
      </c>
      <c r="E804" s="2" t="str">
        <f>IF(ISNUMBER(FIND("+",tbPassiveSkills[[#This Row],[Original]])),_xlfn.CONCAT("+x to ",RIGHT(tbPassiveSkills[[#This Row],[Original]],LEN(tbPassiveSkills[[#This Row],[Original]])-FIND("to ",tbPassiveSkills[[#This Row],[Original]])-2)),"")</f>
        <v>+x to maximum Life</v>
      </c>
      <c r="F804" s="2" t="str">
        <f>IF(ISNUMBER(FIND("% dfgh",tbPassiveSkills[[#This Row],[Original]])),_xlfn.CONCAT("+x%",tbPassiveSkills[[#This Row],[MetaName]]),"NO MATCH")</f>
        <v>NO MATCH</v>
      </c>
      <c r="G804" s="2" t="s">
        <v>2220</v>
      </c>
    </row>
    <row r="805" spans="3:7" ht="30" hidden="1" customHeight="1" x14ac:dyDescent="0.25">
      <c r="C805" s="2" t="s">
        <v>2525</v>
      </c>
      <c r="D805" s="2">
        <v>0.14000000000000001</v>
      </c>
      <c r="E805" s="2" t="s">
        <v>3283</v>
      </c>
      <c r="F805" s="2" t="str">
        <f>IF(ISNUMBER(FIND("% dfgh",tbPassiveSkills[[#This Row],[Original]])),_xlfn.CONCAT("+x%",tbPassiveSkills[[#This Row],[MetaName]]),"NO MATCH")</f>
        <v>NO MATCH</v>
      </c>
      <c r="G805" s="2" t="s">
        <v>2527</v>
      </c>
    </row>
    <row r="806" spans="3:7" ht="30" hidden="1" customHeight="1" x14ac:dyDescent="0.25">
      <c r="C806" s="2" t="s">
        <v>2525</v>
      </c>
      <c r="D806" s="2">
        <v>0.14000000000000001</v>
      </c>
      <c r="E806" s="2" t="s">
        <v>3391</v>
      </c>
      <c r="F806" s="2" t="str">
        <f>IF(ISNUMBER(FIND("% dfgh",tbPassiveSkills[[#This Row],[Original]])),_xlfn.CONCAT("+x%",tbPassiveSkills[[#This Row],[MetaName]]),"NO MATCH")</f>
        <v>NO MATCH</v>
      </c>
      <c r="G806" s="2" t="s">
        <v>2526</v>
      </c>
    </row>
    <row r="807" spans="3:7" ht="30" hidden="1" customHeight="1" x14ac:dyDescent="0.25">
      <c r="C807" s="2" t="s">
        <v>2528</v>
      </c>
      <c r="D807" s="2">
        <v>0.08</v>
      </c>
      <c r="E807" s="2" t="s">
        <v>3340</v>
      </c>
      <c r="F807" s="2" t="str">
        <f>IF(ISNUMBER(FIND("% dfgh",tbPassiveSkills[[#This Row],[Original]])),_xlfn.CONCAT("+x%",tbPassiveSkills[[#This Row],[MetaName]]),"NO MATCH")</f>
        <v>NO MATCH</v>
      </c>
      <c r="G807" s="2" t="s">
        <v>2172</v>
      </c>
    </row>
    <row r="808" spans="3:7" ht="30" hidden="1" customHeight="1" x14ac:dyDescent="0.25">
      <c r="C808" s="2" t="s">
        <v>2528</v>
      </c>
      <c r="D808" s="2">
        <v>0.08</v>
      </c>
      <c r="E808" s="2" t="s">
        <v>3391</v>
      </c>
      <c r="F808" s="2" t="str">
        <f>IF(ISNUMBER(FIND("% dfgh",tbPassiveSkills[[#This Row],[Original]])),_xlfn.CONCAT("+x%",tbPassiveSkills[[#This Row],[MetaName]]),"NO MATCH")</f>
        <v>NO MATCH</v>
      </c>
      <c r="G808" s="2" t="s">
        <v>2529</v>
      </c>
    </row>
    <row r="809" spans="3:7" ht="30" hidden="1" customHeight="1" x14ac:dyDescent="0.25">
      <c r="C809" s="2" t="s">
        <v>2530</v>
      </c>
      <c r="D809" s="2">
        <v>0.08</v>
      </c>
      <c r="E809" s="2" t="s">
        <v>3352</v>
      </c>
      <c r="F809" s="2" t="str">
        <f>IF(ISNUMBER(FIND("% dfgh",tbPassiveSkills[[#This Row],[Original]])),_xlfn.CONCAT("+x%",tbPassiveSkills[[#This Row],[MetaName]]),"NO MATCH")</f>
        <v>NO MATCH</v>
      </c>
      <c r="G809" s="2" t="s">
        <v>2236</v>
      </c>
    </row>
    <row r="810" spans="3:7" ht="30" hidden="1" customHeight="1" x14ac:dyDescent="0.25">
      <c r="C810" s="2" t="s">
        <v>2530</v>
      </c>
      <c r="D810" s="2">
        <v>0.08</v>
      </c>
      <c r="E810" s="2" t="s">
        <v>3391</v>
      </c>
      <c r="F810" s="2" t="str">
        <f>IF(ISNUMBER(FIND("% dfgh",tbPassiveSkills[[#This Row],[Original]])),_xlfn.CONCAT("+x%",tbPassiveSkills[[#This Row],[MetaName]]),"NO MATCH")</f>
        <v>NO MATCH</v>
      </c>
      <c r="G810" s="2" t="s">
        <v>2529</v>
      </c>
    </row>
    <row r="811" spans="3:7" ht="30" hidden="1" customHeight="1" x14ac:dyDescent="0.25">
      <c r="C811" s="2" t="s">
        <v>2531</v>
      </c>
      <c r="D811" s="2">
        <v>0.08</v>
      </c>
      <c r="E811" s="2" t="s">
        <v>3365</v>
      </c>
      <c r="F811" s="2" t="str">
        <f>IF(ISNUMBER(FIND("% dfgh",tbPassiveSkills[[#This Row],[Original]])),_xlfn.CONCAT("+x%",tbPassiveSkills[[#This Row],[MetaName]]),"NO MATCH")</f>
        <v>NO MATCH</v>
      </c>
      <c r="G811" s="2" t="s">
        <v>2026</v>
      </c>
    </row>
    <row r="812" spans="3:7" ht="30" hidden="1" customHeight="1" x14ac:dyDescent="0.25">
      <c r="C812" s="2" t="s">
        <v>2531</v>
      </c>
      <c r="D812" s="2">
        <v>0.08</v>
      </c>
      <c r="E812" s="2" t="s">
        <v>3391</v>
      </c>
      <c r="F812" s="2" t="str">
        <f>IF(ISNUMBER(FIND("% dfgh",tbPassiveSkills[[#This Row],[Original]])),_xlfn.CONCAT("+x%",tbPassiveSkills[[#This Row],[MetaName]]),"NO MATCH")</f>
        <v>NO MATCH</v>
      </c>
      <c r="G812" s="2" t="s">
        <v>2529</v>
      </c>
    </row>
    <row r="813" spans="3:7" ht="30" hidden="1" customHeight="1" x14ac:dyDescent="0.25">
      <c r="C813" s="2" t="s">
        <v>3055</v>
      </c>
      <c r="D813" s="2">
        <v>0.12</v>
      </c>
      <c r="E813" s="2" t="s">
        <v>3255</v>
      </c>
      <c r="F813" s="2" t="str">
        <f>IF(ISNUMBER(FIND("% dfgh",tbPassiveSkills[[#This Row],[Original]])),_xlfn.CONCAT("+x%",tbPassiveSkills[[#This Row],[MetaName]]),"NO MATCH")</f>
        <v>NO MATCH</v>
      </c>
      <c r="G813" s="2" t="s">
        <v>2281</v>
      </c>
    </row>
    <row r="814" spans="3:7" ht="30" hidden="1" customHeight="1" x14ac:dyDescent="0.25">
      <c r="C814" s="2" t="s">
        <v>3056</v>
      </c>
      <c r="D814" s="2">
        <v>0.14000000000000001</v>
      </c>
      <c r="E814" s="2" t="s">
        <v>3255</v>
      </c>
      <c r="F814" s="2" t="str">
        <f>IF(ISNUMBER(FIND("% dfgh",tbPassiveSkills[[#This Row],[Original]])),_xlfn.CONCAT("+x%",tbPassiveSkills[[#This Row],[MetaName]]),"NO MATCH")</f>
        <v>NO MATCH</v>
      </c>
      <c r="G814" s="2" t="s">
        <v>2532</v>
      </c>
    </row>
    <row r="815" spans="3:7" ht="30" hidden="1" customHeight="1" x14ac:dyDescent="0.25">
      <c r="C815" s="2" t="s">
        <v>2533</v>
      </c>
      <c r="D815" s="2">
        <f>IF(ISNUMBER(FIND("+",tbPassiveSkills[[#This Row],[Original]])),_xlfn.NUMBERVALUE(LEFT(tbPassiveSkills[[#This Row],[Original]],FIND(" ",tbPassiveSkills[[#This Row],[Original]]))),"")</f>
        <v>14</v>
      </c>
      <c r="E815" s="2" t="str">
        <f>IF(ISNUMBER(FIND("+",tbPassiveSkills[[#This Row],[Original]])),_xlfn.CONCAT("+x to ",RIGHT(tbPassiveSkills[[#This Row],[Original]],LEN(tbPassiveSkills[[#This Row],[Original]])-FIND("to ",tbPassiveSkills[[#This Row],[Original]])-2)),"")</f>
        <v>+x to maximum Life</v>
      </c>
      <c r="F815" s="2" t="str">
        <f>IF(ISNUMBER(FIND("% dfgh",tbPassiveSkills[[#This Row],[Original]])),_xlfn.CONCAT("+x%",tbPassiveSkills[[#This Row],[MetaName]]),"NO MATCH")</f>
        <v>NO MATCH</v>
      </c>
      <c r="G815" s="2" t="s">
        <v>2417</v>
      </c>
    </row>
    <row r="816" spans="3:7" ht="30" hidden="1" customHeight="1" x14ac:dyDescent="0.25">
      <c r="C816" s="2" t="s">
        <v>2533</v>
      </c>
      <c r="D816" s="2">
        <v>0.14000000000000001</v>
      </c>
      <c r="E816" s="2" t="s">
        <v>3255</v>
      </c>
      <c r="F816" s="2" t="str">
        <f>IF(ISNUMBER(FIND("% dfgh",tbPassiveSkills[[#This Row],[Original]])),_xlfn.CONCAT("+x%",tbPassiveSkills[[#This Row],[MetaName]]),"NO MATCH")</f>
        <v>NO MATCH</v>
      </c>
      <c r="G816" s="2" t="s">
        <v>2532</v>
      </c>
    </row>
    <row r="817" spans="3:7" ht="30" hidden="1" customHeight="1" x14ac:dyDescent="0.25">
      <c r="C817" s="2" t="s">
        <v>2534</v>
      </c>
      <c r="D817" s="2">
        <v>0.14000000000000001</v>
      </c>
      <c r="E817" s="2" t="s">
        <v>3313</v>
      </c>
      <c r="F817" s="2" t="str">
        <f>IF(ISNUMBER(FIND("% dfgh",tbPassiveSkills[[#This Row],[Original]])),_xlfn.CONCAT("+x%",tbPassiveSkills[[#This Row],[MetaName]]),"NO MATCH")</f>
        <v>NO MATCH</v>
      </c>
      <c r="G817" s="2" t="s">
        <v>2536</v>
      </c>
    </row>
    <row r="818" spans="3:7" ht="30" hidden="1" customHeight="1" x14ac:dyDescent="0.25">
      <c r="C818" s="2" t="s">
        <v>2534</v>
      </c>
      <c r="D818" s="2">
        <v>0.14000000000000001</v>
      </c>
      <c r="E818" s="2" t="s">
        <v>3393</v>
      </c>
      <c r="F818" s="2" t="str">
        <f>IF(ISNUMBER(FIND("% dfgh",tbPassiveSkills[[#This Row],[Original]])),_xlfn.CONCAT("+x%",tbPassiveSkills[[#This Row],[MetaName]]),"NO MATCH")</f>
        <v>NO MATCH</v>
      </c>
      <c r="G818" s="2" t="s">
        <v>2535</v>
      </c>
    </row>
    <row r="819" spans="3:7" ht="30" hidden="1" customHeight="1" x14ac:dyDescent="0.25">
      <c r="C819" s="2" t="s">
        <v>2537</v>
      </c>
      <c r="D819" s="2">
        <v>0.08</v>
      </c>
      <c r="E819" s="2" t="s">
        <v>3243</v>
      </c>
      <c r="F819" s="2" t="str">
        <f>IF(ISNUMBER(FIND("% dfgh",tbPassiveSkills[[#This Row],[Original]])),_xlfn.CONCAT("+x%",tbPassiveSkills[[#This Row],[MetaName]]),"NO MATCH")</f>
        <v>NO MATCH</v>
      </c>
      <c r="G819" s="2" t="s">
        <v>2240</v>
      </c>
    </row>
    <row r="820" spans="3:7" ht="30" hidden="1" customHeight="1" x14ac:dyDescent="0.25">
      <c r="C820" s="2" t="s">
        <v>2537</v>
      </c>
      <c r="D820" s="2">
        <v>0.1</v>
      </c>
      <c r="E820" s="2" t="s">
        <v>3313</v>
      </c>
      <c r="F820" s="2" t="str">
        <f>IF(ISNUMBER(FIND("% dfgh",tbPassiveSkills[[#This Row],[Original]])),_xlfn.CONCAT("+x%",tbPassiveSkills[[#This Row],[MetaName]]),"NO MATCH")</f>
        <v>NO MATCH</v>
      </c>
      <c r="G820" s="2" t="s">
        <v>1928</v>
      </c>
    </row>
    <row r="821" spans="3:7" ht="30" hidden="1" customHeight="1" x14ac:dyDescent="0.25">
      <c r="C821" s="2" t="s">
        <v>2537</v>
      </c>
      <c r="D821" s="2">
        <v>0.1</v>
      </c>
      <c r="E821" s="2" t="s">
        <v>3393</v>
      </c>
      <c r="F821" s="2" t="str">
        <f>IF(ISNUMBER(FIND("% dfgh",tbPassiveSkills[[#This Row],[Original]])),_xlfn.CONCAT("+x%",tbPassiveSkills[[#This Row],[MetaName]]),"NO MATCH")</f>
        <v>NO MATCH</v>
      </c>
      <c r="G821" s="2" t="s">
        <v>2538</v>
      </c>
    </row>
    <row r="822" spans="3:7" ht="30" hidden="1" customHeight="1" x14ac:dyDescent="0.25">
      <c r="C822" s="2" t="s">
        <v>2539</v>
      </c>
      <c r="D822" s="1">
        <f>_xlfn.NUMBERVALUE(RIGHT(LEFT(tbPassiveSkills[[#This Row],[Original]],FIND("%",tbPassiveSkills[[#This Row],[Original]])-1),2))/100</f>
        <v>0.05</v>
      </c>
      <c r="E822" s="2" t="s">
        <v>3144</v>
      </c>
      <c r="F822" s="2" t="str">
        <f>IF(ISNUMBER(FIND("% dfgh",tbPassiveSkills[[#This Row],[Original]])),_xlfn.CONCAT("+x%",tbPassiveSkills[[#This Row],[MetaName]]),"NO MATCH")</f>
        <v>NO MATCH</v>
      </c>
      <c r="G822" s="2" t="s">
        <v>2541</v>
      </c>
    </row>
    <row r="823" spans="3:7" ht="30" hidden="1" customHeight="1" x14ac:dyDescent="0.25">
      <c r="C823" s="2" t="s">
        <v>2539</v>
      </c>
      <c r="D823" s="1">
        <f>_xlfn.NUMBERVALUE(RIGHT(LEFT(tbPassiveSkills[[#This Row],[Original]],FIND("%",tbPassiveSkills[[#This Row],[Original]])-1),2))/100</f>
        <v>0.1</v>
      </c>
      <c r="E823" s="2" t="s">
        <v>3177</v>
      </c>
      <c r="F823" s="2" t="str">
        <f>IF(ISNUMBER(FIND("% dfgh",tbPassiveSkills[[#This Row],[Original]])),_xlfn.CONCAT("+x%",tbPassiveSkills[[#This Row],[MetaName]]),"NO MATCH")</f>
        <v>NO MATCH</v>
      </c>
      <c r="G823" s="2" t="s">
        <v>2540</v>
      </c>
    </row>
    <row r="824" spans="3:7" ht="30" hidden="1" customHeight="1" x14ac:dyDescent="0.25">
      <c r="C824" s="2" t="s">
        <v>2539</v>
      </c>
      <c r="D824" s="2">
        <v>0.15</v>
      </c>
      <c r="E824" s="2" t="s">
        <v>3313</v>
      </c>
      <c r="F824" s="2" t="str">
        <f>IF(ISNUMBER(FIND("% dfgh",tbPassiveSkills[[#This Row],[Original]])),_xlfn.CONCAT("+x%",tbPassiveSkills[[#This Row],[MetaName]]),"NO MATCH")</f>
        <v>NO MATCH</v>
      </c>
      <c r="G824" s="2" t="s">
        <v>1932</v>
      </c>
    </row>
    <row r="825" spans="3:7" ht="30" hidden="1" customHeight="1" x14ac:dyDescent="0.25">
      <c r="C825" s="2" t="s">
        <v>2539</v>
      </c>
      <c r="D825" s="2">
        <v>0.1</v>
      </c>
      <c r="E825" s="2" t="s">
        <v>3393</v>
      </c>
      <c r="F825" s="2" t="str">
        <f>IF(ISNUMBER(FIND("% dfgh",tbPassiveSkills[[#This Row],[Original]])),_xlfn.CONCAT("+x%",tbPassiveSkills[[#This Row],[MetaName]]),"NO MATCH")</f>
        <v>NO MATCH</v>
      </c>
      <c r="G825" s="2" t="s">
        <v>2538</v>
      </c>
    </row>
    <row r="826" spans="3:7" ht="30" hidden="1" customHeight="1" x14ac:dyDescent="0.25">
      <c r="C826" s="2" t="s">
        <v>3057</v>
      </c>
      <c r="D826" s="2">
        <v>0.14000000000000001</v>
      </c>
      <c r="E826" s="2" t="s">
        <v>3391</v>
      </c>
      <c r="F826" s="2" t="str">
        <f>IF(ISNUMBER(FIND("% dfgh",tbPassiveSkills[[#This Row],[Original]])),_xlfn.CONCAT("+x%",tbPassiveSkills[[#This Row],[MetaName]]),"NO MATCH")</f>
        <v>NO MATCH</v>
      </c>
      <c r="G826" s="2" t="s">
        <v>2526</v>
      </c>
    </row>
    <row r="827" spans="3:7" ht="30" hidden="1" customHeight="1" x14ac:dyDescent="0.25">
      <c r="C827" s="2" t="s">
        <v>3058</v>
      </c>
      <c r="D827" s="2">
        <v>0.1</v>
      </c>
      <c r="E827" s="2" t="s">
        <v>3391</v>
      </c>
      <c r="F827" s="2" t="str">
        <f>IF(ISNUMBER(FIND("% dfgh",tbPassiveSkills[[#This Row],[Original]])),_xlfn.CONCAT("+x%",tbPassiveSkills[[#This Row],[MetaName]]),"NO MATCH")</f>
        <v>NO MATCH</v>
      </c>
      <c r="G827" s="2" t="s">
        <v>2523</v>
      </c>
    </row>
    <row r="828" spans="3:7" ht="30" hidden="1" customHeight="1" x14ac:dyDescent="0.25">
      <c r="C828" s="2" t="s">
        <v>2542</v>
      </c>
      <c r="D828" s="2">
        <v>0.03</v>
      </c>
      <c r="E828" s="2" t="s">
        <v>3250</v>
      </c>
      <c r="F828" s="2" t="str">
        <f>IF(ISNUMBER(FIND("% dfgh",tbPassiveSkills[[#This Row],[Original]])),_xlfn.CONCAT("+x%",tbPassiveSkills[[#This Row],[MetaName]]),"NO MATCH")</f>
        <v>NO MATCH</v>
      </c>
      <c r="G828" s="2" t="s">
        <v>2543</v>
      </c>
    </row>
    <row r="829" spans="3:7" ht="30" hidden="1" customHeight="1" x14ac:dyDescent="0.25">
      <c r="C829" s="2" t="s">
        <v>2542</v>
      </c>
      <c r="D829" s="2">
        <v>0.08</v>
      </c>
      <c r="E829" s="2" t="s">
        <v>3391</v>
      </c>
      <c r="F829" s="2" t="str">
        <f>IF(ISNUMBER(FIND("% dfgh",tbPassiveSkills[[#This Row],[Original]])),_xlfn.CONCAT("+x%",tbPassiveSkills[[#This Row],[MetaName]]),"NO MATCH")</f>
        <v>NO MATCH</v>
      </c>
      <c r="G829" s="2" t="s">
        <v>2529</v>
      </c>
    </row>
    <row r="830" spans="3:7" ht="30" hidden="1" customHeight="1" x14ac:dyDescent="0.25">
      <c r="C830" s="2" t="s">
        <v>2544</v>
      </c>
      <c r="D830" s="2">
        <v>0.08</v>
      </c>
      <c r="E830" s="2" t="s">
        <v>3391</v>
      </c>
      <c r="F830" s="2" t="str">
        <f>IF(ISNUMBER(FIND("% dfgh",tbPassiveSkills[[#This Row],[Original]])),_xlfn.CONCAT("+x%",tbPassiveSkills[[#This Row],[MetaName]]),"NO MATCH")</f>
        <v>NO MATCH</v>
      </c>
      <c r="G830" s="2" t="s">
        <v>2529</v>
      </c>
    </row>
    <row r="831" spans="3:7" ht="30" hidden="1" customHeight="1" x14ac:dyDescent="0.25">
      <c r="C831" s="2" t="s">
        <v>2544</v>
      </c>
      <c r="D831" s="2">
        <v>0.15</v>
      </c>
      <c r="E831" s="2" t="s">
        <v>3482</v>
      </c>
      <c r="F831" s="2" t="str">
        <f>IF(ISNUMBER(FIND("% dfgh",tbPassiveSkills[[#This Row],[Original]])),_xlfn.CONCAT("+x%",tbPassiveSkills[[#This Row],[MetaName]]),"NO MATCH")</f>
        <v>NO MATCH</v>
      </c>
      <c r="G831" s="2" t="s">
        <v>2545</v>
      </c>
    </row>
    <row r="832" spans="3:7" ht="30" hidden="1" customHeight="1" x14ac:dyDescent="0.25">
      <c r="C832" s="2" t="s">
        <v>2546</v>
      </c>
      <c r="D832" s="1">
        <f>_xlfn.NUMBERVALUE(RIGHT(LEFT(tbPassiveSkills[[#This Row],[Original]],FIND("%",tbPassiveSkills[[#This Row],[Original]])-1),2))/100</f>
        <v>0.2</v>
      </c>
      <c r="E832" s="2" t="s">
        <v>3176</v>
      </c>
      <c r="F832" s="2" t="str">
        <f>IF(ISNUMBER(FIND("% dfgh",tbPassiveSkills[[#This Row],[Original]])),_xlfn.CONCAT("+x%",tbPassiveSkills[[#This Row],[MetaName]]),"NO MATCH")</f>
        <v>NO MATCH</v>
      </c>
      <c r="G832" s="2" t="s">
        <v>2548</v>
      </c>
    </row>
    <row r="833" spans="3:7" ht="30" hidden="1" customHeight="1" x14ac:dyDescent="0.25">
      <c r="C833" s="2" t="s">
        <v>2546</v>
      </c>
      <c r="D833" s="2">
        <v>0.2</v>
      </c>
      <c r="E833" s="2" t="s">
        <v>3467</v>
      </c>
      <c r="F833" s="2" t="str">
        <f>IF(ISNUMBER(FIND("% dfgh",tbPassiveSkills[[#This Row],[Original]])),_xlfn.CONCAT("+x%",tbPassiveSkills[[#This Row],[MetaName]]),"NO MATCH")</f>
        <v>NO MATCH</v>
      </c>
      <c r="G833" s="2" t="s">
        <v>2547</v>
      </c>
    </row>
    <row r="834" spans="3:7" ht="30" hidden="1" customHeight="1" x14ac:dyDescent="0.25">
      <c r="C834" s="2" t="s">
        <v>2549</v>
      </c>
      <c r="D834" s="2">
        <v>0.2</v>
      </c>
      <c r="E834" s="2" t="s">
        <v>3317</v>
      </c>
      <c r="F834" s="2" t="str">
        <f>IF(ISNUMBER(FIND("% dfgh",tbPassiveSkills[[#This Row],[Original]])),_xlfn.CONCAT("+x%",tbPassiveSkills[[#This Row],[MetaName]]),"NO MATCH")</f>
        <v>NO MATCH</v>
      </c>
      <c r="G834" s="2" t="s">
        <v>1903</v>
      </c>
    </row>
    <row r="835" spans="3:7" ht="30" hidden="1" customHeight="1" x14ac:dyDescent="0.25">
      <c r="C835" s="2" t="s">
        <v>2549</v>
      </c>
      <c r="D835" s="2">
        <v>0.2</v>
      </c>
      <c r="E835" s="2" t="s">
        <v>3325</v>
      </c>
      <c r="F835" s="2" t="str">
        <f>IF(ISNUMBER(FIND("% dfgh",tbPassiveSkills[[#This Row],[Original]])),_xlfn.CONCAT("+x%",tbPassiveSkills[[#This Row],[MetaName]]),"NO MATCH")</f>
        <v>NO MATCH</v>
      </c>
      <c r="G835" s="2" t="s">
        <v>2550</v>
      </c>
    </row>
    <row r="836" spans="3:7" ht="30" hidden="1" customHeight="1" x14ac:dyDescent="0.25">
      <c r="C836" s="2" t="s">
        <v>2551</v>
      </c>
      <c r="D836" s="2">
        <v>0.15</v>
      </c>
      <c r="E836" s="2" t="s">
        <v>3467</v>
      </c>
      <c r="F836" s="2" t="str">
        <f>IF(ISNUMBER(FIND("% dfgh",tbPassiveSkills[[#This Row],[Original]])),_xlfn.CONCAT("+x%",tbPassiveSkills[[#This Row],[MetaName]]),"NO MATCH")</f>
        <v>NO MATCH</v>
      </c>
      <c r="G836" s="2" t="s">
        <v>1962</v>
      </c>
    </row>
    <row r="837" spans="3:7" ht="30" hidden="1" customHeight="1" x14ac:dyDescent="0.25">
      <c r="C837" s="2" t="s">
        <v>2552</v>
      </c>
      <c r="D837" s="2">
        <v>0.04</v>
      </c>
      <c r="E837" s="2" t="s">
        <v>3524</v>
      </c>
      <c r="F837" s="2" t="str">
        <f>IF(ISNUMBER(FIND("% dfgh",tbPassiveSkills[[#This Row],[Original]])),_xlfn.CONCAT("+x%",tbPassiveSkills[[#This Row],[MetaName]]),"NO MATCH")</f>
        <v>NO MATCH</v>
      </c>
      <c r="G837" s="2" t="s">
        <v>2554</v>
      </c>
    </row>
    <row r="838" spans="3:7" ht="30" hidden="1" customHeight="1" x14ac:dyDescent="0.25">
      <c r="C838" s="2" t="s">
        <v>2552</v>
      </c>
      <c r="D838" s="2">
        <v>0.08</v>
      </c>
      <c r="E838" s="2" t="s">
        <v>3325</v>
      </c>
      <c r="F838" s="2" t="str">
        <f>IF(ISNUMBER(FIND("% dfgh",tbPassiveSkills[[#This Row],[Original]])),_xlfn.CONCAT("+x%",tbPassiveSkills[[#This Row],[MetaName]]),"NO MATCH")</f>
        <v>NO MATCH</v>
      </c>
      <c r="G838" s="2" t="s">
        <v>2553</v>
      </c>
    </row>
    <row r="839" spans="3:7" ht="30" hidden="1" customHeight="1" x14ac:dyDescent="0.25">
      <c r="C839" s="2" t="s">
        <v>2555</v>
      </c>
      <c r="D839" s="2">
        <v>0.03</v>
      </c>
      <c r="E839" s="2" t="s">
        <v>3277</v>
      </c>
      <c r="F839" s="2" t="str">
        <f>IF(ISNUMBER(FIND("% dfgh",tbPassiveSkills[[#This Row],[Original]])),_xlfn.CONCAT("+x%",tbPassiveSkills[[#This Row],[MetaName]]),"NO MATCH")</f>
        <v>NO MATCH</v>
      </c>
      <c r="G839" s="2" t="s">
        <v>1955</v>
      </c>
    </row>
    <row r="840" spans="3:7" ht="30" hidden="1" customHeight="1" x14ac:dyDescent="0.25">
      <c r="C840" s="2" t="s">
        <v>2555</v>
      </c>
      <c r="D840" s="2">
        <v>0.15</v>
      </c>
      <c r="E840" s="2" t="s">
        <v>3325</v>
      </c>
      <c r="F840" s="2" t="str">
        <f>IF(ISNUMBER(FIND("% dfgh",tbPassiveSkills[[#This Row],[Original]])),_xlfn.CONCAT("+x%",tbPassiveSkills[[#This Row],[MetaName]]),"NO MATCH")</f>
        <v>NO MATCH</v>
      </c>
      <c r="G840" s="2" t="s">
        <v>2556</v>
      </c>
    </row>
    <row r="841" spans="3:7" ht="30" hidden="1" customHeight="1" x14ac:dyDescent="0.25">
      <c r="C841" s="2" t="s">
        <v>2557</v>
      </c>
      <c r="D841" s="2">
        <v>0.1</v>
      </c>
      <c r="E841" s="2" t="s">
        <v>3467</v>
      </c>
      <c r="F841" s="2" t="str">
        <f>IF(ISNUMBER(FIND("% dfgh",tbPassiveSkills[[#This Row],[Original]])),_xlfn.CONCAT("+x%",tbPassiveSkills[[#This Row],[MetaName]]),"NO MATCH")</f>
        <v>NO MATCH</v>
      </c>
      <c r="G841" s="2" t="s">
        <v>2558</v>
      </c>
    </row>
    <row r="842" spans="3:7" ht="30" hidden="1" customHeight="1" x14ac:dyDescent="0.25">
      <c r="C842" s="2" t="s">
        <v>2557</v>
      </c>
      <c r="D842" s="2">
        <v>0.15</v>
      </c>
      <c r="E842" s="2" t="s">
        <v>3325</v>
      </c>
      <c r="F842" s="2" t="str">
        <f>IF(ISNUMBER(FIND("% dfgh",tbPassiveSkills[[#This Row],[Original]])),_xlfn.CONCAT("+x%",tbPassiveSkills[[#This Row],[MetaName]]),"NO MATCH")</f>
        <v>NO MATCH</v>
      </c>
      <c r="G842" s="2" t="s">
        <v>2556</v>
      </c>
    </row>
    <row r="843" spans="3:7" ht="30" hidden="1" customHeight="1" x14ac:dyDescent="0.25">
      <c r="C843" s="2" t="s">
        <v>2559</v>
      </c>
      <c r="D843" s="2">
        <v>0.1</v>
      </c>
      <c r="E843" s="2" t="s">
        <v>3325</v>
      </c>
      <c r="F843" s="2" t="str">
        <f>IF(ISNUMBER(FIND("% dfgh",tbPassiveSkills[[#This Row],[Original]])),_xlfn.CONCAT("+x%",tbPassiveSkills[[#This Row],[MetaName]]),"NO MATCH")</f>
        <v>NO MATCH</v>
      </c>
      <c r="G843" s="2" t="s">
        <v>2560</v>
      </c>
    </row>
    <row r="844" spans="3:7" ht="30" hidden="1" customHeight="1" x14ac:dyDescent="0.25">
      <c r="C844" s="2" t="s">
        <v>2559</v>
      </c>
      <c r="D844" s="2">
        <v>0.05</v>
      </c>
      <c r="E844" s="2" t="s">
        <v>3399</v>
      </c>
      <c r="F844" s="2" t="str">
        <f>IF(ISNUMBER(FIND("% dfgh",tbPassiveSkills[[#This Row],[Original]])),_xlfn.CONCAT("+x%",tbPassiveSkills[[#This Row],[MetaName]]),"NO MATCH")</f>
        <v>NO MATCH</v>
      </c>
      <c r="G844" s="2" t="s">
        <v>2561</v>
      </c>
    </row>
    <row r="845" spans="3:7" ht="30" hidden="1" customHeight="1" x14ac:dyDescent="0.25">
      <c r="C845" s="2" t="s">
        <v>2562</v>
      </c>
      <c r="D845" s="1">
        <f>_xlfn.NUMBERVALUE(RIGHT(LEFT(tbPassiveSkills[[#This Row],[Original]],FIND("%",tbPassiveSkills[[#This Row],[Original]])-1),2))/100</f>
        <v>0.05</v>
      </c>
      <c r="E845" s="2" t="s">
        <v>3209</v>
      </c>
      <c r="F845" s="2" t="str">
        <f>IF(ISNUMBER(FIND("% dfgh",tbPassiveSkills[[#This Row],[Original]])),_xlfn.CONCAT("+x%",tbPassiveSkills[[#This Row],[MetaName]]),"NO MATCH")</f>
        <v>NO MATCH</v>
      </c>
      <c r="G845" s="2" t="s">
        <v>2563</v>
      </c>
    </row>
    <row r="846" spans="3:7" ht="30" hidden="1" customHeight="1" x14ac:dyDescent="0.25">
      <c r="C846" s="2" t="s">
        <v>2564</v>
      </c>
      <c r="D846" s="2">
        <v>0.18</v>
      </c>
      <c r="E846" s="2" t="s">
        <v>3400</v>
      </c>
      <c r="F846" s="2" t="str">
        <f>IF(ISNUMBER(FIND("% dfgh",tbPassiveSkills[[#This Row],[Original]])),_xlfn.CONCAT("+x%",tbPassiveSkills[[#This Row],[MetaName]]),"NO MATCH")</f>
        <v>NO MATCH</v>
      </c>
      <c r="G846" s="2" t="s">
        <v>2565</v>
      </c>
    </row>
    <row r="847" spans="3:7" ht="30" hidden="1" customHeight="1" x14ac:dyDescent="0.25">
      <c r="C847" s="2" t="s">
        <v>3062</v>
      </c>
      <c r="D847" s="2">
        <v>0.12</v>
      </c>
      <c r="E847" s="2" t="s">
        <v>3401</v>
      </c>
      <c r="F847" s="2" t="str">
        <f>IF(ISNUMBER(FIND("% dfgh",tbPassiveSkills[[#This Row],[Original]])),_xlfn.CONCAT("+x%",tbPassiveSkills[[#This Row],[MetaName]]),"NO MATCH")</f>
        <v>NO MATCH</v>
      </c>
      <c r="G847" s="2" t="s">
        <v>2566</v>
      </c>
    </row>
    <row r="848" spans="3:7" ht="30" hidden="1" customHeight="1" x14ac:dyDescent="0.25">
      <c r="C848" s="2" t="s">
        <v>3063</v>
      </c>
      <c r="D848" s="2">
        <v>0.14000000000000001</v>
      </c>
      <c r="E848" s="2" t="s">
        <v>3401</v>
      </c>
      <c r="F848" s="2" t="str">
        <f>IF(ISNUMBER(FIND("% dfgh",tbPassiveSkills[[#This Row],[Original]])),_xlfn.CONCAT("+x%",tbPassiveSkills[[#This Row],[MetaName]]),"NO MATCH")</f>
        <v>NO MATCH</v>
      </c>
      <c r="G848" s="2" t="s">
        <v>2567</v>
      </c>
    </row>
    <row r="849" spans="3:7" ht="30" hidden="1" customHeight="1" x14ac:dyDescent="0.25">
      <c r="C849" s="2" t="s">
        <v>3061</v>
      </c>
      <c r="D849" s="2">
        <v>0.1</v>
      </c>
      <c r="E849" s="2" t="s">
        <v>3401</v>
      </c>
      <c r="F849" s="2" t="str">
        <f>IF(ISNUMBER(FIND("% dfgh",tbPassiveSkills[[#This Row],[Original]])),_xlfn.CONCAT("+x%",tbPassiveSkills[[#This Row],[MetaName]]),"NO MATCH")</f>
        <v>NO MATCH</v>
      </c>
      <c r="G849" s="2" t="s">
        <v>2568</v>
      </c>
    </row>
    <row r="850" spans="3:7" ht="30" hidden="1" customHeight="1" x14ac:dyDescent="0.25">
      <c r="C850" s="2" t="s">
        <v>3064</v>
      </c>
      <c r="D850" s="2">
        <v>0.16</v>
      </c>
      <c r="E850" s="2" t="s">
        <v>3401</v>
      </c>
      <c r="F850" s="2" t="str">
        <f>IF(ISNUMBER(FIND("% dfgh",tbPassiveSkills[[#This Row],[Original]])),_xlfn.CONCAT("+x%",tbPassiveSkills[[#This Row],[MetaName]]),"NO MATCH")</f>
        <v>NO MATCH</v>
      </c>
      <c r="G850" s="2" t="s">
        <v>2569</v>
      </c>
    </row>
    <row r="851" spans="3:7" ht="30" hidden="1" customHeight="1" x14ac:dyDescent="0.25">
      <c r="C851" s="2" t="s">
        <v>3060</v>
      </c>
      <c r="D851" s="2">
        <v>0.06</v>
      </c>
      <c r="E851" s="2" t="s">
        <v>3401</v>
      </c>
      <c r="F851" s="2" t="str">
        <f>IF(ISNUMBER(FIND("% dfgh",tbPassiveSkills[[#This Row],[Original]])),_xlfn.CONCAT("+x%",tbPassiveSkills[[#This Row],[MetaName]]),"NO MATCH")</f>
        <v>NO MATCH</v>
      </c>
      <c r="G851" s="2" t="s">
        <v>2570</v>
      </c>
    </row>
    <row r="852" spans="3:7" ht="30" hidden="1" customHeight="1" x14ac:dyDescent="0.25">
      <c r="C852" s="2" t="s">
        <v>3059</v>
      </c>
      <c r="D852" s="2">
        <v>0.04</v>
      </c>
      <c r="E852" s="2" t="s">
        <v>3401</v>
      </c>
      <c r="F852" s="2" t="str">
        <f>IF(ISNUMBER(FIND("% dfgh",tbPassiveSkills[[#This Row],[Original]])),_xlfn.CONCAT("+x%",tbPassiveSkills[[#This Row],[MetaName]]),"NO MATCH")</f>
        <v>NO MATCH</v>
      </c>
      <c r="G852" s="2" t="s">
        <v>2571</v>
      </c>
    </row>
    <row r="853" spans="3:7" ht="30" hidden="1" customHeight="1" x14ac:dyDescent="0.25">
      <c r="C853" s="2" t="s">
        <v>2572</v>
      </c>
      <c r="D853" s="2">
        <v>0.04</v>
      </c>
      <c r="E853" s="2" t="s">
        <v>3256</v>
      </c>
      <c r="F853" s="2" t="str">
        <f>IF(ISNUMBER(FIND("% dfgh",tbPassiveSkills[[#This Row],[Original]])),_xlfn.CONCAT("+x%",tbPassiveSkills[[#This Row],[MetaName]]),"NO MATCH")</f>
        <v>NO MATCH</v>
      </c>
      <c r="G853" s="2" t="s">
        <v>1781</v>
      </c>
    </row>
    <row r="854" spans="3:7" ht="30" hidden="1" customHeight="1" x14ac:dyDescent="0.25">
      <c r="C854" s="2" t="s">
        <v>2572</v>
      </c>
      <c r="D854" s="2">
        <v>0.1</v>
      </c>
      <c r="E854" s="2" t="s">
        <v>3401</v>
      </c>
      <c r="F854" s="2" t="str">
        <f>IF(ISNUMBER(FIND("% dfgh",tbPassiveSkills[[#This Row],[Original]])),_xlfn.CONCAT("+x%",tbPassiveSkills[[#This Row],[MetaName]]),"NO MATCH")</f>
        <v>NO MATCH</v>
      </c>
      <c r="G854" s="2" t="s">
        <v>2568</v>
      </c>
    </row>
    <row r="855" spans="3:7" ht="30" hidden="1" customHeight="1" x14ac:dyDescent="0.25">
      <c r="C855" s="2" t="s">
        <v>2573</v>
      </c>
      <c r="D855" s="1">
        <f>_xlfn.NUMBERVALUE(RIGHT(LEFT(tbPassiveSkills[[#This Row],[Original]],FIND("%",tbPassiveSkills[[#This Row],[Original]])-1),2))/100</f>
        <v>0.1</v>
      </c>
      <c r="E855" s="2" t="s">
        <v>3173</v>
      </c>
      <c r="F855" s="2" t="str">
        <f>IF(ISNUMBER(FIND("% dfgh",tbPassiveSkills[[#This Row],[Original]])),_xlfn.CONCAT("+x%",tbPassiveSkills[[#This Row],[MetaName]]),"NO MATCH")</f>
        <v>NO MATCH</v>
      </c>
      <c r="G855" s="2" t="s">
        <v>2574</v>
      </c>
    </row>
    <row r="856" spans="3:7" ht="30" hidden="1" customHeight="1" x14ac:dyDescent="0.25">
      <c r="C856" s="2" t="s">
        <v>2573</v>
      </c>
      <c r="D856" s="2">
        <v>0.1</v>
      </c>
      <c r="E856" s="2" t="s">
        <v>3401</v>
      </c>
      <c r="F856" s="2" t="str">
        <f>IF(ISNUMBER(FIND("% dfgh",tbPassiveSkills[[#This Row],[Original]])),_xlfn.CONCAT("+x%",tbPassiveSkills[[#This Row],[MetaName]]),"NO MATCH")</f>
        <v>NO MATCH</v>
      </c>
      <c r="G856" s="2" t="s">
        <v>2568</v>
      </c>
    </row>
    <row r="857" spans="3:7" ht="30" hidden="1" customHeight="1" x14ac:dyDescent="0.25">
      <c r="C857" s="2" t="s">
        <v>2575</v>
      </c>
      <c r="D857" s="2">
        <f>IF(ISNUMBER(FIND("+",tbPassiveSkills[[#This Row],[Original]])),_xlfn.NUMBERVALUE(LEFT(tbPassiveSkills[[#This Row],[Original]],FIND(" ",tbPassiveSkills[[#This Row],[Original]]))),"")</f>
        <v>5</v>
      </c>
      <c r="E857" s="2" t="str">
        <f>IF(ISNUMBER(FIND("+",tbPassiveSkills[[#This Row],[Original]])),_xlfn.CONCAT("+x to ",RIGHT(tbPassiveSkills[[#This Row],[Original]],LEN(tbPassiveSkills[[#This Row],[Original]])-FIND("to ",tbPassiveSkills[[#This Row],[Original]])-2)),"")</f>
        <v>+x to Dexterity</v>
      </c>
      <c r="F857" s="2" t="str">
        <f>IF(ISNUMBER(FIND("% dfgh",tbPassiveSkills[[#This Row],[Original]])),_xlfn.CONCAT("+x%",tbPassiveSkills[[#This Row],[MetaName]]),"NO MATCH")</f>
        <v>NO MATCH</v>
      </c>
      <c r="G857" s="2" t="s">
        <v>1851</v>
      </c>
    </row>
    <row r="858" spans="3:7" ht="30" hidden="1" customHeight="1" x14ac:dyDescent="0.25">
      <c r="C858" s="2" t="s">
        <v>2575</v>
      </c>
      <c r="D858" s="2">
        <v>0.08</v>
      </c>
      <c r="E858" s="2" t="s">
        <v>3401</v>
      </c>
      <c r="F858" s="2" t="str">
        <f>IF(ISNUMBER(FIND("% dfgh",tbPassiveSkills[[#This Row],[Original]])),_xlfn.CONCAT("+x%",tbPassiveSkills[[#This Row],[MetaName]]),"NO MATCH")</f>
        <v>NO MATCH</v>
      </c>
      <c r="G858" s="2" t="s">
        <v>2576</v>
      </c>
    </row>
    <row r="859" spans="3:7" ht="30" hidden="1" customHeight="1" x14ac:dyDescent="0.25">
      <c r="C859" s="2" t="s">
        <v>3065</v>
      </c>
      <c r="D859" s="2">
        <v>0.1</v>
      </c>
      <c r="E859" s="2" t="s">
        <v>3401</v>
      </c>
      <c r="F859" s="2" t="str">
        <f>IF(ISNUMBER(FIND("% dfgh",tbPassiveSkills[[#This Row],[Original]])),_xlfn.CONCAT("+x%",tbPassiveSkills[[#This Row],[MetaName]]),"NO MATCH")</f>
        <v>NO MATCH</v>
      </c>
      <c r="G859" s="2" t="s">
        <v>2568</v>
      </c>
    </row>
    <row r="860" spans="3:7" ht="30" hidden="1" customHeight="1" x14ac:dyDescent="0.25">
      <c r="C860" s="2" t="s">
        <v>3065</v>
      </c>
      <c r="D860" s="2">
        <v>0.5</v>
      </c>
      <c r="E860" s="2" t="s">
        <v>3485</v>
      </c>
      <c r="F860" s="2" t="str">
        <f>IF(ISNUMBER(FIND("% dfgh",tbPassiveSkills[[#This Row],[Original]])),_xlfn.CONCAT("+x%",tbPassiveSkills[[#This Row],[MetaName]]),"NO MATCH")</f>
        <v>NO MATCH</v>
      </c>
      <c r="G860" s="2" t="s">
        <v>2577</v>
      </c>
    </row>
    <row r="861" spans="3:7" ht="30" hidden="1" customHeight="1" x14ac:dyDescent="0.25">
      <c r="C861" s="2" t="s">
        <v>3066</v>
      </c>
      <c r="D861" s="2">
        <v>0.1</v>
      </c>
      <c r="E861" s="2" t="s">
        <v>3401</v>
      </c>
      <c r="F861" s="2" t="str">
        <f>IF(ISNUMBER(FIND("% dfgh",tbPassiveSkills[[#This Row],[Original]])),_xlfn.CONCAT("+x%",tbPassiveSkills[[#This Row],[MetaName]]),"NO MATCH")</f>
        <v>NO MATCH</v>
      </c>
      <c r="G861" s="2" t="s">
        <v>2568</v>
      </c>
    </row>
    <row r="862" spans="3:7" ht="30" hidden="1" customHeight="1" x14ac:dyDescent="0.25">
      <c r="C862" s="2" t="s">
        <v>3066</v>
      </c>
      <c r="D862" s="2">
        <v>0.5</v>
      </c>
      <c r="E862" s="2" t="s">
        <v>3402</v>
      </c>
      <c r="F862" s="2" t="str">
        <f>IF(ISNUMBER(FIND("% dfgh",tbPassiveSkills[[#This Row],[Original]])),_xlfn.CONCAT("+x%",tbPassiveSkills[[#This Row],[MetaName]]),"NO MATCH")</f>
        <v>NO MATCH</v>
      </c>
      <c r="G862" s="2" t="s">
        <v>2578</v>
      </c>
    </row>
    <row r="863" spans="3:7" ht="30" hidden="1" customHeight="1" x14ac:dyDescent="0.25">
      <c r="C863" s="2" t="s">
        <v>2579</v>
      </c>
      <c r="D863" s="2">
        <v>1</v>
      </c>
      <c r="E863" s="2" t="s">
        <v>2580</v>
      </c>
      <c r="F863" s="2" t="str">
        <f>IF(ISNUMBER(FIND("% dfgh",tbPassiveSkills[[#This Row],[Original]])),_xlfn.CONCAT("+x%",tbPassiveSkills[[#This Row],[MetaName]]),"NO MATCH")</f>
        <v>NO MATCH</v>
      </c>
      <c r="G863" s="2" t="s">
        <v>2580</v>
      </c>
    </row>
    <row r="864" spans="3:7" ht="30" hidden="1" customHeight="1" x14ac:dyDescent="0.25">
      <c r="C864" s="2" t="s">
        <v>2579</v>
      </c>
      <c r="D864" s="2">
        <v>0.1</v>
      </c>
      <c r="E864" s="2" t="s">
        <v>3401</v>
      </c>
      <c r="F864" s="2" t="str">
        <f>IF(ISNUMBER(FIND("% dfgh",tbPassiveSkills[[#This Row],[Original]])),_xlfn.CONCAT("+x%",tbPassiveSkills[[#This Row],[MetaName]]),"NO MATCH")</f>
        <v>NO MATCH</v>
      </c>
      <c r="G864" s="2" t="s">
        <v>2568</v>
      </c>
    </row>
    <row r="865" spans="3:7" ht="30" hidden="1" customHeight="1" x14ac:dyDescent="0.25">
      <c r="C865" s="2" t="s">
        <v>3067</v>
      </c>
      <c r="D865" s="2">
        <v>0.06</v>
      </c>
      <c r="E865" s="2" t="s">
        <v>3401</v>
      </c>
      <c r="F865" s="2" t="str">
        <f>IF(ISNUMBER(FIND("% dfgh",tbPassiveSkills[[#This Row],[Original]])),_xlfn.CONCAT("+x%",tbPassiveSkills[[#This Row],[MetaName]]),"NO MATCH")</f>
        <v>NO MATCH</v>
      </c>
      <c r="G865" s="2" t="s">
        <v>2570</v>
      </c>
    </row>
    <row r="866" spans="3:7" ht="30" hidden="1" customHeight="1" x14ac:dyDescent="0.25">
      <c r="C866" s="2" t="s">
        <v>3067</v>
      </c>
      <c r="D866" s="2">
        <v>0.1</v>
      </c>
      <c r="E866" s="2" t="s">
        <v>3403</v>
      </c>
      <c r="F866" s="2" t="str">
        <f>IF(ISNUMBER(FIND("% dfgh",tbPassiveSkills[[#This Row],[Original]])),_xlfn.CONCAT("+x%",tbPassiveSkills[[#This Row],[MetaName]]),"NO MATCH")</f>
        <v>NO MATCH</v>
      </c>
      <c r="G866" s="2" t="s">
        <v>2581</v>
      </c>
    </row>
    <row r="867" spans="3:7" ht="30" hidden="1" customHeight="1" x14ac:dyDescent="0.25">
      <c r="C867" s="2" t="s">
        <v>3068</v>
      </c>
      <c r="D867" s="2">
        <v>0.1</v>
      </c>
      <c r="E867" s="2" t="s">
        <v>3401</v>
      </c>
      <c r="F867" s="2" t="str">
        <f>IF(ISNUMBER(FIND("% dfgh",tbPassiveSkills[[#This Row],[Original]])),_xlfn.CONCAT("+x%",tbPassiveSkills[[#This Row],[MetaName]]),"NO MATCH")</f>
        <v>NO MATCH</v>
      </c>
      <c r="G867" s="2" t="s">
        <v>2568</v>
      </c>
    </row>
    <row r="868" spans="3:7" ht="30" hidden="1" customHeight="1" x14ac:dyDescent="0.25">
      <c r="C868" s="2" t="s">
        <v>3068</v>
      </c>
      <c r="D868" s="2">
        <v>0.1</v>
      </c>
      <c r="E868" s="2" t="s">
        <v>3403</v>
      </c>
      <c r="F868" s="2" t="str">
        <f>IF(ISNUMBER(FIND("% dfgh",tbPassiveSkills[[#This Row],[Original]])),_xlfn.CONCAT("+x%",tbPassiveSkills[[#This Row],[MetaName]]),"NO MATCH")</f>
        <v>NO MATCH</v>
      </c>
      <c r="G868" s="2" t="s">
        <v>2581</v>
      </c>
    </row>
    <row r="869" spans="3:7" ht="30" hidden="1" customHeight="1" x14ac:dyDescent="0.25">
      <c r="C869" s="2" t="s">
        <v>3069</v>
      </c>
      <c r="D869" s="2">
        <v>0.1</v>
      </c>
      <c r="E869" s="2" t="s">
        <v>3401</v>
      </c>
      <c r="F869" s="2" t="str">
        <f>IF(ISNUMBER(FIND("% dfgh",tbPassiveSkills[[#This Row],[Original]])),_xlfn.CONCAT("+x%",tbPassiveSkills[[#This Row],[MetaName]]),"NO MATCH")</f>
        <v>NO MATCH</v>
      </c>
      <c r="G869" s="2" t="s">
        <v>2568</v>
      </c>
    </row>
    <row r="870" spans="3:7" ht="30" hidden="1" customHeight="1" x14ac:dyDescent="0.25">
      <c r="C870" s="2" t="s">
        <v>3069</v>
      </c>
      <c r="D870" s="2">
        <v>0.1</v>
      </c>
      <c r="E870" s="2" t="s">
        <v>3484</v>
      </c>
      <c r="F870" s="2" t="str">
        <f>IF(ISNUMBER(FIND("% dfgh",tbPassiveSkills[[#This Row],[Original]])),_xlfn.CONCAT("+x%",tbPassiveSkills[[#This Row],[MetaName]]),"NO MATCH")</f>
        <v>NO MATCH</v>
      </c>
      <c r="G870" s="2" t="s">
        <v>2582</v>
      </c>
    </row>
    <row r="871" spans="3:7" ht="30" hidden="1" customHeight="1" x14ac:dyDescent="0.25">
      <c r="C871" s="2" t="s">
        <v>2583</v>
      </c>
      <c r="D871" s="1">
        <f>_xlfn.NUMBERVALUE(RIGHT(LEFT(tbPassiveSkills[[#This Row],[Original]],FIND("%",tbPassiveSkills[[#This Row],[Original]])-1),2))/100</f>
        <v>0.06</v>
      </c>
      <c r="E871" s="2" t="s">
        <v>3156</v>
      </c>
      <c r="F871" s="2" t="str">
        <f>IF(ISNUMBER(FIND("% dfgh",tbPassiveSkills[[#This Row],[Original]])),_xlfn.CONCAT("+x%",tbPassiveSkills[[#This Row],[MetaName]]),"NO MATCH")</f>
        <v>NO MATCH</v>
      </c>
      <c r="G871" s="2" t="s">
        <v>2584</v>
      </c>
    </row>
    <row r="872" spans="3:7" ht="30" hidden="1" customHeight="1" x14ac:dyDescent="0.25">
      <c r="C872" s="2" t="s">
        <v>2585</v>
      </c>
      <c r="D872" s="2">
        <v>0.04</v>
      </c>
      <c r="E872" s="2" t="s">
        <v>3486</v>
      </c>
      <c r="F872" s="2" t="str">
        <f>IF(ISNUMBER(FIND("% dfgh",tbPassiveSkills[[#This Row],[Original]])),_xlfn.CONCAT("+x%",tbPassiveSkills[[#This Row],[MetaName]]),"NO MATCH")</f>
        <v>NO MATCH</v>
      </c>
      <c r="G872" s="2" t="s">
        <v>2586</v>
      </c>
    </row>
    <row r="873" spans="3:7" ht="30" hidden="1" customHeight="1" x14ac:dyDescent="0.25">
      <c r="C873" s="2" t="s">
        <v>2587</v>
      </c>
      <c r="D873" s="2">
        <v>0.05</v>
      </c>
      <c r="E873" s="2" t="s">
        <v>3489</v>
      </c>
      <c r="F873" s="2" t="str">
        <f>IF(ISNUMBER(FIND("% dfgh",tbPassiveSkills[[#This Row],[Original]])),_xlfn.CONCAT("+x%",tbPassiveSkills[[#This Row],[MetaName]]),"NO MATCH")</f>
        <v>NO MATCH</v>
      </c>
      <c r="G873" s="2" t="s">
        <v>2588</v>
      </c>
    </row>
    <row r="874" spans="3:7" ht="30" hidden="1" customHeight="1" x14ac:dyDescent="0.25">
      <c r="C874" s="2" t="s">
        <v>2589</v>
      </c>
      <c r="D874" s="2">
        <v>0.05</v>
      </c>
      <c r="E874" s="2" t="s">
        <v>3488</v>
      </c>
      <c r="F874" s="2" t="str">
        <f>IF(ISNUMBER(FIND("% dfgh",tbPassiveSkills[[#This Row],[Original]])),_xlfn.CONCAT("+x%",tbPassiveSkills[[#This Row],[MetaName]]),"NO MATCH")</f>
        <v>NO MATCH</v>
      </c>
      <c r="G874" s="2" t="s">
        <v>2590</v>
      </c>
    </row>
    <row r="875" spans="3:7" ht="30" hidden="1" customHeight="1" x14ac:dyDescent="0.25">
      <c r="C875" s="2" t="s">
        <v>2591</v>
      </c>
      <c r="D875" s="2">
        <v>0.05</v>
      </c>
      <c r="E875" s="2" t="s">
        <v>3481</v>
      </c>
      <c r="F875" s="2" t="str">
        <f>IF(ISNUMBER(FIND("% dfgh",tbPassiveSkills[[#This Row],[Original]])),_xlfn.CONCAT("+x%",tbPassiveSkills[[#This Row],[MetaName]]),"NO MATCH")</f>
        <v>NO MATCH</v>
      </c>
      <c r="G875" s="2" t="s">
        <v>2592</v>
      </c>
    </row>
    <row r="876" spans="3:7" ht="30" hidden="1" customHeight="1" x14ac:dyDescent="0.25">
      <c r="C876" s="2" t="s">
        <v>2593</v>
      </c>
      <c r="D876" s="1">
        <f>_xlfn.NUMBERVALUE(RIGHT(LEFT(tbPassiveSkills[[#This Row],[Original]],FIND("%",tbPassiveSkills[[#This Row],[Original]])-1),2))/100</f>
        <v>0.1</v>
      </c>
      <c r="E876" s="2" t="s">
        <v>3201</v>
      </c>
      <c r="F876" s="2" t="str">
        <f>IF(ISNUMBER(FIND("% dfgh",tbPassiveSkills[[#This Row],[Original]])),_xlfn.CONCAT("+x%",tbPassiveSkills[[#This Row],[MetaName]]),"NO MATCH")</f>
        <v>NO MATCH</v>
      </c>
      <c r="G876" s="2" t="s">
        <v>2594</v>
      </c>
    </row>
    <row r="877" spans="3:7" ht="30" hidden="1" customHeight="1" x14ac:dyDescent="0.25">
      <c r="C877" s="2" t="s">
        <v>2595</v>
      </c>
      <c r="D877" s="2">
        <v>0.03</v>
      </c>
      <c r="E877" s="2" t="s">
        <v>3474</v>
      </c>
      <c r="F877" s="2" t="str">
        <f>IF(ISNUMBER(FIND("% dfgh",tbPassiveSkills[[#This Row],[Original]])),_xlfn.CONCAT("+x%",tbPassiveSkills[[#This Row],[MetaName]]),"NO MATCH")</f>
        <v>NO MATCH</v>
      </c>
      <c r="G877" s="2" t="s">
        <v>3432</v>
      </c>
    </row>
    <row r="878" spans="3:7" ht="30" hidden="1" customHeight="1" x14ac:dyDescent="0.25">
      <c r="C878" s="2" t="s">
        <v>2597</v>
      </c>
      <c r="D878" s="2">
        <v>0.02</v>
      </c>
      <c r="E878" s="2" t="s">
        <v>3474</v>
      </c>
      <c r="F878" s="2" t="str">
        <f>IF(ISNUMBER(FIND("% dfgh",tbPassiveSkills[[#This Row],[Original]])),_xlfn.CONCAT("+x%",tbPassiveSkills[[#This Row],[MetaName]]),"NO MATCH")</f>
        <v>NO MATCH</v>
      </c>
      <c r="G878" s="2" t="s">
        <v>3431</v>
      </c>
    </row>
    <row r="879" spans="3:7" ht="30" hidden="1" customHeight="1" x14ac:dyDescent="0.25">
      <c r="C879" s="2" t="s">
        <v>2597</v>
      </c>
      <c r="D879" s="2">
        <v>0.3</v>
      </c>
      <c r="E879" s="2" t="s">
        <v>3273</v>
      </c>
      <c r="F879" s="2" t="str">
        <f>IF(ISNUMBER(FIND("% dfgh",tbPassiveSkills[[#This Row],[Original]])),_xlfn.CONCAT("+x%",tbPassiveSkills[[#This Row],[MetaName]]),"NO MATCH")</f>
        <v>NO MATCH</v>
      </c>
      <c r="G879" s="2" t="s">
        <v>2598</v>
      </c>
    </row>
    <row r="880" spans="3:7" ht="30" hidden="1" customHeight="1" x14ac:dyDescent="0.25">
      <c r="C880" s="2" t="s">
        <v>3070</v>
      </c>
      <c r="D880" s="2">
        <v>0.02</v>
      </c>
      <c r="E880" s="2" t="s">
        <v>3474</v>
      </c>
      <c r="F880" s="2" t="str">
        <f>IF(ISNUMBER(FIND("% dfgh",tbPassiveSkills[[#This Row],[Original]])),_xlfn.CONCAT("+x%",tbPassiveSkills[[#This Row],[MetaName]]),"NO MATCH")</f>
        <v>NO MATCH</v>
      </c>
      <c r="G880" s="2" t="s">
        <v>3431</v>
      </c>
    </row>
    <row r="881" spans="3:7" ht="30" hidden="1" customHeight="1" x14ac:dyDescent="0.25">
      <c r="C881" s="2" t="s">
        <v>3070</v>
      </c>
      <c r="D881" s="2">
        <v>0.25</v>
      </c>
      <c r="E881" s="2" t="s">
        <v>3326</v>
      </c>
      <c r="F881" s="2" t="str">
        <f>IF(ISNUMBER(FIND("% dfgh",tbPassiveSkills[[#This Row],[Original]])),_xlfn.CONCAT("+x%",tbPassiveSkills[[#This Row],[MetaName]]),"NO MATCH")</f>
        <v>NO MATCH</v>
      </c>
      <c r="G881" s="2" t="s">
        <v>2599</v>
      </c>
    </row>
    <row r="882" spans="3:7" ht="30" hidden="1" customHeight="1" x14ac:dyDescent="0.25">
      <c r="C882" s="2" t="s">
        <v>3071</v>
      </c>
      <c r="D882" s="2">
        <v>0.02</v>
      </c>
      <c r="E882" s="2" t="s">
        <v>3474</v>
      </c>
      <c r="F882" s="2" t="str">
        <f>IF(ISNUMBER(FIND("% dfgh",tbPassiveSkills[[#This Row],[Original]])),_xlfn.CONCAT("+x%",tbPassiveSkills[[#This Row],[MetaName]]),"NO MATCH")</f>
        <v>NO MATCH</v>
      </c>
      <c r="G882" s="2" t="s">
        <v>3431</v>
      </c>
    </row>
    <row r="883" spans="3:7" ht="30" hidden="1" customHeight="1" x14ac:dyDescent="0.25">
      <c r="C883" s="2" t="s">
        <v>3071</v>
      </c>
      <c r="D883" s="2">
        <v>0.4</v>
      </c>
      <c r="E883" s="2" t="s">
        <v>3326</v>
      </c>
      <c r="F883" s="2" t="str">
        <f>IF(ISNUMBER(FIND("% dfgh",tbPassiveSkills[[#This Row],[Original]])),_xlfn.CONCAT("+x%",tbPassiveSkills[[#This Row],[MetaName]]),"NO MATCH")</f>
        <v>NO MATCH</v>
      </c>
      <c r="G883" s="2" t="s">
        <v>2129</v>
      </c>
    </row>
    <row r="884" spans="3:7" ht="30" hidden="1" customHeight="1" x14ac:dyDescent="0.25">
      <c r="C884" s="2" t="s">
        <v>2600</v>
      </c>
      <c r="D884" s="2">
        <v>0.02</v>
      </c>
      <c r="E884" s="2" t="s">
        <v>3474</v>
      </c>
      <c r="F884" s="2" t="str">
        <f>IF(ISNUMBER(FIND("% dfgh",tbPassiveSkills[[#This Row],[Original]])),_xlfn.CONCAT("+x%",tbPassiveSkills[[#This Row],[MetaName]]),"NO MATCH")</f>
        <v>NO MATCH</v>
      </c>
      <c r="G884" s="2" t="s">
        <v>3431</v>
      </c>
    </row>
    <row r="885" spans="3:7" ht="30" hidden="1" customHeight="1" x14ac:dyDescent="0.25">
      <c r="C885" s="2" t="s">
        <v>2600</v>
      </c>
      <c r="D885" s="2">
        <v>0.4</v>
      </c>
      <c r="E885" s="2" t="s">
        <v>3326</v>
      </c>
      <c r="F885" s="2" t="str">
        <f>IF(ISNUMBER(FIND("% dfgh",tbPassiveSkills[[#This Row],[Original]])),_xlfn.CONCAT("+x%",tbPassiveSkills[[#This Row],[MetaName]]),"NO MATCH")</f>
        <v>NO MATCH</v>
      </c>
      <c r="G885" s="2" t="s">
        <v>2129</v>
      </c>
    </row>
    <row r="886" spans="3:7" ht="30" hidden="1" customHeight="1" x14ac:dyDescent="0.25">
      <c r="C886" s="2" t="s">
        <v>2601</v>
      </c>
      <c r="D886" s="2">
        <v>0.04</v>
      </c>
      <c r="E886" s="2" t="s">
        <v>3279</v>
      </c>
      <c r="F886" s="2" t="str">
        <f>IF(ISNUMBER(FIND("% dfgh",tbPassiveSkills[[#This Row],[Original]])),_xlfn.CONCAT("+x%",tbPassiveSkills[[#This Row],[MetaName]]),"NO MATCH")</f>
        <v>NO MATCH</v>
      </c>
      <c r="G886" s="2" t="s">
        <v>2602</v>
      </c>
    </row>
    <row r="887" spans="3:7" ht="30" hidden="1" customHeight="1" x14ac:dyDescent="0.25">
      <c r="C887" s="2" t="s">
        <v>3072</v>
      </c>
      <c r="D887" s="2">
        <v>0.02</v>
      </c>
      <c r="E887" s="2" t="s">
        <v>3474</v>
      </c>
      <c r="F887" s="2" t="str">
        <f>IF(ISNUMBER(FIND("% dfgh",tbPassiveSkills[[#This Row],[Original]])),_xlfn.CONCAT("+x%",tbPassiveSkills[[#This Row],[MetaName]]),"NO MATCH")</f>
        <v>NO MATCH</v>
      </c>
      <c r="G887" s="2" t="s">
        <v>3431</v>
      </c>
    </row>
    <row r="888" spans="3:7" ht="30" hidden="1" customHeight="1" x14ac:dyDescent="0.25">
      <c r="C888" s="2" t="s">
        <v>3072</v>
      </c>
      <c r="D888" s="1">
        <f>_xlfn.NUMBERVALUE(RIGHT(LEFT(tbPassiveSkills[[#This Row],[Original]],FIND("%",tbPassiveSkills[[#This Row],[Original]])-1),2))/100</f>
        <v>0.12</v>
      </c>
      <c r="E888" s="2" t="s">
        <v>3191</v>
      </c>
      <c r="F888" s="2" t="str">
        <f>IF(ISNUMBER(FIND("% dfgh",tbPassiveSkills[[#This Row],[Original]])),_xlfn.CONCAT("+x%",tbPassiveSkills[[#This Row],[MetaName]]),"NO MATCH")</f>
        <v>NO MATCH</v>
      </c>
      <c r="G888" s="2" t="s">
        <v>2604</v>
      </c>
    </row>
    <row r="889" spans="3:7" ht="30" hidden="1" customHeight="1" x14ac:dyDescent="0.25">
      <c r="C889" s="2" t="s">
        <v>3072</v>
      </c>
      <c r="D889" s="2">
        <v>0.12</v>
      </c>
      <c r="E889" s="2" t="s">
        <v>3390</v>
      </c>
      <c r="F889" s="2" t="str">
        <f>IF(ISNUMBER(FIND("% dfgh",tbPassiveSkills[[#This Row],[Original]])),_xlfn.CONCAT("+x%",tbPassiveSkills[[#This Row],[MetaName]]),"NO MATCH")</f>
        <v>NO MATCH</v>
      </c>
      <c r="G889" s="2" t="s">
        <v>2603</v>
      </c>
    </row>
    <row r="890" spans="3:7" ht="30" hidden="1" customHeight="1" x14ac:dyDescent="0.25">
      <c r="C890" s="2" t="s">
        <v>3073</v>
      </c>
      <c r="D890" s="2">
        <v>0.02</v>
      </c>
      <c r="E890" s="2" t="s">
        <v>3474</v>
      </c>
      <c r="F890" s="2" t="str">
        <f>IF(ISNUMBER(FIND("% dfgh",tbPassiveSkills[[#This Row],[Original]])),_xlfn.CONCAT("+x%",tbPassiveSkills[[#This Row],[MetaName]]),"NO MATCH")</f>
        <v>NO MATCH</v>
      </c>
      <c r="G890" s="2" t="s">
        <v>3431</v>
      </c>
    </row>
    <row r="891" spans="3:7" ht="30" hidden="1" customHeight="1" x14ac:dyDescent="0.25">
      <c r="C891" s="2" t="s">
        <v>3073</v>
      </c>
      <c r="D891" s="1">
        <f>_xlfn.NUMBERVALUE(RIGHT(LEFT(tbPassiveSkills[[#This Row],[Original]],FIND("%",tbPassiveSkills[[#This Row],[Original]])-1),2))/100</f>
        <v>0.1</v>
      </c>
      <c r="E891" s="2" t="s">
        <v>3191</v>
      </c>
      <c r="F891" s="2" t="str">
        <f>IF(ISNUMBER(FIND("% dfgh",tbPassiveSkills[[#This Row],[Original]])),_xlfn.CONCAT("+x%",tbPassiveSkills[[#This Row],[MetaName]]),"NO MATCH")</f>
        <v>NO MATCH</v>
      </c>
      <c r="G891" s="2" t="s">
        <v>2606</v>
      </c>
    </row>
    <row r="892" spans="3:7" ht="30" hidden="1" customHeight="1" x14ac:dyDescent="0.25">
      <c r="C892" s="2" t="s">
        <v>3073</v>
      </c>
      <c r="D892" s="2">
        <v>0.1</v>
      </c>
      <c r="E892" s="2" t="s">
        <v>3390</v>
      </c>
      <c r="F892" s="2" t="str">
        <f>IF(ISNUMBER(FIND("% dfgh",tbPassiveSkills[[#This Row],[Original]])),_xlfn.CONCAT("+x%",tbPassiveSkills[[#This Row],[MetaName]]),"NO MATCH")</f>
        <v>NO MATCH</v>
      </c>
      <c r="G892" s="2" t="s">
        <v>2605</v>
      </c>
    </row>
    <row r="893" spans="3:7" ht="30" hidden="1" customHeight="1" x14ac:dyDescent="0.25">
      <c r="C893" s="2" t="s">
        <v>2607</v>
      </c>
      <c r="D893" s="1">
        <f>_xlfn.NUMBERVALUE(RIGHT(LEFT(tbPassiveSkills[[#This Row],[Original]],FIND("%",tbPassiveSkills[[#This Row],[Original]])-1),2))/100</f>
        <v>0.14000000000000001</v>
      </c>
      <c r="E893" s="2" t="s">
        <v>3191</v>
      </c>
      <c r="F893" s="2" t="str">
        <f>IF(ISNUMBER(FIND("% dfgh",tbPassiveSkills[[#This Row],[Original]])),_xlfn.CONCAT("+x%",tbPassiveSkills[[#This Row],[MetaName]]),"NO MATCH")</f>
        <v>NO MATCH</v>
      </c>
      <c r="G893" s="2" t="s">
        <v>2610</v>
      </c>
    </row>
    <row r="894" spans="3:7" ht="30" hidden="1" customHeight="1" x14ac:dyDescent="0.25">
      <c r="C894" s="2" t="s">
        <v>2607</v>
      </c>
      <c r="D894" s="2">
        <v>0.3</v>
      </c>
      <c r="E894" s="2" t="s">
        <v>3326</v>
      </c>
      <c r="F894" s="2" t="str">
        <f>IF(ISNUMBER(FIND("% dfgh",tbPassiveSkills[[#This Row],[Original]])),_xlfn.CONCAT("+x%",tbPassiveSkills[[#This Row],[MetaName]]),"NO MATCH")</f>
        <v>NO MATCH</v>
      </c>
      <c r="G894" s="2" t="s">
        <v>2608</v>
      </c>
    </row>
    <row r="895" spans="3:7" ht="30" hidden="1" customHeight="1" x14ac:dyDescent="0.25">
      <c r="C895" s="2" t="s">
        <v>2607</v>
      </c>
      <c r="D895" s="2">
        <v>0.14000000000000001</v>
      </c>
      <c r="E895" s="2" t="s">
        <v>3390</v>
      </c>
      <c r="F895" s="2" t="str">
        <f>IF(ISNUMBER(FIND("% dfgh",tbPassiveSkills[[#This Row],[Original]])),_xlfn.CONCAT("+x%",tbPassiveSkills[[#This Row],[MetaName]]),"NO MATCH")</f>
        <v>NO MATCH</v>
      </c>
      <c r="G895" s="2" t="s">
        <v>2609</v>
      </c>
    </row>
    <row r="896" spans="3:7" ht="30" hidden="1" customHeight="1" x14ac:dyDescent="0.25">
      <c r="C896" s="2" t="s">
        <v>3074</v>
      </c>
      <c r="D896" s="2">
        <v>0.4</v>
      </c>
      <c r="E896" s="2" t="s">
        <v>3326</v>
      </c>
      <c r="F896" s="2" t="str">
        <f>IF(ISNUMBER(FIND("% dfgh",tbPassiveSkills[[#This Row],[Original]])),_xlfn.CONCAT("+x%",tbPassiveSkills[[#This Row],[MetaName]]),"NO MATCH")</f>
        <v>NO MATCH</v>
      </c>
      <c r="G896" s="2" t="s">
        <v>2129</v>
      </c>
    </row>
    <row r="897" spans="3:7" ht="30" hidden="1" customHeight="1" x14ac:dyDescent="0.25">
      <c r="C897" s="2" t="s">
        <v>3075</v>
      </c>
      <c r="D897" s="2">
        <v>0.5</v>
      </c>
      <c r="E897" s="2" t="s">
        <v>3326</v>
      </c>
      <c r="F897" s="2" t="str">
        <f>IF(ISNUMBER(FIND("% dfgh",tbPassiveSkills[[#This Row],[Original]])),_xlfn.CONCAT("+x%",tbPassiveSkills[[#This Row],[MetaName]]),"NO MATCH")</f>
        <v>NO MATCH</v>
      </c>
      <c r="G897" s="2" t="s">
        <v>2611</v>
      </c>
    </row>
    <row r="898" spans="3:7" ht="30" hidden="1" customHeight="1" x14ac:dyDescent="0.25">
      <c r="C898" s="2" t="s">
        <v>2612</v>
      </c>
      <c r="D898" s="2">
        <v>0.02</v>
      </c>
      <c r="E898" s="2" t="s">
        <v>3477</v>
      </c>
      <c r="F898" s="2" t="str">
        <f>IF(ISNUMBER(FIND("% dfgh",tbPassiveSkills[[#This Row],[Original]])),_xlfn.CONCAT("+x%",tbPassiveSkills[[#This Row],[MetaName]]),"NO MATCH")</f>
        <v>NO MATCH</v>
      </c>
      <c r="G898" s="2" t="s">
        <v>3436</v>
      </c>
    </row>
    <row r="899" spans="3:7" ht="30" hidden="1" customHeight="1" x14ac:dyDescent="0.25">
      <c r="C899" s="2" t="s">
        <v>2612</v>
      </c>
      <c r="D899" s="2">
        <v>0.4</v>
      </c>
      <c r="E899" s="2" t="s">
        <v>3273</v>
      </c>
      <c r="F899" s="2" t="str">
        <f>IF(ISNUMBER(FIND("% dfgh",tbPassiveSkills[[#This Row],[Original]])),_xlfn.CONCAT("+x%",tbPassiveSkills[[#This Row],[MetaName]]),"NO MATCH")</f>
        <v>NO MATCH</v>
      </c>
      <c r="G899" s="2" t="s">
        <v>2613</v>
      </c>
    </row>
    <row r="900" spans="3:7" ht="30" hidden="1" customHeight="1" x14ac:dyDescent="0.25">
      <c r="C900" s="2" t="s">
        <v>2614</v>
      </c>
      <c r="D900" s="2">
        <v>0.06</v>
      </c>
      <c r="E900" s="2" t="s">
        <v>3530</v>
      </c>
      <c r="F900" s="2" t="str">
        <f>IF(ISNUMBER(FIND("% dfgh",tbPassiveSkills[[#This Row],[Original]])),_xlfn.CONCAT("+x%",tbPassiveSkills[[#This Row],[MetaName]]),"NO MATCH")</f>
        <v>NO MATCH</v>
      </c>
      <c r="G900" s="2" t="s">
        <v>2177</v>
      </c>
    </row>
    <row r="901" spans="3:7" ht="30" hidden="1" customHeight="1" x14ac:dyDescent="0.25">
      <c r="C901" s="2" t="s">
        <v>2614</v>
      </c>
      <c r="D901" s="2">
        <v>0.02</v>
      </c>
      <c r="E901" s="2" t="s">
        <v>3477</v>
      </c>
      <c r="F901" s="2" t="str">
        <f>IF(ISNUMBER(FIND("% dfgh",tbPassiveSkills[[#This Row],[Original]])),_xlfn.CONCAT("+x%",tbPassiveSkills[[#This Row],[MetaName]]),"NO MATCH")</f>
        <v>NO MATCH</v>
      </c>
      <c r="G901" s="2" t="s">
        <v>3436</v>
      </c>
    </row>
    <row r="902" spans="3:7" ht="30" hidden="1" customHeight="1" x14ac:dyDescent="0.25">
      <c r="C902" s="2" t="s">
        <v>3076</v>
      </c>
      <c r="D902" s="2">
        <v>0.12</v>
      </c>
      <c r="E902" s="2" t="s">
        <v>3408</v>
      </c>
      <c r="F902" s="2" t="str">
        <f>IF(ISNUMBER(FIND("% dfgh",tbPassiveSkills[[#This Row],[Original]])),_xlfn.CONCAT("+x%",tbPassiveSkills[[#This Row],[MetaName]]),"NO MATCH")</f>
        <v>NO MATCH</v>
      </c>
      <c r="G902" s="2" t="s">
        <v>2615</v>
      </c>
    </row>
    <row r="903" spans="3:7" ht="30" hidden="1" customHeight="1" x14ac:dyDescent="0.25">
      <c r="C903" s="2" t="s">
        <v>3077</v>
      </c>
      <c r="D903" s="2">
        <v>0.1</v>
      </c>
      <c r="E903" s="2" t="s">
        <v>3408</v>
      </c>
      <c r="F903" s="2" t="str">
        <f>IF(ISNUMBER(FIND("% dfgh",tbPassiveSkills[[#This Row],[Original]])),_xlfn.CONCAT("+x%",tbPassiveSkills[[#This Row],[MetaName]]),"NO MATCH")</f>
        <v>NO MATCH</v>
      </c>
      <c r="G903" s="2" t="s">
        <v>2616</v>
      </c>
    </row>
    <row r="904" spans="3:7" ht="30" hidden="1" customHeight="1" x14ac:dyDescent="0.25">
      <c r="C904" s="2" t="s">
        <v>2617</v>
      </c>
      <c r="D904" s="2">
        <v>0.02</v>
      </c>
      <c r="E904" s="2" t="s">
        <v>3474</v>
      </c>
      <c r="F904" s="2" t="str">
        <f>IF(ISNUMBER(FIND("% dfgh",tbPassiveSkills[[#This Row],[Original]])),_xlfn.CONCAT("+x%",tbPassiveSkills[[#This Row],[MetaName]]),"NO MATCH")</f>
        <v>NO MATCH</v>
      </c>
      <c r="G904" s="2" t="s">
        <v>3431</v>
      </c>
    </row>
    <row r="905" spans="3:7" ht="30" hidden="1" customHeight="1" x14ac:dyDescent="0.25">
      <c r="C905" s="2" t="s">
        <v>2617</v>
      </c>
      <c r="D905" s="2">
        <v>0.08</v>
      </c>
      <c r="E905" s="2" t="s">
        <v>3408</v>
      </c>
      <c r="F905" s="2" t="str">
        <f>IF(ISNUMBER(FIND("% dfgh",tbPassiveSkills[[#This Row],[Original]])),_xlfn.CONCAT("+x%",tbPassiveSkills[[#This Row],[MetaName]]),"NO MATCH")</f>
        <v>NO MATCH</v>
      </c>
      <c r="G905" s="2" t="s">
        <v>2618</v>
      </c>
    </row>
    <row r="906" spans="3:7" ht="30" hidden="1" customHeight="1" x14ac:dyDescent="0.25">
      <c r="C906" s="2" t="s">
        <v>2619</v>
      </c>
      <c r="D906" s="2">
        <v>0.03</v>
      </c>
      <c r="E906" s="2" t="s">
        <v>3477</v>
      </c>
      <c r="F906" s="2" t="str">
        <f>IF(ISNUMBER(FIND("% dfgh",tbPassiveSkills[[#This Row],[Original]])),_xlfn.CONCAT("+x%",tbPassiveSkills[[#This Row],[MetaName]]),"NO MATCH")</f>
        <v>NO MATCH</v>
      </c>
      <c r="G906" s="2" t="s">
        <v>3437</v>
      </c>
    </row>
    <row r="907" spans="3:7" ht="30" hidden="1" customHeight="1" x14ac:dyDescent="0.25">
      <c r="C907" s="2" t="s">
        <v>2619</v>
      </c>
      <c r="D907" s="2">
        <v>0.1</v>
      </c>
      <c r="E907" s="2" t="s">
        <v>3408</v>
      </c>
      <c r="F907" s="2" t="str">
        <f>IF(ISNUMBER(FIND("% dfgh",tbPassiveSkills[[#This Row],[Original]])),_xlfn.CONCAT("+x%",tbPassiveSkills[[#This Row],[MetaName]]),"NO MATCH")</f>
        <v>NO MATCH</v>
      </c>
      <c r="G907" s="2" t="s">
        <v>2616</v>
      </c>
    </row>
    <row r="908" spans="3:7" ht="30" hidden="1" customHeight="1" x14ac:dyDescent="0.25">
      <c r="C908" s="2" t="s">
        <v>2620</v>
      </c>
      <c r="D908" s="2">
        <v>0.4</v>
      </c>
      <c r="E908" s="2" t="s">
        <v>3273</v>
      </c>
      <c r="F908" s="2" t="str">
        <f>IF(ISNUMBER(FIND("% dfgh",tbPassiveSkills[[#This Row],[Original]])),_xlfn.CONCAT("+x%",tbPassiveSkills[[#This Row],[MetaName]]),"NO MATCH")</f>
        <v>NO MATCH</v>
      </c>
      <c r="G908" s="2" t="s">
        <v>2613</v>
      </c>
    </row>
    <row r="909" spans="3:7" ht="30" hidden="1" customHeight="1" x14ac:dyDescent="0.25">
      <c r="C909" s="2" t="s">
        <v>2620</v>
      </c>
      <c r="D909" s="2">
        <v>0.4</v>
      </c>
      <c r="E909" s="2" t="s">
        <v>3347</v>
      </c>
      <c r="F909" s="2" t="str">
        <f>IF(ISNUMBER(FIND("% dfgh",tbPassiveSkills[[#This Row],[Original]])),_xlfn.CONCAT("+x%",tbPassiveSkills[[#This Row],[MetaName]]),"NO MATCH")</f>
        <v>NO MATCH</v>
      </c>
      <c r="G909" s="2" t="s">
        <v>2621</v>
      </c>
    </row>
    <row r="910" spans="3:7" ht="30" hidden="1" customHeight="1" x14ac:dyDescent="0.25">
      <c r="C910" s="2" t="s">
        <v>2620</v>
      </c>
      <c r="D910" s="2">
        <v>0.1</v>
      </c>
      <c r="E910" s="2" t="s">
        <v>3408</v>
      </c>
      <c r="F910" s="2" t="str">
        <f>IF(ISNUMBER(FIND("% dfgh",tbPassiveSkills[[#This Row],[Original]])),_xlfn.CONCAT("+x%",tbPassiveSkills[[#This Row],[MetaName]]),"NO MATCH")</f>
        <v>NO MATCH</v>
      </c>
      <c r="G910" s="2" t="s">
        <v>2616</v>
      </c>
    </row>
    <row r="911" spans="3:7" ht="30" hidden="1" customHeight="1" x14ac:dyDescent="0.25">
      <c r="C911" s="2" t="s">
        <v>2622</v>
      </c>
      <c r="D911" s="2">
        <v>0.1</v>
      </c>
      <c r="E911" s="2" t="s">
        <v>3470</v>
      </c>
      <c r="F911" s="2" t="str">
        <f>IF(ISNUMBER(FIND("% dfgh",tbPassiveSkills[[#This Row],[Original]])),_xlfn.CONCAT("+x%",tbPassiveSkills[[#This Row],[MetaName]]),"NO MATCH")</f>
        <v>NO MATCH</v>
      </c>
      <c r="G911" s="2" t="s">
        <v>2344</v>
      </c>
    </row>
    <row r="912" spans="3:7" ht="30" hidden="1" customHeight="1" x14ac:dyDescent="0.25">
      <c r="C912" s="2" t="s">
        <v>2622</v>
      </c>
      <c r="D912" s="2">
        <v>0.2</v>
      </c>
      <c r="E912" s="2" t="s">
        <v>3336</v>
      </c>
      <c r="F912" s="2" t="str">
        <f>IF(ISNUMBER(FIND("% dfgh",tbPassiveSkills[[#This Row],[Original]])),_xlfn.CONCAT("+x%",tbPassiveSkills[[#This Row],[MetaName]]),"NO MATCH")</f>
        <v>NO MATCH</v>
      </c>
      <c r="G912" s="2" t="s">
        <v>2623</v>
      </c>
    </row>
    <row r="913" spans="3:7" ht="30" hidden="1" customHeight="1" x14ac:dyDescent="0.25">
      <c r="C913" s="2" t="s">
        <v>2624</v>
      </c>
      <c r="D913" s="2">
        <v>0.05</v>
      </c>
      <c r="E913" s="2" t="s">
        <v>3470</v>
      </c>
      <c r="F913" s="2" t="str">
        <f>IF(ISNUMBER(FIND("% dfgh",tbPassiveSkills[[#This Row],[Original]])),_xlfn.CONCAT("+x%",tbPassiveSkills[[#This Row],[MetaName]]),"NO MATCH")</f>
        <v>NO MATCH</v>
      </c>
      <c r="G913" s="2" t="s">
        <v>2625</v>
      </c>
    </row>
    <row r="914" spans="3:7" ht="30" hidden="1" customHeight="1" x14ac:dyDescent="0.25">
      <c r="C914" s="2" t="s">
        <v>2624</v>
      </c>
      <c r="D914" s="2">
        <v>0.3</v>
      </c>
      <c r="E914" s="2" t="s">
        <v>3328</v>
      </c>
      <c r="F914" s="2" t="str">
        <f>IF(ISNUMBER(FIND("% dfgh",tbPassiveSkills[[#This Row],[Original]])),_xlfn.CONCAT("+x%",tbPassiveSkills[[#This Row],[MetaName]]),"NO MATCH")</f>
        <v>NO MATCH</v>
      </c>
      <c r="G914" s="2" t="s">
        <v>2337</v>
      </c>
    </row>
    <row r="915" spans="3:7" ht="30" hidden="1" customHeight="1" x14ac:dyDescent="0.25">
      <c r="C915" s="2" t="s">
        <v>2624</v>
      </c>
      <c r="D915" s="2">
        <v>0.1</v>
      </c>
      <c r="E915" s="2" t="s">
        <v>3336</v>
      </c>
      <c r="F915" s="2" t="str">
        <f>IF(ISNUMBER(FIND("% dfgh",tbPassiveSkills[[#This Row],[Original]])),_xlfn.CONCAT("+x%",tbPassiveSkills[[#This Row],[MetaName]]),"NO MATCH")</f>
        <v>NO MATCH</v>
      </c>
      <c r="G915" s="2" t="s">
        <v>2338</v>
      </c>
    </row>
    <row r="916" spans="3:7" ht="30" hidden="1" customHeight="1" x14ac:dyDescent="0.25">
      <c r="C916" s="2" t="s">
        <v>2626</v>
      </c>
      <c r="D916" s="2">
        <v>0.3</v>
      </c>
      <c r="E916" s="2" t="s">
        <v>3496</v>
      </c>
      <c r="F916" s="2" t="str">
        <f>IF(ISNUMBER(FIND("% dfgh",tbPassiveSkills[[#This Row],[Original]])),_xlfn.CONCAT("+x%",tbPassiveSkills[[#This Row],[MetaName]]),"NO MATCH")</f>
        <v>NO MATCH</v>
      </c>
      <c r="G916" s="2" t="s">
        <v>2627</v>
      </c>
    </row>
    <row r="917" spans="3:7" ht="30" hidden="1" customHeight="1" x14ac:dyDescent="0.25">
      <c r="C917" s="2" t="s">
        <v>2628</v>
      </c>
      <c r="D917" s="2">
        <v>0.1</v>
      </c>
      <c r="E917" s="2" t="s">
        <v>3404</v>
      </c>
      <c r="F917" s="2" t="str">
        <f>IF(ISNUMBER(FIND("% dfgh",tbPassiveSkills[[#This Row],[Original]])),_xlfn.CONCAT("+x%",tbPassiveSkills[[#This Row],[MetaName]]),"NO MATCH")</f>
        <v>NO MATCH</v>
      </c>
      <c r="G917" s="2" t="s">
        <v>2629</v>
      </c>
    </row>
    <row r="918" spans="3:7" ht="30" hidden="1" customHeight="1" x14ac:dyDescent="0.25">
      <c r="C918" s="2" t="s">
        <v>2630</v>
      </c>
      <c r="D918" s="1">
        <f>_xlfn.NUMBERVALUE(RIGHT(LEFT(tbPassiveSkills[[#This Row],[Original]],FIND("%",tbPassiveSkills[[#This Row],[Original]])-1),2))/100</f>
        <v>0.05</v>
      </c>
      <c r="E918" s="2" t="s">
        <v>3147</v>
      </c>
      <c r="F918" s="2" t="str">
        <f>IF(ISNUMBER(FIND("% dfgh",tbPassiveSkills[[#This Row],[Original]])),_xlfn.CONCAT("+x%",tbPassiveSkills[[#This Row],[MetaName]]),"NO MATCH")</f>
        <v>NO MATCH</v>
      </c>
      <c r="G918" s="2" t="s">
        <v>2631</v>
      </c>
    </row>
    <row r="919" spans="3:7" ht="30" hidden="1" customHeight="1" x14ac:dyDescent="0.25">
      <c r="C919" s="2" t="s">
        <v>2630</v>
      </c>
      <c r="D919" s="2">
        <v>0.1</v>
      </c>
      <c r="E919" s="2" t="s">
        <v>3405</v>
      </c>
      <c r="F919" s="2" t="str">
        <f>IF(ISNUMBER(FIND("% dfgh",tbPassiveSkills[[#This Row],[Original]])),_xlfn.CONCAT("+x%",tbPassiveSkills[[#This Row],[MetaName]]),"NO MATCH")</f>
        <v>NO MATCH</v>
      </c>
      <c r="G919" s="2" t="s">
        <v>2404</v>
      </c>
    </row>
    <row r="920" spans="3:7" ht="30" hidden="1" customHeight="1" x14ac:dyDescent="0.25">
      <c r="C920" s="2" t="s">
        <v>3078</v>
      </c>
      <c r="D920" s="2">
        <v>0.2</v>
      </c>
      <c r="E920" s="2" t="s">
        <v>3294</v>
      </c>
      <c r="F920" s="2" t="str">
        <f>IF(ISNUMBER(FIND("% dfgh",tbPassiveSkills[[#This Row],[Original]])),_xlfn.CONCAT("+x%",tbPassiveSkills[[#This Row],[MetaName]]),"NO MATCH")</f>
        <v>NO MATCH</v>
      </c>
      <c r="G920" s="2" t="s">
        <v>2632</v>
      </c>
    </row>
    <row r="921" spans="3:7" ht="30" hidden="1" customHeight="1" x14ac:dyDescent="0.25">
      <c r="C921" s="2" t="s">
        <v>3079</v>
      </c>
      <c r="D921" s="2">
        <v>0.25</v>
      </c>
      <c r="E921" s="2" t="s">
        <v>3294</v>
      </c>
      <c r="F921" s="2" t="str">
        <f>IF(ISNUMBER(FIND("% dfgh",tbPassiveSkills[[#This Row],[Original]])),_xlfn.CONCAT("+x%",tbPassiveSkills[[#This Row],[MetaName]]),"NO MATCH")</f>
        <v>NO MATCH</v>
      </c>
      <c r="G921" s="2" t="s">
        <v>2633</v>
      </c>
    </row>
    <row r="922" spans="3:7" ht="30" hidden="1" customHeight="1" x14ac:dyDescent="0.25">
      <c r="C922" s="2" t="s">
        <v>2634</v>
      </c>
      <c r="D922" s="2">
        <v>0.05</v>
      </c>
      <c r="E922" s="2" t="s">
        <v>3523</v>
      </c>
      <c r="F922" s="2" t="str">
        <f>IF(ISNUMBER(FIND("% dfgh",tbPassiveSkills[[#This Row],[Original]])),_xlfn.CONCAT("+x%",tbPassiveSkills[[#This Row],[MetaName]]),"NO MATCH")</f>
        <v>NO MATCH</v>
      </c>
      <c r="G922" s="2" t="s">
        <v>2636</v>
      </c>
    </row>
    <row r="923" spans="3:7" ht="30" hidden="1" customHeight="1" x14ac:dyDescent="0.25">
      <c r="C923" s="2" t="s">
        <v>2634</v>
      </c>
      <c r="D923" s="2">
        <v>0.15</v>
      </c>
      <c r="E923" s="2" t="s">
        <v>3294</v>
      </c>
      <c r="F923" s="2" t="str">
        <f>IF(ISNUMBER(FIND("% dfgh",tbPassiveSkills[[#This Row],[Original]])),_xlfn.CONCAT("+x%",tbPassiveSkills[[#This Row],[MetaName]]),"NO MATCH")</f>
        <v>NO MATCH</v>
      </c>
      <c r="G923" s="2" t="s">
        <v>2635</v>
      </c>
    </row>
    <row r="924" spans="3:7" ht="30" hidden="1" customHeight="1" x14ac:dyDescent="0.25">
      <c r="C924" s="2" t="s">
        <v>2637</v>
      </c>
      <c r="D924" s="2">
        <v>0.1</v>
      </c>
      <c r="E924" s="2" t="s">
        <v>3507</v>
      </c>
      <c r="F924" s="2" t="str">
        <f>IF(ISNUMBER(FIND("% dfgh",tbPassiveSkills[[#This Row],[Original]])),_xlfn.CONCAT("+x%",tbPassiveSkills[[#This Row],[MetaName]]),"NO MATCH")</f>
        <v>NO MATCH</v>
      </c>
      <c r="G924" s="2" t="s">
        <v>2638</v>
      </c>
    </row>
    <row r="925" spans="3:7" ht="30" hidden="1" customHeight="1" x14ac:dyDescent="0.25">
      <c r="C925" s="2" t="s">
        <v>3080</v>
      </c>
      <c r="D925" s="2">
        <v>0.12</v>
      </c>
      <c r="E925" s="2" t="s">
        <v>3405</v>
      </c>
      <c r="F925" s="2" t="str">
        <f>IF(ISNUMBER(FIND("% dfgh",tbPassiveSkills[[#This Row],[Original]])),_xlfn.CONCAT("+x%",tbPassiveSkills[[#This Row],[MetaName]]),"NO MATCH")</f>
        <v>NO MATCH</v>
      </c>
      <c r="G925" s="2" t="s">
        <v>2639</v>
      </c>
    </row>
    <row r="926" spans="3:7" ht="30" hidden="1" customHeight="1" x14ac:dyDescent="0.25">
      <c r="C926" s="2" t="s">
        <v>3081</v>
      </c>
      <c r="D926" s="2">
        <v>0.06</v>
      </c>
      <c r="E926" s="2" t="s">
        <v>3405</v>
      </c>
      <c r="F926" s="2" t="str">
        <f>IF(ISNUMBER(FIND("% dfgh",tbPassiveSkills[[#This Row],[Original]])),_xlfn.CONCAT("+x%",tbPassiveSkills[[#This Row],[MetaName]]),"NO MATCH")</f>
        <v>NO MATCH</v>
      </c>
      <c r="G926" s="2" t="s">
        <v>2640</v>
      </c>
    </row>
    <row r="927" spans="3:7" ht="30" hidden="1" customHeight="1" x14ac:dyDescent="0.25">
      <c r="C927" s="2" t="s">
        <v>3082</v>
      </c>
      <c r="D927" s="2">
        <v>0.16</v>
      </c>
      <c r="E927" s="2" t="s">
        <v>3405</v>
      </c>
      <c r="F927" s="2" t="str">
        <f>IF(ISNUMBER(FIND("% dfgh",tbPassiveSkills[[#This Row],[Original]])),_xlfn.CONCAT("+x%",tbPassiveSkills[[#This Row],[MetaName]]),"NO MATCH")</f>
        <v>NO MATCH</v>
      </c>
      <c r="G927" s="2" t="s">
        <v>2641</v>
      </c>
    </row>
    <row r="928" spans="3:7" ht="30" hidden="1" customHeight="1" x14ac:dyDescent="0.25">
      <c r="C928" s="2" t="s">
        <v>3083</v>
      </c>
      <c r="D928" s="2">
        <v>0.1</v>
      </c>
      <c r="E928" s="2" t="s">
        <v>3405</v>
      </c>
      <c r="F928" s="2" t="str">
        <f>IF(ISNUMBER(FIND("% dfgh",tbPassiveSkills[[#This Row],[Original]])),_xlfn.CONCAT("+x%",tbPassiveSkills[[#This Row],[MetaName]]),"NO MATCH")</f>
        <v>NO MATCH</v>
      </c>
      <c r="G928" s="2" t="s">
        <v>2404</v>
      </c>
    </row>
    <row r="929" spans="3:7" ht="30" hidden="1" customHeight="1" x14ac:dyDescent="0.25">
      <c r="C929" s="2" t="s">
        <v>2642</v>
      </c>
      <c r="D929" s="2">
        <f>IF(ISNUMBER(FIND("+",tbPassiveSkills[[#This Row],[Original]])),_xlfn.NUMBERVALUE(LEFT(tbPassiveSkills[[#This Row],[Original]],FIND(" ",tbPassiveSkills[[#This Row],[Original]]))),"")</f>
        <v>5</v>
      </c>
      <c r="E929" s="2" t="str">
        <f>IF(ISNUMBER(FIND("+",tbPassiveSkills[[#This Row],[Original]])),_xlfn.CONCAT("+x to ",RIGHT(tbPassiveSkills[[#This Row],[Original]],LEN(tbPassiveSkills[[#This Row],[Original]])-FIND("to ",tbPassiveSkills[[#This Row],[Original]])-2)),"")</f>
        <v>+x to Intelligence</v>
      </c>
      <c r="F929" s="2" t="str">
        <f>IF(ISNUMBER(FIND("% dfgh",tbPassiveSkills[[#This Row],[Original]])),_xlfn.CONCAT("+x%",tbPassiveSkills[[#This Row],[MetaName]]),"NO MATCH")</f>
        <v>NO MATCH</v>
      </c>
      <c r="G929" s="2" t="s">
        <v>2416</v>
      </c>
    </row>
    <row r="930" spans="3:7" ht="30" hidden="1" customHeight="1" x14ac:dyDescent="0.25">
      <c r="C930" s="2" t="s">
        <v>2642</v>
      </c>
      <c r="D930" s="2">
        <v>0.08</v>
      </c>
      <c r="E930" s="2" t="s">
        <v>3405</v>
      </c>
      <c r="F930" s="2" t="str">
        <f>IF(ISNUMBER(FIND("% dfgh",tbPassiveSkills[[#This Row],[Original]])),_xlfn.CONCAT("+x%",tbPassiveSkills[[#This Row],[MetaName]]),"NO MATCH")</f>
        <v>NO MATCH</v>
      </c>
      <c r="G930" s="2" t="s">
        <v>2643</v>
      </c>
    </row>
    <row r="931" spans="3:7" ht="30" hidden="1" customHeight="1" x14ac:dyDescent="0.25">
      <c r="C931" s="2" t="s">
        <v>2644</v>
      </c>
      <c r="D931" s="2">
        <v>0.04</v>
      </c>
      <c r="E931" s="2" t="s">
        <v>3406</v>
      </c>
      <c r="F931" s="2" t="str">
        <f>IF(ISNUMBER(FIND("% dfgh",tbPassiveSkills[[#This Row],[Original]])),_xlfn.CONCAT("+x%",tbPassiveSkills[[#This Row],[MetaName]]),"NO MATCH")</f>
        <v>NO MATCH</v>
      </c>
      <c r="G931" s="2" t="s">
        <v>2645</v>
      </c>
    </row>
    <row r="932" spans="3:7" ht="30" hidden="1" customHeight="1" x14ac:dyDescent="0.25">
      <c r="C932" s="2" t="s">
        <v>2646</v>
      </c>
      <c r="D932" s="2">
        <v>0.1</v>
      </c>
      <c r="E932" s="2" t="s">
        <v>3247</v>
      </c>
      <c r="F932" s="2" t="str">
        <f>IF(ISNUMBER(FIND("% dfgh",tbPassiveSkills[[#This Row],[Original]])),_xlfn.CONCAT("+x%",tbPassiveSkills[[#This Row],[MetaName]]),"NO MATCH")</f>
        <v>NO MATCH</v>
      </c>
      <c r="G932" s="2" t="s">
        <v>2647</v>
      </c>
    </row>
    <row r="933" spans="3:7" ht="30" hidden="1" customHeight="1" x14ac:dyDescent="0.25">
      <c r="C933" s="2" t="s">
        <v>2648</v>
      </c>
      <c r="D933" s="2">
        <v>0.08</v>
      </c>
      <c r="E933" s="2" t="s">
        <v>3247</v>
      </c>
      <c r="F933" s="2" t="str">
        <f>IF(ISNUMBER(FIND("% dfgh",tbPassiveSkills[[#This Row],[Original]])),_xlfn.CONCAT("+x%",tbPassiveSkills[[#This Row],[MetaName]]),"NO MATCH")</f>
        <v>NO MATCH</v>
      </c>
      <c r="G933" s="2" t="s">
        <v>2649</v>
      </c>
    </row>
    <row r="934" spans="3:7" ht="30" hidden="1" customHeight="1" x14ac:dyDescent="0.25">
      <c r="C934" s="2" t="s">
        <v>2648</v>
      </c>
      <c r="D934" s="2">
        <v>0.04</v>
      </c>
      <c r="E934" s="2" t="s">
        <v>3267</v>
      </c>
      <c r="F934" s="2" t="str">
        <f>IF(ISNUMBER(FIND("% dfgh",tbPassiveSkills[[#This Row],[Original]])),_xlfn.CONCAT("+x%",tbPassiveSkills[[#This Row],[MetaName]]),"NO MATCH")</f>
        <v>NO MATCH</v>
      </c>
      <c r="G934" s="2" t="s">
        <v>2650</v>
      </c>
    </row>
    <row r="935" spans="3:7" ht="30" hidden="1" customHeight="1" x14ac:dyDescent="0.25">
      <c r="C935" s="2" t="s">
        <v>2648</v>
      </c>
      <c r="D935" s="2">
        <v>0.04</v>
      </c>
      <c r="E935" s="2" t="s">
        <v>3280</v>
      </c>
      <c r="F935" s="2" t="str">
        <f>IF(ISNUMBER(FIND("% dfgh",tbPassiveSkills[[#This Row],[Original]])),_xlfn.CONCAT("+x%",tbPassiveSkills[[#This Row],[MetaName]]),"NO MATCH")</f>
        <v>NO MATCH</v>
      </c>
      <c r="G935" s="2" t="s">
        <v>2651</v>
      </c>
    </row>
    <row r="936" spans="3:7" ht="30" hidden="1" customHeight="1" x14ac:dyDescent="0.25">
      <c r="C936" s="2" t="s">
        <v>3084</v>
      </c>
      <c r="D936" s="2">
        <v>0.08</v>
      </c>
      <c r="E936" s="2" t="s">
        <v>3238</v>
      </c>
      <c r="F936" s="2" t="str">
        <f>IF(ISNUMBER(FIND("% dfgh",tbPassiveSkills[[#This Row],[Original]])),_xlfn.CONCAT("+x%",tbPassiveSkills[[#This Row],[MetaName]]),"NO MATCH")</f>
        <v>NO MATCH</v>
      </c>
      <c r="G936" s="2" t="s">
        <v>2652</v>
      </c>
    </row>
    <row r="937" spans="3:7" ht="30" hidden="1" customHeight="1" x14ac:dyDescent="0.25">
      <c r="C937" s="2" t="s">
        <v>3084</v>
      </c>
      <c r="D937" s="2">
        <v>0.04</v>
      </c>
      <c r="E937" s="2" t="s">
        <v>3267</v>
      </c>
      <c r="F937" s="2" t="str">
        <f>IF(ISNUMBER(FIND("% dfgh",tbPassiveSkills[[#This Row],[Original]])),_xlfn.CONCAT("+x%",tbPassiveSkills[[#This Row],[MetaName]]),"NO MATCH")</f>
        <v>NO MATCH</v>
      </c>
      <c r="G937" s="2" t="s">
        <v>2650</v>
      </c>
    </row>
    <row r="938" spans="3:7" ht="30" hidden="1" customHeight="1" x14ac:dyDescent="0.25">
      <c r="C938" s="2" t="s">
        <v>3085</v>
      </c>
      <c r="D938" s="2">
        <v>0.06</v>
      </c>
      <c r="E938" s="2" t="s">
        <v>3238</v>
      </c>
      <c r="F938" s="2" t="str">
        <f>IF(ISNUMBER(FIND("% dfgh",tbPassiveSkills[[#This Row],[Original]])),_xlfn.CONCAT("+x%",tbPassiveSkills[[#This Row],[MetaName]]),"NO MATCH")</f>
        <v>NO MATCH</v>
      </c>
      <c r="G938" s="2" t="s">
        <v>2653</v>
      </c>
    </row>
    <row r="939" spans="3:7" ht="30" hidden="1" customHeight="1" x14ac:dyDescent="0.25">
      <c r="C939" s="2" t="s">
        <v>3085</v>
      </c>
      <c r="D939" s="2">
        <v>0.04</v>
      </c>
      <c r="E939" s="2" t="s">
        <v>3267</v>
      </c>
      <c r="F939" s="2" t="str">
        <f>IF(ISNUMBER(FIND("% dfgh",tbPassiveSkills[[#This Row],[Original]])),_xlfn.CONCAT("+x%",tbPassiveSkills[[#This Row],[MetaName]]),"NO MATCH")</f>
        <v>NO MATCH</v>
      </c>
      <c r="G939" s="2" t="s">
        <v>2650</v>
      </c>
    </row>
    <row r="940" spans="3:7" ht="30" hidden="1" customHeight="1" x14ac:dyDescent="0.25">
      <c r="C940" s="2" t="s">
        <v>2654</v>
      </c>
      <c r="D940" s="2">
        <v>0.02</v>
      </c>
      <c r="E940" s="2" t="s">
        <v>3475</v>
      </c>
      <c r="F940" s="2" t="str">
        <f>IF(ISNUMBER(FIND("% dfgh",tbPassiveSkills[[#This Row],[Original]])),_xlfn.CONCAT("+x%",tbPassiveSkills[[#This Row],[MetaName]]),"NO MATCH")</f>
        <v>NO MATCH</v>
      </c>
      <c r="G940" s="2" t="s">
        <v>3433</v>
      </c>
    </row>
    <row r="941" spans="3:7" ht="30" hidden="1" customHeight="1" x14ac:dyDescent="0.25">
      <c r="C941" s="2" t="s">
        <v>2654</v>
      </c>
      <c r="D941" s="2">
        <v>0.02</v>
      </c>
      <c r="E941" s="2" t="s">
        <v>3478</v>
      </c>
      <c r="F941" s="2" t="str">
        <f>IF(ISNUMBER(FIND("% dfgh",tbPassiveSkills[[#This Row],[Original]])),_xlfn.CONCAT("+x%",tbPassiveSkills[[#This Row],[MetaName]]),"NO MATCH")</f>
        <v>NO MATCH</v>
      </c>
      <c r="G941" s="2" t="s">
        <v>3438</v>
      </c>
    </row>
    <row r="942" spans="3:7" ht="30" hidden="1" customHeight="1" x14ac:dyDescent="0.25">
      <c r="C942" s="2" t="s">
        <v>2654</v>
      </c>
      <c r="D942" s="2">
        <v>0.03</v>
      </c>
      <c r="E942" s="2" t="s">
        <v>3267</v>
      </c>
      <c r="F942" s="2" t="str">
        <f>IF(ISNUMBER(FIND("% dfgh",tbPassiveSkills[[#This Row],[Original]])),_xlfn.CONCAT("+x%",tbPassiveSkills[[#This Row],[MetaName]]),"NO MATCH")</f>
        <v>NO MATCH</v>
      </c>
      <c r="G942" s="2" t="s">
        <v>2655</v>
      </c>
    </row>
    <row r="943" spans="3:7" ht="30" hidden="1" customHeight="1" x14ac:dyDescent="0.25">
      <c r="C943" s="2" t="s">
        <v>2654</v>
      </c>
      <c r="D943" s="2">
        <v>0.03</v>
      </c>
      <c r="E943" s="2" t="s">
        <v>3280</v>
      </c>
      <c r="F943" s="2" t="str">
        <f>IF(ISNUMBER(FIND("% dfgh",tbPassiveSkills[[#This Row],[Original]])),_xlfn.CONCAT("+x%",tbPassiveSkills[[#This Row],[MetaName]]),"NO MATCH")</f>
        <v>NO MATCH</v>
      </c>
      <c r="G943" s="2" t="s">
        <v>2656</v>
      </c>
    </row>
    <row r="944" spans="3:7" ht="30" hidden="1" customHeight="1" x14ac:dyDescent="0.25">
      <c r="C944" s="2" t="s">
        <v>3086</v>
      </c>
      <c r="D944" s="2">
        <v>0.3</v>
      </c>
      <c r="E944" s="2" t="s">
        <v>3359</v>
      </c>
      <c r="F944" s="2" t="str">
        <f>IF(ISNUMBER(FIND("% dfgh",tbPassiveSkills[[#This Row],[Original]])),_xlfn.CONCAT("+x%",tbPassiveSkills[[#This Row],[MetaName]]),"NO MATCH")</f>
        <v>NO MATCH</v>
      </c>
      <c r="G944" s="2" t="s">
        <v>2657</v>
      </c>
    </row>
    <row r="945" spans="3:7" ht="30" hidden="1" customHeight="1" x14ac:dyDescent="0.25">
      <c r="C945" s="2" t="s">
        <v>3087</v>
      </c>
      <c r="D945" s="2">
        <v>0.2</v>
      </c>
      <c r="E945" s="2" t="s">
        <v>3359</v>
      </c>
      <c r="F945" s="2" t="str">
        <f>IF(ISNUMBER(FIND("% dfgh",tbPassiveSkills[[#This Row],[Original]])),_xlfn.CONCAT("+x%",tbPassiveSkills[[#This Row],[MetaName]]),"NO MATCH")</f>
        <v>NO MATCH</v>
      </c>
      <c r="G945" s="2" t="s">
        <v>2658</v>
      </c>
    </row>
    <row r="946" spans="3:7" ht="30" hidden="1" customHeight="1" x14ac:dyDescent="0.25">
      <c r="C946" s="2" t="s">
        <v>2659</v>
      </c>
      <c r="D946" s="2">
        <v>0.08</v>
      </c>
      <c r="E946" s="2" t="s">
        <v>3238</v>
      </c>
      <c r="F946" s="2" t="str">
        <f>IF(ISNUMBER(FIND("% dfgh",tbPassiveSkills[[#This Row],[Original]])),_xlfn.CONCAT("+x%",tbPassiveSkills[[#This Row],[MetaName]]),"NO MATCH")</f>
        <v>NO MATCH</v>
      </c>
      <c r="G946" s="2" t="s">
        <v>2652</v>
      </c>
    </row>
    <row r="947" spans="3:7" ht="30" hidden="1" customHeight="1" x14ac:dyDescent="0.25">
      <c r="C947" s="2" t="s">
        <v>2659</v>
      </c>
      <c r="D947" s="2">
        <v>0.2</v>
      </c>
      <c r="E947" s="2" t="s">
        <v>3303</v>
      </c>
      <c r="F947" s="2" t="str">
        <f>IF(ISNUMBER(FIND("% dfgh",tbPassiveSkills[[#This Row],[Original]])),_xlfn.CONCAT("+x%",tbPassiveSkills[[#This Row],[MetaName]]),"NO MATCH")</f>
        <v>NO MATCH</v>
      </c>
      <c r="G947" s="2" t="s">
        <v>2660</v>
      </c>
    </row>
    <row r="948" spans="3:7" ht="30" hidden="1" customHeight="1" x14ac:dyDescent="0.25">
      <c r="C948" s="2" t="s">
        <v>3088</v>
      </c>
      <c r="D948" s="2">
        <v>0.15</v>
      </c>
      <c r="E948" s="2" t="s">
        <v>3515</v>
      </c>
      <c r="F948" s="2" t="str">
        <f>IF(ISNUMBER(FIND("% dfgh",tbPassiveSkills[[#This Row],[Original]])),_xlfn.CONCAT("+x%",tbPassiveSkills[[#This Row],[MetaName]]),"NO MATCH")</f>
        <v>NO MATCH</v>
      </c>
      <c r="G948" s="2" t="s">
        <v>2661</v>
      </c>
    </row>
    <row r="949" spans="3:7" ht="30" hidden="1" customHeight="1" x14ac:dyDescent="0.25">
      <c r="C949" s="2" t="s">
        <v>3088</v>
      </c>
      <c r="D949" s="2">
        <v>0.2</v>
      </c>
      <c r="E949" s="2" t="s">
        <v>3303</v>
      </c>
      <c r="F949" s="2" t="str">
        <f>IF(ISNUMBER(FIND("% dfgh",tbPassiveSkills[[#This Row],[Original]])),_xlfn.CONCAT("+x%",tbPassiveSkills[[#This Row],[MetaName]]),"NO MATCH")</f>
        <v>NO MATCH</v>
      </c>
      <c r="G949" s="2" t="s">
        <v>2660</v>
      </c>
    </row>
    <row r="950" spans="3:7" ht="30" hidden="1" customHeight="1" x14ac:dyDescent="0.25">
      <c r="C950" s="2" t="s">
        <v>3089</v>
      </c>
      <c r="D950" s="2">
        <v>0.1</v>
      </c>
      <c r="E950" s="2" t="s">
        <v>3527</v>
      </c>
      <c r="F950" s="2" t="str">
        <f>IF(ISNUMBER(FIND("% dfgh",tbPassiveSkills[[#This Row],[Original]])),_xlfn.CONCAT("+x%",tbPassiveSkills[[#This Row],[MetaName]]),"NO MATCH")</f>
        <v>NO MATCH</v>
      </c>
      <c r="G950" s="2" t="s">
        <v>2662</v>
      </c>
    </row>
    <row r="951" spans="3:7" ht="30" hidden="1" customHeight="1" x14ac:dyDescent="0.25">
      <c r="C951" s="2" t="s">
        <v>3089</v>
      </c>
      <c r="D951" s="2">
        <v>0.2</v>
      </c>
      <c r="E951" s="2" t="s">
        <v>3359</v>
      </c>
      <c r="F951" s="2" t="str">
        <f>IF(ISNUMBER(FIND("% dfgh",tbPassiveSkills[[#This Row],[Original]])),_xlfn.CONCAT("+x%",tbPassiveSkills[[#This Row],[MetaName]]),"NO MATCH")</f>
        <v>NO MATCH</v>
      </c>
      <c r="G951" s="2" t="s">
        <v>2658</v>
      </c>
    </row>
    <row r="952" spans="3:7" ht="30" hidden="1" customHeight="1" x14ac:dyDescent="0.25">
      <c r="C952" s="2" t="s">
        <v>2663</v>
      </c>
      <c r="D952" s="1">
        <f>_xlfn.NUMBERVALUE(RIGHT(LEFT(tbPassiveSkills[[#This Row],[Original]],FIND("%",tbPassiveSkills[[#This Row],[Original]])-1),2))/100</f>
        <v>0.15</v>
      </c>
      <c r="E952" s="2" t="s">
        <v>3192</v>
      </c>
      <c r="F952" s="2" t="str">
        <f>IF(ISNUMBER(FIND("% dfgh",tbPassiveSkills[[#This Row],[Original]])),_xlfn.CONCAT("+x%",tbPassiveSkills[[#This Row],[MetaName]]),"NO MATCH")</f>
        <v>NO MATCH</v>
      </c>
      <c r="G952" s="2" t="s">
        <v>2664</v>
      </c>
    </row>
    <row r="953" spans="3:7" ht="30" hidden="1" customHeight="1" x14ac:dyDescent="0.25">
      <c r="C953" s="2" t="s">
        <v>2663</v>
      </c>
      <c r="D953" s="2">
        <v>0.1</v>
      </c>
      <c r="E953" s="2" t="s">
        <v>3412</v>
      </c>
      <c r="F953" s="2" t="str">
        <f>IF(ISNUMBER(FIND("% dfgh",tbPassiveSkills[[#This Row],[Original]])),_xlfn.CONCAT("+x%",tbPassiveSkills[[#This Row],[MetaName]]),"NO MATCH")</f>
        <v>NO MATCH</v>
      </c>
      <c r="G953" s="2" t="s">
        <v>2665</v>
      </c>
    </row>
    <row r="954" spans="3:7" ht="30" hidden="1" customHeight="1" x14ac:dyDescent="0.25">
      <c r="C954" s="2" t="s">
        <v>2666</v>
      </c>
      <c r="D954" s="1">
        <f>_xlfn.NUMBERVALUE(RIGHT(LEFT(tbPassiveSkills[[#This Row],[Original]],FIND("%",tbPassiveSkills[[#This Row],[Original]])-1),2))/100</f>
        <v>0.15</v>
      </c>
      <c r="E954" s="2" t="s">
        <v>3192</v>
      </c>
      <c r="F954" s="2" t="str">
        <f>IF(ISNUMBER(FIND("% dfgh",tbPassiveSkills[[#This Row],[Original]])),_xlfn.CONCAT("+x%",tbPassiveSkills[[#This Row],[MetaName]]),"NO MATCH")</f>
        <v>NO MATCH</v>
      </c>
      <c r="G954" s="2" t="s">
        <v>2664</v>
      </c>
    </row>
    <row r="955" spans="3:7" ht="30" hidden="1" customHeight="1" x14ac:dyDescent="0.25">
      <c r="C955" s="2" t="s">
        <v>2666</v>
      </c>
      <c r="D955" s="2">
        <v>0.15</v>
      </c>
      <c r="E955" s="2" t="s">
        <v>3248</v>
      </c>
      <c r="F955" s="2" t="str">
        <f>IF(ISNUMBER(FIND("% dfgh",tbPassiveSkills[[#This Row],[Original]])),_xlfn.CONCAT("+x%",tbPassiveSkills[[#This Row],[MetaName]]),"NO MATCH")</f>
        <v>NO MATCH</v>
      </c>
      <c r="G955" s="2" t="s">
        <v>2667</v>
      </c>
    </row>
    <row r="956" spans="3:7" ht="30" hidden="1" customHeight="1" x14ac:dyDescent="0.25">
      <c r="C956" s="2" t="s">
        <v>2666</v>
      </c>
      <c r="D956" s="2">
        <v>0.05</v>
      </c>
      <c r="E956" s="2" t="s">
        <v>3494</v>
      </c>
      <c r="F956" s="2" t="str">
        <f>IF(ISNUMBER(FIND("% dfgh",tbPassiveSkills[[#This Row],[Original]])),_xlfn.CONCAT("+x%",tbPassiveSkills[[#This Row],[MetaName]]),"NO MATCH")</f>
        <v>NO MATCH</v>
      </c>
      <c r="G956" s="2" t="s">
        <v>2668</v>
      </c>
    </row>
    <row r="957" spans="3:7" ht="30" hidden="1" customHeight="1" x14ac:dyDescent="0.25">
      <c r="C957" s="2" t="s">
        <v>3090</v>
      </c>
      <c r="D957" s="2">
        <v>0.02</v>
      </c>
      <c r="E957" s="2" t="s">
        <v>3475</v>
      </c>
      <c r="F957" s="2" t="str">
        <f>IF(ISNUMBER(FIND("% dfgh",tbPassiveSkills[[#This Row],[Original]])),_xlfn.CONCAT("+x%",tbPassiveSkills[[#This Row],[MetaName]]),"NO MATCH")</f>
        <v>NO MATCH</v>
      </c>
      <c r="G957" s="2" t="s">
        <v>3433</v>
      </c>
    </row>
    <row r="958" spans="3:7" ht="30" hidden="1" customHeight="1" x14ac:dyDescent="0.25">
      <c r="C958" s="2" t="s">
        <v>3090</v>
      </c>
      <c r="D958" s="1">
        <f>_xlfn.NUMBERVALUE(RIGHT(LEFT(tbPassiveSkills[[#This Row],[Original]],FIND("%",tbPassiveSkills[[#This Row],[Original]])-1),2))/100</f>
        <v>0.12</v>
      </c>
      <c r="E958" s="2" t="s">
        <v>3192</v>
      </c>
      <c r="F958" s="2" t="str">
        <f>IF(ISNUMBER(FIND("% dfgh",tbPassiveSkills[[#This Row],[Original]])),_xlfn.CONCAT("+x%",tbPassiveSkills[[#This Row],[MetaName]]),"NO MATCH")</f>
        <v>NO MATCH</v>
      </c>
      <c r="G958" s="2" t="s">
        <v>2669</v>
      </c>
    </row>
    <row r="959" spans="3:7" ht="30" hidden="1" customHeight="1" x14ac:dyDescent="0.25">
      <c r="C959" s="2" t="s">
        <v>3090</v>
      </c>
      <c r="D959" s="2">
        <v>0.1</v>
      </c>
      <c r="E959" s="2" t="s">
        <v>3412</v>
      </c>
      <c r="F959" s="2" t="str">
        <f>IF(ISNUMBER(FIND("% dfgh",tbPassiveSkills[[#This Row],[Original]])),_xlfn.CONCAT("+x%",tbPassiveSkills[[#This Row],[MetaName]]),"NO MATCH")</f>
        <v>NO MATCH</v>
      </c>
      <c r="G959" s="2" t="s">
        <v>2665</v>
      </c>
    </row>
    <row r="960" spans="3:7" ht="30" hidden="1" customHeight="1" x14ac:dyDescent="0.25">
      <c r="C960" s="2" t="s">
        <v>3091</v>
      </c>
      <c r="D960" s="2">
        <v>0.03</v>
      </c>
      <c r="E960" s="2" t="s">
        <v>3475</v>
      </c>
      <c r="F960" s="2" t="str">
        <f>IF(ISNUMBER(FIND("% dfgh",tbPassiveSkills[[#This Row],[Original]])),_xlfn.CONCAT("+x%",tbPassiveSkills[[#This Row],[MetaName]]),"NO MATCH")</f>
        <v>NO MATCH</v>
      </c>
      <c r="G960" s="2" t="s">
        <v>3434</v>
      </c>
    </row>
    <row r="961" spans="3:7" ht="30" hidden="1" customHeight="1" x14ac:dyDescent="0.25">
      <c r="C961" s="2" t="s">
        <v>3091</v>
      </c>
      <c r="D961" s="1">
        <f>_xlfn.NUMBERVALUE(RIGHT(LEFT(tbPassiveSkills[[#This Row],[Original]],FIND("%",tbPassiveSkills[[#This Row],[Original]])-1),2))/100</f>
        <v>0.12</v>
      </c>
      <c r="E961" s="2" t="s">
        <v>3192</v>
      </c>
      <c r="F961" s="2" t="str">
        <f>IF(ISNUMBER(FIND("% dfgh",tbPassiveSkills[[#This Row],[Original]])),_xlfn.CONCAT("+x%",tbPassiveSkills[[#This Row],[MetaName]]),"NO MATCH")</f>
        <v>NO MATCH</v>
      </c>
      <c r="G961" s="2" t="s">
        <v>2669</v>
      </c>
    </row>
    <row r="962" spans="3:7" ht="30" hidden="1" customHeight="1" x14ac:dyDescent="0.25">
      <c r="C962" s="2" t="s">
        <v>3091</v>
      </c>
      <c r="D962" s="2">
        <v>0.1</v>
      </c>
      <c r="E962" s="2" t="s">
        <v>3412</v>
      </c>
      <c r="F962" s="2" t="str">
        <f>IF(ISNUMBER(FIND("% dfgh",tbPassiveSkills[[#This Row],[Original]])),_xlfn.CONCAT("+x%",tbPassiveSkills[[#This Row],[MetaName]]),"NO MATCH")</f>
        <v>NO MATCH</v>
      </c>
      <c r="G962" s="2" t="s">
        <v>2665</v>
      </c>
    </row>
    <row r="963" spans="3:7" ht="30" hidden="1" customHeight="1" x14ac:dyDescent="0.25">
      <c r="C963" s="2" t="s">
        <v>2670</v>
      </c>
      <c r="D963" s="2">
        <v>0.16</v>
      </c>
      <c r="E963" s="2" t="s">
        <v>3343</v>
      </c>
      <c r="F963" s="2" t="str">
        <f>IF(ISNUMBER(FIND("% dfgh",tbPassiveSkills[[#This Row],[Original]])),_xlfn.CONCAT("+x%",tbPassiveSkills[[#This Row],[MetaName]]),"NO MATCH")</f>
        <v>NO MATCH</v>
      </c>
      <c r="G963" s="2" t="s">
        <v>2671</v>
      </c>
    </row>
    <row r="964" spans="3:7" ht="30" hidden="1" customHeight="1" x14ac:dyDescent="0.25">
      <c r="C964" s="2" t="s">
        <v>2672</v>
      </c>
      <c r="D964" s="1">
        <f>_xlfn.NUMBERVALUE(RIGHT(LEFT(tbPassiveSkills[[#This Row],[Original]],FIND("%",tbPassiveSkills[[#This Row],[Original]])-1),2))/100</f>
        <v>0.02</v>
      </c>
      <c r="E964" s="2" t="s">
        <v>3140</v>
      </c>
      <c r="F964" s="2" t="str">
        <f>IF(ISNUMBER(FIND("% dfgh",tbPassiveSkills[[#This Row],[Original]])),_xlfn.CONCAT("+x%",tbPassiveSkills[[#This Row],[MetaName]]),"NO MATCH")</f>
        <v>NO MATCH</v>
      </c>
      <c r="G964" s="2" t="s">
        <v>2674</v>
      </c>
    </row>
    <row r="965" spans="3:7" ht="30" hidden="1" customHeight="1" x14ac:dyDescent="0.25">
      <c r="C965" s="2" t="s">
        <v>2672</v>
      </c>
      <c r="D965" s="2">
        <v>0.1</v>
      </c>
      <c r="E965" s="2" t="s">
        <v>3343</v>
      </c>
      <c r="F965" s="2" t="str">
        <f>IF(ISNUMBER(FIND("% dfgh",tbPassiveSkills[[#This Row],[Original]])),_xlfn.CONCAT("+x%",tbPassiveSkills[[#This Row],[MetaName]]),"NO MATCH")</f>
        <v>NO MATCH</v>
      </c>
      <c r="G965" s="2" t="s">
        <v>2673</v>
      </c>
    </row>
    <row r="966" spans="3:7" ht="30" hidden="1" customHeight="1" x14ac:dyDescent="0.25">
      <c r="C966" s="2" t="s">
        <v>2675</v>
      </c>
      <c r="D966" s="2">
        <v>0.12</v>
      </c>
      <c r="E966" s="2" t="s">
        <v>3409</v>
      </c>
      <c r="F966" s="2" t="str">
        <f>IF(ISNUMBER(FIND("% dfgh",tbPassiveSkills[[#This Row],[Original]])),_xlfn.CONCAT("+x%",tbPassiveSkills[[#This Row],[MetaName]]),"NO MATCH")</f>
        <v>NO MATCH</v>
      </c>
      <c r="G966" s="2" t="s">
        <v>2676</v>
      </c>
    </row>
    <row r="967" spans="3:7" ht="30" hidden="1" customHeight="1" x14ac:dyDescent="0.25">
      <c r="C967" s="2" t="s">
        <v>2677</v>
      </c>
      <c r="D967" s="2">
        <v>0.02</v>
      </c>
      <c r="E967" s="2" t="s">
        <v>3475</v>
      </c>
      <c r="F967" s="2" t="str">
        <f>IF(ISNUMBER(FIND("% dfgh",tbPassiveSkills[[#This Row],[Original]])),_xlfn.CONCAT("+x%",tbPassiveSkills[[#This Row],[MetaName]]),"NO MATCH")</f>
        <v>NO MATCH</v>
      </c>
      <c r="G967" s="2" t="s">
        <v>3433</v>
      </c>
    </row>
    <row r="968" spans="3:7" ht="30" hidden="1" customHeight="1" x14ac:dyDescent="0.25">
      <c r="C968" s="2" t="s">
        <v>2677</v>
      </c>
      <c r="D968" s="2">
        <v>0.1</v>
      </c>
      <c r="E968" s="2" t="s">
        <v>3409</v>
      </c>
      <c r="F968" s="2" t="str">
        <f>IF(ISNUMBER(FIND("% dfgh",tbPassiveSkills[[#This Row],[Original]])),_xlfn.CONCAT("+x%",tbPassiveSkills[[#This Row],[MetaName]]),"NO MATCH")</f>
        <v>NO MATCH</v>
      </c>
      <c r="G968" s="2" t="s">
        <v>2678</v>
      </c>
    </row>
    <row r="969" spans="3:7" ht="30" hidden="1" customHeight="1" x14ac:dyDescent="0.25">
      <c r="C969" s="2" t="s">
        <v>2679</v>
      </c>
      <c r="D969" s="2">
        <v>0.06</v>
      </c>
      <c r="E969" s="2" t="s">
        <v>3503</v>
      </c>
      <c r="F969" s="2" t="str">
        <f>IF(ISNUMBER(FIND("% dfgh",tbPassiveSkills[[#This Row],[Original]])),_xlfn.CONCAT("+x%",tbPassiveSkills[[#This Row],[MetaName]]),"NO MATCH")</f>
        <v>NO MATCH</v>
      </c>
      <c r="G969" s="2" t="s">
        <v>2680</v>
      </c>
    </row>
    <row r="970" spans="3:7" ht="30" hidden="1" customHeight="1" x14ac:dyDescent="0.25">
      <c r="C970" s="2" t="s">
        <v>2679</v>
      </c>
      <c r="D970" s="2">
        <v>0.12</v>
      </c>
      <c r="E970" s="2" t="s">
        <v>3409</v>
      </c>
      <c r="F970" s="2" t="str">
        <f>IF(ISNUMBER(FIND("% dfgh",tbPassiveSkills[[#This Row],[Original]])),_xlfn.CONCAT("+x%",tbPassiveSkills[[#This Row],[MetaName]]),"NO MATCH")</f>
        <v>NO MATCH</v>
      </c>
      <c r="G970" s="2" t="s">
        <v>2676</v>
      </c>
    </row>
    <row r="971" spans="3:7" ht="30" hidden="1" customHeight="1" x14ac:dyDescent="0.25">
      <c r="C971" s="2" t="s">
        <v>2681</v>
      </c>
      <c r="D971" s="2">
        <v>0.02</v>
      </c>
      <c r="E971" s="2" t="s">
        <v>3478</v>
      </c>
      <c r="F971" s="2" t="str">
        <f>IF(ISNUMBER(FIND("% dfgh",tbPassiveSkills[[#This Row],[Original]])),_xlfn.CONCAT("+x%",tbPassiveSkills[[#This Row],[MetaName]]),"NO MATCH")</f>
        <v>NO MATCH</v>
      </c>
      <c r="G971" s="2" t="s">
        <v>3438</v>
      </c>
    </row>
    <row r="972" spans="3:7" ht="30" hidden="1" customHeight="1" x14ac:dyDescent="0.25">
      <c r="C972" s="2" t="s">
        <v>2681</v>
      </c>
      <c r="D972" s="2">
        <v>0.1</v>
      </c>
      <c r="E972" s="2" t="s">
        <v>3409</v>
      </c>
      <c r="F972" s="2" t="str">
        <f>IF(ISNUMBER(FIND("% dfgh",tbPassiveSkills[[#This Row],[Original]])),_xlfn.CONCAT("+x%",tbPassiveSkills[[#This Row],[MetaName]]),"NO MATCH")</f>
        <v>NO MATCH</v>
      </c>
      <c r="G972" s="2" t="s">
        <v>2678</v>
      </c>
    </row>
    <row r="973" spans="3:7" ht="30" hidden="1" customHeight="1" x14ac:dyDescent="0.25">
      <c r="C973" s="2" t="s">
        <v>2682</v>
      </c>
      <c r="D973" s="2">
        <v>0.3</v>
      </c>
      <c r="E973" s="2" t="s">
        <v>3287</v>
      </c>
      <c r="F973" s="2" t="str">
        <f>IF(ISNUMBER(FIND("% dfgh",tbPassiveSkills[[#This Row],[Original]])),_xlfn.CONCAT("+x%",tbPassiveSkills[[#This Row],[MetaName]]),"NO MATCH")</f>
        <v>NO MATCH</v>
      </c>
      <c r="G973" s="2" t="s">
        <v>2683</v>
      </c>
    </row>
    <row r="974" spans="3:7" ht="30" hidden="1" customHeight="1" x14ac:dyDescent="0.25">
      <c r="C974" s="2" t="s">
        <v>3092</v>
      </c>
      <c r="D974" s="2">
        <f>IF(ISNUMBER(FIND("+",tbPassiveSkills[[#This Row],[Original]])),_xlfn.NUMBERVALUE(LEFT(tbPassiveSkills[[#This Row],[Original]],FIND(" ",tbPassiveSkills[[#This Row],[Original]]))),"")</f>
        <v>10</v>
      </c>
      <c r="E974" s="2" t="str">
        <f>IF(ISNUMBER(FIND("+",tbPassiveSkills[[#This Row],[Original]])),_xlfn.CONCAT("+x to ",RIGHT(tbPassiveSkills[[#This Row],[Original]],LEN(tbPassiveSkills[[#This Row],[Original]])-FIND("to ",tbPassiveSkills[[#This Row],[Original]])-2)),"")</f>
        <v>+x to Strength</v>
      </c>
      <c r="F974" s="2" t="str">
        <f>IF(ISNUMBER(FIND("% dfgh",tbPassiveSkills[[#This Row],[Original]])),_xlfn.CONCAT("+x%",tbPassiveSkills[[#This Row],[MetaName]]),"NO MATCH")</f>
        <v>NO MATCH</v>
      </c>
      <c r="G974" s="2" t="s">
        <v>2684</v>
      </c>
    </row>
    <row r="975" spans="3:7" ht="30" hidden="1" customHeight="1" x14ac:dyDescent="0.25">
      <c r="C975" s="2" t="s">
        <v>3093</v>
      </c>
      <c r="D975" s="2">
        <f>IF(ISNUMBER(FIND("+",tbPassiveSkills[[#This Row],[Original]])),_xlfn.NUMBERVALUE(LEFT(tbPassiveSkills[[#This Row],[Original]],FIND(" ",tbPassiveSkills[[#This Row],[Original]]))),"")</f>
        <v>15</v>
      </c>
      <c r="E975" s="2" t="str">
        <f>IF(ISNUMBER(FIND("+",tbPassiveSkills[[#This Row],[Original]])),_xlfn.CONCAT("+x to ",RIGHT(tbPassiveSkills[[#This Row],[Original]],LEN(tbPassiveSkills[[#This Row],[Original]])-FIND("to ",tbPassiveSkills[[#This Row],[Original]])-2)),"")</f>
        <v>+x to Strength</v>
      </c>
      <c r="F975" s="2" t="str">
        <f>IF(ISNUMBER(FIND("% dfgh",tbPassiveSkills[[#This Row],[Original]])),_xlfn.CONCAT("+x%",tbPassiveSkills[[#This Row],[MetaName]]),"NO MATCH")</f>
        <v>NO MATCH</v>
      </c>
      <c r="G975" s="2" t="s">
        <v>2685</v>
      </c>
    </row>
    <row r="976" spans="3:7" ht="30" hidden="1" customHeight="1" x14ac:dyDescent="0.25">
      <c r="C976" s="2" t="s">
        <v>2686</v>
      </c>
      <c r="D976" s="2">
        <v>0.08</v>
      </c>
      <c r="E976" s="2" t="s">
        <v>3446</v>
      </c>
      <c r="F976" s="2" t="str">
        <f>IF(ISNUMBER(FIND("% dfgh",tbPassiveSkills[[#This Row],[Original]])),_xlfn.CONCAT("+x%",tbPassiveSkills[[#This Row],[MetaName]]),"NO MATCH")</f>
        <v>NO MATCH</v>
      </c>
      <c r="G976" s="2" t="s">
        <v>2687</v>
      </c>
    </row>
    <row r="977" spans="3:7" ht="30" hidden="1" customHeight="1" x14ac:dyDescent="0.25">
      <c r="C977" s="2" t="s">
        <v>2686</v>
      </c>
      <c r="D977" s="2">
        <v>0.02</v>
      </c>
      <c r="E977" s="2" t="s">
        <v>3387</v>
      </c>
      <c r="F977" s="2" t="str">
        <f>IF(ISNUMBER(FIND("% dfgh",tbPassiveSkills[[#This Row],[Original]])),_xlfn.CONCAT("+x%",tbPassiveSkills[[#This Row],[MetaName]]),"NO MATCH")</f>
        <v>NO MATCH</v>
      </c>
      <c r="G977" s="2" t="s">
        <v>1831</v>
      </c>
    </row>
    <row r="978" spans="3:7" ht="30" hidden="1" customHeight="1" x14ac:dyDescent="0.25">
      <c r="C978" s="2" t="s">
        <v>3094</v>
      </c>
      <c r="D978" s="2">
        <v>0.25</v>
      </c>
      <c r="E978" s="2" t="s">
        <v>3410</v>
      </c>
      <c r="F978" s="2" t="str">
        <f>IF(ISNUMBER(FIND("% dfgh",tbPassiveSkills[[#This Row],[Original]])),_xlfn.CONCAT("+x%",tbPassiveSkills[[#This Row],[MetaName]]),"NO MATCH")</f>
        <v>NO MATCH</v>
      </c>
      <c r="G978" s="2" t="s">
        <v>2688</v>
      </c>
    </row>
    <row r="979" spans="3:7" ht="30" hidden="1" customHeight="1" x14ac:dyDescent="0.25">
      <c r="C979" s="2" t="s">
        <v>3095</v>
      </c>
      <c r="D979" s="2">
        <v>0.2</v>
      </c>
      <c r="E979" s="2" t="s">
        <v>3410</v>
      </c>
      <c r="F979" s="2" t="str">
        <f>IF(ISNUMBER(FIND("% dfgh",tbPassiveSkills[[#This Row],[Original]])),_xlfn.CONCAT("+x%",tbPassiveSkills[[#This Row],[MetaName]]),"NO MATCH")</f>
        <v>NO MATCH</v>
      </c>
      <c r="G979" s="2" t="s">
        <v>2373</v>
      </c>
    </row>
    <row r="980" spans="3:7" ht="30" hidden="1" customHeight="1" x14ac:dyDescent="0.25">
      <c r="C980" s="2" t="s">
        <v>2689</v>
      </c>
      <c r="D980" s="2">
        <v>0.05</v>
      </c>
      <c r="E980" s="2" t="s">
        <v>3411</v>
      </c>
      <c r="F980" s="2" t="str">
        <f>IF(ISNUMBER(FIND("% dfgh",tbPassiveSkills[[#This Row],[Original]])),_xlfn.CONCAT("+x%",tbPassiveSkills[[#This Row],[MetaName]]),"NO MATCH")</f>
        <v>NO MATCH</v>
      </c>
      <c r="G980" s="2" t="s">
        <v>2690</v>
      </c>
    </row>
    <row r="981" spans="3:7" ht="30" hidden="1" customHeight="1" x14ac:dyDescent="0.25">
      <c r="C981" s="2" t="s">
        <v>2691</v>
      </c>
      <c r="D981" s="2">
        <v>0.05</v>
      </c>
      <c r="E981" s="2" t="s">
        <v>3494</v>
      </c>
      <c r="F981" s="2" t="str">
        <f>IF(ISNUMBER(FIND("% dfgh",tbPassiveSkills[[#This Row],[Original]])),_xlfn.CONCAT("+x%",tbPassiveSkills[[#This Row],[MetaName]]),"NO MATCH")</f>
        <v>NO MATCH</v>
      </c>
      <c r="G981" s="2" t="s">
        <v>2668</v>
      </c>
    </row>
    <row r="982" spans="3:7" ht="30" hidden="1" customHeight="1" x14ac:dyDescent="0.25">
      <c r="C982" s="2" t="s">
        <v>2692</v>
      </c>
      <c r="D982" s="2">
        <v>0.08</v>
      </c>
      <c r="E982" s="2" t="s">
        <v>3239</v>
      </c>
      <c r="F982" s="2" t="str">
        <f>IF(ISNUMBER(FIND("% dfgh",tbPassiveSkills[[#This Row],[Original]])),_xlfn.CONCAT("+x%",tbPassiveSkills[[#This Row],[MetaName]]),"NO MATCH")</f>
        <v>NO MATCH</v>
      </c>
      <c r="G982" s="2" t="s">
        <v>2694</v>
      </c>
    </row>
    <row r="983" spans="3:7" ht="30" hidden="1" customHeight="1" x14ac:dyDescent="0.25">
      <c r="C983" s="2" t="s">
        <v>2692</v>
      </c>
      <c r="D983" s="2">
        <v>0.04</v>
      </c>
      <c r="E983" s="2" t="s">
        <v>3268</v>
      </c>
      <c r="F983" s="2" t="str">
        <f>IF(ISNUMBER(FIND("% dfgh",tbPassiveSkills[[#This Row],[Original]])),_xlfn.CONCAT("+x%",tbPassiveSkills[[#This Row],[MetaName]]),"NO MATCH")</f>
        <v>NO MATCH</v>
      </c>
      <c r="G983" s="2" t="s">
        <v>2693</v>
      </c>
    </row>
    <row r="984" spans="3:7" ht="30" hidden="1" customHeight="1" x14ac:dyDescent="0.25">
      <c r="C984" s="2" t="s">
        <v>2695</v>
      </c>
      <c r="D984" s="2">
        <v>0.03</v>
      </c>
      <c r="E984" s="2" t="s">
        <v>3268</v>
      </c>
      <c r="F984" s="2" t="str">
        <f>IF(ISNUMBER(FIND("% dfgh",tbPassiveSkills[[#This Row],[Original]])),_xlfn.CONCAT("+x%",tbPassiveSkills[[#This Row],[MetaName]]),"NO MATCH")</f>
        <v>NO MATCH</v>
      </c>
      <c r="G984" s="2" t="s">
        <v>2696</v>
      </c>
    </row>
    <row r="985" spans="3:7" ht="30" hidden="1" customHeight="1" x14ac:dyDescent="0.25">
      <c r="C985" s="2" t="s">
        <v>2695</v>
      </c>
      <c r="D985" s="2">
        <v>0.2</v>
      </c>
      <c r="E985" s="2" t="s">
        <v>3304</v>
      </c>
      <c r="F985" s="2" t="str">
        <f>IF(ISNUMBER(FIND("% dfgh",tbPassiveSkills[[#This Row],[Original]])),_xlfn.CONCAT("+x%",tbPassiveSkills[[#This Row],[MetaName]]),"NO MATCH")</f>
        <v>NO MATCH</v>
      </c>
      <c r="G985" s="2" t="s">
        <v>2697</v>
      </c>
    </row>
    <row r="986" spans="3:7" ht="30" hidden="1" customHeight="1" x14ac:dyDescent="0.25">
      <c r="C986" s="2" t="s">
        <v>2698</v>
      </c>
      <c r="D986" s="2">
        <v>0.1</v>
      </c>
      <c r="E986" s="2" t="s">
        <v>3516</v>
      </c>
      <c r="F986" s="2" t="str">
        <f>IF(ISNUMBER(FIND("% dfgh",tbPassiveSkills[[#This Row],[Original]])),_xlfn.CONCAT("+x%",tbPassiveSkills[[#This Row],[MetaName]]),"NO MATCH")</f>
        <v>NO MATCH</v>
      </c>
      <c r="G986" s="2" t="s">
        <v>2699</v>
      </c>
    </row>
    <row r="987" spans="3:7" ht="30" hidden="1" customHeight="1" x14ac:dyDescent="0.25">
      <c r="C987" s="2" t="s">
        <v>2698</v>
      </c>
      <c r="D987" s="2">
        <v>0.2</v>
      </c>
      <c r="E987" s="2" t="s">
        <v>3304</v>
      </c>
      <c r="F987" s="2" t="str">
        <f>IF(ISNUMBER(FIND("% dfgh",tbPassiveSkills[[#This Row],[Original]])),_xlfn.CONCAT("+x%",tbPassiveSkills[[#This Row],[MetaName]]),"NO MATCH")</f>
        <v>NO MATCH</v>
      </c>
      <c r="G987" s="2" t="s">
        <v>2697</v>
      </c>
    </row>
    <row r="988" spans="3:7" ht="30" hidden="1" customHeight="1" x14ac:dyDescent="0.25">
      <c r="C988" s="2" t="s">
        <v>3096</v>
      </c>
      <c r="D988" s="1">
        <f>_xlfn.NUMBERVALUE(RIGHT(LEFT(tbPassiveSkills[[#This Row],[Original]],FIND("%",tbPassiveSkills[[#This Row],[Original]])-1),2))/100</f>
        <v>0.12</v>
      </c>
      <c r="E988" s="2" t="s">
        <v>3193</v>
      </c>
      <c r="F988" s="2" t="str">
        <f>IF(ISNUMBER(FIND("% dfgh",tbPassiveSkills[[#This Row],[Original]])),_xlfn.CONCAT("+x%",tbPassiveSkills[[#This Row],[MetaName]]),"NO MATCH")</f>
        <v>NO MATCH</v>
      </c>
      <c r="G988" s="2" t="s">
        <v>2700</v>
      </c>
    </row>
    <row r="989" spans="3:7" ht="30" hidden="1" customHeight="1" x14ac:dyDescent="0.25">
      <c r="C989" s="2" t="s">
        <v>3097</v>
      </c>
      <c r="D989" s="1">
        <f>_xlfn.NUMBERVALUE(RIGHT(LEFT(tbPassiveSkills[[#This Row],[Original]],FIND("%",tbPassiveSkills[[#This Row],[Original]])-1),2))/100</f>
        <v>0.14000000000000001</v>
      </c>
      <c r="E989" s="2" t="s">
        <v>3193</v>
      </c>
      <c r="F989" s="2" t="str">
        <f>IF(ISNUMBER(FIND("% dfgh",tbPassiveSkills[[#This Row],[Original]])),_xlfn.CONCAT("+x%",tbPassiveSkills[[#This Row],[MetaName]]),"NO MATCH")</f>
        <v>NO MATCH</v>
      </c>
      <c r="G989" s="2" t="s">
        <v>2701</v>
      </c>
    </row>
    <row r="990" spans="3:7" ht="30" hidden="1" customHeight="1" x14ac:dyDescent="0.25">
      <c r="C990" s="2" t="s">
        <v>3098</v>
      </c>
      <c r="D990" s="1">
        <f>_xlfn.NUMBERVALUE(RIGHT(LEFT(tbPassiveSkills[[#This Row],[Original]],FIND("%",tbPassiveSkills[[#This Row],[Original]])-1),2))/100</f>
        <v>0.12</v>
      </c>
      <c r="E990" s="2" t="s">
        <v>3161</v>
      </c>
      <c r="F990" s="2" t="str">
        <f>IF(ISNUMBER(FIND("% dfgh",tbPassiveSkills[[#This Row],[Original]])),_xlfn.CONCAT("+x%",tbPassiveSkills[[#This Row],[MetaName]]),"NO MATCH")</f>
        <v>NO MATCH</v>
      </c>
      <c r="G990" s="2" t="s">
        <v>2703</v>
      </c>
    </row>
    <row r="991" spans="3:7" ht="30" hidden="1" customHeight="1" x14ac:dyDescent="0.25">
      <c r="C991" s="2" t="s">
        <v>3098</v>
      </c>
      <c r="D991" s="2">
        <v>0.12</v>
      </c>
      <c r="E991" s="2" t="s">
        <v>3396</v>
      </c>
      <c r="F991" s="2" t="str">
        <f>IF(ISNUMBER(FIND("% dfgh",tbPassiveSkills[[#This Row],[Original]])),_xlfn.CONCAT("+x%",tbPassiveSkills[[#This Row],[MetaName]]),"NO MATCH")</f>
        <v>NO MATCH</v>
      </c>
      <c r="G991" s="2" t="s">
        <v>2702</v>
      </c>
    </row>
    <row r="992" spans="3:7" ht="30" hidden="1" customHeight="1" x14ac:dyDescent="0.25">
      <c r="C992" s="2" t="s">
        <v>3099</v>
      </c>
      <c r="D992" s="1">
        <f>_xlfn.NUMBERVALUE(RIGHT(LEFT(tbPassiveSkills[[#This Row],[Original]],FIND("%",tbPassiveSkills[[#This Row],[Original]])-1),2))/100</f>
        <v>0.1</v>
      </c>
      <c r="E992" s="2" t="s">
        <v>3193</v>
      </c>
      <c r="F992" s="2" t="str">
        <f>IF(ISNUMBER(FIND("% dfgh",tbPassiveSkills[[#This Row],[Original]])),_xlfn.CONCAT("+x%",tbPassiveSkills[[#This Row],[MetaName]]),"NO MATCH")</f>
        <v>NO MATCH</v>
      </c>
      <c r="G992" s="2" t="s">
        <v>2704</v>
      </c>
    </row>
    <row r="993" spans="3:7" ht="30" hidden="1" customHeight="1" x14ac:dyDescent="0.25">
      <c r="C993" s="2" t="s">
        <v>3099</v>
      </c>
      <c r="D993" s="2">
        <v>0.08</v>
      </c>
      <c r="E993" s="2" t="s">
        <v>3239</v>
      </c>
      <c r="F993" s="2" t="str">
        <f>IF(ISNUMBER(FIND("% dfgh",tbPassiveSkills[[#This Row],[Original]])),_xlfn.CONCAT("+x%",tbPassiveSkills[[#This Row],[MetaName]]),"NO MATCH")</f>
        <v>NO MATCH</v>
      </c>
      <c r="G993" s="2" t="s">
        <v>2694</v>
      </c>
    </row>
    <row r="994" spans="3:7" ht="30" hidden="1" customHeight="1" x14ac:dyDescent="0.25">
      <c r="C994" s="2" t="s">
        <v>3100</v>
      </c>
      <c r="D994" s="1">
        <f>_xlfn.NUMBERVALUE(RIGHT(LEFT(tbPassiveSkills[[#This Row],[Original]],FIND("%",tbPassiveSkills[[#This Row],[Original]])-1),2))/100</f>
        <v>0.12</v>
      </c>
      <c r="E994" s="2" t="s">
        <v>3193</v>
      </c>
      <c r="F994" s="2" t="str">
        <f>IF(ISNUMBER(FIND("% dfgh",tbPassiveSkills[[#This Row],[Original]])),_xlfn.CONCAT("+x%",tbPassiveSkills[[#This Row],[MetaName]]),"NO MATCH")</f>
        <v>NO MATCH</v>
      </c>
      <c r="G994" s="2" t="s">
        <v>2700</v>
      </c>
    </row>
    <row r="995" spans="3:7" ht="30" hidden="1" customHeight="1" x14ac:dyDescent="0.25">
      <c r="C995" s="2" t="s">
        <v>3100</v>
      </c>
      <c r="D995" s="2">
        <v>0.08</v>
      </c>
      <c r="E995" s="2" t="s">
        <v>3239</v>
      </c>
      <c r="F995" s="2" t="str">
        <f>IF(ISNUMBER(FIND("% dfgh",tbPassiveSkills[[#This Row],[Original]])),_xlfn.CONCAT("+x%",tbPassiveSkills[[#This Row],[MetaName]]),"NO MATCH")</f>
        <v>NO MATCH</v>
      </c>
      <c r="G995" s="2" t="s">
        <v>2694</v>
      </c>
    </row>
    <row r="996" spans="3:7" ht="30" hidden="1" customHeight="1" x14ac:dyDescent="0.25">
      <c r="C996" s="2" t="s">
        <v>2705</v>
      </c>
      <c r="D996" s="1">
        <f>_xlfn.NUMBERVALUE(RIGHT(LEFT(tbPassiveSkills[[#This Row],[Original]],FIND("%",tbPassiveSkills[[#This Row],[Original]])-1),2))/100</f>
        <v>0.25</v>
      </c>
      <c r="E996" s="2" t="s">
        <v>3161</v>
      </c>
      <c r="F996" s="2" t="str">
        <f>IF(ISNUMBER(FIND("% dfgh",tbPassiveSkills[[#This Row],[Original]])),_xlfn.CONCAT("+x%",tbPassiveSkills[[#This Row],[MetaName]]),"NO MATCH")</f>
        <v>NO MATCH</v>
      </c>
      <c r="G996" s="2" t="s">
        <v>2707</v>
      </c>
    </row>
    <row r="997" spans="3:7" ht="30" hidden="1" customHeight="1" x14ac:dyDescent="0.25">
      <c r="C997" s="2" t="s">
        <v>2705</v>
      </c>
      <c r="D997" s="2">
        <v>0.15</v>
      </c>
      <c r="E997" s="2" t="s">
        <v>3396</v>
      </c>
      <c r="F997" s="2" t="str">
        <f>IF(ISNUMBER(FIND("% dfgh",tbPassiveSkills[[#This Row],[Original]])),_xlfn.CONCAT("+x%",tbPassiveSkills[[#This Row],[MetaName]]),"NO MATCH")</f>
        <v>NO MATCH</v>
      </c>
      <c r="G997" s="2" t="s">
        <v>2706</v>
      </c>
    </row>
    <row r="998" spans="3:7" ht="30" hidden="1" customHeight="1" x14ac:dyDescent="0.25">
      <c r="C998" s="2" t="s">
        <v>2708</v>
      </c>
      <c r="D998" s="1">
        <f>_xlfn.NUMBERVALUE(RIGHT(LEFT(tbPassiveSkills[[#This Row],[Original]],FIND("%",tbPassiveSkills[[#This Row],[Original]])-1),2))/100</f>
        <v>0.1</v>
      </c>
      <c r="E998" s="2" t="s">
        <v>3161</v>
      </c>
      <c r="F998" s="2" t="str">
        <f>IF(ISNUMBER(FIND("% dfgh",tbPassiveSkills[[#This Row],[Original]])),_xlfn.CONCAT("+x%",tbPassiveSkills[[#This Row],[MetaName]]),"NO MATCH")</f>
        <v>NO MATCH</v>
      </c>
      <c r="G998" s="2" t="s">
        <v>2710</v>
      </c>
    </row>
    <row r="999" spans="3:7" ht="30" hidden="1" customHeight="1" x14ac:dyDescent="0.25">
      <c r="C999" s="2" t="s">
        <v>2708</v>
      </c>
      <c r="D999" s="2">
        <v>0.04</v>
      </c>
      <c r="E999" s="2" t="s">
        <v>3268</v>
      </c>
      <c r="F999" s="2" t="str">
        <f>IF(ISNUMBER(FIND("% dfgh",tbPassiveSkills[[#This Row],[Original]])),_xlfn.CONCAT("+x%",tbPassiveSkills[[#This Row],[MetaName]]),"NO MATCH")</f>
        <v>NO MATCH</v>
      </c>
      <c r="G999" s="2" t="s">
        <v>2693</v>
      </c>
    </row>
    <row r="1000" spans="3:7" ht="30" hidden="1" customHeight="1" x14ac:dyDescent="0.25">
      <c r="C1000" s="2" t="s">
        <v>2708</v>
      </c>
      <c r="D1000" s="2">
        <v>0.1</v>
      </c>
      <c r="E1000" s="2" t="s">
        <v>3396</v>
      </c>
      <c r="F1000" s="2" t="str">
        <f>IF(ISNUMBER(FIND("% dfgh",tbPassiveSkills[[#This Row],[Original]])),_xlfn.CONCAT("+x%",tbPassiveSkills[[#This Row],[MetaName]]),"NO MATCH")</f>
        <v>NO MATCH</v>
      </c>
      <c r="G1000" s="2" t="s">
        <v>2709</v>
      </c>
    </row>
    <row r="1001" spans="3:7" ht="30" hidden="1" customHeight="1" x14ac:dyDescent="0.25">
      <c r="C1001" s="2" t="s">
        <v>2711</v>
      </c>
      <c r="D1001" s="1">
        <f>_xlfn.NUMBERVALUE(RIGHT(LEFT(tbPassiveSkills[[#This Row],[Original]],FIND("%",tbPassiveSkills[[#This Row],[Original]])-1),2))/100</f>
        <v>0.1</v>
      </c>
      <c r="E1001" s="2" t="s">
        <v>3176</v>
      </c>
      <c r="F1001" s="2" t="str">
        <f>IF(ISNUMBER(FIND("% dfgh",tbPassiveSkills[[#This Row],[Original]])),_xlfn.CONCAT("+x%",tbPassiveSkills[[#This Row],[MetaName]]),"NO MATCH")</f>
        <v>NO MATCH</v>
      </c>
      <c r="G1001" s="2" t="s">
        <v>1892</v>
      </c>
    </row>
    <row r="1002" spans="3:7" ht="30" hidden="1" customHeight="1" x14ac:dyDescent="0.25">
      <c r="C1002" s="2" t="s">
        <v>2711</v>
      </c>
      <c r="D1002" s="1">
        <f>_xlfn.NUMBERVALUE(RIGHT(LEFT(tbPassiveSkills[[#This Row],[Original]],FIND("%",tbPassiveSkills[[#This Row],[Original]])-1),2))/100</f>
        <v>0.15</v>
      </c>
      <c r="E1002" s="2" t="s">
        <v>3161</v>
      </c>
      <c r="F1002" s="2" t="str">
        <f>IF(ISNUMBER(FIND("% dfgh",tbPassiveSkills[[#This Row],[Original]])),_xlfn.CONCAT("+x%",tbPassiveSkills[[#This Row],[MetaName]]),"NO MATCH")</f>
        <v>NO MATCH</v>
      </c>
      <c r="G1002" s="2" t="s">
        <v>2712</v>
      </c>
    </row>
    <row r="1003" spans="3:7" ht="30" hidden="1" customHeight="1" x14ac:dyDescent="0.25">
      <c r="C1003" s="2" t="s">
        <v>2711</v>
      </c>
      <c r="D1003" s="2">
        <v>0.15</v>
      </c>
      <c r="E1003" s="2" t="s">
        <v>3396</v>
      </c>
      <c r="F1003" s="2" t="str">
        <f>IF(ISNUMBER(FIND("% dfgh",tbPassiveSkills[[#This Row],[Original]])),_xlfn.CONCAT("+x%",tbPassiveSkills[[#This Row],[MetaName]]),"NO MATCH")</f>
        <v>NO MATCH</v>
      </c>
      <c r="G1003" s="2" t="s">
        <v>2706</v>
      </c>
    </row>
    <row r="1004" spans="3:7" ht="30" hidden="1" customHeight="1" x14ac:dyDescent="0.25">
      <c r="C1004" s="2" t="s">
        <v>2713</v>
      </c>
      <c r="D1004" s="2">
        <v>0.02</v>
      </c>
      <c r="E1004" s="2" t="s">
        <v>3473</v>
      </c>
      <c r="F1004" s="2" t="str">
        <f>IF(ISNUMBER(FIND("% dfgh",tbPassiveSkills[[#This Row],[Original]])),_xlfn.CONCAT("+x%",tbPassiveSkills[[#This Row],[MetaName]]),"NO MATCH")</f>
        <v>NO MATCH</v>
      </c>
      <c r="G1004" s="2" t="s">
        <v>3430</v>
      </c>
    </row>
    <row r="1005" spans="3:7" ht="30" hidden="1" customHeight="1" x14ac:dyDescent="0.25">
      <c r="C1005" s="2" t="s">
        <v>2713</v>
      </c>
      <c r="D1005" s="1">
        <f>_xlfn.NUMBERVALUE(RIGHT(LEFT(tbPassiveSkills[[#This Row],[Original]],FIND("%",tbPassiveSkills[[#This Row],[Original]])-1),2))/100</f>
        <v>0.12</v>
      </c>
      <c r="E1005" s="2" t="s">
        <v>3193</v>
      </c>
      <c r="F1005" s="2" t="str">
        <f>IF(ISNUMBER(FIND("% dfgh",tbPassiveSkills[[#This Row],[Original]])),_xlfn.CONCAT("+x%",tbPassiveSkills[[#This Row],[MetaName]]),"NO MATCH")</f>
        <v>NO MATCH</v>
      </c>
      <c r="G1005" s="2" t="s">
        <v>2700</v>
      </c>
    </row>
    <row r="1006" spans="3:7" ht="30" hidden="1" customHeight="1" x14ac:dyDescent="0.25">
      <c r="C1006" s="2" t="s">
        <v>3101</v>
      </c>
      <c r="D1006" s="1">
        <f>_xlfn.NUMBERVALUE(RIGHT(LEFT(tbPassiveSkills[[#This Row],[Original]],FIND("%",tbPassiveSkills[[#This Row],[Original]])-1),2))/100</f>
        <v>0.1</v>
      </c>
      <c r="E1006" s="2" t="s">
        <v>3193</v>
      </c>
      <c r="F1006" s="2" t="str">
        <f>IF(ISNUMBER(FIND("% dfgh",tbPassiveSkills[[#This Row],[Original]])),_xlfn.CONCAT("+x%",tbPassiveSkills[[#This Row],[MetaName]]),"NO MATCH")</f>
        <v>NO MATCH</v>
      </c>
      <c r="G1006" s="2" t="s">
        <v>2704</v>
      </c>
    </row>
    <row r="1007" spans="3:7" ht="30" hidden="1" customHeight="1" x14ac:dyDescent="0.25">
      <c r="C1007" s="2" t="s">
        <v>3101</v>
      </c>
      <c r="D1007" s="2">
        <v>0.2</v>
      </c>
      <c r="E1007" s="2" t="s">
        <v>3304</v>
      </c>
      <c r="F1007" s="2" t="str">
        <f>IF(ISNUMBER(FIND("% dfgh",tbPassiveSkills[[#This Row],[Original]])),_xlfn.CONCAT("+x%",tbPassiveSkills[[#This Row],[MetaName]]),"NO MATCH")</f>
        <v>NO MATCH</v>
      </c>
      <c r="G1007" s="2" t="s">
        <v>2697</v>
      </c>
    </row>
    <row r="1008" spans="3:7" ht="30" hidden="1" customHeight="1" x14ac:dyDescent="0.25">
      <c r="C1008" s="2" t="s">
        <v>3102</v>
      </c>
      <c r="D1008" s="1">
        <f>_xlfn.NUMBERVALUE(RIGHT(LEFT(tbPassiveSkills[[#This Row],[Original]],FIND("%",tbPassiveSkills[[#This Row],[Original]])-1),2))/100</f>
        <v>0.08</v>
      </c>
      <c r="E1008" s="2" t="s">
        <v>3161</v>
      </c>
      <c r="F1008" s="2" t="str">
        <f>IF(ISNUMBER(FIND("% dfgh",tbPassiveSkills[[#This Row],[Original]])),_xlfn.CONCAT("+x%",tbPassiveSkills[[#This Row],[MetaName]]),"NO MATCH")</f>
        <v>NO MATCH</v>
      </c>
      <c r="G1008" s="2" t="s">
        <v>2715</v>
      </c>
    </row>
    <row r="1009" spans="3:7" ht="30" hidden="1" customHeight="1" x14ac:dyDescent="0.25">
      <c r="C1009" s="2" t="s">
        <v>3102</v>
      </c>
      <c r="D1009" s="2">
        <v>0.2</v>
      </c>
      <c r="E1009" s="2" t="s">
        <v>3304</v>
      </c>
      <c r="F1009" s="2" t="str">
        <f>IF(ISNUMBER(FIND("% dfgh",tbPassiveSkills[[#This Row],[Original]])),_xlfn.CONCAT("+x%",tbPassiveSkills[[#This Row],[MetaName]]),"NO MATCH")</f>
        <v>NO MATCH</v>
      </c>
      <c r="G1009" s="2" t="s">
        <v>2697</v>
      </c>
    </row>
    <row r="1010" spans="3:7" ht="30" hidden="1" customHeight="1" x14ac:dyDescent="0.25">
      <c r="C1010" s="2" t="s">
        <v>3102</v>
      </c>
      <c r="D1010" s="2">
        <v>0.08</v>
      </c>
      <c r="E1010" s="2" t="s">
        <v>3396</v>
      </c>
      <c r="F1010" s="2" t="str">
        <f>IF(ISNUMBER(FIND("% dfgh",tbPassiveSkills[[#This Row],[Original]])),_xlfn.CONCAT("+x%",tbPassiveSkills[[#This Row],[MetaName]]),"NO MATCH")</f>
        <v>NO MATCH</v>
      </c>
      <c r="G1010" s="2" t="s">
        <v>2714</v>
      </c>
    </row>
    <row r="1011" spans="3:7" ht="30" hidden="1" customHeight="1" x14ac:dyDescent="0.25">
      <c r="C1011" s="2" t="s">
        <v>2716</v>
      </c>
      <c r="D1011" s="2">
        <v>0.1</v>
      </c>
      <c r="E1011" s="2" t="s">
        <v>3516</v>
      </c>
      <c r="F1011" s="2" t="str">
        <f>IF(ISNUMBER(FIND("% dfgh",tbPassiveSkills[[#This Row],[Original]])),_xlfn.CONCAT("+x%",tbPassiveSkills[[#This Row],[MetaName]]),"NO MATCH")</f>
        <v>NO MATCH</v>
      </c>
      <c r="G1011" s="2" t="s">
        <v>2699</v>
      </c>
    </row>
    <row r="1012" spans="3:7" ht="30" hidden="1" customHeight="1" x14ac:dyDescent="0.25">
      <c r="C1012" s="2" t="s">
        <v>2716</v>
      </c>
      <c r="D1012" s="1">
        <f>_xlfn.NUMBERVALUE(RIGHT(LEFT(tbPassiveSkills[[#This Row],[Original]],FIND("%",tbPassiveSkills[[#This Row],[Original]])-1),2))/100</f>
        <v>0.1</v>
      </c>
      <c r="E1012" s="2" t="s">
        <v>3161</v>
      </c>
      <c r="F1012" s="2" t="str">
        <f>IF(ISNUMBER(FIND("% dfgh",tbPassiveSkills[[#This Row],[Original]])),_xlfn.CONCAT("+x%",tbPassiveSkills[[#This Row],[MetaName]]),"NO MATCH")</f>
        <v>NO MATCH</v>
      </c>
      <c r="G1012" s="2" t="s">
        <v>2710</v>
      </c>
    </row>
    <row r="1013" spans="3:7" ht="30" hidden="1" customHeight="1" x14ac:dyDescent="0.25">
      <c r="C1013" s="2" t="s">
        <v>2716</v>
      </c>
      <c r="D1013" s="2">
        <v>0.1</v>
      </c>
      <c r="E1013" s="2" t="s">
        <v>3396</v>
      </c>
      <c r="F1013" s="2" t="str">
        <f>IF(ISNUMBER(FIND("% dfgh",tbPassiveSkills[[#This Row],[Original]])),_xlfn.CONCAT("+x%",tbPassiveSkills[[#This Row],[MetaName]]),"NO MATCH")</f>
        <v>NO MATCH</v>
      </c>
      <c r="G1013" s="2" t="s">
        <v>2709</v>
      </c>
    </row>
    <row r="1014" spans="3:7" ht="30" hidden="1" customHeight="1" x14ac:dyDescent="0.25">
      <c r="C1014" s="2" t="s">
        <v>2717</v>
      </c>
      <c r="D1014" s="2">
        <f>IF(ISNUMBER(FIND("+",tbPassiveSkills[[#This Row],[Original]])),_xlfn.NUMBERVALUE(LEFT(tbPassiveSkills[[#This Row],[Original]],FIND(" ",tbPassiveSkills[[#This Row],[Original]]))),"")</f>
        <v>1</v>
      </c>
      <c r="E1014" s="2" t="str">
        <f>IF(ISNUMBER(FIND("+",tbPassiveSkills[[#This Row],[Original]])),_xlfn.CONCAT("+x to ",RIGHT(tbPassiveSkills[[#This Row],[Original]],LEN(tbPassiveSkills[[#This Row],[Original]])-FIND("to ",tbPassiveSkills[[#This Row],[Original]])-2)),"")</f>
        <v>+x to Melee Strike Range with Swords</v>
      </c>
      <c r="F1014" s="2" t="str">
        <f>IF(ISNUMBER(FIND("% dfgh",tbPassiveSkills[[#This Row],[Original]])),_xlfn.CONCAT("+x%",tbPassiveSkills[[#This Row],[MetaName]]),"NO MATCH")</f>
        <v>NO MATCH</v>
      </c>
      <c r="G1014" s="2" t="s">
        <v>2718</v>
      </c>
    </row>
    <row r="1015" spans="3:7" ht="30" hidden="1" customHeight="1" x14ac:dyDescent="0.25">
      <c r="C1015" s="2" t="s">
        <v>2717</v>
      </c>
      <c r="D1015" s="1">
        <f>_xlfn.NUMBERVALUE(RIGHT(LEFT(tbPassiveSkills[[#This Row],[Original]],FIND("%",tbPassiveSkills[[#This Row],[Original]])-1),2))/100</f>
        <v>0.1</v>
      </c>
      <c r="E1015" s="2" t="s">
        <v>3193</v>
      </c>
      <c r="F1015" s="2" t="str">
        <f>IF(ISNUMBER(FIND("% dfgh",tbPassiveSkills[[#This Row],[Original]])),_xlfn.CONCAT("+x%",tbPassiveSkills[[#This Row],[MetaName]]),"NO MATCH")</f>
        <v>NO MATCH</v>
      </c>
      <c r="G1015" s="2" t="s">
        <v>2704</v>
      </c>
    </row>
    <row r="1016" spans="3:7" ht="30" hidden="1" customHeight="1" x14ac:dyDescent="0.25">
      <c r="C1016" s="2" t="s">
        <v>2719</v>
      </c>
      <c r="D1016" s="2">
        <v>0.25</v>
      </c>
      <c r="E1016" s="2" t="s">
        <v>3275</v>
      </c>
      <c r="F1016" s="2" t="str">
        <f>IF(ISNUMBER(FIND("% dfgh",tbPassiveSkills[[#This Row],[Original]])),_xlfn.CONCAT("+x%",tbPassiveSkills[[#This Row],[MetaName]]),"NO MATCH")</f>
        <v>NO MATCH</v>
      </c>
      <c r="G1016" s="2" t="s">
        <v>2721</v>
      </c>
    </row>
    <row r="1017" spans="3:7" ht="30" hidden="1" customHeight="1" x14ac:dyDescent="0.25">
      <c r="C1017" s="2" t="s">
        <v>2719</v>
      </c>
      <c r="D1017" s="2">
        <v>0.25</v>
      </c>
      <c r="E1017" s="2" t="s">
        <v>3305</v>
      </c>
      <c r="F1017" s="2" t="str">
        <f>IF(ISNUMBER(FIND("% dfgh",tbPassiveSkills[[#This Row],[Original]])),_xlfn.CONCAT("+x%",tbPassiveSkills[[#This Row],[MetaName]]),"NO MATCH")</f>
        <v>NO MATCH</v>
      </c>
      <c r="G1017" s="2" t="s">
        <v>2720</v>
      </c>
    </row>
    <row r="1018" spans="3:7" ht="30" hidden="1" customHeight="1" x14ac:dyDescent="0.25">
      <c r="C1018" s="2" t="s">
        <v>2722</v>
      </c>
      <c r="D1018" s="2">
        <v>0.2</v>
      </c>
      <c r="E1018" s="2" t="s">
        <v>3501</v>
      </c>
      <c r="F1018" s="2" t="str">
        <f>IF(ISNUMBER(FIND("% dfgh",tbPassiveSkills[[#This Row],[Original]])),_xlfn.CONCAT("+x%",tbPassiveSkills[[#This Row],[MetaName]]),"NO MATCH")</f>
        <v>NO MATCH</v>
      </c>
      <c r="G1018" s="2" t="s">
        <v>2724</v>
      </c>
    </row>
    <row r="1019" spans="3:7" ht="30" hidden="1" customHeight="1" x14ac:dyDescent="0.25">
      <c r="C1019" s="2" t="s">
        <v>2722</v>
      </c>
      <c r="D1019" s="2">
        <v>0.2</v>
      </c>
      <c r="E1019" s="2" t="s">
        <v>3517</v>
      </c>
      <c r="F1019" s="2" t="str">
        <f>IF(ISNUMBER(FIND("% dfgh",tbPassiveSkills[[#This Row],[Original]])),_xlfn.CONCAT("+x%",tbPassiveSkills[[#This Row],[MetaName]]),"NO MATCH")</f>
        <v>NO MATCH</v>
      </c>
      <c r="G1019" s="2" t="s">
        <v>2723</v>
      </c>
    </row>
    <row r="1020" spans="3:7" ht="30" hidden="1" customHeight="1" x14ac:dyDescent="0.25">
      <c r="C1020" s="2" t="s">
        <v>2725</v>
      </c>
      <c r="D1020" s="2">
        <v>0.14000000000000001</v>
      </c>
      <c r="E1020" s="2" t="s">
        <v>3276</v>
      </c>
      <c r="F1020" s="2" t="str">
        <f>IF(ISNUMBER(FIND("% dfgh",tbPassiveSkills[[#This Row],[Original]])),_xlfn.CONCAT("+x%",tbPassiveSkills[[#This Row],[MetaName]]),"NO MATCH")</f>
        <v>NO MATCH</v>
      </c>
      <c r="G1020" s="2" t="s">
        <v>2727</v>
      </c>
    </row>
    <row r="1021" spans="3:7" ht="30" hidden="1" customHeight="1" x14ac:dyDescent="0.25">
      <c r="C1021" s="2" t="s">
        <v>2725</v>
      </c>
      <c r="D1021" s="2">
        <v>0.14000000000000001</v>
      </c>
      <c r="E1021" s="2" t="s">
        <v>3417</v>
      </c>
      <c r="F1021" s="2" t="str">
        <f>IF(ISNUMBER(FIND("% dfgh",tbPassiveSkills[[#This Row],[Original]])),_xlfn.CONCAT("+x%",tbPassiveSkills[[#This Row],[MetaName]]),"NO MATCH")</f>
        <v>NO MATCH</v>
      </c>
      <c r="G1021" s="2" t="s">
        <v>2726</v>
      </c>
    </row>
    <row r="1022" spans="3:7" ht="30" hidden="1" customHeight="1" x14ac:dyDescent="0.25">
      <c r="C1022" s="2" t="s">
        <v>2728</v>
      </c>
      <c r="D1022" s="2">
        <v>0.15</v>
      </c>
      <c r="E1022" s="2" t="s">
        <v>3275</v>
      </c>
      <c r="F1022" s="2" t="str">
        <f>IF(ISNUMBER(FIND("% dfgh",tbPassiveSkills[[#This Row],[Original]])),_xlfn.CONCAT("+x%",tbPassiveSkills[[#This Row],[MetaName]]),"NO MATCH")</f>
        <v>NO MATCH</v>
      </c>
      <c r="G1022" s="2" t="s">
        <v>2731</v>
      </c>
    </row>
    <row r="1023" spans="3:7" ht="30" hidden="1" customHeight="1" x14ac:dyDescent="0.25">
      <c r="C1023" s="2" t="s">
        <v>2728</v>
      </c>
      <c r="D1023" s="2">
        <v>0.1</v>
      </c>
      <c r="E1023" s="2" t="s">
        <v>3276</v>
      </c>
      <c r="F1023" s="2" t="str">
        <f>IF(ISNUMBER(FIND("% dfgh",tbPassiveSkills[[#This Row],[Original]])),_xlfn.CONCAT("+x%",tbPassiveSkills[[#This Row],[MetaName]]),"NO MATCH")</f>
        <v>NO MATCH</v>
      </c>
      <c r="G1023" s="2" t="s">
        <v>1945</v>
      </c>
    </row>
    <row r="1024" spans="3:7" ht="30" hidden="1" customHeight="1" x14ac:dyDescent="0.25">
      <c r="C1024" s="2" t="s">
        <v>2728</v>
      </c>
      <c r="D1024" s="2">
        <v>0.15</v>
      </c>
      <c r="E1024" s="2" t="s">
        <v>3305</v>
      </c>
      <c r="F1024" s="2" t="str">
        <f>IF(ISNUMBER(FIND("% dfgh",tbPassiveSkills[[#This Row],[Original]])),_xlfn.CONCAT("+x%",tbPassiveSkills[[#This Row],[MetaName]]),"NO MATCH")</f>
        <v>NO MATCH</v>
      </c>
      <c r="G1024" s="2" t="s">
        <v>2730</v>
      </c>
    </row>
    <row r="1025" spans="3:7" ht="30" hidden="1" customHeight="1" x14ac:dyDescent="0.25">
      <c r="C1025" s="2" t="s">
        <v>2728</v>
      </c>
      <c r="D1025" s="2">
        <v>0.1</v>
      </c>
      <c r="E1025" s="2" t="s">
        <v>3417</v>
      </c>
      <c r="F1025" s="2" t="str">
        <f>IF(ISNUMBER(FIND("% dfgh",tbPassiveSkills[[#This Row],[Original]])),_xlfn.CONCAT("+x%",tbPassiveSkills[[#This Row],[MetaName]]),"NO MATCH")</f>
        <v>NO MATCH</v>
      </c>
      <c r="G1025" s="2" t="s">
        <v>2729</v>
      </c>
    </row>
    <row r="1026" spans="3:7" ht="30" hidden="1" customHeight="1" x14ac:dyDescent="0.25">
      <c r="C1026" s="2" t="s">
        <v>2732</v>
      </c>
      <c r="D1026" s="1">
        <f>_xlfn.NUMBERVALUE(RIGHT(LEFT(tbPassiveSkills[[#This Row],[Original]],FIND("%",tbPassiveSkills[[#This Row],[Original]])-1),2))/100</f>
        <v>0.08</v>
      </c>
      <c r="E1026" s="2" t="s">
        <v>3152</v>
      </c>
      <c r="F1026" s="2" t="str">
        <f>IF(ISNUMBER(FIND("% dfgh",tbPassiveSkills[[#This Row],[Original]])),_xlfn.CONCAT("+x%",tbPassiveSkills[[#This Row],[MetaName]]),"NO MATCH")</f>
        <v>NO MATCH</v>
      </c>
      <c r="G1026" s="2" t="s">
        <v>2734</v>
      </c>
    </row>
    <row r="1027" spans="3:7" ht="30" hidden="1" customHeight="1" x14ac:dyDescent="0.25">
      <c r="C1027" s="2" t="s">
        <v>2732</v>
      </c>
      <c r="D1027" s="1">
        <f>_xlfn.NUMBERVALUE(RIGHT(LEFT(tbPassiveSkills[[#This Row],[Original]],FIND("%",tbPassiveSkills[[#This Row],[Original]])-1),2))/100</f>
        <v>0.05</v>
      </c>
      <c r="E1027" s="2" t="s">
        <v>3154</v>
      </c>
      <c r="F1027" s="2" t="str">
        <f>IF(ISNUMBER(FIND("% dfgh",tbPassiveSkills[[#This Row],[Original]])),_xlfn.CONCAT("+x%",tbPassiveSkills[[#This Row],[MetaName]]),"NO MATCH")</f>
        <v>NO MATCH</v>
      </c>
      <c r="G1027" s="2" t="s">
        <v>2733</v>
      </c>
    </row>
    <row r="1028" spans="3:7" ht="30" hidden="1" customHeight="1" x14ac:dyDescent="0.25">
      <c r="C1028" s="2" t="s">
        <v>2735</v>
      </c>
      <c r="D1028" s="1">
        <f>_xlfn.NUMBERVALUE(RIGHT(LEFT(tbPassiveSkills[[#This Row],[Original]],FIND("%",tbPassiveSkills[[#This Row],[Original]])-1),2))/100</f>
        <v>7.0000000000000007E-2</v>
      </c>
      <c r="E1028" s="2" t="s">
        <v>3152</v>
      </c>
      <c r="F1028" s="2" t="str">
        <f>IF(ISNUMBER(FIND("% dfgh",tbPassiveSkills[[#This Row],[Original]])),_xlfn.CONCAT("+x%",tbPassiveSkills[[#This Row],[MetaName]]),"NO MATCH")</f>
        <v>NO MATCH</v>
      </c>
      <c r="G1028" s="2" t="s">
        <v>2736</v>
      </c>
    </row>
    <row r="1029" spans="3:7" ht="30" hidden="1" customHeight="1" x14ac:dyDescent="0.25">
      <c r="C1029" s="2" t="s">
        <v>2735</v>
      </c>
      <c r="D1029" s="1">
        <f>_xlfn.NUMBERVALUE(RIGHT(LEFT(tbPassiveSkills[[#This Row],[Original]],FIND("%",tbPassiveSkills[[#This Row],[Original]])-1),2))/100</f>
        <v>0.05</v>
      </c>
      <c r="E1029" s="2" t="s">
        <v>3154</v>
      </c>
      <c r="F1029" s="2" t="str">
        <f>IF(ISNUMBER(FIND("% dfgh",tbPassiveSkills[[#This Row],[Original]])),_xlfn.CONCAT("+x%",tbPassiveSkills[[#This Row],[MetaName]]),"NO MATCH")</f>
        <v>NO MATCH</v>
      </c>
      <c r="G1029" s="2" t="s">
        <v>2733</v>
      </c>
    </row>
    <row r="1030" spans="3:7" ht="30" hidden="1" customHeight="1" x14ac:dyDescent="0.25">
      <c r="C1030" s="2" t="s">
        <v>2735</v>
      </c>
      <c r="D1030" s="2">
        <v>0.05</v>
      </c>
      <c r="E1030" s="2" t="s">
        <v>3281</v>
      </c>
      <c r="F1030" s="2" t="str">
        <f>IF(ISNUMBER(FIND("% dfgh",tbPassiveSkills[[#This Row],[Original]])),_xlfn.CONCAT("+x%",tbPassiveSkills[[#This Row],[MetaName]]),"NO MATCH")</f>
        <v>NO MATCH</v>
      </c>
      <c r="G1030" s="2" t="s">
        <v>2737</v>
      </c>
    </row>
    <row r="1031" spans="3:7" ht="30" hidden="1" customHeight="1" x14ac:dyDescent="0.25">
      <c r="C1031" s="2" t="s">
        <v>2738</v>
      </c>
      <c r="D1031" s="1">
        <f>_xlfn.NUMBERVALUE(RIGHT(LEFT(tbPassiveSkills[[#This Row],[Original]],FIND("%",tbPassiveSkills[[#This Row],[Original]])-1),2))/100</f>
        <v>0.05</v>
      </c>
      <c r="E1031" s="2" t="s">
        <v>3152</v>
      </c>
      <c r="F1031" s="2" t="str">
        <f>IF(ISNUMBER(FIND("% dfgh",tbPassiveSkills[[#This Row],[Original]])),_xlfn.CONCAT("+x%",tbPassiveSkills[[#This Row],[MetaName]]),"NO MATCH")</f>
        <v>NO MATCH</v>
      </c>
      <c r="G1031" s="2" t="s">
        <v>2739</v>
      </c>
    </row>
    <row r="1032" spans="3:7" ht="30" hidden="1" customHeight="1" x14ac:dyDescent="0.25">
      <c r="C1032" s="2" t="s">
        <v>2738</v>
      </c>
      <c r="D1032" s="2">
        <v>0.1</v>
      </c>
      <c r="E1032" s="2" t="s">
        <v>3420</v>
      </c>
      <c r="F1032" s="2" t="str">
        <f>IF(ISNUMBER(FIND("% dfgh",tbPassiveSkills[[#This Row],[Original]])),_xlfn.CONCAT("+x%",tbPassiveSkills[[#This Row],[MetaName]]),"NO MATCH")</f>
        <v>NO MATCH</v>
      </c>
      <c r="G1032" s="2" t="s">
        <v>2740</v>
      </c>
    </row>
    <row r="1033" spans="3:7" ht="30" hidden="1" customHeight="1" x14ac:dyDescent="0.25">
      <c r="C1033" s="2" t="s">
        <v>2741</v>
      </c>
      <c r="D1033" s="2">
        <v>0.1</v>
      </c>
      <c r="E1033" s="2" t="s">
        <v>3517</v>
      </c>
      <c r="F1033" s="2" t="str">
        <f>IF(ISNUMBER(FIND("% dfgh",tbPassiveSkills[[#This Row],[Original]])),_xlfn.CONCAT("+x%",tbPassiveSkills[[#This Row],[MetaName]]),"NO MATCH")</f>
        <v>NO MATCH</v>
      </c>
      <c r="G1033" s="2" t="s">
        <v>2743</v>
      </c>
    </row>
    <row r="1034" spans="3:7" ht="30" hidden="1" customHeight="1" x14ac:dyDescent="0.25">
      <c r="C1034" s="2" t="s">
        <v>2741</v>
      </c>
      <c r="D1034" s="2">
        <v>0.2</v>
      </c>
      <c r="E1034" s="2" t="s">
        <v>3305</v>
      </c>
      <c r="F1034" s="2" t="str">
        <f>IF(ISNUMBER(FIND("% dfgh",tbPassiveSkills[[#This Row],[Original]])),_xlfn.CONCAT("+x%",tbPassiveSkills[[#This Row],[MetaName]]),"NO MATCH")</f>
        <v>NO MATCH</v>
      </c>
      <c r="G1034" s="2" t="s">
        <v>2742</v>
      </c>
    </row>
    <row r="1035" spans="3:7" ht="30" hidden="1" customHeight="1" x14ac:dyDescent="0.25">
      <c r="C1035" s="2" t="s">
        <v>2744</v>
      </c>
      <c r="D1035" s="1">
        <f>_xlfn.NUMBERVALUE(RIGHT(LEFT(tbPassiveSkills[[#This Row],[Original]],FIND("%",tbPassiveSkills[[#This Row],[Original]])-1),2))/100</f>
        <v>0.04</v>
      </c>
      <c r="E1035" s="2" t="s">
        <v>3152</v>
      </c>
      <c r="F1035" s="2" t="str">
        <f>IF(ISNUMBER(FIND("% dfgh",tbPassiveSkills[[#This Row],[Original]])),_xlfn.CONCAT("+x%",tbPassiveSkills[[#This Row],[MetaName]]),"NO MATCH")</f>
        <v>NO MATCH</v>
      </c>
      <c r="G1035" s="2" t="s">
        <v>2746</v>
      </c>
    </row>
    <row r="1036" spans="3:7" ht="30" hidden="1" customHeight="1" x14ac:dyDescent="0.25">
      <c r="C1036" s="2" t="s">
        <v>2744</v>
      </c>
      <c r="D1036" s="2">
        <v>0.12</v>
      </c>
      <c r="E1036" s="2" t="s">
        <v>3417</v>
      </c>
      <c r="F1036" s="2" t="str">
        <f>IF(ISNUMBER(FIND("% dfgh",tbPassiveSkills[[#This Row],[Original]])),_xlfn.CONCAT("+x%",tbPassiveSkills[[#This Row],[MetaName]]),"NO MATCH")</f>
        <v>NO MATCH</v>
      </c>
      <c r="G1036" s="2" t="s">
        <v>2745</v>
      </c>
    </row>
    <row r="1037" spans="3:7" ht="30" hidden="1" customHeight="1" x14ac:dyDescent="0.25">
      <c r="C1037" s="2" t="s">
        <v>3103</v>
      </c>
      <c r="D1037" s="2">
        <v>0.1</v>
      </c>
      <c r="E1037" s="2" t="s">
        <v>3417</v>
      </c>
      <c r="F1037" s="2" t="str">
        <f>IF(ISNUMBER(FIND("% dfgh",tbPassiveSkills[[#This Row],[Original]])),_xlfn.CONCAT("+x%",tbPassiveSkills[[#This Row],[MetaName]]),"NO MATCH")</f>
        <v>NO MATCH</v>
      </c>
      <c r="G1037" s="2" t="s">
        <v>2729</v>
      </c>
    </row>
    <row r="1038" spans="3:7" ht="30" hidden="1" customHeight="1" x14ac:dyDescent="0.25">
      <c r="C1038" s="2" t="s">
        <v>3103</v>
      </c>
      <c r="D1038" s="2">
        <v>0.15</v>
      </c>
      <c r="E1038" s="2" t="s">
        <v>3420</v>
      </c>
      <c r="F1038" s="2" t="str">
        <f>IF(ISNUMBER(FIND("% dfgh",tbPassiveSkills[[#This Row],[Original]])),_xlfn.CONCAT("+x%",tbPassiveSkills[[#This Row],[MetaName]]),"NO MATCH")</f>
        <v>NO MATCH</v>
      </c>
      <c r="G1038" s="2" t="s">
        <v>2747</v>
      </c>
    </row>
    <row r="1039" spans="3:7" ht="30" hidden="1" customHeight="1" x14ac:dyDescent="0.25">
      <c r="C1039" s="2" t="s">
        <v>3104</v>
      </c>
      <c r="D1039" s="2">
        <v>0.1</v>
      </c>
      <c r="E1039" s="2" t="s">
        <v>3417</v>
      </c>
      <c r="F1039" s="2" t="str">
        <f>IF(ISNUMBER(FIND("% dfgh",tbPassiveSkills[[#This Row],[Original]])),_xlfn.CONCAT("+x%",tbPassiveSkills[[#This Row],[MetaName]]),"NO MATCH")</f>
        <v>NO MATCH</v>
      </c>
      <c r="G1039" s="2" t="s">
        <v>2729</v>
      </c>
    </row>
    <row r="1040" spans="3:7" ht="30" hidden="1" customHeight="1" x14ac:dyDescent="0.25">
      <c r="C1040" s="2" t="s">
        <v>3104</v>
      </c>
      <c r="D1040" s="2">
        <v>0.1</v>
      </c>
      <c r="E1040" s="2" t="s">
        <v>3420</v>
      </c>
      <c r="F1040" s="2" t="str">
        <f>IF(ISNUMBER(FIND("% dfgh",tbPassiveSkills[[#This Row],[Original]])),_xlfn.CONCAT("+x%",tbPassiveSkills[[#This Row],[MetaName]]),"NO MATCH")</f>
        <v>NO MATCH</v>
      </c>
      <c r="G1040" s="2" t="s">
        <v>2740</v>
      </c>
    </row>
    <row r="1041" spans="3:7" ht="30" hidden="1" customHeight="1" x14ac:dyDescent="0.25">
      <c r="C1041" s="2" t="s">
        <v>3105</v>
      </c>
      <c r="D1041" s="2">
        <v>0.1</v>
      </c>
      <c r="E1041" s="2" t="s">
        <v>3417</v>
      </c>
      <c r="F1041" s="2" t="str">
        <f>IF(ISNUMBER(FIND("% dfgh",tbPassiveSkills[[#This Row],[Original]])),_xlfn.CONCAT("+x%",tbPassiveSkills[[#This Row],[MetaName]]),"NO MATCH")</f>
        <v>NO MATCH</v>
      </c>
      <c r="G1041" s="2" t="s">
        <v>2729</v>
      </c>
    </row>
    <row r="1042" spans="3:7" ht="30" hidden="1" customHeight="1" x14ac:dyDescent="0.25">
      <c r="C1042" s="2" t="s">
        <v>3105</v>
      </c>
      <c r="D1042" s="2">
        <v>0.05</v>
      </c>
      <c r="E1042" s="2" t="s">
        <v>3420</v>
      </c>
      <c r="F1042" s="2" t="str">
        <f>IF(ISNUMBER(FIND("% dfgh",tbPassiveSkills[[#This Row],[Original]])),_xlfn.CONCAT("+x%",tbPassiveSkills[[#This Row],[MetaName]]),"NO MATCH")</f>
        <v>NO MATCH</v>
      </c>
      <c r="G1042" s="2" t="s">
        <v>2748</v>
      </c>
    </row>
    <row r="1043" spans="3:7" ht="30" hidden="1" customHeight="1" x14ac:dyDescent="0.25">
      <c r="C1043" s="2" t="s">
        <v>3106</v>
      </c>
      <c r="D1043" s="2">
        <v>0.14000000000000001</v>
      </c>
      <c r="E1043" s="2" t="s">
        <v>3417</v>
      </c>
      <c r="F1043" s="2" t="str">
        <f>IF(ISNUMBER(FIND("% dfgh",tbPassiveSkills[[#This Row],[Original]])),_xlfn.CONCAT("+x%",tbPassiveSkills[[#This Row],[MetaName]]),"NO MATCH")</f>
        <v>NO MATCH</v>
      </c>
      <c r="G1043" s="2" t="s">
        <v>2726</v>
      </c>
    </row>
    <row r="1044" spans="3:7" ht="30" hidden="1" customHeight="1" x14ac:dyDescent="0.25">
      <c r="C1044" s="2" t="s">
        <v>3106</v>
      </c>
      <c r="D1044" s="2">
        <v>0.1</v>
      </c>
      <c r="E1044" s="2" t="s">
        <v>3420</v>
      </c>
      <c r="F1044" s="2" t="str">
        <f>IF(ISNUMBER(FIND("% dfgh",tbPassiveSkills[[#This Row],[Original]])),_xlfn.CONCAT("+x%",tbPassiveSkills[[#This Row],[MetaName]]),"NO MATCH")</f>
        <v>NO MATCH</v>
      </c>
      <c r="G1044" s="2" t="s">
        <v>2740</v>
      </c>
    </row>
    <row r="1045" spans="3:7" ht="30" hidden="1" customHeight="1" x14ac:dyDescent="0.25">
      <c r="C1045" s="2" t="s">
        <v>2749</v>
      </c>
      <c r="D1045" s="1">
        <f>_xlfn.NUMBERVALUE(RIGHT(LEFT(tbPassiveSkills[[#This Row],[Original]],FIND("%",tbPassiveSkills[[#This Row],[Original]])-1),2))/100</f>
        <v>0.05</v>
      </c>
      <c r="E1045" s="2" t="s">
        <v>3152</v>
      </c>
      <c r="F1045" s="2" t="str">
        <f>IF(ISNUMBER(FIND("% dfgh",tbPassiveSkills[[#This Row],[Original]])),_xlfn.CONCAT("+x%",tbPassiveSkills[[#This Row],[MetaName]]),"NO MATCH")</f>
        <v>NO MATCH</v>
      </c>
      <c r="G1045" s="2" t="s">
        <v>2739</v>
      </c>
    </row>
    <row r="1046" spans="3:7" ht="30" hidden="1" customHeight="1" x14ac:dyDescent="0.25">
      <c r="C1046" s="2" t="s">
        <v>2749</v>
      </c>
      <c r="D1046" s="1">
        <f>_xlfn.NUMBERVALUE(RIGHT(LEFT(tbPassiveSkills[[#This Row],[Original]],FIND("%",tbPassiveSkills[[#This Row],[Original]])-1),2))/100</f>
        <v>0.03</v>
      </c>
      <c r="E1046" s="2" t="s">
        <v>3154</v>
      </c>
      <c r="F1046" s="2" t="str">
        <f>IF(ISNUMBER(FIND("% dfgh",tbPassiveSkills[[#This Row],[Original]])),_xlfn.CONCAT("+x%",tbPassiveSkills[[#This Row],[MetaName]]),"NO MATCH")</f>
        <v>NO MATCH</v>
      </c>
      <c r="G1046" s="2" t="s">
        <v>2751</v>
      </c>
    </row>
    <row r="1047" spans="3:7" ht="30" hidden="1" customHeight="1" x14ac:dyDescent="0.25">
      <c r="C1047" s="2" t="s">
        <v>2749</v>
      </c>
      <c r="D1047" s="2">
        <v>0.2</v>
      </c>
      <c r="E1047" s="2" t="s">
        <v>3418</v>
      </c>
      <c r="F1047" s="2" t="str">
        <f>IF(ISNUMBER(FIND("% dfgh",tbPassiveSkills[[#This Row],[Original]])),_xlfn.CONCAT("+x%",tbPassiveSkills[[#This Row],[MetaName]]),"NO MATCH")</f>
        <v>NO MATCH</v>
      </c>
      <c r="G1047" s="2" t="s">
        <v>2750</v>
      </c>
    </row>
    <row r="1048" spans="3:7" ht="30" hidden="1" customHeight="1" x14ac:dyDescent="0.25">
      <c r="C1048" s="2" t="s">
        <v>2752</v>
      </c>
      <c r="D1048" s="1">
        <f>_xlfn.NUMBERVALUE(RIGHT(LEFT(tbPassiveSkills[[#This Row],[Original]],FIND("%",tbPassiveSkills[[#This Row],[Original]])-1),2))/100</f>
        <v>0.2</v>
      </c>
      <c r="E1048" s="2" t="s">
        <v>3207</v>
      </c>
      <c r="F1048" s="2" t="str">
        <f>IF(ISNUMBER(FIND("% dfgh",tbPassiveSkills[[#This Row],[Original]])),_xlfn.CONCAT("+x%",tbPassiveSkills[[#This Row],[MetaName]]),"NO MATCH")</f>
        <v>NO MATCH</v>
      </c>
      <c r="G1048" s="2" t="s">
        <v>2754</v>
      </c>
    </row>
    <row r="1049" spans="3:7" ht="30" hidden="1" customHeight="1" x14ac:dyDescent="0.25">
      <c r="C1049" s="2" t="s">
        <v>2752</v>
      </c>
      <c r="D1049" s="2">
        <v>0.15</v>
      </c>
      <c r="E1049" s="2" t="s">
        <v>3419</v>
      </c>
      <c r="F1049" s="2" t="str">
        <f>IF(ISNUMBER(FIND("% dfgh",tbPassiveSkills[[#This Row],[Original]])),_xlfn.CONCAT("+x%",tbPassiveSkills[[#This Row],[MetaName]]),"NO MATCH")</f>
        <v>NO MATCH</v>
      </c>
      <c r="G1049" s="2" t="s">
        <v>2753</v>
      </c>
    </row>
    <row r="1050" spans="3:7" ht="30" hidden="1" customHeight="1" x14ac:dyDescent="0.25">
      <c r="C1050" s="2" t="s">
        <v>2755</v>
      </c>
      <c r="D1050" s="1">
        <f>_xlfn.NUMBERVALUE(RIGHT(LEFT(tbPassiveSkills[[#This Row],[Original]],FIND("%",tbPassiveSkills[[#This Row],[Original]])-1),2))/100</f>
        <v>0.15</v>
      </c>
      <c r="E1050" s="2" t="s">
        <v>3197</v>
      </c>
      <c r="F1050" s="2" t="str">
        <f>IF(ISNUMBER(FIND("% dfgh",tbPassiveSkills[[#This Row],[Original]])),_xlfn.CONCAT("+x%",tbPassiveSkills[[#This Row],[MetaName]]),"NO MATCH")</f>
        <v>NO MATCH</v>
      </c>
      <c r="G1050" s="2" t="s">
        <v>1950</v>
      </c>
    </row>
    <row r="1051" spans="3:7" ht="30" hidden="1" customHeight="1" x14ac:dyDescent="0.25">
      <c r="C1051" s="2" t="s">
        <v>2755</v>
      </c>
      <c r="D1051" s="1">
        <f>_xlfn.NUMBERVALUE(RIGHT(LEFT(tbPassiveSkills[[#This Row],[Original]],FIND("%",tbPassiveSkills[[#This Row],[Original]])-1),2))/100</f>
        <v>0.1</v>
      </c>
      <c r="E1051" s="2" t="s">
        <v>3207</v>
      </c>
      <c r="F1051" s="2" t="str">
        <f>IF(ISNUMBER(FIND("% dfgh",tbPassiveSkills[[#This Row],[Original]])),_xlfn.CONCAT("+x%",tbPassiveSkills[[#This Row],[MetaName]]),"NO MATCH")</f>
        <v>NO MATCH</v>
      </c>
      <c r="G1051" s="2" t="s">
        <v>2756</v>
      </c>
    </row>
    <row r="1052" spans="3:7" ht="30" hidden="1" customHeight="1" x14ac:dyDescent="0.25">
      <c r="C1052" s="2" t="s">
        <v>2755</v>
      </c>
      <c r="D1052" s="2">
        <v>0.15</v>
      </c>
      <c r="E1052" s="2" t="s">
        <v>3419</v>
      </c>
      <c r="F1052" s="2" t="str">
        <f>IF(ISNUMBER(FIND("% dfgh",tbPassiveSkills[[#This Row],[Original]])),_xlfn.CONCAT("+x%",tbPassiveSkills[[#This Row],[MetaName]]),"NO MATCH")</f>
        <v>NO MATCH</v>
      </c>
      <c r="G1052" s="2" t="s">
        <v>2753</v>
      </c>
    </row>
    <row r="1053" spans="3:7" ht="30" hidden="1" customHeight="1" x14ac:dyDescent="0.25">
      <c r="C1053" s="2" t="s">
        <v>2757</v>
      </c>
      <c r="D1053" s="1">
        <f>_xlfn.NUMBERVALUE(RIGHT(LEFT(tbPassiveSkills[[#This Row],[Original]],FIND("%",tbPassiveSkills[[#This Row],[Original]])-1),2))/100</f>
        <v>0.15</v>
      </c>
      <c r="E1053" s="2" t="s">
        <v>3138</v>
      </c>
      <c r="F1053" s="2" t="str">
        <f>IF(ISNUMBER(FIND("% dfgh",tbPassiveSkills[[#This Row],[Original]])),_xlfn.CONCAT("+x%",tbPassiveSkills[[#This Row],[MetaName]]),"NO MATCH")</f>
        <v>NO MATCH</v>
      </c>
      <c r="G1053" s="2" t="s">
        <v>2758</v>
      </c>
    </row>
    <row r="1054" spans="3:7" ht="30" hidden="1" customHeight="1" x14ac:dyDescent="0.25">
      <c r="C1054" s="2" t="s">
        <v>2757</v>
      </c>
      <c r="D1054" s="2">
        <v>0.15</v>
      </c>
      <c r="E1054" s="2" t="s">
        <v>3419</v>
      </c>
      <c r="F1054" s="2" t="str">
        <f>IF(ISNUMBER(FIND("% dfgh",tbPassiveSkills[[#This Row],[Original]])),_xlfn.CONCAT("+x%",tbPassiveSkills[[#This Row],[MetaName]]),"NO MATCH")</f>
        <v>NO MATCH</v>
      </c>
      <c r="G1054" s="2" t="s">
        <v>2753</v>
      </c>
    </row>
    <row r="1055" spans="3:7" ht="30" hidden="1" customHeight="1" x14ac:dyDescent="0.25">
      <c r="C1055" s="2" t="s">
        <v>2759</v>
      </c>
      <c r="D1055" s="2">
        <v>0.1</v>
      </c>
      <c r="E1055" s="2" t="s">
        <v>3419</v>
      </c>
      <c r="F1055" s="2" t="str">
        <f>IF(ISNUMBER(FIND("% dfgh",tbPassiveSkills[[#This Row],[Original]])),_xlfn.CONCAT("+x%",tbPassiveSkills[[#This Row],[MetaName]]),"NO MATCH")</f>
        <v>NO MATCH</v>
      </c>
      <c r="G1055" s="2" t="s">
        <v>2760</v>
      </c>
    </row>
    <row r="1056" spans="3:7" ht="30" hidden="1" customHeight="1" x14ac:dyDescent="0.25">
      <c r="C1056" s="2" t="s">
        <v>2759</v>
      </c>
      <c r="D1056" s="2">
        <v>0.1</v>
      </c>
      <c r="E1056" s="2" t="s">
        <v>3420</v>
      </c>
      <c r="F1056" s="2" t="str">
        <f>IF(ISNUMBER(FIND("% dfgh",tbPassiveSkills[[#This Row],[Original]])),_xlfn.CONCAT("+x%",tbPassiveSkills[[#This Row],[MetaName]]),"NO MATCH")</f>
        <v>NO MATCH</v>
      </c>
      <c r="G1056" s="2" t="s">
        <v>2740</v>
      </c>
    </row>
    <row r="1057" spans="3:7" ht="30" hidden="1" customHeight="1" x14ac:dyDescent="0.25">
      <c r="C1057" s="2" t="s">
        <v>2761</v>
      </c>
      <c r="D1057" s="1">
        <f>_xlfn.NUMBERVALUE(RIGHT(LEFT(tbPassiveSkills[[#This Row],[Original]],FIND("%",tbPassiveSkills[[#This Row],[Original]])-1),2))/100</f>
        <v>0.16</v>
      </c>
      <c r="E1057" s="2" t="s">
        <v>3207</v>
      </c>
      <c r="F1057" s="2" t="str">
        <f>IF(ISNUMBER(FIND("% dfgh",tbPassiveSkills[[#This Row],[Original]])),_xlfn.CONCAT("+x%",tbPassiveSkills[[#This Row],[MetaName]]),"NO MATCH")</f>
        <v>NO MATCH</v>
      </c>
      <c r="G1057" s="2" t="s">
        <v>2762</v>
      </c>
    </row>
    <row r="1058" spans="3:7" ht="30" hidden="1" customHeight="1" x14ac:dyDescent="0.25">
      <c r="C1058" s="2" t="s">
        <v>2761</v>
      </c>
      <c r="D1058" s="2">
        <v>0.1</v>
      </c>
      <c r="E1058" s="2" t="s">
        <v>3418</v>
      </c>
      <c r="F1058" s="2" t="str">
        <f>IF(ISNUMBER(FIND("% dfgh",tbPassiveSkills[[#This Row],[Original]])),_xlfn.CONCAT("+x%",tbPassiveSkills[[#This Row],[MetaName]]),"NO MATCH")</f>
        <v>NO MATCH</v>
      </c>
      <c r="G1058" s="2" t="s">
        <v>2763</v>
      </c>
    </row>
    <row r="1059" spans="3:7" ht="30" hidden="1" customHeight="1" x14ac:dyDescent="0.25">
      <c r="C1059" s="2" t="s">
        <v>2761</v>
      </c>
      <c r="D1059" s="2">
        <v>0.1</v>
      </c>
      <c r="E1059" s="2" t="s">
        <v>3419</v>
      </c>
      <c r="F1059" s="2" t="str">
        <f>IF(ISNUMBER(FIND("% dfgh",tbPassiveSkills[[#This Row],[Original]])),_xlfn.CONCAT("+x%",tbPassiveSkills[[#This Row],[MetaName]]),"NO MATCH")</f>
        <v>NO MATCH</v>
      </c>
      <c r="G1059" s="2" t="s">
        <v>2760</v>
      </c>
    </row>
    <row r="1060" spans="3:7" ht="30" hidden="1" customHeight="1" x14ac:dyDescent="0.25">
      <c r="C1060" s="2" t="s">
        <v>2764</v>
      </c>
      <c r="D1060" s="1">
        <f>_xlfn.NUMBERVALUE(RIGHT(LEFT(tbPassiveSkills[[#This Row],[Original]],FIND("%",tbPassiveSkills[[#This Row],[Original]])-1),2))/100</f>
        <v>0.1</v>
      </c>
      <c r="E1060" s="2" t="s">
        <v>3138</v>
      </c>
      <c r="F1060" s="2" t="str">
        <f>IF(ISNUMBER(FIND("% dfgh",tbPassiveSkills[[#This Row],[Original]])),_xlfn.CONCAT("+x%",tbPassiveSkills[[#This Row],[MetaName]]),"NO MATCH")</f>
        <v>NO MATCH</v>
      </c>
      <c r="G1060" s="2" t="s">
        <v>2765</v>
      </c>
    </row>
    <row r="1061" spans="3:7" ht="30" hidden="1" customHeight="1" x14ac:dyDescent="0.25">
      <c r="C1061" s="2" t="s">
        <v>2764</v>
      </c>
      <c r="D1061" s="2">
        <v>0.1</v>
      </c>
      <c r="E1061" s="2" t="s">
        <v>3418</v>
      </c>
      <c r="F1061" s="2" t="str">
        <f>IF(ISNUMBER(FIND("% dfgh",tbPassiveSkills[[#This Row],[Original]])),_xlfn.CONCAT("+x%",tbPassiveSkills[[#This Row],[MetaName]]),"NO MATCH")</f>
        <v>NO MATCH</v>
      </c>
      <c r="G1061" s="2" t="s">
        <v>2763</v>
      </c>
    </row>
    <row r="1062" spans="3:7" ht="30" hidden="1" customHeight="1" x14ac:dyDescent="0.25">
      <c r="C1062" s="2" t="s">
        <v>2764</v>
      </c>
      <c r="D1062" s="2">
        <v>0.1</v>
      </c>
      <c r="E1062" s="2" t="s">
        <v>3419</v>
      </c>
      <c r="F1062" s="2" t="str">
        <f>IF(ISNUMBER(FIND("% dfgh",tbPassiveSkills[[#This Row],[Original]])),_xlfn.CONCAT("+x%",tbPassiveSkills[[#This Row],[MetaName]]),"NO MATCH")</f>
        <v>NO MATCH</v>
      </c>
      <c r="G1062" s="2" t="s">
        <v>2760</v>
      </c>
    </row>
    <row r="1063" spans="3:7" ht="30" hidden="1" customHeight="1" x14ac:dyDescent="0.25">
      <c r="C1063" s="2" t="s">
        <v>2766</v>
      </c>
      <c r="D1063" s="2">
        <v>0.15</v>
      </c>
      <c r="E1063" s="2" t="s">
        <v>3274</v>
      </c>
      <c r="F1063" s="2" t="str">
        <f>IF(ISNUMBER(FIND("% dfgh",tbPassiveSkills[[#This Row],[Original]])),_xlfn.CONCAT("+x%",tbPassiveSkills[[#This Row],[MetaName]]),"NO MATCH")</f>
        <v>NO MATCH</v>
      </c>
      <c r="G1063" s="2" t="s">
        <v>2767</v>
      </c>
    </row>
    <row r="1064" spans="3:7" ht="30" hidden="1" customHeight="1" x14ac:dyDescent="0.25">
      <c r="C1064" s="2" t="s">
        <v>2766</v>
      </c>
      <c r="D1064" s="2">
        <v>0.15</v>
      </c>
      <c r="E1064" s="2" t="s">
        <v>3420</v>
      </c>
      <c r="F1064" s="2" t="str">
        <f>IF(ISNUMBER(FIND("% dfgh",tbPassiveSkills[[#This Row],[Original]])),_xlfn.CONCAT("+x%",tbPassiveSkills[[#This Row],[MetaName]]),"NO MATCH")</f>
        <v>NO MATCH</v>
      </c>
      <c r="G1064" s="2" t="s">
        <v>2747</v>
      </c>
    </row>
    <row r="1065" spans="3:7" ht="30" hidden="1" customHeight="1" x14ac:dyDescent="0.25">
      <c r="C1065" s="2" t="s">
        <v>2768</v>
      </c>
      <c r="D1065" s="2">
        <v>0.2</v>
      </c>
      <c r="E1065" s="2" t="s">
        <v>3418</v>
      </c>
      <c r="F1065" s="2" t="str">
        <f>IF(ISNUMBER(FIND("% dfgh",tbPassiveSkills[[#This Row],[Original]])),_xlfn.CONCAT("+x%",tbPassiveSkills[[#This Row],[MetaName]]),"NO MATCH")</f>
        <v>NO MATCH</v>
      </c>
      <c r="G1065" s="2" t="s">
        <v>2750</v>
      </c>
    </row>
    <row r="1066" spans="3:7" ht="30" hidden="1" customHeight="1" x14ac:dyDescent="0.25">
      <c r="C1066" s="2" t="s">
        <v>2768</v>
      </c>
      <c r="D1066" s="2">
        <v>0.15</v>
      </c>
      <c r="E1066" s="2" t="s">
        <v>3420</v>
      </c>
      <c r="F1066" s="2" t="str">
        <f>IF(ISNUMBER(FIND("% dfgh",tbPassiveSkills[[#This Row],[Original]])),_xlfn.CONCAT("+x%",tbPassiveSkills[[#This Row],[MetaName]]),"NO MATCH")</f>
        <v>NO MATCH</v>
      </c>
      <c r="G1066" s="2" t="s">
        <v>2747</v>
      </c>
    </row>
    <row r="1067" spans="3:7" ht="30" hidden="1" customHeight="1" x14ac:dyDescent="0.25">
      <c r="C1067" s="2" t="s">
        <v>3107</v>
      </c>
      <c r="D1067" s="2">
        <v>0.25</v>
      </c>
      <c r="E1067" s="2" t="s">
        <v>3302</v>
      </c>
      <c r="F1067" s="2" t="str">
        <f>IF(ISNUMBER(FIND("% dfgh",tbPassiveSkills[[#This Row],[Original]])),_xlfn.CONCAT("+x%",tbPassiveSkills[[#This Row],[MetaName]]),"NO MATCH")</f>
        <v>NO MATCH</v>
      </c>
      <c r="G1067" s="2" t="s">
        <v>2770</v>
      </c>
    </row>
    <row r="1068" spans="3:7" ht="30" hidden="1" customHeight="1" x14ac:dyDescent="0.25">
      <c r="C1068" s="2" t="s">
        <v>3107</v>
      </c>
      <c r="D1068" s="2">
        <v>0.25</v>
      </c>
      <c r="E1068" s="2" t="s">
        <v>3306</v>
      </c>
      <c r="F1068" s="2" t="str">
        <f>IF(ISNUMBER(FIND("% dfgh",tbPassiveSkills[[#This Row],[Original]])),_xlfn.CONCAT("+x%",tbPassiveSkills[[#This Row],[MetaName]]),"NO MATCH")</f>
        <v>NO MATCH</v>
      </c>
      <c r="G1068" s="2" t="s">
        <v>2769</v>
      </c>
    </row>
    <row r="1069" spans="3:7" ht="30" hidden="1" customHeight="1" x14ac:dyDescent="0.25">
      <c r="C1069" s="2" t="s">
        <v>3108</v>
      </c>
      <c r="D1069" s="2">
        <v>0.2</v>
      </c>
      <c r="E1069" s="2" t="s">
        <v>3302</v>
      </c>
      <c r="F1069" s="2" t="str">
        <f>IF(ISNUMBER(FIND("% dfgh",tbPassiveSkills[[#This Row],[Original]])),_xlfn.CONCAT("+x%",tbPassiveSkills[[#This Row],[MetaName]]),"NO MATCH")</f>
        <v>NO MATCH</v>
      </c>
      <c r="G1069" s="2" t="s">
        <v>2772</v>
      </c>
    </row>
    <row r="1070" spans="3:7" ht="30" hidden="1" customHeight="1" x14ac:dyDescent="0.25">
      <c r="C1070" s="2" t="s">
        <v>3108</v>
      </c>
      <c r="D1070" s="2">
        <v>0.2</v>
      </c>
      <c r="E1070" s="2" t="s">
        <v>3306</v>
      </c>
      <c r="F1070" s="2" t="str">
        <f>IF(ISNUMBER(FIND("% dfgh",tbPassiveSkills[[#This Row],[Original]])),_xlfn.CONCAT("+x%",tbPassiveSkills[[#This Row],[MetaName]]),"NO MATCH")</f>
        <v>NO MATCH</v>
      </c>
      <c r="G1070" s="2" t="s">
        <v>2771</v>
      </c>
    </row>
    <row r="1071" spans="3:7" ht="30" hidden="1" customHeight="1" x14ac:dyDescent="0.25">
      <c r="C1071" s="2" t="s">
        <v>3109</v>
      </c>
      <c r="D1071" s="2">
        <v>0.15</v>
      </c>
      <c r="E1071" s="2" t="s">
        <v>3514</v>
      </c>
      <c r="F1071" s="2" t="str">
        <f>IF(ISNUMBER(FIND("% dfgh",tbPassiveSkills[[#This Row],[Original]])),_xlfn.CONCAT("+x%",tbPassiveSkills[[#This Row],[MetaName]]),"NO MATCH")</f>
        <v>NO MATCH</v>
      </c>
      <c r="G1071" s="2" t="s">
        <v>2452</v>
      </c>
    </row>
    <row r="1072" spans="3:7" ht="30" hidden="1" customHeight="1" x14ac:dyDescent="0.25">
      <c r="C1072" s="2" t="s">
        <v>3109</v>
      </c>
      <c r="D1072" s="2">
        <v>0.15</v>
      </c>
      <c r="E1072" s="2" t="s">
        <v>3518</v>
      </c>
      <c r="F1072" s="2" t="str">
        <f>IF(ISNUMBER(FIND("% dfgh",tbPassiveSkills[[#This Row],[Original]])),_xlfn.CONCAT("+x%",tbPassiveSkills[[#This Row],[MetaName]]),"NO MATCH")</f>
        <v>NO MATCH</v>
      </c>
      <c r="G1072" s="2" t="s">
        <v>2773</v>
      </c>
    </row>
    <row r="1073" spans="3:7" ht="30" hidden="1" customHeight="1" x14ac:dyDescent="0.25">
      <c r="C1073" s="2" t="s">
        <v>3110</v>
      </c>
      <c r="D1073" s="2">
        <v>0.1</v>
      </c>
      <c r="E1073" s="2" t="s">
        <v>3514</v>
      </c>
      <c r="F1073" s="2" t="str">
        <f>IF(ISNUMBER(FIND("% dfgh",tbPassiveSkills[[#This Row],[Original]])),_xlfn.CONCAT("+x%",tbPassiveSkills[[#This Row],[MetaName]]),"NO MATCH")</f>
        <v>NO MATCH</v>
      </c>
      <c r="G1073" s="2" t="s">
        <v>2775</v>
      </c>
    </row>
    <row r="1074" spans="3:7" ht="30" hidden="1" customHeight="1" x14ac:dyDescent="0.25">
      <c r="C1074" s="2" t="s">
        <v>3110</v>
      </c>
      <c r="D1074" s="2">
        <v>0.1</v>
      </c>
      <c r="E1074" s="2" t="s">
        <v>3518</v>
      </c>
      <c r="F1074" s="2" t="str">
        <f>IF(ISNUMBER(FIND("% dfgh",tbPassiveSkills[[#This Row],[Original]])),_xlfn.CONCAT("+x%",tbPassiveSkills[[#This Row],[MetaName]]),"NO MATCH")</f>
        <v>NO MATCH</v>
      </c>
      <c r="G1074" s="2" t="s">
        <v>2774</v>
      </c>
    </row>
    <row r="1075" spans="3:7" ht="30" hidden="1" customHeight="1" x14ac:dyDescent="0.25">
      <c r="C1075" s="2" t="s">
        <v>3111</v>
      </c>
      <c r="D1075" s="2">
        <v>0.14000000000000001</v>
      </c>
      <c r="E1075" s="2" t="s">
        <v>3382</v>
      </c>
      <c r="F1075" s="2" t="str">
        <f>IF(ISNUMBER(FIND("% dfgh",tbPassiveSkills[[#This Row],[Original]])),_xlfn.CONCAT("+x%",tbPassiveSkills[[#This Row],[MetaName]]),"NO MATCH")</f>
        <v>NO MATCH</v>
      </c>
      <c r="G1075" s="2" t="s">
        <v>2454</v>
      </c>
    </row>
    <row r="1076" spans="3:7" ht="30" hidden="1" customHeight="1" x14ac:dyDescent="0.25">
      <c r="C1076" s="2" t="s">
        <v>3111</v>
      </c>
      <c r="D1076" s="2">
        <v>0.14000000000000001</v>
      </c>
      <c r="E1076" s="2" t="s">
        <v>3421</v>
      </c>
      <c r="F1076" s="2" t="str">
        <f>IF(ISNUMBER(FIND("% dfgh",tbPassiveSkills[[#This Row],[Original]])),_xlfn.CONCAT("+x%",tbPassiveSkills[[#This Row],[MetaName]]),"NO MATCH")</f>
        <v>NO MATCH</v>
      </c>
      <c r="G1076" s="2" t="s">
        <v>2776</v>
      </c>
    </row>
    <row r="1077" spans="3:7" ht="30" hidden="1" customHeight="1" x14ac:dyDescent="0.25">
      <c r="C1077" s="2" t="s">
        <v>3112</v>
      </c>
      <c r="D1077" s="2">
        <v>0.16</v>
      </c>
      <c r="E1077" s="2" t="s">
        <v>3382</v>
      </c>
      <c r="F1077" s="2" t="str">
        <f>IF(ISNUMBER(FIND("% dfgh",tbPassiveSkills[[#This Row],[Original]])),_xlfn.CONCAT("+x%",tbPassiveSkills[[#This Row],[MetaName]]),"NO MATCH")</f>
        <v>NO MATCH</v>
      </c>
      <c r="G1077" s="2" t="s">
        <v>2778</v>
      </c>
    </row>
    <row r="1078" spans="3:7" ht="30" hidden="1" customHeight="1" x14ac:dyDescent="0.25">
      <c r="C1078" s="2" t="s">
        <v>3112</v>
      </c>
      <c r="D1078" s="2">
        <v>0.16</v>
      </c>
      <c r="E1078" s="2" t="s">
        <v>3421</v>
      </c>
      <c r="F1078" s="2" t="str">
        <f>IF(ISNUMBER(FIND("% dfgh",tbPassiveSkills[[#This Row],[Original]])),_xlfn.CONCAT("+x%",tbPassiveSkills[[#This Row],[MetaName]]),"NO MATCH")</f>
        <v>NO MATCH</v>
      </c>
      <c r="G1078" s="2" t="s">
        <v>2777</v>
      </c>
    </row>
    <row r="1079" spans="3:7" ht="30" hidden="1" customHeight="1" x14ac:dyDescent="0.25">
      <c r="C1079" s="2" t="s">
        <v>3113</v>
      </c>
      <c r="D1079" s="2">
        <v>0.1</v>
      </c>
      <c r="E1079" s="2" t="s">
        <v>3382</v>
      </c>
      <c r="F1079" s="2" t="str">
        <f>IF(ISNUMBER(FIND("% dfgh",tbPassiveSkills[[#This Row],[Original]])),_xlfn.CONCAT("+x%",tbPassiveSkills[[#This Row],[MetaName]]),"NO MATCH")</f>
        <v>NO MATCH</v>
      </c>
      <c r="G1079" s="2" t="s">
        <v>2459</v>
      </c>
    </row>
    <row r="1080" spans="3:7" ht="30" hidden="1" customHeight="1" x14ac:dyDescent="0.25">
      <c r="C1080" s="2" t="s">
        <v>3113</v>
      </c>
      <c r="D1080" s="2">
        <v>0.1</v>
      </c>
      <c r="E1080" s="2" t="s">
        <v>3421</v>
      </c>
      <c r="F1080" s="2" t="str">
        <f>IF(ISNUMBER(FIND("% dfgh",tbPassiveSkills[[#This Row],[Original]])),_xlfn.CONCAT("+x%",tbPassiveSkills[[#This Row],[MetaName]]),"NO MATCH")</f>
        <v>NO MATCH</v>
      </c>
      <c r="G1080" s="2" t="s">
        <v>2779</v>
      </c>
    </row>
    <row r="1081" spans="3:7" ht="30" hidden="1" customHeight="1" x14ac:dyDescent="0.25">
      <c r="C1081" s="2" t="s">
        <v>2780</v>
      </c>
      <c r="D1081" s="2">
        <v>0.08</v>
      </c>
      <c r="E1081" s="2" t="s">
        <v>3382</v>
      </c>
      <c r="F1081" s="2" t="str">
        <f>IF(ISNUMBER(FIND("% dfgh",tbPassiveSkills[[#This Row],[Original]])),_xlfn.CONCAT("+x%",tbPassiveSkills[[#This Row],[MetaName]]),"NO MATCH")</f>
        <v>NO MATCH</v>
      </c>
      <c r="G1081" s="2" t="s">
        <v>2462</v>
      </c>
    </row>
    <row r="1082" spans="3:7" ht="30" hidden="1" customHeight="1" x14ac:dyDescent="0.25">
      <c r="C1082" s="2" t="s">
        <v>2780</v>
      </c>
      <c r="D1082" s="2">
        <v>0.03</v>
      </c>
      <c r="E1082" s="2" t="s">
        <v>3384</v>
      </c>
      <c r="F1082" s="2" t="str">
        <f>IF(ISNUMBER(FIND("% dfgh",tbPassiveSkills[[#This Row],[Original]])),_xlfn.CONCAT("+x%",tbPassiveSkills[[#This Row],[MetaName]]),"NO MATCH")</f>
        <v>NO MATCH</v>
      </c>
      <c r="G1082" s="2" t="s">
        <v>2464</v>
      </c>
    </row>
    <row r="1083" spans="3:7" ht="30" hidden="1" customHeight="1" x14ac:dyDescent="0.25">
      <c r="C1083" s="2" t="s">
        <v>2780</v>
      </c>
      <c r="D1083" s="2">
        <v>0.08</v>
      </c>
      <c r="E1083" s="2" t="s">
        <v>3421</v>
      </c>
      <c r="F1083" s="2" t="str">
        <f>IF(ISNUMBER(FIND("% dfgh",tbPassiveSkills[[#This Row],[Original]])),_xlfn.CONCAT("+x%",tbPassiveSkills[[#This Row],[MetaName]]),"NO MATCH")</f>
        <v>NO MATCH</v>
      </c>
      <c r="G1083" s="2" t="s">
        <v>2782</v>
      </c>
    </row>
    <row r="1084" spans="3:7" ht="30" hidden="1" customHeight="1" x14ac:dyDescent="0.25">
      <c r="C1084" s="2" t="s">
        <v>2780</v>
      </c>
      <c r="D1084" s="2">
        <v>0.03</v>
      </c>
      <c r="E1084" s="2" t="s">
        <v>3422</v>
      </c>
      <c r="F1084" s="2" t="str">
        <f>IF(ISNUMBER(FIND("% dfgh",tbPassiveSkills[[#This Row],[Original]])),_xlfn.CONCAT("+x%",tbPassiveSkills[[#This Row],[MetaName]]),"NO MATCH")</f>
        <v>NO MATCH</v>
      </c>
      <c r="G1084" s="2" t="s">
        <v>2781</v>
      </c>
    </row>
    <row r="1085" spans="3:7" ht="30" hidden="1" customHeight="1" x14ac:dyDescent="0.25">
      <c r="C1085" s="2" t="s">
        <v>2783</v>
      </c>
      <c r="D1085" s="2">
        <v>0.04</v>
      </c>
      <c r="E1085" s="2" t="s">
        <v>3384</v>
      </c>
      <c r="F1085" s="2" t="str">
        <f>IF(ISNUMBER(FIND("% dfgh",tbPassiveSkills[[#This Row],[Original]])),_xlfn.CONCAT("+x%",tbPassiveSkills[[#This Row],[MetaName]]),"NO MATCH")</f>
        <v>NO MATCH</v>
      </c>
      <c r="G1085" s="2" t="s">
        <v>2466</v>
      </c>
    </row>
    <row r="1086" spans="3:7" ht="30" hidden="1" customHeight="1" x14ac:dyDescent="0.25">
      <c r="C1086" s="2" t="s">
        <v>2783</v>
      </c>
      <c r="D1086" s="2">
        <v>0.04</v>
      </c>
      <c r="E1086" s="2" t="s">
        <v>3422</v>
      </c>
      <c r="F1086" s="2" t="str">
        <f>IF(ISNUMBER(FIND("% dfgh",tbPassiveSkills[[#This Row],[Original]])),_xlfn.CONCAT("+x%",tbPassiveSkills[[#This Row],[MetaName]]),"NO MATCH")</f>
        <v>NO MATCH</v>
      </c>
      <c r="G1086" s="2" t="s">
        <v>2784</v>
      </c>
    </row>
    <row r="1087" spans="3:7" ht="30" hidden="1" customHeight="1" x14ac:dyDescent="0.25">
      <c r="C1087" s="2" t="s">
        <v>3114</v>
      </c>
      <c r="D1087" s="2">
        <v>0.14000000000000001</v>
      </c>
      <c r="E1087" s="2" t="s">
        <v>3421</v>
      </c>
      <c r="F1087" s="2" t="str">
        <f>IF(ISNUMBER(FIND("% dfgh",tbPassiveSkills[[#This Row],[Original]])),_xlfn.CONCAT("+x%",tbPassiveSkills[[#This Row],[MetaName]]),"NO MATCH")</f>
        <v>NO MATCH</v>
      </c>
      <c r="G1087" s="2" t="s">
        <v>2776</v>
      </c>
    </row>
    <row r="1088" spans="3:7" ht="30" hidden="1" customHeight="1" x14ac:dyDescent="0.25">
      <c r="C1088" s="2" t="s">
        <v>3115</v>
      </c>
      <c r="D1088" s="2">
        <v>0.16</v>
      </c>
      <c r="E1088" s="2" t="s">
        <v>3421</v>
      </c>
      <c r="F1088" s="2" t="str">
        <f>IF(ISNUMBER(FIND("% dfgh",tbPassiveSkills[[#This Row],[Original]])),_xlfn.CONCAT("+x%",tbPassiveSkills[[#This Row],[MetaName]]),"NO MATCH")</f>
        <v>NO MATCH</v>
      </c>
      <c r="G1088" s="2" t="s">
        <v>2777</v>
      </c>
    </row>
    <row r="1089" spans="3:7" ht="30" hidden="1" customHeight="1" x14ac:dyDescent="0.25">
      <c r="C1089" s="2" t="s">
        <v>2785</v>
      </c>
      <c r="D1089" s="2">
        <v>0.05</v>
      </c>
      <c r="E1089" s="2" t="s">
        <v>3288</v>
      </c>
      <c r="F1089" s="2" t="str">
        <f>IF(ISNUMBER(FIND("% dfgh",tbPassiveSkills[[#This Row],[Original]])),_xlfn.CONCAT("+x%",tbPassiveSkills[[#This Row],[MetaName]]),"NO MATCH")</f>
        <v>NO MATCH</v>
      </c>
      <c r="G1089" s="2" t="s">
        <v>2786</v>
      </c>
    </row>
    <row r="1090" spans="3:7" ht="30" hidden="1" customHeight="1" x14ac:dyDescent="0.25">
      <c r="C1090" s="2" t="s">
        <v>2785</v>
      </c>
      <c r="D1090" s="2">
        <v>0.1</v>
      </c>
      <c r="E1090" s="2" t="s">
        <v>3421</v>
      </c>
      <c r="F1090" s="2" t="str">
        <f>IF(ISNUMBER(FIND("% dfgh",tbPassiveSkills[[#This Row],[Original]])),_xlfn.CONCAT("+x%",tbPassiveSkills[[#This Row],[MetaName]]),"NO MATCH")</f>
        <v>NO MATCH</v>
      </c>
      <c r="G1090" s="2" t="s">
        <v>2779</v>
      </c>
    </row>
    <row r="1091" spans="3:7" ht="30" hidden="1" customHeight="1" x14ac:dyDescent="0.25">
      <c r="C1091" s="2" t="s">
        <v>2787</v>
      </c>
      <c r="D1091" s="2">
        <v>0.1</v>
      </c>
      <c r="E1091" s="2" t="s">
        <v>3421</v>
      </c>
      <c r="F1091" s="2" t="str">
        <f>IF(ISNUMBER(FIND("% dfgh",tbPassiveSkills[[#This Row],[Original]])),_xlfn.CONCAT("+x%",tbPassiveSkills[[#This Row],[MetaName]]),"NO MATCH")</f>
        <v>NO MATCH</v>
      </c>
      <c r="G1091" s="2" t="s">
        <v>2779</v>
      </c>
    </row>
    <row r="1092" spans="3:7" ht="30" hidden="1" customHeight="1" x14ac:dyDescent="0.25">
      <c r="C1092" s="2" t="s">
        <v>2787</v>
      </c>
      <c r="D1092" s="2">
        <v>0.3</v>
      </c>
      <c r="E1092" s="2" t="s">
        <v>3423</v>
      </c>
      <c r="F1092" s="2" t="str">
        <f>IF(ISNUMBER(FIND("% dfgh",tbPassiveSkills[[#This Row],[Original]])),_xlfn.CONCAT("+x%",tbPassiveSkills[[#This Row],[MetaName]]),"NO MATCH")</f>
        <v>NO MATCH</v>
      </c>
      <c r="G1092" s="2" t="s">
        <v>2788</v>
      </c>
    </row>
    <row r="1093" spans="3:7" ht="30" hidden="1" customHeight="1" x14ac:dyDescent="0.25">
      <c r="C1093" s="2" t="s">
        <v>2789</v>
      </c>
      <c r="D1093" s="2">
        <v>0.12</v>
      </c>
      <c r="E1093" s="2" t="s">
        <v>3421</v>
      </c>
      <c r="F1093" s="2" t="str">
        <f>IF(ISNUMBER(FIND("% dfgh",tbPassiveSkills[[#This Row],[Original]])),_xlfn.CONCAT("+x%",tbPassiveSkills[[#This Row],[MetaName]]),"NO MATCH")</f>
        <v>NO MATCH</v>
      </c>
      <c r="G1093" s="2" t="s">
        <v>2790</v>
      </c>
    </row>
    <row r="1094" spans="3:7" ht="30" hidden="1" customHeight="1" x14ac:dyDescent="0.25">
      <c r="C1094" s="2" t="s">
        <v>2789</v>
      </c>
      <c r="D1094" s="2">
        <v>0.04</v>
      </c>
      <c r="E1094" s="2" t="s">
        <v>3422</v>
      </c>
      <c r="F1094" s="2" t="str">
        <f>IF(ISNUMBER(FIND("% dfgh",tbPassiveSkills[[#This Row],[Original]])),_xlfn.CONCAT("+x%",tbPassiveSkills[[#This Row],[MetaName]]),"NO MATCH")</f>
        <v>NO MATCH</v>
      </c>
      <c r="G1094" s="2" t="s">
        <v>2784</v>
      </c>
    </row>
    <row r="1095" spans="3:7" ht="30" hidden="1" customHeight="1" x14ac:dyDescent="0.25">
      <c r="C1095" s="2" t="s">
        <v>2791</v>
      </c>
      <c r="D1095" s="2">
        <v>0.04</v>
      </c>
      <c r="E1095" s="2" t="s">
        <v>3422</v>
      </c>
      <c r="F1095" s="2" t="str">
        <f>IF(ISNUMBER(FIND("% dfgh",tbPassiveSkills[[#This Row],[Original]])),_xlfn.CONCAT("+x%",tbPassiveSkills[[#This Row],[MetaName]]),"NO MATCH")</f>
        <v>NO MATCH</v>
      </c>
      <c r="G1095" s="2" t="s">
        <v>2784</v>
      </c>
    </row>
    <row r="1096" spans="3:7" ht="30" hidden="1" customHeight="1" x14ac:dyDescent="0.25">
      <c r="C1096" s="2" t="s">
        <v>2791</v>
      </c>
      <c r="D1096" s="2">
        <v>0.2</v>
      </c>
      <c r="E1096" s="2" t="s">
        <v>3423</v>
      </c>
      <c r="F1096" s="2" t="str">
        <f>IF(ISNUMBER(FIND("% dfgh",tbPassiveSkills[[#This Row],[Original]])),_xlfn.CONCAT("+x%",tbPassiveSkills[[#This Row],[MetaName]]),"NO MATCH")</f>
        <v>NO MATCH</v>
      </c>
      <c r="G1096" s="2" t="s">
        <v>2792</v>
      </c>
    </row>
    <row r="1097" spans="3:7" ht="30" hidden="1" customHeight="1" x14ac:dyDescent="0.25">
      <c r="C1097" s="2" t="s">
        <v>2793</v>
      </c>
      <c r="D1097" s="2">
        <v>0.04</v>
      </c>
      <c r="E1097" s="2" t="s">
        <v>3269</v>
      </c>
      <c r="F1097" s="2" t="str">
        <f>IF(ISNUMBER(FIND("% dfgh",tbPassiveSkills[[#This Row],[Original]])),_xlfn.CONCAT("+x%",tbPassiveSkills[[#This Row],[MetaName]]),"NO MATCH")</f>
        <v>NO MATCH</v>
      </c>
      <c r="G1097" s="2" t="s">
        <v>2794</v>
      </c>
    </row>
    <row r="1098" spans="3:7" ht="30" hidden="1" customHeight="1" x14ac:dyDescent="0.25">
      <c r="C1098" s="2" t="s">
        <v>2795</v>
      </c>
      <c r="D1098" s="2">
        <v>0.12</v>
      </c>
      <c r="E1098" s="2" t="s">
        <v>3240</v>
      </c>
      <c r="F1098" s="2" t="str">
        <f>IF(ISNUMBER(FIND("% dfgh",tbPassiveSkills[[#This Row],[Original]])),_xlfn.CONCAT("+x%",tbPassiveSkills[[#This Row],[MetaName]]),"NO MATCH")</f>
        <v>NO MATCH</v>
      </c>
      <c r="G1098" s="2" t="s">
        <v>2796</v>
      </c>
    </row>
    <row r="1099" spans="3:7" ht="30" hidden="1" customHeight="1" x14ac:dyDescent="0.25">
      <c r="C1099" s="2" t="s">
        <v>2797</v>
      </c>
      <c r="D1099" s="2">
        <v>0.06</v>
      </c>
      <c r="E1099" s="2" t="s">
        <v>3240</v>
      </c>
      <c r="F1099" s="2" t="str">
        <f>IF(ISNUMBER(FIND("% dfgh",tbPassiveSkills[[#This Row],[Original]])),_xlfn.CONCAT("+x%",tbPassiveSkills[[#This Row],[MetaName]]),"NO MATCH")</f>
        <v>NO MATCH</v>
      </c>
      <c r="G1099" s="2" t="s">
        <v>2799</v>
      </c>
    </row>
    <row r="1100" spans="3:7" ht="30" hidden="1" customHeight="1" x14ac:dyDescent="0.25">
      <c r="C1100" s="2" t="s">
        <v>2797</v>
      </c>
      <c r="D1100" s="2">
        <v>0.2</v>
      </c>
      <c r="E1100" s="2" t="s">
        <v>3307</v>
      </c>
      <c r="F1100" s="2" t="str">
        <f>IF(ISNUMBER(FIND("% dfgh",tbPassiveSkills[[#This Row],[Original]])),_xlfn.CONCAT("+x%",tbPassiveSkills[[#This Row],[MetaName]]),"NO MATCH")</f>
        <v>NO MATCH</v>
      </c>
      <c r="G1100" s="2" t="s">
        <v>2798</v>
      </c>
    </row>
    <row r="1101" spans="3:7" ht="30" hidden="1" customHeight="1" x14ac:dyDescent="0.25">
      <c r="C1101" s="2" t="s">
        <v>2800</v>
      </c>
      <c r="D1101" s="2">
        <v>0.12</v>
      </c>
      <c r="E1101" s="2" t="s">
        <v>3519</v>
      </c>
      <c r="F1101" s="2" t="str">
        <f>IF(ISNUMBER(FIND("% dfgh",tbPassiveSkills[[#This Row],[Original]])),_xlfn.CONCAT("+x%",tbPassiveSkills[[#This Row],[MetaName]]),"NO MATCH")</f>
        <v>NO MATCH</v>
      </c>
      <c r="G1101" s="2" t="s">
        <v>2801</v>
      </c>
    </row>
    <row r="1102" spans="3:7" ht="30" hidden="1" customHeight="1" x14ac:dyDescent="0.25">
      <c r="C1102" s="2" t="s">
        <v>2800</v>
      </c>
      <c r="D1102" s="2">
        <v>0.06</v>
      </c>
      <c r="E1102" s="2" t="s">
        <v>3240</v>
      </c>
      <c r="F1102" s="2" t="str">
        <f>IF(ISNUMBER(FIND("% dfgh",tbPassiveSkills[[#This Row],[Original]])),_xlfn.CONCAT("+x%",tbPassiveSkills[[#This Row],[MetaName]]),"NO MATCH")</f>
        <v>NO MATCH</v>
      </c>
      <c r="G1102" s="2" t="s">
        <v>2799</v>
      </c>
    </row>
    <row r="1103" spans="3:7" ht="30" hidden="1" customHeight="1" x14ac:dyDescent="0.25">
      <c r="C1103" s="2" t="s">
        <v>3116</v>
      </c>
      <c r="D1103" s="1">
        <f>_xlfn.NUMBERVALUE(RIGHT(LEFT(tbPassiveSkills[[#This Row],[Original]],FIND("%",tbPassiveSkills[[#This Row],[Original]])-1),2))/100</f>
        <v>0.12</v>
      </c>
      <c r="E1103" s="2" t="s">
        <v>3188</v>
      </c>
      <c r="F1103" s="2" t="str">
        <f>IF(ISNUMBER(FIND("% dfgh",tbPassiveSkills[[#This Row],[Original]])),_xlfn.CONCAT("+x%",tbPassiveSkills[[#This Row],[MetaName]]),"NO MATCH")</f>
        <v>NO MATCH</v>
      </c>
      <c r="G1103" s="2" t="s">
        <v>2803</v>
      </c>
    </row>
    <row r="1104" spans="3:7" ht="30" hidden="1" customHeight="1" x14ac:dyDescent="0.25">
      <c r="C1104" s="2" t="s">
        <v>3116</v>
      </c>
      <c r="D1104" s="2">
        <v>0.12</v>
      </c>
      <c r="E1104" s="2" t="s">
        <v>3397</v>
      </c>
      <c r="F1104" s="2" t="str">
        <f>IF(ISNUMBER(FIND("% dfgh",tbPassiveSkills[[#This Row],[Original]])),_xlfn.CONCAT("+x%",tbPassiveSkills[[#This Row],[MetaName]]),"NO MATCH")</f>
        <v>NO MATCH</v>
      </c>
      <c r="G1104" s="2" t="s">
        <v>2802</v>
      </c>
    </row>
    <row r="1105" spans="3:7" ht="30" hidden="1" customHeight="1" x14ac:dyDescent="0.25">
      <c r="C1105" s="2" t="s">
        <v>3117</v>
      </c>
      <c r="D1105" s="1">
        <f>_xlfn.NUMBERVALUE(RIGHT(LEFT(tbPassiveSkills[[#This Row],[Original]],FIND("%",tbPassiveSkills[[#This Row],[Original]])-1),2))/100</f>
        <v>0.16</v>
      </c>
      <c r="E1105" s="2" t="s">
        <v>3188</v>
      </c>
      <c r="F1105" s="2" t="str">
        <f>IF(ISNUMBER(FIND("% dfgh",tbPassiveSkills[[#This Row],[Original]])),_xlfn.CONCAT("+x%",tbPassiveSkills[[#This Row],[MetaName]]),"NO MATCH")</f>
        <v>NO MATCH</v>
      </c>
      <c r="G1105" s="2" t="s">
        <v>2805</v>
      </c>
    </row>
    <row r="1106" spans="3:7" ht="30" hidden="1" customHeight="1" x14ac:dyDescent="0.25">
      <c r="C1106" s="2" t="s">
        <v>3117</v>
      </c>
      <c r="D1106" s="2">
        <v>0.16</v>
      </c>
      <c r="E1106" s="2" t="s">
        <v>3397</v>
      </c>
      <c r="F1106" s="2" t="str">
        <f>IF(ISNUMBER(FIND("% dfgh",tbPassiveSkills[[#This Row],[Original]])),_xlfn.CONCAT("+x%",tbPassiveSkills[[#This Row],[MetaName]]),"NO MATCH")</f>
        <v>NO MATCH</v>
      </c>
      <c r="G1106" s="2" t="s">
        <v>2804</v>
      </c>
    </row>
    <row r="1107" spans="3:7" ht="30" hidden="1" customHeight="1" x14ac:dyDescent="0.25">
      <c r="C1107" s="2" t="s">
        <v>3118</v>
      </c>
      <c r="D1107" s="1">
        <f>_xlfn.NUMBERVALUE(RIGHT(LEFT(tbPassiveSkills[[#This Row],[Original]],FIND("%",tbPassiveSkills[[#This Row],[Original]])-1),2))/100</f>
        <v>0.14000000000000001</v>
      </c>
      <c r="E1107" s="2" t="s">
        <v>3188</v>
      </c>
      <c r="F1107" s="2" t="str">
        <f>IF(ISNUMBER(FIND("% dfgh",tbPassiveSkills[[#This Row],[Original]])),_xlfn.CONCAT("+x%",tbPassiveSkills[[#This Row],[MetaName]]),"NO MATCH")</f>
        <v>NO MATCH</v>
      </c>
      <c r="G1107" s="2" t="s">
        <v>2807</v>
      </c>
    </row>
    <row r="1108" spans="3:7" ht="30" hidden="1" customHeight="1" x14ac:dyDescent="0.25">
      <c r="C1108" s="2" t="s">
        <v>3118</v>
      </c>
      <c r="D1108" s="2">
        <v>0.14000000000000001</v>
      </c>
      <c r="E1108" s="2" t="s">
        <v>3397</v>
      </c>
      <c r="F1108" s="2" t="str">
        <f>IF(ISNUMBER(FIND("% dfgh",tbPassiveSkills[[#This Row],[Original]])),_xlfn.CONCAT("+x%",tbPassiveSkills[[#This Row],[MetaName]]),"NO MATCH")</f>
        <v>NO MATCH</v>
      </c>
      <c r="G1108" s="2" t="s">
        <v>2806</v>
      </c>
    </row>
    <row r="1109" spans="3:7" ht="30" hidden="1" customHeight="1" x14ac:dyDescent="0.25">
      <c r="C1109" s="2" t="s">
        <v>2808</v>
      </c>
      <c r="D1109" s="1">
        <f>_xlfn.NUMBERVALUE(RIGHT(LEFT(tbPassiveSkills[[#This Row],[Original]],FIND("%",tbPassiveSkills[[#This Row],[Original]])-1),2))/100</f>
        <v>0.12</v>
      </c>
      <c r="E1109" s="2" t="s">
        <v>3188</v>
      </c>
      <c r="F1109" s="2" t="str">
        <f>IF(ISNUMBER(FIND("% dfgh",tbPassiveSkills[[#This Row],[Original]])),_xlfn.CONCAT("+x%",tbPassiveSkills[[#This Row],[MetaName]]),"NO MATCH")</f>
        <v>NO MATCH</v>
      </c>
      <c r="G1109" s="2" t="s">
        <v>2803</v>
      </c>
    </row>
    <row r="1110" spans="3:7" ht="30" hidden="1" customHeight="1" x14ac:dyDescent="0.25">
      <c r="C1110" s="2" t="s">
        <v>2808</v>
      </c>
      <c r="D1110" s="2">
        <v>0.05</v>
      </c>
      <c r="E1110" s="2" t="s">
        <v>3243</v>
      </c>
      <c r="F1110" s="2" t="str">
        <f>IF(ISNUMBER(FIND("% dfgh",tbPassiveSkills[[#This Row],[Original]])),_xlfn.CONCAT("+x%",tbPassiveSkills[[#This Row],[MetaName]]),"NO MATCH")</f>
        <v>NO MATCH</v>
      </c>
      <c r="G1110" s="2" t="s">
        <v>2126</v>
      </c>
    </row>
    <row r="1111" spans="3:7" ht="30" hidden="1" customHeight="1" x14ac:dyDescent="0.25">
      <c r="C1111" s="2" t="s">
        <v>2808</v>
      </c>
      <c r="D1111" s="2">
        <v>0.12</v>
      </c>
      <c r="E1111" s="2" t="s">
        <v>3397</v>
      </c>
      <c r="F1111" s="2" t="str">
        <f>IF(ISNUMBER(FIND("% dfgh",tbPassiveSkills[[#This Row],[Original]])),_xlfn.CONCAT("+x%",tbPassiveSkills[[#This Row],[MetaName]]),"NO MATCH")</f>
        <v>NO MATCH</v>
      </c>
      <c r="G1111" s="2" t="s">
        <v>2802</v>
      </c>
    </row>
    <row r="1112" spans="3:7" ht="30" hidden="1" customHeight="1" x14ac:dyDescent="0.25">
      <c r="C1112" s="2" t="s">
        <v>2809</v>
      </c>
      <c r="D1112" s="1">
        <f>_xlfn.NUMBERVALUE(RIGHT(LEFT(tbPassiveSkills[[#This Row],[Original]],FIND("%",tbPassiveSkills[[#This Row],[Original]])-1),2))/100</f>
        <v>0.1</v>
      </c>
      <c r="E1112" s="2" t="s">
        <v>3188</v>
      </c>
      <c r="F1112" s="2" t="str">
        <f>IF(ISNUMBER(FIND("% dfgh",tbPassiveSkills[[#This Row],[Original]])),_xlfn.CONCAT("+x%",tbPassiveSkills[[#This Row],[MetaName]]),"NO MATCH")</f>
        <v>NO MATCH</v>
      </c>
      <c r="G1112" s="2" t="s">
        <v>2812</v>
      </c>
    </row>
    <row r="1113" spans="3:7" ht="30" hidden="1" customHeight="1" x14ac:dyDescent="0.25">
      <c r="C1113" s="2" t="s">
        <v>2809</v>
      </c>
      <c r="D1113" s="2">
        <v>0.03</v>
      </c>
      <c r="E1113" s="2" t="s">
        <v>3269</v>
      </c>
      <c r="F1113" s="2" t="str">
        <f>IF(ISNUMBER(FIND("% dfgh",tbPassiveSkills[[#This Row],[Original]])),_xlfn.CONCAT("+x%",tbPassiveSkills[[#This Row],[MetaName]]),"NO MATCH")</f>
        <v>NO MATCH</v>
      </c>
      <c r="G1113" s="2" t="s">
        <v>2811</v>
      </c>
    </row>
    <row r="1114" spans="3:7" ht="30" hidden="1" customHeight="1" x14ac:dyDescent="0.25">
      <c r="C1114" s="2" t="s">
        <v>2809</v>
      </c>
      <c r="D1114" s="2">
        <v>0.1</v>
      </c>
      <c r="E1114" s="2" t="s">
        <v>3397</v>
      </c>
      <c r="F1114" s="2" t="str">
        <f>IF(ISNUMBER(FIND("% dfgh",tbPassiveSkills[[#This Row],[Original]])),_xlfn.CONCAT("+x%",tbPassiveSkills[[#This Row],[MetaName]]),"NO MATCH")</f>
        <v>NO MATCH</v>
      </c>
      <c r="G1114" s="2" t="s">
        <v>2810</v>
      </c>
    </row>
    <row r="1115" spans="3:7" ht="30" hidden="1" customHeight="1" x14ac:dyDescent="0.25">
      <c r="C1115" s="2" t="s">
        <v>3119</v>
      </c>
      <c r="D1115" s="1">
        <f>_xlfn.NUMBERVALUE(RIGHT(LEFT(tbPassiveSkills[[#This Row],[Original]],FIND("%",tbPassiveSkills[[#This Row],[Original]])-1),2))/100</f>
        <v>0.12</v>
      </c>
      <c r="E1115" s="2" t="s">
        <v>3188</v>
      </c>
      <c r="F1115" s="2" t="str">
        <f>IF(ISNUMBER(FIND("% dfgh",tbPassiveSkills[[#This Row],[Original]])),_xlfn.CONCAT("+x%",tbPassiveSkills[[#This Row],[MetaName]]),"NO MATCH")</f>
        <v>NO MATCH</v>
      </c>
      <c r="G1115" s="2" t="s">
        <v>2803</v>
      </c>
    </row>
    <row r="1116" spans="3:7" ht="30" hidden="1" customHeight="1" x14ac:dyDescent="0.25">
      <c r="C1116" s="2" t="s">
        <v>3119</v>
      </c>
      <c r="D1116" s="2">
        <v>0.12</v>
      </c>
      <c r="E1116" s="2" t="s">
        <v>3397</v>
      </c>
      <c r="F1116" s="2" t="str">
        <f>IF(ISNUMBER(FIND("% dfgh",tbPassiveSkills[[#This Row],[Original]])),_xlfn.CONCAT("+x%",tbPassiveSkills[[#This Row],[MetaName]]),"NO MATCH")</f>
        <v>NO MATCH</v>
      </c>
      <c r="G1116" s="2" t="s">
        <v>2802</v>
      </c>
    </row>
    <row r="1117" spans="3:7" ht="30" hidden="1" customHeight="1" x14ac:dyDescent="0.25">
      <c r="C1117" s="2" t="s">
        <v>3119</v>
      </c>
      <c r="D1117" s="2">
        <v>8.0000000000000002E-3</v>
      </c>
      <c r="E1117" s="2" t="s">
        <v>3221</v>
      </c>
      <c r="F1117" s="2" t="str">
        <f>IF(ISNUMBER(FIND("% dfgh",tbPassiveSkills[[#This Row],[Original]])),_xlfn.CONCAT("+x%",tbPassiveSkills[[#This Row],[MetaName]]),"NO MATCH")</f>
        <v>NO MATCH</v>
      </c>
      <c r="G1117" s="2" t="s">
        <v>2813</v>
      </c>
    </row>
    <row r="1118" spans="3:7" ht="30" hidden="1" customHeight="1" x14ac:dyDescent="0.25">
      <c r="C1118" s="2" t="s">
        <v>3120</v>
      </c>
      <c r="D1118" s="1">
        <f>_xlfn.NUMBERVALUE(RIGHT(LEFT(tbPassiveSkills[[#This Row],[Original]],FIND("%",tbPassiveSkills[[#This Row],[Original]])-1),2))/100</f>
        <v>0.12</v>
      </c>
      <c r="E1118" s="2" t="s">
        <v>3188</v>
      </c>
      <c r="F1118" s="2" t="str">
        <f>IF(ISNUMBER(FIND("% dfgh",tbPassiveSkills[[#This Row],[Original]])),_xlfn.CONCAT("+x%",tbPassiveSkills[[#This Row],[MetaName]]),"NO MATCH")</f>
        <v>NO MATCH</v>
      </c>
      <c r="G1118" s="2" t="s">
        <v>2803</v>
      </c>
    </row>
    <row r="1119" spans="3:7" ht="30" hidden="1" customHeight="1" x14ac:dyDescent="0.25">
      <c r="C1119" s="2" t="s">
        <v>3120</v>
      </c>
      <c r="D1119" s="2">
        <v>0.12</v>
      </c>
      <c r="E1119" s="2" t="s">
        <v>3397</v>
      </c>
      <c r="F1119" s="2" t="str">
        <f>IF(ISNUMBER(FIND("% dfgh",tbPassiveSkills[[#This Row],[Original]])),_xlfn.CONCAT("+x%",tbPassiveSkills[[#This Row],[MetaName]]),"NO MATCH")</f>
        <v>NO MATCH</v>
      </c>
      <c r="G1119" s="2" t="s">
        <v>2802</v>
      </c>
    </row>
    <row r="1120" spans="3:7" ht="30" hidden="1" customHeight="1" x14ac:dyDescent="0.25">
      <c r="C1120" s="2" t="s">
        <v>3120</v>
      </c>
      <c r="D1120" s="2">
        <v>4.0000000000000001E-3</v>
      </c>
      <c r="E1120" s="2" t="s">
        <v>3221</v>
      </c>
      <c r="F1120" s="2" t="str">
        <f>IF(ISNUMBER(FIND("% dfgh",tbPassiveSkills[[#This Row],[Original]])),_xlfn.CONCAT("+x%",tbPassiveSkills[[#This Row],[MetaName]]),"NO MATCH")</f>
        <v>NO MATCH</v>
      </c>
      <c r="G1120" s="2" t="s">
        <v>2320</v>
      </c>
    </row>
    <row r="1121" spans="3:7" ht="30" hidden="1" customHeight="1" x14ac:dyDescent="0.25">
      <c r="C1121" s="2" t="s">
        <v>2814</v>
      </c>
      <c r="D1121" s="1">
        <f>_xlfn.NUMBERVALUE(RIGHT(LEFT(tbPassiveSkills[[#This Row],[Original]],FIND("%",tbPassiveSkills[[#This Row],[Original]])-1),2))/100</f>
        <v>0.12</v>
      </c>
      <c r="E1121" s="2" t="s">
        <v>3188</v>
      </c>
      <c r="F1121" s="2" t="str">
        <f>IF(ISNUMBER(FIND("% dfgh",tbPassiveSkills[[#This Row],[Original]])),_xlfn.CONCAT("+x%",tbPassiveSkills[[#This Row],[MetaName]]),"NO MATCH")</f>
        <v>NO MATCH</v>
      </c>
      <c r="G1121" s="2" t="s">
        <v>2803</v>
      </c>
    </row>
    <row r="1122" spans="3:7" ht="30" hidden="1" customHeight="1" x14ac:dyDescent="0.25">
      <c r="C1122" s="2" t="s">
        <v>2814</v>
      </c>
      <c r="D1122" s="2">
        <v>0.12</v>
      </c>
      <c r="E1122" s="2" t="s">
        <v>3397</v>
      </c>
      <c r="F1122" s="2" t="str">
        <f>IF(ISNUMBER(FIND("% dfgh",tbPassiveSkills[[#This Row],[Original]])),_xlfn.CONCAT("+x%",tbPassiveSkills[[#This Row],[MetaName]]),"NO MATCH")</f>
        <v>NO MATCH</v>
      </c>
      <c r="G1122" s="2" t="s">
        <v>2802</v>
      </c>
    </row>
    <row r="1123" spans="3:7" ht="30" hidden="1" customHeight="1" x14ac:dyDescent="0.25">
      <c r="C1123" s="2" t="s">
        <v>2814</v>
      </c>
      <c r="D1123" s="2">
        <v>0.6</v>
      </c>
      <c r="E1123" s="2" t="s">
        <v>3415</v>
      </c>
      <c r="F1123" s="2" t="str">
        <f>IF(ISNUMBER(FIND("% dfgh",tbPassiveSkills[[#This Row],[Original]])),_xlfn.CONCAT("+x%",tbPassiveSkills[[#This Row],[MetaName]]),"NO MATCH")</f>
        <v>NO MATCH</v>
      </c>
      <c r="G1123" s="2" t="s">
        <v>2815</v>
      </c>
    </row>
    <row r="1124" spans="3:7" ht="30" hidden="1" customHeight="1" x14ac:dyDescent="0.25">
      <c r="C1124" s="2" t="s">
        <v>2816</v>
      </c>
      <c r="D1124" s="1">
        <f>_xlfn.NUMBERVALUE(RIGHT(LEFT(tbPassiveSkills[[#This Row],[Original]],FIND("%",tbPassiveSkills[[#This Row],[Original]])-1),2))/100</f>
        <v>0.14000000000000001</v>
      </c>
      <c r="E1124" s="2" t="s">
        <v>3188</v>
      </c>
      <c r="F1124" s="2" t="str">
        <f>IF(ISNUMBER(FIND("% dfgh",tbPassiveSkills[[#This Row],[Original]])),_xlfn.CONCAT("+x%",tbPassiveSkills[[#This Row],[MetaName]]),"NO MATCH")</f>
        <v>NO MATCH</v>
      </c>
      <c r="G1124" s="2" t="s">
        <v>2807</v>
      </c>
    </row>
    <row r="1125" spans="3:7" ht="30" hidden="1" customHeight="1" x14ac:dyDescent="0.25">
      <c r="C1125" s="2" t="s">
        <v>2816</v>
      </c>
      <c r="D1125" s="2">
        <v>0.14000000000000001</v>
      </c>
      <c r="E1125" s="2" t="s">
        <v>3397</v>
      </c>
      <c r="F1125" s="2" t="str">
        <f>IF(ISNUMBER(FIND("% dfgh",tbPassiveSkills[[#This Row],[Original]])),_xlfn.CONCAT("+x%",tbPassiveSkills[[#This Row],[MetaName]]),"NO MATCH")</f>
        <v>NO MATCH</v>
      </c>
      <c r="G1125" s="2" t="s">
        <v>2806</v>
      </c>
    </row>
    <row r="1126" spans="3:7" ht="30" hidden="1" customHeight="1" x14ac:dyDescent="0.25">
      <c r="C1126" s="2" t="s">
        <v>2816</v>
      </c>
      <c r="D1126" s="2">
        <v>0.05</v>
      </c>
      <c r="E1126" s="2" t="s">
        <v>3494</v>
      </c>
      <c r="F1126" s="2" t="str">
        <f>IF(ISNUMBER(FIND("% dfgh",tbPassiveSkills[[#This Row],[Original]])),_xlfn.CONCAT("+x%",tbPassiveSkills[[#This Row],[MetaName]]),"NO MATCH")</f>
        <v>NO MATCH</v>
      </c>
      <c r="G1126" s="2" t="s">
        <v>2668</v>
      </c>
    </row>
    <row r="1127" spans="3:7" ht="30" hidden="1" customHeight="1" x14ac:dyDescent="0.25">
      <c r="C1127" s="2" t="s">
        <v>3121</v>
      </c>
      <c r="D1127" s="1">
        <f>_xlfn.NUMBERVALUE(RIGHT(LEFT(tbPassiveSkills[[#This Row],[Original]],FIND("%",tbPassiveSkills[[#This Row],[Original]])-1),2))/100</f>
        <v>0.12</v>
      </c>
      <c r="E1127" s="2" t="s">
        <v>3188</v>
      </c>
      <c r="F1127" s="2" t="str">
        <f>IF(ISNUMBER(FIND("% dfgh",tbPassiveSkills[[#This Row],[Original]])),_xlfn.CONCAT("+x%",tbPassiveSkills[[#This Row],[MetaName]]),"NO MATCH")</f>
        <v>NO MATCH</v>
      </c>
      <c r="G1127" s="2" t="s">
        <v>2803</v>
      </c>
    </row>
    <row r="1128" spans="3:7" ht="30" hidden="1" customHeight="1" x14ac:dyDescent="0.25">
      <c r="C1128" s="2" t="s">
        <v>3121</v>
      </c>
      <c r="D1128" s="2">
        <v>0.12</v>
      </c>
      <c r="E1128" s="2" t="s">
        <v>3397</v>
      </c>
      <c r="F1128" s="2" t="str">
        <f>IF(ISNUMBER(FIND("% dfgh",tbPassiveSkills[[#This Row],[Original]])),_xlfn.CONCAT("+x%",tbPassiveSkills[[#This Row],[MetaName]]),"NO MATCH")</f>
        <v>NO MATCH</v>
      </c>
      <c r="G1128" s="2" t="s">
        <v>2802</v>
      </c>
    </row>
    <row r="1129" spans="3:7" ht="30" hidden="1" customHeight="1" x14ac:dyDescent="0.25">
      <c r="C1129" s="2" t="s">
        <v>3121</v>
      </c>
      <c r="D1129" s="2">
        <v>0.1</v>
      </c>
      <c r="E1129" s="2" t="s">
        <v>3413</v>
      </c>
      <c r="F1129" s="2" t="str">
        <f>IF(ISNUMBER(FIND("% dfgh",tbPassiveSkills[[#This Row],[Original]])),_xlfn.CONCAT("+x%",tbPassiveSkills[[#This Row],[MetaName]]),"NO MATCH")</f>
        <v>NO MATCH</v>
      </c>
      <c r="G1129" s="2" t="s">
        <v>2817</v>
      </c>
    </row>
    <row r="1130" spans="3:7" ht="30" hidden="1" customHeight="1" x14ac:dyDescent="0.25">
      <c r="C1130" s="2" t="s">
        <v>3122</v>
      </c>
      <c r="D1130" s="1">
        <f>_xlfn.NUMBERVALUE(RIGHT(LEFT(tbPassiveSkills[[#This Row],[Original]],FIND("%",tbPassiveSkills[[#This Row],[Original]])-1),2))/100</f>
        <v>0.14000000000000001</v>
      </c>
      <c r="E1130" s="2" t="s">
        <v>3188</v>
      </c>
      <c r="F1130" s="2" t="str">
        <f>IF(ISNUMBER(FIND("% dfgh",tbPassiveSkills[[#This Row],[Original]])),_xlfn.CONCAT("+x%",tbPassiveSkills[[#This Row],[MetaName]]),"NO MATCH")</f>
        <v>NO MATCH</v>
      </c>
      <c r="G1130" s="2" t="s">
        <v>2807</v>
      </c>
    </row>
    <row r="1131" spans="3:7" ht="30" hidden="1" customHeight="1" x14ac:dyDescent="0.25">
      <c r="C1131" s="2" t="s">
        <v>3122</v>
      </c>
      <c r="D1131" s="2">
        <v>0.14000000000000001</v>
      </c>
      <c r="E1131" s="2" t="s">
        <v>3397</v>
      </c>
      <c r="F1131" s="2" t="str">
        <f>IF(ISNUMBER(FIND("% dfgh",tbPassiveSkills[[#This Row],[Original]])),_xlfn.CONCAT("+x%",tbPassiveSkills[[#This Row],[MetaName]]),"NO MATCH")</f>
        <v>NO MATCH</v>
      </c>
      <c r="G1131" s="2" t="s">
        <v>2806</v>
      </c>
    </row>
    <row r="1132" spans="3:7" ht="30" hidden="1" customHeight="1" x14ac:dyDescent="0.25">
      <c r="C1132" s="2" t="s">
        <v>3122</v>
      </c>
      <c r="D1132" s="2">
        <v>0.2</v>
      </c>
      <c r="E1132" s="2" t="s">
        <v>3413</v>
      </c>
      <c r="F1132" s="2" t="str">
        <f>IF(ISNUMBER(FIND("% dfgh",tbPassiveSkills[[#This Row],[Original]])),_xlfn.CONCAT("+x%",tbPassiveSkills[[#This Row],[MetaName]]),"NO MATCH")</f>
        <v>NO MATCH</v>
      </c>
      <c r="G1132" s="2" t="s">
        <v>2818</v>
      </c>
    </row>
    <row r="1133" spans="3:7" ht="30" hidden="1" customHeight="1" x14ac:dyDescent="0.25">
      <c r="C1133" s="2" t="s">
        <v>3123</v>
      </c>
      <c r="D1133" s="2">
        <v>0.08</v>
      </c>
      <c r="E1133" s="2" t="s">
        <v>3241</v>
      </c>
      <c r="F1133" s="2" t="str">
        <f>IF(ISNUMBER(FIND("% dfgh",tbPassiveSkills[[#This Row],[Original]])),_xlfn.CONCAT("+x%",tbPassiveSkills[[#This Row],[MetaName]]),"NO MATCH")</f>
        <v>NO MATCH</v>
      </c>
      <c r="G1133" s="2" t="s">
        <v>2820</v>
      </c>
    </row>
    <row r="1134" spans="3:7" ht="30" hidden="1" customHeight="1" x14ac:dyDescent="0.25">
      <c r="C1134" s="2" t="s">
        <v>3123</v>
      </c>
      <c r="D1134" s="2">
        <v>0.05</v>
      </c>
      <c r="E1134" s="2" t="s">
        <v>3270</v>
      </c>
      <c r="F1134" s="2" t="str">
        <f>IF(ISNUMBER(FIND("% dfgh",tbPassiveSkills[[#This Row],[Original]])),_xlfn.CONCAT("+x%",tbPassiveSkills[[#This Row],[MetaName]]),"NO MATCH")</f>
        <v>NO MATCH</v>
      </c>
      <c r="G1134" s="2" t="s">
        <v>2819</v>
      </c>
    </row>
    <row r="1135" spans="3:7" ht="30" hidden="1" customHeight="1" x14ac:dyDescent="0.25">
      <c r="C1135" s="2" t="s">
        <v>3124</v>
      </c>
      <c r="D1135" s="2">
        <v>0.08</v>
      </c>
      <c r="E1135" s="2" t="s">
        <v>3241</v>
      </c>
      <c r="F1135" s="2" t="str">
        <f>IF(ISNUMBER(FIND("% dfgh",tbPassiveSkills[[#This Row],[Original]])),_xlfn.CONCAT("+x%",tbPassiveSkills[[#This Row],[MetaName]]),"NO MATCH")</f>
        <v>NO MATCH</v>
      </c>
      <c r="G1135" s="2" t="s">
        <v>2820</v>
      </c>
    </row>
    <row r="1136" spans="3:7" ht="30" hidden="1" customHeight="1" x14ac:dyDescent="0.25">
      <c r="C1136" s="2" t="s">
        <v>3124</v>
      </c>
      <c r="D1136" s="2">
        <v>0.04</v>
      </c>
      <c r="E1136" s="2" t="s">
        <v>3270</v>
      </c>
      <c r="F1136" s="2" t="str">
        <f>IF(ISNUMBER(FIND("% dfgh",tbPassiveSkills[[#This Row],[Original]])),_xlfn.CONCAT("+x%",tbPassiveSkills[[#This Row],[MetaName]]),"NO MATCH")</f>
        <v>NO MATCH</v>
      </c>
      <c r="G1136" s="2" t="s">
        <v>2821</v>
      </c>
    </row>
    <row r="1137" spans="3:7" ht="30" hidden="1" customHeight="1" x14ac:dyDescent="0.25">
      <c r="C1137" s="2" t="s">
        <v>2822</v>
      </c>
      <c r="D1137" s="1">
        <f>_xlfn.NUMBERVALUE(RIGHT(LEFT(tbPassiveSkills[[#This Row],[Original]],FIND("%",tbPassiveSkills[[#This Row],[Original]])-1),2))/100</f>
        <v>0.1</v>
      </c>
      <c r="E1137" s="2" t="s">
        <v>3202</v>
      </c>
      <c r="F1137" s="2" t="str">
        <f>IF(ISNUMBER(FIND("% dfgh",tbPassiveSkills[[#This Row],[Original]])),_xlfn.CONCAT("+x%",tbPassiveSkills[[#This Row],[MetaName]]),"NO MATCH")</f>
        <v>NO MATCH</v>
      </c>
      <c r="G1137" s="2" t="s">
        <v>2823</v>
      </c>
    </row>
    <row r="1138" spans="3:7" ht="30" hidden="1" customHeight="1" x14ac:dyDescent="0.25">
      <c r="C1138" s="2" t="s">
        <v>2824</v>
      </c>
      <c r="D1138" s="2">
        <v>0.12</v>
      </c>
      <c r="E1138" s="2" t="s">
        <v>3520</v>
      </c>
      <c r="F1138" s="2" t="str">
        <f>IF(ISNUMBER(FIND("% dfgh",tbPassiveSkills[[#This Row],[Original]])),_xlfn.CONCAT("+x%",tbPassiveSkills[[#This Row],[MetaName]]),"NO MATCH")</f>
        <v>NO MATCH</v>
      </c>
      <c r="G1138" s="2" t="s">
        <v>2826</v>
      </c>
    </row>
    <row r="1139" spans="3:7" ht="30" hidden="1" customHeight="1" x14ac:dyDescent="0.25">
      <c r="C1139" s="2" t="s">
        <v>2824</v>
      </c>
      <c r="D1139" s="2">
        <v>0.3</v>
      </c>
      <c r="E1139" s="2" t="s">
        <v>3308</v>
      </c>
      <c r="F1139" s="2" t="str">
        <f>IF(ISNUMBER(FIND("% dfgh",tbPassiveSkills[[#This Row],[Original]])),_xlfn.CONCAT("+x%",tbPassiveSkills[[#This Row],[MetaName]]),"NO MATCH")</f>
        <v>NO MATCH</v>
      </c>
      <c r="G1139" s="2" t="s">
        <v>2825</v>
      </c>
    </row>
    <row r="1140" spans="3:7" ht="30" hidden="1" customHeight="1" x14ac:dyDescent="0.25">
      <c r="C1140" s="2" t="s">
        <v>3125</v>
      </c>
      <c r="D1140" s="2">
        <v>0.14000000000000001</v>
      </c>
      <c r="E1140" s="2" t="s">
        <v>3316</v>
      </c>
      <c r="F1140" s="2" t="str">
        <f>IF(ISNUMBER(FIND("% dfgh",tbPassiveSkills[[#This Row],[Original]])),_xlfn.CONCAT("+x%",tbPassiveSkills[[#This Row],[MetaName]]),"NO MATCH")</f>
        <v>NO MATCH</v>
      </c>
      <c r="G1140" s="2" t="s">
        <v>2827</v>
      </c>
    </row>
    <row r="1141" spans="3:7" ht="30" hidden="1" customHeight="1" x14ac:dyDescent="0.25">
      <c r="C1141" s="2" t="s">
        <v>3126</v>
      </c>
      <c r="D1141" s="1">
        <f>_xlfn.NUMBERVALUE(RIGHT(LEFT(tbPassiveSkills[[#This Row],[Original]],FIND("%",tbPassiveSkills[[#This Row],[Original]])-1),2))/100</f>
        <v>0.12</v>
      </c>
      <c r="E1141" s="2" t="s">
        <v>3194</v>
      </c>
      <c r="F1141" s="2" t="str">
        <f>IF(ISNUMBER(FIND("% dfgh",tbPassiveSkills[[#This Row],[Original]])),_xlfn.CONCAT("+x%",tbPassiveSkills[[#This Row],[MetaName]]),"NO MATCH")</f>
        <v>NO MATCH</v>
      </c>
      <c r="G1141" s="2" t="s">
        <v>2828</v>
      </c>
    </row>
    <row r="1142" spans="3:7" ht="30" hidden="1" customHeight="1" x14ac:dyDescent="0.25">
      <c r="C1142" s="2" t="s">
        <v>3127</v>
      </c>
      <c r="D1142" s="1">
        <f>_xlfn.NUMBERVALUE(RIGHT(LEFT(tbPassiveSkills[[#This Row],[Original]],FIND("%",tbPassiveSkills[[#This Row],[Original]])-1),2))/100</f>
        <v>0.16</v>
      </c>
      <c r="E1142" s="2" t="s">
        <v>3194</v>
      </c>
      <c r="F1142" s="2" t="str">
        <f>IF(ISNUMBER(FIND("% dfgh",tbPassiveSkills[[#This Row],[Original]])),_xlfn.CONCAT("+x%",tbPassiveSkills[[#This Row],[MetaName]]),"NO MATCH")</f>
        <v>NO MATCH</v>
      </c>
      <c r="G1142" s="2" t="s">
        <v>2829</v>
      </c>
    </row>
    <row r="1143" spans="3:7" ht="30" hidden="1" customHeight="1" x14ac:dyDescent="0.25">
      <c r="C1143" s="2" t="s">
        <v>2830</v>
      </c>
      <c r="D1143" s="2">
        <v>0.04</v>
      </c>
      <c r="E1143" s="2" t="s">
        <v>3270</v>
      </c>
      <c r="F1143" s="2" t="str">
        <f>IF(ISNUMBER(FIND("% dfgh",tbPassiveSkills[[#This Row],[Original]])),_xlfn.CONCAT("+x%",tbPassiveSkills[[#This Row],[MetaName]]),"NO MATCH")</f>
        <v>NO MATCH</v>
      </c>
      <c r="G1143" s="2" t="s">
        <v>2821</v>
      </c>
    </row>
    <row r="1144" spans="3:7" ht="30" hidden="1" customHeight="1" x14ac:dyDescent="0.25">
      <c r="C1144" s="2" t="s">
        <v>2830</v>
      </c>
      <c r="D1144" s="2">
        <v>0.1</v>
      </c>
      <c r="E1144" s="2" t="s">
        <v>3316</v>
      </c>
      <c r="F1144" s="2" t="str">
        <f>IF(ISNUMBER(FIND("% dfgh",tbPassiveSkills[[#This Row],[Original]])),_xlfn.CONCAT("+x%",tbPassiveSkills[[#This Row],[MetaName]]),"NO MATCH")</f>
        <v>NO MATCH</v>
      </c>
      <c r="G1144" s="2" t="s">
        <v>2831</v>
      </c>
    </row>
    <row r="1145" spans="3:7" ht="30" hidden="1" customHeight="1" x14ac:dyDescent="0.25">
      <c r="C1145" s="2" t="s">
        <v>2832</v>
      </c>
      <c r="D1145" s="2">
        <v>0.12</v>
      </c>
      <c r="E1145" s="2" t="s">
        <v>3344</v>
      </c>
      <c r="F1145" s="2" t="str">
        <f>IF(ISNUMBER(FIND("% dfgh",tbPassiveSkills[[#This Row],[Original]])),_xlfn.CONCAT("+x%",tbPassiveSkills[[#This Row],[MetaName]]),"NO MATCH")</f>
        <v>NO MATCH</v>
      </c>
      <c r="G1145" s="2" t="s">
        <v>2833</v>
      </c>
    </row>
    <row r="1146" spans="3:7" ht="30" hidden="1" customHeight="1" x14ac:dyDescent="0.25">
      <c r="C1146" s="2" t="s">
        <v>2834</v>
      </c>
      <c r="D1146" s="1">
        <f>_xlfn.NUMBERVALUE(RIGHT(LEFT(tbPassiveSkills[[#This Row],[Original]],FIND("%",tbPassiveSkills[[#This Row],[Original]])-1),2))/100</f>
        <v>0.02</v>
      </c>
      <c r="E1146" s="2" t="s">
        <v>3140</v>
      </c>
      <c r="F1146" s="2" t="str">
        <f>IF(ISNUMBER(FIND("% dfgh",tbPassiveSkills[[#This Row],[Original]])),_xlfn.CONCAT("+x%",tbPassiveSkills[[#This Row],[MetaName]]),"NO MATCH")</f>
        <v>NO MATCH</v>
      </c>
      <c r="G1146" s="2" t="s">
        <v>2674</v>
      </c>
    </row>
    <row r="1147" spans="3:7" ht="30" hidden="1" customHeight="1" x14ac:dyDescent="0.25">
      <c r="C1147" s="2" t="s">
        <v>2834</v>
      </c>
      <c r="D1147" s="2">
        <v>0.1</v>
      </c>
      <c r="E1147" s="2" t="s">
        <v>3344</v>
      </c>
      <c r="F1147" s="2" t="str">
        <f>IF(ISNUMBER(FIND("% dfgh",tbPassiveSkills[[#This Row],[Original]])),_xlfn.CONCAT("+x%",tbPassiveSkills[[#This Row],[MetaName]]),"NO MATCH")</f>
        <v>NO MATCH</v>
      </c>
      <c r="G1147" s="2" t="s">
        <v>2835</v>
      </c>
    </row>
    <row r="1148" spans="3:7" ht="30" hidden="1" customHeight="1" x14ac:dyDescent="0.25">
      <c r="C1148" s="2" t="s">
        <v>2836</v>
      </c>
      <c r="D1148" s="1">
        <f>_xlfn.NUMBERVALUE(RIGHT(LEFT(tbPassiveSkills[[#This Row],[Original]],FIND("%",tbPassiveSkills[[#This Row],[Original]])-1),2))/100</f>
        <v>0.1</v>
      </c>
      <c r="E1148" s="2" t="s">
        <v>3203</v>
      </c>
      <c r="F1148" s="2" t="str">
        <f>IF(ISNUMBER(FIND("% dfgh",tbPassiveSkills[[#This Row],[Original]])),_xlfn.CONCAT("+x%",tbPassiveSkills[[#This Row],[MetaName]]),"NO MATCH")</f>
        <v>NO MATCH</v>
      </c>
      <c r="G1148" s="2" t="s">
        <v>2837</v>
      </c>
    </row>
    <row r="1149" spans="3:7" ht="30" hidden="1" customHeight="1" x14ac:dyDescent="0.25">
      <c r="C1149" s="2" t="s">
        <v>2838</v>
      </c>
      <c r="D1149" s="1">
        <f>_xlfn.NUMBERVALUE(RIGHT(LEFT(tbPassiveSkills[[#This Row],[Original]],FIND("%",tbPassiveSkills[[#This Row],[Original]])-1),2))/100</f>
        <v>0.12</v>
      </c>
      <c r="E1149" s="2" t="s">
        <v>3189</v>
      </c>
      <c r="F1149" s="2" t="str">
        <f>IF(ISNUMBER(FIND("% dfgh",tbPassiveSkills[[#This Row],[Original]])),_xlfn.CONCAT("+x%",tbPassiveSkills[[#This Row],[MetaName]]),"NO MATCH")</f>
        <v>NO MATCH</v>
      </c>
      <c r="G1149" s="2" t="s">
        <v>2840</v>
      </c>
    </row>
    <row r="1150" spans="3:7" ht="30" hidden="1" customHeight="1" x14ac:dyDescent="0.25">
      <c r="C1150" s="2" t="s">
        <v>2838</v>
      </c>
      <c r="D1150" s="2">
        <v>0.12</v>
      </c>
      <c r="E1150" s="2" t="s">
        <v>3398</v>
      </c>
      <c r="F1150" s="2" t="str">
        <f>IF(ISNUMBER(FIND("% dfgh",tbPassiveSkills[[#This Row],[Original]])),_xlfn.CONCAT("+x%",tbPassiveSkills[[#This Row],[MetaName]]),"NO MATCH")</f>
        <v>NO MATCH</v>
      </c>
      <c r="G1150" s="2" t="s">
        <v>2839</v>
      </c>
    </row>
    <row r="1151" spans="3:7" ht="30" hidden="1" customHeight="1" x14ac:dyDescent="0.25">
      <c r="C1151" s="2" t="s">
        <v>2841</v>
      </c>
      <c r="D1151" s="1">
        <f>_xlfn.NUMBERVALUE(RIGHT(LEFT(tbPassiveSkills[[#This Row],[Original]],FIND("%",tbPassiveSkills[[#This Row],[Original]])-1),2))/100</f>
        <v>0.12</v>
      </c>
      <c r="E1151" s="2" t="s">
        <v>3189</v>
      </c>
      <c r="F1151" s="2" t="str">
        <f>IF(ISNUMBER(FIND("% dfgh",tbPassiveSkills[[#This Row],[Original]])),_xlfn.CONCAT("+x%",tbPassiveSkills[[#This Row],[MetaName]]),"NO MATCH")</f>
        <v>NO MATCH</v>
      </c>
      <c r="G1151" s="2" t="s">
        <v>2840</v>
      </c>
    </row>
    <row r="1152" spans="3:7" ht="30" hidden="1" customHeight="1" x14ac:dyDescent="0.25">
      <c r="C1152" s="2" t="s">
        <v>2841</v>
      </c>
      <c r="D1152" s="2">
        <v>0.04</v>
      </c>
      <c r="E1152" s="2" t="s">
        <v>3270</v>
      </c>
      <c r="F1152" s="2" t="str">
        <f>IF(ISNUMBER(FIND("% dfgh",tbPassiveSkills[[#This Row],[Original]])),_xlfn.CONCAT("+x%",tbPassiveSkills[[#This Row],[MetaName]]),"NO MATCH")</f>
        <v>NO MATCH</v>
      </c>
      <c r="G1152" s="2" t="s">
        <v>2821</v>
      </c>
    </row>
    <row r="1153" spans="3:7" ht="30" hidden="1" customHeight="1" x14ac:dyDescent="0.25">
      <c r="C1153" s="2" t="s">
        <v>2841</v>
      </c>
      <c r="D1153" s="2">
        <v>0.12</v>
      </c>
      <c r="E1153" s="2" t="s">
        <v>3398</v>
      </c>
      <c r="F1153" s="2" t="str">
        <f>IF(ISNUMBER(FIND("% dfgh",tbPassiveSkills[[#This Row],[Original]])),_xlfn.CONCAT("+x%",tbPassiveSkills[[#This Row],[MetaName]]),"NO MATCH")</f>
        <v>NO MATCH</v>
      </c>
      <c r="G1153" s="2" t="s">
        <v>2839</v>
      </c>
    </row>
    <row r="1154" spans="3:7" ht="30" hidden="1" customHeight="1" x14ac:dyDescent="0.25">
      <c r="C1154" s="2" t="s">
        <v>2842</v>
      </c>
      <c r="D1154" s="2">
        <v>0.15</v>
      </c>
      <c r="E1154" s="2" t="s">
        <v>3424</v>
      </c>
      <c r="F1154" s="2" t="str">
        <f>IF(ISNUMBER(FIND("% dfgh",tbPassiveSkills[[#This Row],[Original]])),_xlfn.CONCAT("+x%",tbPassiveSkills[[#This Row],[MetaName]]),"NO MATCH")</f>
        <v>NO MATCH</v>
      </c>
      <c r="G1154" s="2" t="s">
        <v>2843</v>
      </c>
    </row>
    <row r="1155" spans="3:7" ht="30" hidden="1" customHeight="1" x14ac:dyDescent="0.25">
      <c r="C1155" s="2" t="s">
        <v>2844</v>
      </c>
      <c r="D1155" s="2">
        <v>0.12</v>
      </c>
      <c r="E1155" s="2" t="s">
        <v>3425</v>
      </c>
      <c r="F1155" s="2" t="str">
        <f>IF(ISNUMBER(FIND("% dfgh",tbPassiveSkills[[#This Row],[Original]])),_xlfn.CONCAT("+x%",tbPassiveSkills[[#This Row],[MetaName]]),"NO MATCH")</f>
        <v>NO MATCH</v>
      </c>
      <c r="G1155" s="2" t="s">
        <v>2845</v>
      </c>
    </row>
    <row r="1156" spans="3:7" ht="30" hidden="1" customHeight="1" x14ac:dyDescent="0.25">
      <c r="C1156" s="2" t="s">
        <v>2846</v>
      </c>
      <c r="D1156" s="1">
        <f>_xlfn.NUMBERVALUE(RIGHT(LEFT(tbPassiveSkills[[#This Row],[Original]],FIND("%",tbPassiveSkills[[#This Row],[Original]])-1),2))/100</f>
        <v>0.15</v>
      </c>
      <c r="E1156" s="2" t="s">
        <v>3179</v>
      </c>
      <c r="F1156" s="2" t="str">
        <f>IF(ISNUMBER(FIND("% dfgh",tbPassiveSkills[[#This Row],[Original]])),_xlfn.CONCAT("+x%",tbPassiveSkills[[#This Row],[MetaName]]),"NO MATCH")</f>
        <v>NO MATCH</v>
      </c>
      <c r="G1156" s="2" t="s">
        <v>2847</v>
      </c>
    </row>
    <row r="1157" spans="3:7" ht="30" hidden="1" customHeight="1" x14ac:dyDescent="0.25">
      <c r="C1157" s="2" t="s">
        <v>2846</v>
      </c>
      <c r="D1157" s="2">
        <v>0.12</v>
      </c>
      <c r="E1157" s="2" t="s">
        <v>3425</v>
      </c>
      <c r="F1157" s="2" t="str">
        <f>IF(ISNUMBER(FIND("% dfgh",tbPassiveSkills[[#This Row],[Original]])),_xlfn.CONCAT("+x%",tbPassiveSkills[[#This Row],[MetaName]]),"NO MATCH")</f>
        <v>NO MATCH</v>
      </c>
      <c r="G1157" s="2" t="s">
        <v>2845</v>
      </c>
    </row>
    <row r="1158" spans="3:7" ht="30" hidden="1" customHeight="1" x14ac:dyDescent="0.25">
      <c r="C1158" s="2" t="s">
        <v>2848</v>
      </c>
      <c r="D1158" s="2">
        <v>0.12</v>
      </c>
      <c r="E1158" s="2" t="s">
        <v>3425</v>
      </c>
      <c r="F1158" s="2" t="str">
        <f>IF(ISNUMBER(FIND("% dfgh",tbPassiveSkills[[#This Row],[Original]])),_xlfn.CONCAT("+x%",tbPassiveSkills[[#This Row],[MetaName]]),"NO MATCH")</f>
        <v>NO MATCH</v>
      </c>
      <c r="G1158" s="2" t="s">
        <v>2845</v>
      </c>
    </row>
    <row r="1159" spans="3:7" ht="30" hidden="1" customHeight="1" x14ac:dyDescent="0.25">
      <c r="C1159" s="2" t="s">
        <v>2848</v>
      </c>
      <c r="D1159" s="2">
        <v>0.15</v>
      </c>
      <c r="E1159" s="2" t="s">
        <v>3426</v>
      </c>
      <c r="F1159" s="2" t="str">
        <f>IF(ISNUMBER(FIND("% dfgh",tbPassiveSkills[[#This Row],[Original]])),_xlfn.CONCAT("+x%",tbPassiveSkills[[#This Row],[MetaName]]),"NO MATCH")</f>
        <v>NO MATCH</v>
      </c>
      <c r="G1159" s="2" t="s">
        <v>2849</v>
      </c>
    </row>
    <row r="1160" spans="3:7" ht="30" hidden="1" customHeight="1" x14ac:dyDescent="0.25">
      <c r="C1160" s="2" t="s">
        <v>2850</v>
      </c>
      <c r="D1160" s="1">
        <f>_xlfn.NUMBERVALUE(RIGHT(LEFT(tbPassiveSkills[[#This Row],[Original]],FIND("%",tbPassiveSkills[[#This Row],[Original]])-1),2))/100</f>
        <v>0.15</v>
      </c>
      <c r="E1160" s="2" t="s">
        <v>3184</v>
      </c>
      <c r="F1160" s="2" t="str">
        <f>IF(ISNUMBER(FIND("% dfgh",tbPassiveSkills[[#This Row],[Original]])),_xlfn.CONCAT("+x%",tbPassiveSkills[[#This Row],[MetaName]]),"NO MATCH")</f>
        <v>NO MATCH</v>
      </c>
      <c r="G1160" s="2" t="s">
        <v>2851</v>
      </c>
    </row>
    <row r="1161" spans="3:7" ht="30" hidden="1" customHeight="1" x14ac:dyDescent="0.25">
      <c r="C1161" s="2" t="s">
        <v>2850</v>
      </c>
      <c r="D1161" s="2">
        <v>0.12</v>
      </c>
      <c r="E1161" s="2" t="s">
        <v>3425</v>
      </c>
      <c r="F1161" s="2" t="str">
        <f>IF(ISNUMBER(FIND("% dfgh",tbPassiveSkills[[#This Row],[Original]])),_xlfn.CONCAT("+x%",tbPassiveSkills[[#This Row],[MetaName]]),"NO MATCH")</f>
        <v>NO MATCH</v>
      </c>
      <c r="G1161" s="2" t="s">
        <v>2845</v>
      </c>
    </row>
    <row r="1162" spans="3:7" ht="30" hidden="1" customHeight="1" x14ac:dyDescent="0.25">
      <c r="C1162" s="2" t="s">
        <v>2852</v>
      </c>
      <c r="D1162" s="2">
        <v>0.15</v>
      </c>
      <c r="E1162" s="2" t="s">
        <v>3427</v>
      </c>
      <c r="F1162" s="2" t="str">
        <f>IF(ISNUMBER(FIND("% dfgh",tbPassiveSkills[[#This Row],[Original]])),_xlfn.CONCAT("+x%",tbPassiveSkills[[#This Row],[MetaName]]),"NO MATCH")</f>
        <v>NO MATCH</v>
      </c>
      <c r="G1162" s="2" t="s">
        <v>2853</v>
      </c>
    </row>
    <row r="1163" spans="3:7" ht="30" hidden="1" customHeight="1" x14ac:dyDescent="0.25">
      <c r="C1163" s="2" t="s">
        <v>2854</v>
      </c>
      <c r="D1163" s="1">
        <f>_xlfn.NUMBERVALUE(RIGHT(LEFT(tbPassiveSkills[[#This Row],[Original]],FIND("%",tbPassiveSkills[[#This Row],[Original]])-1),2))/100</f>
        <v>0.15</v>
      </c>
      <c r="E1163" s="2" t="s">
        <v>3179</v>
      </c>
      <c r="F1163" s="2" t="str">
        <f>IF(ISNUMBER(FIND("% dfgh",tbPassiveSkills[[#This Row],[Original]])),_xlfn.CONCAT("+x%",tbPassiveSkills[[#This Row],[MetaName]]),"NO MATCH")</f>
        <v>NO MATCH</v>
      </c>
      <c r="G1163" s="2" t="s">
        <v>2847</v>
      </c>
    </row>
    <row r="1164" spans="3:7" ht="30" hidden="1" customHeight="1" x14ac:dyDescent="0.25">
      <c r="C1164" s="2" t="s">
        <v>2854</v>
      </c>
      <c r="D1164" s="2">
        <v>0.15</v>
      </c>
      <c r="E1164" s="2" t="s">
        <v>3427</v>
      </c>
      <c r="F1164" s="2" t="str">
        <f>IF(ISNUMBER(FIND("% dfgh",tbPassiveSkills[[#This Row],[Original]])),_xlfn.CONCAT("+x%",tbPassiveSkills[[#This Row],[MetaName]]),"NO MATCH")</f>
        <v>NO MATCH</v>
      </c>
      <c r="G1164" s="2" t="s">
        <v>2853</v>
      </c>
    </row>
    <row r="1165" spans="3:7" ht="30" hidden="1" customHeight="1" x14ac:dyDescent="0.25">
      <c r="C1165" s="2" t="s">
        <v>2855</v>
      </c>
      <c r="D1165" s="2">
        <v>0.12</v>
      </c>
      <c r="E1165" s="2" t="s">
        <v>3425</v>
      </c>
      <c r="F1165" s="2" t="str">
        <f>IF(ISNUMBER(FIND("% dfgh",tbPassiveSkills[[#This Row],[Original]])),_xlfn.CONCAT("+x%",tbPassiveSkills[[#This Row],[MetaName]]),"NO MATCH")</f>
        <v>NO MATCH</v>
      </c>
      <c r="G1165" s="2" t="s">
        <v>2845</v>
      </c>
    </row>
    <row r="1166" spans="3:7" ht="30" hidden="1" customHeight="1" x14ac:dyDescent="0.25">
      <c r="C1166" s="2" t="s">
        <v>2855</v>
      </c>
      <c r="D1166" s="2">
        <v>0.15</v>
      </c>
      <c r="E1166" s="2" t="s">
        <v>3427</v>
      </c>
      <c r="F1166" s="2" t="str">
        <f>IF(ISNUMBER(FIND("% dfgh",tbPassiveSkills[[#This Row],[Original]])),_xlfn.CONCAT("+x%",tbPassiveSkills[[#This Row],[MetaName]]),"NO MATCH")</f>
        <v>NO MATCH</v>
      </c>
      <c r="G1166" s="2" t="s">
        <v>2853</v>
      </c>
    </row>
    <row r="1167" spans="3:7" ht="30" hidden="1" customHeight="1" x14ac:dyDescent="0.25">
      <c r="C1167" s="2" t="s">
        <v>2856</v>
      </c>
      <c r="D1167" s="2">
        <v>0.15</v>
      </c>
      <c r="E1167" s="2" t="s">
        <v>3426</v>
      </c>
      <c r="F1167" s="2" t="str">
        <f>IF(ISNUMBER(FIND("% dfgh",tbPassiveSkills[[#This Row],[Original]])),_xlfn.CONCAT("+x%",tbPassiveSkills[[#This Row],[MetaName]]),"NO MATCH")</f>
        <v>NO MATCH</v>
      </c>
      <c r="G1167" s="2" t="s">
        <v>2849</v>
      </c>
    </row>
    <row r="1168" spans="3:7" ht="30" hidden="1" customHeight="1" x14ac:dyDescent="0.25">
      <c r="C1168" s="2" t="s">
        <v>2856</v>
      </c>
      <c r="D1168" s="2">
        <v>0.15</v>
      </c>
      <c r="E1168" s="2" t="s">
        <v>3427</v>
      </c>
      <c r="F1168" s="2" t="str">
        <f>IF(ISNUMBER(FIND("% dfgh",tbPassiveSkills[[#This Row],[Original]])),_xlfn.CONCAT("+x%",tbPassiveSkills[[#This Row],[MetaName]]),"NO MATCH")</f>
        <v>NO MATCH</v>
      </c>
      <c r="G1168" s="2" t="s">
        <v>2853</v>
      </c>
    </row>
    <row r="1169" spans="3:7" ht="30" hidden="1" customHeight="1" x14ac:dyDescent="0.25">
      <c r="C1169" s="2" t="s">
        <v>2857</v>
      </c>
      <c r="D1169" s="1">
        <f>_xlfn.NUMBERVALUE(RIGHT(LEFT(tbPassiveSkills[[#This Row],[Original]],FIND("%",tbPassiveSkills[[#This Row],[Original]])-1),2))/100</f>
        <v>0.15</v>
      </c>
      <c r="E1169" s="2" t="s">
        <v>3184</v>
      </c>
      <c r="F1169" s="2" t="str">
        <f>IF(ISNUMBER(FIND("% dfgh",tbPassiveSkills[[#This Row],[Original]])),_xlfn.CONCAT("+x%",tbPassiveSkills[[#This Row],[MetaName]]),"NO MATCH")</f>
        <v>NO MATCH</v>
      </c>
      <c r="G1169" s="2" t="s">
        <v>2851</v>
      </c>
    </row>
    <row r="1170" spans="3:7" ht="30" hidden="1" customHeight="1" x14ac:dyDescent="0.25">
      <c r="C1170" s="2" t="s">
        <v>2857</v>
      </c>
      <c r="D1170" s="2">
        <v>0.15</v>
      </c>
      <c r="E1170" s="2" t="s">
        <v>3427</v>
      </c>
      <c r="F1170" s="2" t="str">
        <f>IF(ISNUMBER(FIND("% dfgh",tbPassiveSkills[[#This Row],[Original]])),_xlfn.CONCAT("+x%",tbPassiveSkills[[#This Row],[MetaName]]),"NO MATCH")</f>
        <v>NO MATCH</v>
      </c>
      <c r="G1170" s="2" t="s">
        <v>2853</v>
      </c>
    </row>
    <row r="1171" spans="3:7" ht="30" hidden="1" customHeight="1" x14ac:dyDescent="0.25">
      <c r="C1171" s="2" t="s">
        <v>3128</v>
      </c>
      <c r="D1171" s="2">
        <v>0.12</v>
      </c>
      <c r="E1171" s="2" t="s">
        <v>3286</v>
      </c>
      <c r="F1171" s="2" t="str">
        <f>IF(ISNUMBER(FIND("% dfgh",tbPassiveSkills[[#This Row],[Original]])),_xlfn.CONCAT("+x%",tbPassiveSkills[[#This Row],[MetaName]]),"NO MATCH")</f>
        <v>NO MATCH</v>
      </c>
      <c r="G1171" s="2" t="s">
        <v>2858</v>
      </c>
    </row>
    <row r="1172" spans="3:7" ht="30" hidden="1" customHeight="1" x14ac:dyDescent="0.25">
      <c r="C1172" s="2" t="s">
        <v>3128</v>
      </c>
      <c r="D1172" s="2">
        <v>0.2</v>
      </c>
      <c r="E1172" s="2" t="s">
        <v>3222</v>
      </c>
      <c r="F1172" s="2" t="str">
        <f>IF(ISNUMBER(FIND("% dfgh",tbPassiveSkills[[#This Row],[Original]])),_xlfn.CONCAT("+x%",tbPassiveSkills[[#This Row],[MetaName]]),"NO MATCH")</f>
        <v>NO MATCH</v>
      </c>
      <c r="G1172" s="2" t="s">
        <v>2859</v>
      </c>
    </row>
    <row r="1173" spans="3:7" ht="30" hidden="1" customHeight="1" x14ac:dyDescent="0.25">
      <c r="C1173" s="2" t="s">
        <v>3129</v>
      </c>
      <c r="D1173" s="2">
        <v>0.12</v>
      </c>
      <c r="E1173" s="2" t="s">
        <v>3286</v>
      </c>
      <c r="F1173" s="2" t="str">
        <f>IF(ISNUMBER(FIND("% dfgh",tbPassiveSkills[[#This Row],[Original]])),_xlfn.CONCAT("+x%",tbPassiveSkills[[#This Row],[MetaName]]),"NO MATCH")</f>
        <v>NO MATCH</v>
      </c>
      <c r="G1173" s="2" t="s">
        <v>2858</v>
      </c>
    </row>
    <row r="1174" spans="3:7" ht="30" hidden="1" customHeight="1" x14ac:dyDescent="0.25">
      <c r="C1174" s="2" t="s">
        <v>2860</v>
      </c>
      <c r="D1174" s="2">
        <v>0.12</v>
      </c>
      <c r="E1174" s="2" t="s">
        <v>3341</v>
      </c>
      <c r="F1174" s="2" t="str">
        <f>IF(ISNUMBER(FIND("% dfgh",tbPassiveSkills[[#This Row],[Original]])),_xlfn.CONCAT("+x%",tbPassiveSkills[[#This Row],[MetaName]]),"NO MATCH")</f>
        <v>NO MATCH</v>
      </c>
      <c r="G1174" s="2" t="s">
        <v>2861</v>
      </c>
    </row>
    <row r="1175" spans="3:7" ht="30" hidden="1" customHeight="1" x14ac:dyDescent="0.25">
      <c r="C1175" s="2" t="s">
        <v>2862</v>
      </c>
      <c r="D1175" s="2">
        <v>0.03</v>
      </c>
      <c r="E1175" s="2" t="s">
        <v>3259</v>
      </c>
      <c r="F1175" s="2" t="str">
        <f>IF(ISNUMBER(FIND("% dfgh",tbPassiveSkills[[#This Row],[Original]])),_xlfn.CONCAT("+x%",tbPassiveSkills[[#This Row],[MetaName]]),"NO MATCH")</f>
        <v>NO MATCH</v>
      </c>
      <c r="G1175" s="2" t="s">
        <v>1838</v>
      </c>
    </row>
    <row r="1176" spans="3:7" ht="30" hidden="1" customHeight="1" x14ac:dyDescent="0.25">
      <c r="C1176" s="2" t="s">
        <v>2862</v>
      </c>
      <c r="D1176" s="2">
        <v>0.1</v>
      </c>
      <c r="E1176" s="2" t="s">
        <v>3341</v>
      </c>
      <c r="F1176" s="2" t="str">
        <f>IF(ISNUMBER(FIND("% dfgh",tbPassiveSkills[[#This Row],[Original]])),_xlfn.CONCAT("+x%",tbPassiveSkills[[#This Row],[MetaName]]),"NO MATCH")</f>
        <v>NO MATCH</v>
      </c>
      <c r="G1176" s="2" t="s">
        <v>2863</v>
      </c>
    </row>
    <row r="1177" spans="3:7" ht="30" hidden="1" customHeight="1" x14ac:dyDescent="0.25">
      <c r="C1177" s="2" t="s">
        <v>2864</v>
      </c>
      <c r="D1177" s="2">
        <v>0.05</v>
      </c>
      <c r="E1177" s="2" t="s">
        <v>3459</v>
      </c>
      <c r="F1177" s="2" t="str">
        <f>IF(ISNUMBER(FIND("% dfgh",tbPassiveSkills[[#This Row],[Original]])),_xlfn.CONCAT("+x%",tbPassiveSkills[[#This Row],[MetaName]]),"NO MATCH")</f>
        <v>NO MATCH</v>
      </c>
      <c r="G1177" s="2" t="s">
        <v>2865</v>
      </c>
    </row>
    <row r="1178" spans="3:7" ht="30" hidden="1" customHeight="1" x14ac:dyDescent="0.25">
      <c r="C1178" s="2" t="s">
        <v>2864</v>
      </c>
      <c r="D1178" s="2">
        <v>0.1</v>
      </c>
      <c r="E1178" s="2" t="s">
        <v>3341</v>
      </c>
      <c r="F1178" s="2" t="str">
        <f>IF(ISNUMBER(FIND("% dfgh",tbPassiveSkills[[#This Row],[Original]])),_xlfn.CONCAT("+x%",tbPassiveSkills[[#This Row],[MetaName]]),"NO MATCH")</f>
        <v>NO MATCH</v>
      </c>
      <c r="G1178" s="2" t="s">
        <v>2863</v>
      </c>
    </row>
    <row r="1179" spans="3:7" ht="30" hidden="1" customHeight="1" x14ac:dyDescent="0.25">
      <c r="C1179" s="2" t="s">
        <v>3130</v>
      </c>
      <c r="D1179" s="2">
        <v>0.08</v>
      </c>
      <c r="E1179" s="2" t="s">
        <v>3353</v>
      </c>
      <c r="F1179" s="2" t="str">
        <f>IF(ISNUMBER(FIND("% dfgh",tbPassiveSkills[[#This Row],[Original]])),_xlfn.CONCAT("+x%",tbPassiveSkills[[#This Row],[MetaName]]),"NO MATCH")</f>
        <v>NO MATCH</v>
      </c>
      <c r="G1179" s="2" t="s">
        <v>2866</v>
      </c>
    </row>
    <row r="1180" spans="3:7" ht="30" hidden="1" customHeight="1" x14ac:dyDescent="0.25">
      <c r="C1180" s="2" t="s">
        <v>3130</v>
      </c>
      <c r="D1180" s="2">
        <v>0.2</v>
      </c>
      <c r="E1180" s="2" t="s">
        <v>3223</v>
      </c>
      <c r="F1180" s="2" t="str">
        <f>IF(ISNUMBER(FIND("% dfgh",tbPassiveSkills[[#This Row],[Original]])),_xlfn.CONCAT("+x%",tbPassiveSkills[[#This Row],[MetaName]]),"NO MATCH")</f>
        <v>NO MATCH</v>
      </c>
      <c r="G1180" s="2" t="s">
        <v>2867</v>
      </c>
    </row>
    <row r="1181" spans="3:7" ht="30" hidden="1" customHeight="1" x14ac:dyDescent="0.25">
      <c r="C1181" s="2" t="s">
        <v>3131</v>
      </c>
      <c r="D1181" s="2">
        <v>0.12</v>
      </c>
      <c r="E1181" s="2" t="s">
        <v>3353</v>
      </c>
      <c r="F1181" s="2" t="str">
        <f>IF(ISNUMBER(FIND("% dfgh",tbPassiveSkills[[#This Row],[Original]])),_xlfn.CONCAT("+x%",tbPassiveSkills[[#This Row],[MetaName]]),"NO MATCH")</f>
        <v>NO MATCH</v>
      </c>
      <c r="G1181" s="2" t="s">
        <v>2868</v>
      </c>
    </row>
    <row r="1182" spans="3:7" ht="30" hidden="1" customHeight="1" x14ac:dyDescent="0.25">
      <c r="C1182" s="2" t="s">
        <v>2869</v>
      </c>
      <c r="D1182" s="2">
        <v>0.04</v>
      </c>
      <c r="E1182" s="2" t="s">
        <v>3525</v>
      </c>
      <c r="F1182" s="2" t="str">
        <f>IF(ISNUMBER(FIND("% dfgh",tbPassiveSkills[[#This Row],[Original]])),_xlfn.CONCAT("+x%",tbPassiveSkills[[#This Row],[MetaName]]),"NO MATCH")</f>
        <v>NO MATCH</v>
      </c>
      <c r="G1182" s="2" t="s">
        <v>2241</v>
      </c>
    </row>
    <row r="1183" spans="3:7" ht="30" hidden="1" customHeight="1" x14ac:dyDescent="0.25">
      <c r="C1183" s="2" t="s">
        <v>2869</v>
      </c>
      <c r="D1183" s="2">
        <v>0.1</v>
      </c>
      <c r="E1183" s="2" t="s">
        <v>3353</v>
      </c>
      <c r="F1183" s="2" t="str">
        <f>IF(ISNUMBER(FIND("% dfgh",tbPassiveSkills[[#This Row],[Original]])),_xlfn.CONCAT("+x%",tbPassiveSkills[[#This Row],[MetaName]]),"NO MATCH")</f>
        <v>NO MATCH</v>
      </c>
      <c r="G1183" s="2" t="s">
        <v>2870</v>
      </c>
    </row>
    <row r="1184" spans="3:7" ht="30" hidden="1" customHeight="1" x14ac:dyDescent="0.25">
      <c r="C1184" s="2" t="s">
        <v>2871</v>
      </c>
      <c r="D1184" s="2">
        <v>0.1</v>
      </c>
      <c r="E1184" s="2" t="s">
        <v>3463</v>
      </c>
      <c r="F1184" s="2" t="str">
        <f>IF(ISNUMBER(FIND("% dfgh",tbPassiveSkills[[#This Row],[Original]])),_xlfn.CONCAT("+x%",tbPassiveSkills[[#This Row],[MetaName]]),"NO MATCH")</f>
        <v>NO MATCH</v>
      </c>
      <c r="G1184" s="2" t="s">
        <v>1959</v>
      </c>
    </row>
    <row r="1185" spans="3:7" ht="30" hidden="1" customHeight="1" x14ac:dyDescent="0.25">
      <c r="C1185" s="2" t="s">
        <v>2871</v>
      </c>
      <c r="D1185" s="2">
        <v>0.1</v>
      </c>
      <c r="E1185" s="2" t="s">
        <v>3353</v>
      </c>
      <c r="F1185" s="2" t="str">
        <f>IF(ISNUMBER(FIND("% dfgh",tbPassiveSkills[[#This Row],[Original]])),_xlfn.CONCAT("+x%",tbPassiveSkills[[#This Row],[MetaName]]),"NO MATCH")</f>
        <v>NO MATCH</v>
      </c>
      <c r="G1185" s="2" t="s">
        <v>2870</v>
      </c>
    </row>
    <row r="1186" spans="3:7" ht="30" hidden="1" customHeight="1" x14ac:dyDescent="0.25">
      <c r="C1186" s="2" t="s">
        <v>2872</v>
      </c>
      <c r="D1186" s="2">
        <v>0.15</v>
      </c>
      <c r="E1186" s="2" t="s">
        <v>3463</v>
      </c>
      <c r="F1186" s="2" t="str">
        <f>IF(ISNUMBER(FIND("% dfgh",tbPassiveSkills[[#This Row],[Original]])),_xlfn.CONCAT("+x%",tbPassiveSkills[[#This Row],[MetaName]]),"NO MATCH")</f>
        <v>NO MATCH</v>
      </c>
      <c r="G1186" s="2" t="s">
        <v>2874</v>
      </c>
    </row>
    <row r="1187" spans="3:7" ht="30" hidden="1" customHeight="1" x14ac:dyDescent="0.25">
      <c r="C1187" s="2" t="s">
        <v>2872</v>
      </c>
      <c r="D1187" s="2">
        <v>0.15</v>
      </c>
      <c r="E1187" s="2" t="s">
        <v>3353</v>
      </c>
      <c r="F1187" s="2" t="str">
        <f>IF(ISNUMBER(FIND("% dfgh",tbPassiveSkills[[#This Row],[Original]])),_xlfn.CONCAT("+x%",tbPassiveSkills[[#This Row],[MetaName]]),"NO MATCH")</f>
        <v>NO MATCH</v>
      </c>
      <c r="G1187" s="2" t="s">
        <v>2873</v>
      </c>
    </row>
    <row r="1188" spans="3:7" ht="30" hidden="1" customHeight="1" x14ac:dyDescent="0.25">
      <c r="C1188" s="2" t="s">
        <v>2872</v>
      </c>
      <c r="D1188" s="2">
        <v>0.2</v>
      </c>
      <c r="E1188" s="2" t="s">
        <v>3360</v>
      </c>
      <c r="F1188" s="2" t="str">
        <f>IF(ISNUMBER(FIND("% dfgh",tbPassiveSkills[[#This Row],[Original]])),_xlfn.CONCAT("+x%",tbPassiveSkills[[#This Row],[MetaName]]),"NO MATCH")</f>
        <v>NO MATCH</v>
      </c>
      <c r="G1188" s="2" t="s">
        <v>2875</v>
      </c>
    </row>
    <row r="1189" spans="3:7" ht="30" hidden="1" customHeight="1" x14ac:dyDescent="0.25">
      <c r="C1189" s="2" t="s">
        <v>2876</v>
      </c>
      <c r="D1189" s="2">
        <v>0.12</v>
      </c>
      <c r="E1189" s="2" t="s">
        <v>3366</v>
      </c>
      <c r="F1189" s="2" t="str">
        <f>IF(ISNUMBER(FIND("% dfgh",tbPassiveSkills[[#This Row],[Original]])),_xlfn.CONCAT("+x%",tbPassiveSkills[[#This Row],[MetaName]]),"NO MATCH")</f>
        <v>NO MATCH</v>
      </c>
      <c r="G1189" s="2" t="s">
        <v>2877</v>
      </c>
    </row>
    <row r="1190" spans="3:7" ht="30" hidden="1" customHeight="1" x14ac:dyDescent="0.25">
      <c r="C1190" s="2" t="s">
        <v>2878</v>
      </c>
      <c r="D1190" s="2">
        <v>0.1</v>
      </c>
      <c r="E1190" s="2" t="s">
        <v>3336</v>
      </c>
      <c r="F1190" s="2" t="str">
        <f>IF(ISNUMBER(FIND("% dfgh",tbPassiveSkills[[#This Row],[Original]])),_xlfn.CONCAT("+x%",tbPassiveSkills[[#This Row],[MetaName]]),"NO MATCH")</f>
        <v>NO MATCH</v>
      </c>
      <c r="G1190" s="2" t="s">
        <v>2338</v>
      </c>
    </row>
    <row r="1191" spans="3:7" ht="30" hidden="1" customHeight="1" x14ac:dyDescent="0.25">
      <c r="C1191" s="2" t="s">
        <v>2878</v>
      </c>
      <c r="D1191" s="2">
        <v>0.1</v>
      </c>
      <c r="E1191" s="2" t="s">
        <v>3366</v>
      </c>
      <c r="F1191" s="2" t="str">
        <f>IF(ISNUMBER(FIND("% dfgh",tbPassiveSkills[[#This Row],[Original]])),_xlfn.CONCAT("+x%",tbPassiveSkills[[#This Row],[MetaName]]),"NO MATCH")</f>
        <v>NO MATCH</v>
      </c>
      <c r="G1191" s="2" t="s">
        <v>2879</v>
      </c>
    </row>
    <row r="1192" spans="3:7" ht="30" hidden="1" customHeight="1" x14ac:dyDescent="0.25">
      <c r="C1192" s="2" t="s">
        <v>2880</v>
      </c>
      <c r="D1192" s="2">
        <v>0.1</v>
      </c>
      <c r="E1192" s="2" t="s">
        <v>3470</v>
      </c>
      <c r="F1192" s="2" t="str">
        <f>IF(ISNUMBER(FIND("% dfgh",tbPassiveSkills[[#This Row],[Original]])),_xlfn.CONCAT("+x%",tbPassiveSkills[[#This Row],[MetaName]]),"NO MATCH")</f>
        <v>NO MATCH</v>
      </c>
      <c r="G1192" s="2" t="s">
        <v>2344</v>
      </c>
    </row>
    <row r="1193" spans="3:7" ht="30" hidden="1" customHeight="1" x14ac:dyDescent="0.25">
      <c r="C1193" s="2" t="s">
        <v>2880</v>
      </c>
      <c r="D1193" s="2">
        <v>0.1</v>
      </c>
      <c r="E1193" s="2" t="s">
        <v>3366</v>
      </c>
      <c r="F1193" s="2" t="str">
        <f>IF(ISNUMBER(FIND("% dfgh",tbPassiveSkills[[#This Row],[Original]])),_xlfn.CONCAT("+x%",tbPassiveSkills[[#This Row],[MetaName]]),"NO MATCH")</f>
        <v>NO MATCH</v>
      </c>
      <c r="G1193" s="2" t="s">
        <v>2879</v>
      </c>
    </row>
    <row r="1194" spans="3:7" ht="30" hidden="1" customHeight="1" x14ac:dyDescent="0.25">
      <c r="C1194" s="34" t="s">
        <v>4169</v>
      </c>
      <c r="D1194" s="34">
        <v>0.8</v>
      </c>
      <c r="E1194" s="34" t="s">
        <v>4816</v>
      </c>
      <c r="F1194" s="34" t="str">
        <f>IF(ISNUMBER(FIND("% dfgh",tbPassiveSkills[[#This Row],[Original]])),_xlfn.CONCAT("+x%",tbPassiveSkills[[#This Row],[MetaName]]),"NO MATCH")</f>
        <v>NO MATCH</v>
      </c>
      <c r="G1194" s="2" t="s">
        <v>4170</v>
      </c>
    </row>
    <row r="1195" spans="3:7" ht="30" hidden="1" customHeight="1" x14ac:dyDescent="0.25">
      <c r="C1195" s="34" t="s">
        <v>4479</v>
      </c>
      <c r="D1195" s="34">
        <v>0.5</v>
      </c>
      <c r="E1195" s="34" t="s">
        <v>3173</v>
      </c>
      <c r="F1195" s="34" t="str">
        <f>IF(ISNUMBER(FIND("% dfgh",tbPassiveSkills[[#This Row],[Original]])),_xlfn.CONCAT("+x%",tbPassiveSkills[[#This Row],[MetaName]]),"NO MATCH")</f>
        <v>NO MATCH</v>
      </c>
      <c r="G1195" s="2" t="s">
        <v>4480</v>
      </c>
    </row>
    <row r="1196" spans="3:7" ht="30" hidden="1" customHeight="1" x14ac:dyDescent="0.25">
      <c r="C1196" s="34" t="s">
        <v>4230</v>
      </c>
      <c r="D1196" s="34">
        <v>0.4</v>
      </c>
      <c r="E1196" s="34" t="s">
        <v>4817</v>
      </c>
      <c r="F1196" s="34" t="str">
        <f>IF(ISNUMBER(FIND("% dfgh",tbPassiveSkills[[#This Row],[Original]])),_xlfn.CONCAT("+x%",tbPassiveSkills[[#This Row],[MetaName]]),"NO MATCH")</f>
        <v>NO MATCH</v>
      </c>
      <c r="G1196" s="2" t="s">
        <v>4232</v>
      </c>
    </row>
    <row r="1197" spans="3:7" ht="30" hidden="1" customHeight="1" x14ac:dyDescent="0.25">
      <c r="C1197" s="34" t="s">
        <v>3544</v>
      </c>
      <c r="D1197" s="34">
        <v>0.4</v>
      </c>
      <c r="E1197" s="34" t="s">
        <v>4818</v>
      </c>
      <c r="F1197" s="34" t="str">
        <f>IF(ISNUMBER(FIND("% dfgh",tbPassiveSkills[[#This Row],[Original]])),_xlfn.CONCAT("+x%",tbPassiveSkills[[#This Row],[MetaName]]),"NO MATCH")</f>
        <v>NO MATCH</v>
      </c>
      <c r="G1197" s="2" t="s">
        <v>3546</v>
      </c>
    </row>
    <row r="1198" spans="3:7" ht="30" hidden="1" customHeight="1" x14ac:dyDescent="0.25">
      <c r="C1198" s="34" t="s">
        <v>3862</v>
      </c>
      <c r="D1198" s="34">
        <v>0.3</v>
      </c>
      <c r="E1198" s="34" t="s">
        <v>3179</v>
      </c>
      <c r="F1198" s="34" t="str">
        <f>IF(ISNUMBER(FIND("% dfgh",tbPassiveSkills[[#This Row],[Original]])),_xlfn.CONCAT("+x%",tbPassiveSkills[[#This Row],[MetaName]]),"NO MATCH")</f>
        <v>NO MATCH</v>
      </c>
      <c r="G1198" s="2" t="s">
        <v>3864</v>
      </c>
    </row>
    <row r="1199" spans="3:7" ht="30" hidden="1" customHeight="1" x14ac:dyDescent="0.25">
      <c r="C1199" s="34" t="s">
        <v>4359</v>
      </c>
      <c r="D1199" s="34">
        <v>0.3</v>
      </c>
      <c r="E1199" s="34" t="s">
        <v>3161</v>
      </c>
      <c r="F1199" s="34" t="str">
        <f>IF(ISNUMBER(FIND("% dfgh",tbPassiveSkills[[#This Row],[Original]])),_xlfn.CONCAT("+x%",tbPassiveSkills[[#This Row],[MetaName]]),"NO MATCH")</f>
        <v>NO MATCH</v>
      </c>
      <c r="G1199" s="2" t="s">
        <v>4361</v>
      </c>
    </row>
    <row r="1200" spans="3:7" ht="30" hidden="1" customHeight="1" x14ac:dyDescent="0.25">
      <c r="C1200" s="34" t="s">
        <v>4448</v>
      </c>
      <c r="D1200" s="34">
        <v>0.3</v>
      </c>
      <c r="E1200" s="34" t="s">
        <v>3192</v>
      </c>
      <c r="F1200" s="34" t="str">
        <f>IF(ISNUMBER(FIND("% dfgh",tbPassiveSkills[[#This Row],[Original]])),_xlfn.CONCAT("+x%",tbPassiveSkills[[#This Row],[MetaName]]),"NO MATCH")</f>
        <v>NO MATCH</v>
      </c>
      <c r="G1200" s="2" t="s">
        <v>4449</v>
      </c>
    </row>
    <row r="1201" spans="3:7" ht="30" hidden="1" customHeight="1" x14ac:dyDescent="0.25">
      <c r="C1201" s="34" t="s">
        <v>4497</v>
      </c>
      <c r="D1201" s="34">
        <v>0.3</v>
      </c>
      <c r="E1201" s="34" t="s">
        <v>3192</v>
      </c>
      <c r="F1201" s="34" t="str">
        <f>IF(ISNUMBER(FIND("% dfgh",tbPassiveSkills[[#This Row],[Original]])),_xlfn.CONCAT("+x%",tbPassiveSkills[[#This Row],[MetaName]]),"NO MATCH")</f>
        <v>NO MATCH</v>
      </c>
      <c r="G1201" s="2" t="s">
        <v>4449</v>
      </c>
    </row>
    <row r="1202" spans="3:7" ht="30" hidden="1" customHeight="1" x14ac:dyDescent="0.25">
      <c r="C1202" s="34" t="s">
        <v>3708</v>
      </c>
      <c r="D1202" s="34">
        <v>0.3</v>
      </c>
      <c r="E1202" s="34" t="s">
        <v>4819</v>
      </c>
      <c r="F1202" s="34" t="str">
        <f>IF(ISNUMBER(FIND("% dfgh",tbPassiveSkills[[#This Row],[Original]])),_xlfn.CONCAT("+x%",tbPassiveSkills[[#This Row],[MetaName]]),"NO MATCH")</f>
        <v>NO MATCH</v>
      </c>
      <c r="G1202" s="2" t="s">
        <v>3709</v>
      </c>
    </row>
    <row r="1203" spans="3:7" ht="30" hidden="1" customHeight="1" x14ac:dyDescent="0.25">
      <c r="C1203" s="34" t="s">
        <v>3668</v>
      </c>
      <c r="D1203" s="34">
        <v>0.3</v>
      </c>
      <c r="E1203" s="34" t="s">
        <v>4820</v>
      </c>
      <c r="F1203" s="34" t="str">
        <f>IF(ISNUMBER(FIND("% dfgh",tbPassiveSkills[[#This Row],[Original]])),_xlfn.CONCAT("+x%",tbPassiveSkills[[#This Row],[MetaName]]),"NO MATCH")</f>
        <v>NO MATCH</v>
      </c>
      <c r="G1203" s="2" t="s">
        <v>3670</v>
      </c>
    </row>
    <row r="1204" spans="3:7" ht="30" hidden="1" customHeight="1" x14ac:dyDescent="0.25">
      <c r="C1204" s="34" t="s">
        <v>3960</v>
      </c>
      <c r="D1204" s="34">
        <v>0.3</v>
      </c>
      <c r="E1204" s="34" t="s">
        <v>4821</v>
      </c>
      <c r="F1204" s="34" t="str">
        <f>IF(ISNUMBER(FIND("% dfgh",tbPassiveSkills[[#This Row],[Original]])),_xlfn.CONCAT("+x%",tbPassiveSkills[[#This Row],[MetaName]]),"NO MATCH")</f>
        <v>NO MATCH</v>
      </c>
      <c r="G1204" s="2" t="s">
        <v>3962</v>
      </c>
    </row>
    <row r="1205" spans="3:7" ht="30" hidden="1" customHeight="1" x14ac:dyDescent="0.25">
      <c r="C1205" s="34" t="s">
        <v>4248</v>
      </c>
      <c r="D1205" s="34">
        <v>0.3</v>
      </c>
      <c r="E1205" s="34" t="s">
        <v>4822</v>
      </c>
      <c r="F1205" s="34" t="str">
        <f>IF(ISNUMBER(FIND("% dfgh",tbPassiveSkills[[#This Row],[Original]])),_xlfn.CONCAT("+x%",tbPassiveSkills[[#This Row],[MetaName]]),"NO MATCH")</f>
        <v>NO MATCH</v>
      </c>
      <c r="G1205" s="2" t="s">
        <v>4249</v>
      </c>
    </row>
    <row r="1206" spans="3:7" ht="30" hidden="1" customHeight="1" x14ac:dyDescent="0.25">
      <c r="C1206" s="34" t="s">
        <v>3732</v>
      </c>
      <c r="D1206" s="34">
        <v>0.3</v>
      </c>
      <c r="E1206" s="34" t="s">
        <v>3159</v>
      </c>
      <c r="F1206" s="34" t="str">
        <f>IF(ISNUMBER(FIND("% dfgh",tbPassiveSkills[[#This Row],[Original]])),_xlfn.CONCAT("+x%",tbPassiveSkills[[#This Row],[MetaName]]),"NO MATCH")</f>
        <v>NO MATCH</v>
      </c>
      <c r="G1206" s="2" t="s">
        <v>3735</v>
      </c>
    </row>
    <row r="1207" spans="3:7" ht="30" hidden="1" customHeight="1" x14ac:dyDescent="0.25">
      <c r="C1207" s="34" t="s">
        <v>4438</v>
      </c>
      <c r="D1207" s="34">
        <v>0.3</v>
      </c>
      <c r="E1207" s="34" t="s">
        <v>3159</v>
      </c>
      <c r="F1207" s="34" t="str">
        <f>IF(ISNUMBER(FIND("% dfgh",tbPassiveSkills[[#This Row],[Original]])),_xlfn.CONCAT("+x%",tbPassiveSkills[[#This Row],[MetaName]]),"NO MATCH")</f>
        <v>NO MATCH</v>
      </c>
      <c r="G1207" s="2" t="s">
        <v>3735</v>
      </c>
    </row>
    <row r="1208" spans="3:7" ht="30" hidden="1" customHeight="1" x14ac:dyDescent="0.25">
      <c r="C1208" s="34" t="s">
        <v>4235</v>
      </c>
      <c r="D1208" s="34">
        <v>0.3</v>
      </c>
      <c r="E1208" s="34" t="s">
        <v>3183</v>
      </c>
      <c r="F1208" s="34" t="str">
        <f>IF(ISNUMBER(FIND("% dfgh",tbPassiveSkills[[#This Row],[Original]])),_xlfn.CONCAT("+x%",tbPassiveSkills[[#This Row],[MetaName]]),"NO MATCH")</f>
        <v>NO MATCH</v>
      </c>
      <c r="G1208" s="2" t="s">
        <v>4236</v>
      </c>
    </row>
    <row r="1209" spans="3:7" ht="30" hidden="1" customHeight="1" x14ac:dyDescent="0.25">
      <c r="C1209" s="34" t="s">
        <v>4033</v>
      </c>
      <c r="D1209" s="34">
        <v>0.3</v>
      </c>
      <c r="E1209" s="34" t="s">
        <v>3162</v>
      </c>
      <c r="F1209" s="34" t="str">
        <f>IF(ISNUMBER(FIND("% dfgh",tbPassiveSkills[[#This Row],[Original]])),_xlfn.CONCAT("+x%",tbPassiveSkills[[#This Row],[MetaName]]),"NO MATCH")</f>
        <v>NO MATCH</v>
      </c>
      <c r="G1209" s="2" t="s">
        <v>4034</v>
      </c>
    </row>
    <row r="1210" spans="3:7" ht="30" hidden="1" customHeight="1" x14ac:dyDescent="0.25">
      <c r="C1210" s="34" t="s">
        <v>4254</v>
      </c>
      <c r="D1210" s="34">
        <v>0.3</v>
      </c>
      <c r="E1210" s="34" t="s">
        <v>3188</v>
      </c>
      <c r="F1210" s="34" t="str">
        <f>IF(ISNUMBER(FIND("% dfgh",tbPassiveSkills[[#This Row],[Original]])),_xlfn.CONCAT("+x%",tbPassiveSkills[[#This Row],[MetaName]]),"NO MATCH")</f>
        <v>NO MATCH</v>
      </c>
      <c r="G1210" s="2" t="s">
        <v>4256</v>
      </c>
    </row>
    <row r="1211" spans="3:7" ht="30" hidden="1" customHeight="1" x14ac:dyDescent="0.25">
      <c r="C1211" s="34" t="s">
        <v>4444</v>
      </c>
      <c r="D1211" s="34">
        <v>0.3</v>
      </c>
      <c r="E1211" s="34" t="s">
        <v>3186</v>
      </c>
      <c r="F1211" s="34" t="str">
        <f>IF(ISNUMBER(FIND("% dfgh",tbPassiveSkills[[#This Row],[Original]])),_xlfn.CONCAT("+x%",tbPassiveSkills[[#This Row],[MetaName]]),"NO MATCH")</f>
        <v>NO MATCH</v>
      </c>
      <c r="G1211" s="2" t="s">
        <v>4447</v>
      </c>
    </row>
    <row r="1212" spans="3:7" ht="30" hidden="1" customHeight="1" x14ac:dyDescent="0.25">
      <c r="C1212" s="34" t="s">
        <v>3555</v>
      </c>
      <c r="D1212" s="34">
        <v>0.3</v>
      </c>
      <c r="E1212" s="34" t="s">
        <v>3191</v>
      </c>
      <c r="F1212" s="34" t="str">
        <f>IF(ISNUMBER(FIND("% dfgh",tbPassiveSkills[[#This Row],[Original]])),_xlfn.CONCAT("+x%",tbPassiveSkills[[#This Row],[MetaName]]),"NO MATCH")</f>
        <v>NO MATCH</v>
      </c>
      <c r="G1212" s="2" t="s">
        <v>3558</v>
      </c>
    </row>
    <row r="1213" spans="3:7" ht="30" hidden="1" customHeight="1" x14ac:dyDescent="0.25">
      <c r="C1213" s="34" t="s">
        <v>4469</v>
      </c>
      <c r="D1213" s="34">
        <v>0.28000000000000003</v>
      </c>
      <c r="E1213" s="34" t="s">
        <v>3159</v>
      </c>
      <c r="F1213" s="34" t="str">
        <f>IF(ISNUMBER(FIND("% dfgh",tbPassiveSkills[[#This Row],[Original]])),_xlfn.CONCAT("+x%",tbPassiveSkills[[#This Row],[MetaName]]),"NO MATCH")</f>
        <v>NO MATCH</v>
      </c>
      <c r="G1213" s="2" t="s">
        <v>4471</v>
      </c>
    </row>
    <row r="1214" spans="3:7" ht="30" hidden="1" customHeight="1" x14ac:dyDescent="0.25">
      <c r="C1214" s="34" t="s">
        <v>4136</v>
      </c>
      <c r="D1214" s="34">
        <v>0.28000000000000003</v>
      </c>
      <c r="E1214" s="34" t="s">
        <v>3162</v>
      </c>
      <c r="F1214" s="34" t="str">
        <f>IF(ISNUMBER(FIND("% dfgh",tbPassiveSkills[[#This Row],[Original]])),_xlfn.CONCAT("+x%",tbPassiveSkills[[#This Row],[MetaName]]),"NO MATCH")</f>
        <v>NO MATCH</v>
      </c>
      <c r="G1214" s="2" t="s">
        <v>4137</v>
      </c>
    </row>
    <row r="1215" spans="3:7" ht="30" hidden="1" customHeight="1" x14ac:dyDescent="0.25">
      <c r="C1215" s="34" t="s">
        <v>4481</v>
      </c>
      <c r="D1215" s="34">
        <v>0.26</v>
      </c>
      <c r="E1215" s="34" t="s">
        <v>3185</v>
      </c>
      <c r="F1215" s="34" t="str">
        <f>IF(ISNUMBER(FIND("% dfgh",tbPassiveSkills[[#This Row],[Original]])),_xlfn.CONCAT("+x%",tbPassiveSkills[[#This Row],[MetaName]]),"NO MATCH")</f>
        <v>NO MATCH</v>
      </c>
      <c r="G1215" s="2" t="s">
        <v>4484</v>
      </c>
    </row>
    <row r="1216" spans="3:7" ht="30" hidden="1" customHeight="1" x14ac:dyDescent="0.25">
      <c r="C1216" s="34" t="s">
        <v>4112</v>
      </c>
      <c r="D1216" s="34">
        <v>0.25</v>
      </c>
      <c r="E1216" s="34" t="s">
        <v>4823</v>
      </c>
      <c r="F1216" s="34" t="str">
        <f>IF(ISNUMBER(FIND("% dfgh",tbPassiveSkills[[#This Row],[Original]])),_xlfn.CONCAT("+x%",tbPassiveSkills[[#This Row],[MetaName]]),"NO MATCH")</f>
        <v>NO MATCH</v>
      </c>
      <c r="G1216" s="2" t="s">
        <v>4115</v>
      </c>
    </row>
    <row r="1217" spans="3:7" ht="30" hidden="1" customHeight="1" x14ac:dyDescent="0.25">
      <c r="C1217" s="34" t="s">
        <v>3933</v>
      </c>
      <c r="D1217" s="34">
        <v>0.25</v>
      </c>
      <c r="E1217" s="34" t="s">
        <v>4824</v>
      </c>
      <c r="F1217" s="34" t="str">
        <f>IF(ISNUMBER(FIND("% dfgh",tbPassiveSkills[[#This Row],[Original]])),_xlfn.CONCAT("+x%",tbPassiveSkills[[#This Row],[MetaName]]),"NO MATCH")</f>
        <v>NO MATCH</v>
      </c>
      <c r="G1217" s="2" t="s">
        <v>3934</v>
      </c>
    </row>
    <row r="1218" spans="3:7" ht="30" hidden="1" customHeight="1" x14ac:dyDescent="0.25">
      <c r="C1218" s="34" t="s">
        <v>3942</v>
      </c>
      <c r="D1218" s="34">
        <v>0.25</v>
      </c>
      <c r="E1218" s="34" t="s">
        <v>3198</v>
      </c>
      <c r="F1218" s="34" t="str">
        <f>IF(ISNUMBER(FIND("% dfgh",tbPassiveSkills[[#This Row],[Original]])),_xlfn.CONCAT("+x%",tbPassiveSkills[[#This Row],[MetaName]]),"NO MATCH")</f>
        <v>NO MATCH</v>
      </c>
      <c r="G1218" s="2" t="s">
        <v>3943</v>
      </c>
    </row>
    <row r="1219" spans="3:7" ht="30" hidden="1" customHeight="1" x14ac:dyDescent="0.25">
      <c r="C1219" s="34" t="s">
        <v>3928</v>
      </c>
      <c r="D1219" s="34">
        <v>0.25</v>
      </c>
      <c r="E1219" s="34" t="s">
        <v>4825</v>
      </c>
      <c r="F1219" s="34" t="str">
        <f>IF(ISNUMBER(FIND("% dfgh",tbPassiveSkills[[#This Row],[Original]])),_xlfn.CONCAT("+x%",tbPassiveSkills[[#This Row],[MetaName]]),"NO MATCH")</f>
        <v>NO MATCH</v>
      </c>
      <c r="G1219" s="2" t="s">
        <v>3929</v>
      </c>
    </row>
    <row r="1220" spans="3:7" ht="30" hidden="1" customHeight="1" x14ac:dyDescent="0.25">
      <c r="C1220" s="34" t="s">
        <v>3784</v>
      </c>
      <c r="D1220" s="34">
        <v>0.25</v>
      </c>
      <c r="E1220" s="34" t="s">
        <v>3163</v>
      </c>
      <c r="F1220" s="34" t="str">
        <f>IF(ISNUMBER(FIND("% dfgh",tbPassiveSkills[[#This Row],[Original]])),_xlfn.CONCAT("+x%",tbPassiveSkills[[#This Row],[MetaName]]),"NO MATCH")</f>
        <v>NO MATCH</v>
      </c>
      <c r="G1220" s="2" t="s">
        <v>3785</v>
      </c>
    </row>
    <row r="1221" spans="3:7" ht="30" hidden="1" customHeight="1" x14ac:dyDescent="0.25">
      <c r="C1221" s="34" t="s">
        <v>3796</v>
      </c>
      <c r="D1221" s="34">
        <v>0.25</v>
      </c>
      <c r="E1221" s="34" t="s">
        <v>3163</v>
      </c>
      <c r="F1221" s="34" t="str">
        <f>IF(ISNUMBER(FIND("% dfgh",tbPassiveSkills[[#This Row],[Original]])),_xlfn.CONCAT("+x%",tbPassiveSkills[[#This Row],[MetaName]]),"NO MATCH")</f>
        <v>NO MATCH</v>
      </c>
      <c r="G1221" s="2" t="s">
        <v>3785</v>
      </c>
    </row>
    <row r="1222" spans="3:7" ht="30" hidden="1" customHeight="1" x14ac:dyDescent="0.25">
      <c r="C1222" s="34" t="s">
        <v>4441</v>
      </c>
      <c r="D1222" s="34">
        <v>0.25</v>
      </c>
      <c r="E1222" s="34" t="s">
        <v>3185</v>
      </c>
      <c r="F1222" s="34" t="str">
        <f>IF(ISNUMBER(FIND("% dfgh",tbPassiveSkills[[#This Row],[Original]])),_xlfn.CONCAT("+x%",tbPassiveSkills[[#This Row],[MetaName]]),"NO MATCH")</f>
        <v>NO MATCH</v>
      </c>
      <c r="G1222" s="2" t="s">
        <v>4443</v>
      </c>
    </row>
    <row r="1223" spans="3:7" ht="30" hidden="1" customHeight="1" x14ac:dyDescent="0.25">
      <c r="C1223" s="34" t="s">
        <v>3772</v>
      </c>
      <c r="D1223" s="34">
        <v>0.25</v>
      </c>
      <c r="E1223" s="34" t="s">
        <v>3188</v>
      </c>
      <c r="F1223" s="34" t="str">
        <f>IF(ISNUMBER(FIND("% dfgh",tbPassiveSkills[[#This Row],[Original]])),_xlfn.CONCAT("+x%",tbPassiveSkills[[#This Row],[MetaName]]),"NO MATCH")</f>
        <v>NO MATCH</v>
      </c>
      <c r="G1223" s="2" t="s">
        <v>3775</v>
      </c>
    </row>
    <row r="1224" spans="3:7" ht="30" hidden="1" customHeight="1" x14ac:dyDescent="0.25">
      <c r="C1224" s="34" t="s">
        <v>3875</v>
      </c>
      <c r="D1224" s="34">
        <v>0.25</v>
      </c>
      <c r="E1224" s="34" t="s">
        <v>3188</v>
      </c>
      <c r="F1224" s="34" t="str">
        <f>IF(ISNUMBER(FIND("% dfgh",tbPassiveSkills[[#This Row],[Original]])),_xlfn.CONCAT("+x%",tbPassiveSkills[[#This Row],[MetaName]]),"NO MATCH")</f>
        <v>NO MATCH</v>
      </c>
      <c r="G1224" s="2" t="s">
        <v>3775</v>
      </c>
    </row>
    <row r="1225" spans="3:7" ht="30" hidden="1" customHeight="1" x14ac:dyDescent="0.25">
      <c r="C1225" s="34" t="s">
        <v>4502</v>
      </c>
      <c r="D1225" s="34">
        <v>0.25</v>
      </c>
      <c r="E1225" s="34" t="s">
        <v>3187</v>
      </c>
      <c r="F1225" s="34" t="str">
        <f>IF(ISNUMBER(FIND("% dfgh",tbPassiveSkills[[#This Row],[Original]])),_xlfn.CONCAT("+x%",tbPassiveSkills[[#This Row],[MetaName]]),"NO MATCH")</f>
        <v>NO MATCH</v>
      </c>
      <c r="G1225" s="2" t="s">
        <v>4505</v>
      </c>
    </row>
    <row r="1226" spans="3:7" ht="30" hidden="1" customHeight="1" x14ac:dyDescent="0.25">
      <c r="C1226" s="34" t="s">
        <v>3567</v>
      </c>
      <c r="D1226" s="34">
        <v>0.25</v>
      </c>
      <c r="E1226" s="34" t="s">
        <v>3190</v>
      </c>
      <c r="F1226" s="34" t="str">
        <f>IF(ISNUMBER(FIND("% dfgh",tbPassiveSkills[[#This Row],[Original]])),_xlfn.CONCAT("+x%",tbPassiveSkills[[#This Row],[MetaName]]),"NO MATCH")</f>
        <v>NO MATCH</v>
      </c>
      <c r="G1226" s="2" t="s">
        <v>3570</v>
      </c>
    </row>
    <row r="1227" spans="3:7" ht="30" hidden="1" customHeight="1" x14ac:dyDescent="0.25">
      <c r="C1227" s="34" t="s">
        <v>3698</v>
      </c>
      <c r="D1227" s="34">
        <v>0.24</v>
      </c>
      <c r="E1227" s="34" t="s">
        <v>3193</v>
      </c>
      <c r="F1227" s="34" t="str">
        <f>IF(ISNUMBER(FIND("% dfgh",tbPassiveSkills[[#This Row],[Original]])),_xlfn.CONCAT("+x%",tbPassiveSkills[[#This Row],[MetaName]]),"NO MATCH")</f>
        <v>NO MATCH</v>
      </c>
      <c r="G1227" s="2" t="s">
        <v>3699</v>
      </c>
    </row>
    <row r="1228" spans="3:7" ht="30" hidden="1" customHeight="1" x14ac:dyDescent="0.25">
      <c r="C1228" s="34" t="s">
        <v>4180</v>
      </c>
      <c r="D1228" s="34">
        <v>0.24</v>
      </c>
      <c r="E1228" s="34" t="s">
        <v>3193</v>
      </c>
      <c r="F1228" s="34" t="str">
        <f>IF(ISNUMBER(FIND("% dfgh",tbPassiveSkills[[#This Row],[Original]])),_xlfn.CONCAT("+x%",tbPassiveSkills[[#This Row],[MetaName]]),"NO MATCH")</f>
        <v>NO MATCH</v>
      </c>
      <c r="G1228" s="2" t="s">
        <v>3699</v>
      </c>
    </row>
    <row r="1229" spans="3:7" ht="30" hidden="1" customHeight="1" x14ac:dyDescent="0.25">
      <c r="C1229" s="34" t="s">
        <v>4378</v>
      </c>
      <c r="D1229" s="34">
        <v>0.24</v>
      </c>
      <c r="E1229" s="34" t="s">
        <v>3165</v>
      </c>
      <c r="F1229" s="34" t="str">
        <f>IF(ISNUMBER(FIND("% dfgh",tbPassiveSkills[[#This Row],[Original]])),_xlfn.CONCAT("+x%",tbPassiveSkills[[#This Row],[MetaName]]),"NO MATCH")</f>
        <v>NO MATCH</v>
      </c>
      <c r="G1229" s="2" t="s">
        <v>4379</v>
      </c>
    </row>
    <row r="1230" spans="3:7" ht="30" hidden="1" customHeight="1" x14ac:dyDescent="0.25">
      <c r="C1230" s="34" t="s">
        <v>4053</v>
      </c>
      <c r="D1230" s="34">
        <v>0.24</v>
      </c>
      <c r="E1230" s="34" t="s">
        <v>3164</v>
      </c>
      <c r="F1230" s="34" t="str">
        <f>IF(ISNUMBER(FIND("% dfgh",tbPassiveSkills[[#This Row],[Original]])),_xlfn.CONCAT("+x%",tbPassiveSkills[[#This Row],[MetaName]]),"NO MATCH")</f>
        <v>NO MATCH</v>
      </c>
      <c r="G1230" s="2" t="s">
        <v>4054</v>
      </c>
    </row>
    <row r="1231" spans="3:7" ht="30" hidden="1" customHeight="1" x14ac:dyDescent="0.25">
      <c r="C1231" s="34" t="s">
        <v>4485</v>
      </c>
      <c r="D1231" s="34">
        <v>0.24</v>
      </c>
      <c r="E1231" s="34" t="s">
        <v>3164</v>
      </c>
      <c r="F1231" s="34" t="str">
        <f>IF(ISNUMBER(FIND("% dfgh",tbPassiveSkills[[#This Row],[Original]])),_xlfn.CONCAT("+x%",tbPassiveSkills[[#This Row],[MetaName]]),"NO MATCH")</f>
        <v>NO MATCH</v>
      </c>
      <c r="G1231" s="2" t="s">
        <v>4054</v>
      </c>
    </row>
    <row r="1232" spans="3:7" ht="30" hidden="1" customHeight="1" x14ac:dyDescent="0.25">
      <c r="C1232" s="34" t="s">
        <v>3996</v>
      </c>
      <c r="D1232" s="34">
        <v>0.24</v>
      </c>
      <c r="E1232" s="34" t="s">
        <v>3188</v>
      </c>
      <c r="F1232" s="34" t="str">
        <f>IF(ISNUMBER(FIND("% dfgh",tbPassiveSkills[[#This Row],[Original]])),_xlfn.CONCAT("+x%",tbPassiveSkills[[#This Row],[MetaName]]),"NO MATCH")</f>
        <v>NO MATCH</v>
      </c>
      <c r="G1232" s="2" t="s">
        <v>3999</v>
      </c>
    </row>
    <row r="1233" spans="3:7" ht="30" hidden="1" customHeight="1" x14ac:dyDescent="0.25">
      <c r="C1233" s="34" t="s">
        <v>4204</v>
      </c>
      <c r="D1233" s="34">
        <v>0.24</v>
      </c>
      <c r="E1233" s="34" t="s">
        <v>3188</v>
      </c>
      <c r="F1233" s="34" t="str">
        <f>IF(ISNUMBER(FIND("% dfgh",tbPassiveSkills[[#This Row],[Original]])),_xlfn.CONCAT("+x%",tbPassiveSkills[[#This Row],[MetaName]]),"NO MATCH")</f>
        <v>NO MATCH</v>
      </c>
      <c r="G1233" s="2" t="s">
        <v>3999</v>
      </c>
    </row>
    <row r="1234" spans="3:7" ht="30" hidden="1" customHeight="1" x14ac:dyDescent="0.25">
      <c r="C1234" s="34" t="s">
        <v>3686</v>
      </c>
      <c r="D1234" s="34">
        <v>0.24</v>
      </c>
      <c r="E1234" s="34" t="s">
        <v>3157</v>
      </c>
      <c r="F1234" s="34" t="str">
        <f>IF(ISNUMBER(FIND("% dfgh",tbPassiveSkills[[#This Row],[Original]])),_xlfn.CONCAT("+x%",tbPassiveSkills[[#This Row],[MetaName]]),"NO MATCH")</f>
        <v>NO MATCH</v>
      </c>
      <c r="G1234" s="2" t="s">
        <v>3688</v>
      </c>
    </row>
    <row r="1235" spans="3:7" ht="30" hidden="1" customHeight="1" x14ac:dyDescent="0.25">
      <c r="C1235" s="34" t="s">
        <v>3868</v>
      </c>
      <c r="D1235" s="34">
        <v>0.24</v>
      </c>
      <c r="E1235" s="34" t="s">
        <v>3158</v>
      </c>
      <c r="F1235" s="34" t="str">
        <f>IF(ISNUMBER(FIND("% dfgh",tbPassiveSkills[[#This Row],[Original]])),_xlfn.CONCAT("+x%",tbPassiveSkills[[#This Row],[MetaName]]),"NO MATCH")</f>
        <v>NO MATCH</v>
      </c>
      <c r="G1235" s="2" t="s">
        <v>3869</v>
      </c>
    </row>
    <row r="1236" spans="3:7" ht="30" hidden="1" customHeight="1" x14ac:dyDescent="0.25">
      <c r="C1236" s="34" t="s">
        <v>3874</v>
      </c>
      <c r="D1236" s="34">
        <v>0.24</v>
      </c>
      <c r="E1236" s="34" t="s">
        <v>3157</v>
      </c>
      <c r="F1236" s="34" t="str">
        <f>IF(ISNUMBER(FIND("% dfgh",tbPassiveSkills[[#This Row],[Original]])),_xlfn.CONCAT("+x%",tbPassiveSkills[[#This Row],[MetaName]]),"NO MATCH")</f>
        <v>NO MATCH</v>
      </c>
      <c r="G1236" s="2" t="s">
        <v>3688</v>
      </c>
    </row>
    <row r="1237" spans="3:7" ht="30" hidden="1" customHeight="1" x14ac:dyDescent="0.25">
      <c r="C1237" s="34" t="s">
        <v>4400</v>
      </c>
      <c r="D1237" s="34">
        <v>0.2</v>
      </c>
      <c r="E1237" s="34" t="s">
        <v>4826</v>
      </c>
      <c r="F1237" s="34" t="str">
        <f>IF(ISNUMBER(FIND("% dfgh",tbPassiveSkills[[#This Row],[Original]])),_xlfn.CONCAT("+x%",tbPassiveSkills[[#This Row],[MetaName]]),"NO MATCH")</f>
        <v>NO MATCH</v>
      </c>
      <c r="G1237" s="2" t="s">
        <v>4401</v>
      </c>
    </row>
    <row r="1238" spans="3:7" ht="30" hidden="1" customHeight="1" x14ac:dyDescent="0.25">
      <c r="C1238" s="34" t="s">
        <v>3690</v>
      </c>
      <c r="D1238" s="34">
        <v>0.2</v>
      </c>
      <c r="E1238" s="34" t="s">
        <v>3161</v>
      </c>
      <c r="F1238" s="34" t="str">
        <f>IF(ISNUMBER(FIND("% dfgh",tbPassiveSkills[[#This Row],[Original]])),_xlfn.CONCAT("+x%",tbPassiveSkills[[#This Row],[MetaName]]),"NO MATCH")</f>
        <v>NO MATCH</v>
      </c>
      <c r="G1238" s="2" t="s">
        <v>3694</v>
      </c>
    </row>
    <row r="1239" spans="3:7" ht="30" hidden="1" customHeight="1" x14ac:dyDescent="0.25">
      <c r="C1239" s="34" t="s">
        <v>3695</v>
      </c>
      <c r="D1239" s="34">
        <v>0.2</v>
      </c>
      <c r="E1239" s="34" t="s">
        <v>3161</v>
      </c>
      <c r="F1239" s="34" t="str">
        <f>IF(ISNUMBER(FIND("% dfgh",tbPassiveSkills[[#This Row],[Original]])),_xlfn.CONCAT("+x%",tbPassiveSkills[[#This Row],[MetaName]]),"NO MATCH")</f>
        <v>NO MATCH</v>
      </c>
      <c r="G1239" s="2" t="s">
        <v>3694</v>
      </c>
    </row>
    <row r="1240" spans="3:7" ht="30" hidden="1" customHeight="1" x14ac:dyDescent="0.25">
      <c r="C1240" s="34" t="s">
        <v>3764</v>
      </c>
      <c r="D1240" s="34">
        <v>0.2</v>
      </c>
      <c r="E1240" s="34" t="s">
        <v>3193</v>
      </c>
      <c r="F1240" s="34" t="str">
        <f>IF(ISNUMBER(FIND("% dfgh",tbPassiveSkills[[#This Row],[Original]])),_xlfn.CONCAT("+x%",tbPassiveSkills[[#This Row],[MetaName]]),"NO MATCH")</f>
        <v>NO MATCH</v>
      </c>
      <c r="G1240" s="2" t="s">
        <v>3765</v>
      </c>
    </row>
    <row r="1241" spans="3:7" ht="30" hidden="1" customHeight="1" x14ac:dyDescent="0.25">
      <c r="C1241" s="34" t="s">
        <v>3942</v>
      </c>
      <c r="D1241" s="34">
        <v>0.2</v>
      </c>
      <c r="E1241" s="34" t="s">
        <v>4827</v>
      </c>
      <c r="F1241" s="34" t="str">
        <f>IF(ISNUMBER(FIND("% dfgh",tbPassiveSkills[[#This Row],[Original]])),_xlfn.CONCAT("+x%",tbPassiveSkills[[#This Row],[MetaName]]),"NO MATCH")</f>
        <v>NO MATCH</v>
      </c>
      <c r="G1241" s="2" t="s">
        <v>3944</v>
      </c>
    </row>
    <row r="1242" spans="3:7" ht="30" hidden="1" customHeight="1" x14ac:dyDescent="0.25">
      <c r="C1242" s="34" t="s">
        <v>3548</v>
      </c>
      <c r="D1242" s="34">
        <v>0.2</v>
      </c>
      <c r="E1242" s="34" t="s">
        <v>4828</v>
      </c>
      <c r="F1242" s="34" t="str">
        <f>IF(ISNUMBER(FIND("% dfgh",tbPassiveSkills[[#This Row],[Original]])),_xlfn.CONCAT("+x%",tbPassiveSkills[[#This Row],[MetaName]]),"NO MATCH")</f>
        <v>NO MATCH</v>
      </c>
      <c r="G1242" s="2" t="s">
        <v>3550</v>
      </c>
    </row>
    <row r="1243" spans="3:7" ht="30" hidden="1" customHeight="1" x14ac:dyDescent="0.25">
      <c r="C1243" s="34" t="s">
        <v>4555</v>
      </c>
      <c r="D1243" s="34">
        <v>0.2</v>
      </c>
      <c r="E1243" s="34" t="s">
        <v>4829</v>
      </c>
      <c r="F1243" s="34" t="str">
        <f>IF(ISNUMBER(FIND("% dfgh",tbPassiveSkills[[#This Row],[Original]])),_xlfn.CONCAT("+x%",tbPassiveSkills[[#This Row],[MetaName]]),"NO MATCH")</f>
        <v>NO MATCH</v>
      </c>
      <c r="G1243" s="2" t="s">
        <v>4556</v>
      </c>
    </row>
    <row r="1244" spans="3:7" ht="30" hidden="1" customHeight="1" x14ac:dyDescent="0.25">
      <c r="C1244" s="34" t="s">
        <v>4382</v>
      </c>
      <c r="D1244" s="34">
        <v>0.2</v>
      </c>
      <c r="E1244" s="34" t="s">
        <v>3167</v>
      </c>
      <c r="F1244" s="34" t="str">
        <f>IF(ISNUMBER(FIND("% dfgh",tbPassiveSkills[[#This Row],[Original]])),_xlfn.CONCAT("+x%",tbPassiveSkills[[#This Row],[MetaName]]),"NO MATCH")</f>
        <v>NO MATCH</v>
      </c>
      <c r="G1244" s="2" t="s">
        <v>4383</v>
      </c>
    </row>
    <row r="1245" spans="3:7" ht="30" hidden="1" customHeight="1" x14ac:dyDescent="0.25">
      <c r="C1245" s="34" t="s">
        <v>4396</v>
      </c>
      <c r="D1245" s="34">
        <v>0.2</v>
      </c>
      <c r="E1245" s="34" t="s">
        <v>3167</v>
      </c>
      <c r="F1245" s="34" t="str">
        <f>IF(ISNUMBER(FIND("% dfgh",tbPassiveSkills[[#This Row],[Original]])),_xlfn.CONCAT("+x%",tbPassiveSkills[[#This Row],[MetaName]]),"NO MATCH")</f>
        <v>NO MATCH</v>
      </c>
      <c r="G1245" s="2" t="s">
        <v>4383</v>
      </c>
    </row>
    <row r="1246" spans="3:7" ht="30" hidden="1" customHeight="1" x14ac:dyDescent="0.25">
      <c r="C1246" s="34" t="s">
        <v>3563</v>
      </c>
      <c r="D1246" s="34">
        <v>0.2</v>
      </c>
      <c r="E1246" s="34" t="s">
        <v>3155</v>
      </c>
      <c r="F1246" s="34" t="str">
        <f>IF(ISNUMBER(FIND("% dfgh",tbPassiveSkills[[#This Row],[Original]])),_xlfn.CONCAT("+x%",tbPassiveSkills[[#This Row],[MetaName]]),"NO MATCH")</f>
        <v>NO MATCH</v>
      </c>
      <c r="G1246" s="2" t="s">
        <v>3565</v>
      </c>
    </row>
    <row r="1247" spans="3:7" ht="30" hidden="1" customHeight="1" x14ac:dyDescent="0.25">
      <c r="C1247" s="34" t="s">
        <v>4356</v>
      </c>
      <c r="D1247" s="34">
        <v>0.2</v>
      </c>
      <c r="E1247" s="34" t="s">
        <v>3155</v>
      </c>
      <c r="F1247" s="34" t="str">
        <f>IF(ISNUMBER(FIND("% dfgh",tbPassiveSkills[[#This Row],[Original]])),_xlfn.CONCAT("+x%",tbPassiveSkills[[#This Row],[MetaName]]),"NO MATCH")</f>
        <v>NO MATCH</v>
      </c>
      <c r="G1247" s="2" t="s">
        <v>3565</v>
      </c>
    </row>
    <row r="1248" spans="3:7" ht="30" hidden="1" customHeight="1" x14ac:dyDescent="0.25">
      <c r="C1248" s="34" t="s">
        <v>4382</v>
      </c>
      <c r="D1248" s="34">
        <v>0.2</v>
      </c>
      <c r="E1248" s="34" t="s">
        <v>3155</v>
      </c>
      <c r="F1248" s="34" t="str">
        <f>IF(ISNUMBER(FIND("% dfgh",tbPassiveSkills[[#This Row],[Original]])),_xlfn.CONCAT("+x%",tbPassiveSkills[[#This Row],[MetaName]]),"NO MATCH")</f>
        <v>NO MATCH</v>
      </c>
      <c r="G1248" s="2" t="s">
        <v>3565</v>
      </c>
    </row>
    <row r="1249" spans="3:7" ht="30" hidden="1" customHeight="1" x14ac:dyDescent="0.25">
      <c r="C1249" s="34" t="s">
        <v>4596</v>
      </c>
      <c r="D1249" s="34">
        <v>0.2</v>
      </c>
      <c r="E1249" s="34" t="s">
        <v>3196</v>
      </c>
      <c r="F1249" s="34" t="str">
        <f>IF(ISNUMBER(FIND("% dfgh",tbPassiveSkills[[#This Row],[Original]])),_xlfn.CONCAT("+x%",tbPassiveSkills[[#This Row],[MetaName]]),"NO MATCH")</f>
        <v>NO MATCH</v>
      </c>
      <c r="G1249" s="2" t="s">
        <v>4597</v>
      </c>
    </row>
    <row r="1250" spans="3:7" ht="30" hidden="1" customHeight="1" x14ac:dyDescent="0.25">
      <c r="C1250" s="34" t="s">
        <v>3911</v>
      </c>
      <c r="D1250" s="34">
        <v>0.2</v>
      </c>
      <c r="E1250" s="34" t="s">
        <v>4830</v>
      </c>
      <c r="F1250" s="34" t="str">
        <f>IF(ISNUMBER(FIND("% dfgh",tbPassiveSkills[[#This Row],[Original]])),_xlfn.CONCAT("+x%",tbPassiveSkills[[#This Row],[MetaName]]),"NO MATCH")</f>
        <v>NO MATCH</v>
      </c>
      <c r="G1250" s="2" t="s">
        <v>3913</v>
      </c>
    </row>
    <row r="1251" spans="3:7" ht="30" hidden="1" customHeight="1" x14ac:dyDescent="0.25">
      <c r="C1251" s="34" t="s">
        <v>4530</v>
      </c>
      <c r="D1251" s="34">
        <v>0.2</v>
      </c>
      <c r="E1251" s="34" t="s">
        <v>4831</v>
      </c>
      <c r="F1251" s="34" t="str">
        <f>IF(ISNUMBER(FIND("% dfgh",tbPassiveSkills[[#This Row],[Original]])),_xlfn.CONCAT("+x%",tbPassiveSkills[[#This Row],[MetaName]]),"NO MATCH")</f>
        <v>NO MATCH</v>
      </c>
      <c r="G1251" s="2" t="s">
        <v>4531</v>
      </c>
    </row>
    <row r="1252" spans="3:7" ht="30" hidden="1" customHeight="1" x14ac:dyDescent="0.25">
      <c r="C1252" s="34" t="s">
        <v>4076</v>
      </c>
      <c r="D1252" s="34">
        <v>0.2</v>
      </c>
      <c r="E1252" s="34" t="s">
        <v>3164</v>
      </c>
      <c r="F1252" s="34" t="str">
        <f>IF(ISNUMBER(FIND("% dfgh",tbPassiveSkills[[#This Row],[Original]])),_xlfn.CONCAT("+x%",tbPassiveSkills[[#This Row],[MetaName]]),"NO MATCH")</f>
        <v>NO MATCH</v>
      </c>
      <c r="G1252" s="2" t="s">
        <v>4077</v>
      </c>
    </row>
    <row r="1253" spans="3:7" ht="30" hidden="1" customHeight="1" x14ac:dyDescent="0.25">
      <c r="C1253" s="34" t="s">
        <v>4291</v>
      </c>
      <c r="D1253" s="34">
        <v>0.2</v>
      </c>
      <c r="E1253" s="34" t="s">
        <v>3164</v>
      </c>
      <c r="F1253" s="34" t="str">
        <f>IF(ISNUMBER(FIND("% dfgh",tbPassiveSkills[[#This Row],[Original]])),_xlfn.CONCAT("+x%",tbPassiveSkills[[#This Row],[MetaName]]),"NO MATCH")</f>
        <v>NO MATCH</v>
      </c>
      <c r="G1253" s="2" t="s">
        <v>4077</v>
      </c>
    </row>
    <row r="1254" spans="3:7" ht="30" hidden="1" customHeight="1" x14ac:dyDescent="0.25">
      <c r="C1254" s="34" t="s">
        <v>3792</v>
      </c>
      <c r="D1254" s="34">
        <v>0.2</v>
      </c>
      <c r="E1254" s="34" t="s">
        <v>3163</v>
      </c>
      <c r="F1254" s="34" t="str">
        <f>IF(ISNUMBER(FIND("% dfgh",tbPassiveSkills[[#This Row],[Original]])),_xlfn.CONCAT("+x%",tbPassiveSkills[[#This Row],[MetaName]]),"NO MATCH")</f>
        <v>NO MATCH</v>
      </c>
      <c r="G1254" s="2" t="s">
        <v>3793</v>
      </c>
    </row>
    <row r="1255" spans="3:7" ht="30" hidden="1" customHeight="1" x14ac:dyDescent="0.25">
      <c r="C1255" s="34" t="s">
        <v>4324</v>
      </c>
      <c r="D1255" s="34">
        <v>0.2</v>
      </c>
      <c r="E1255" s="34" t="s">
        <v>3163</v>
      </c>
      <c r="F1255" s="34" t="str">
        <f>IF(ISNUMBER(FIND("% dfgh",tbPassiveSkills[[#This Row],[Original]])),_xlfn.CONCAT("+x%",tbPassiveSkills[[#This Row],[MetaName]]),"NO MATCH")</f>
        <v>NO MATCH</v>
      </c>
      <c r="G1255" s="2" t="s">
        <v>3793</v>
      </c>
    </row>
    <row r="1256" spans="3:7" ht="30" hidden="1" customHeight="1" x14ac:dyDescent="0.25">
      <c r="C1256" s="34" t="s">
        <v>4458</v>
      </c>
      <c r="D1256" s="34">
        <v>0.2</v>
      </c>
      <c r="E1256" s="34" t="s">
        <v>3163</v>
      </c>
      <c r="F1256" s="34" t="str">
        <f>IF(ISNUMBER(FIND("% dfgh",tbPassiveSkills[[#This Row],[Original]])),_xlfn.CONCAT("+x%",tbPassiveSkills[[#This Row],[MetaName]]),"NO MATCH")</f>
        <v>NO MATCH</v>
      </c>
      <c r="G1256" s="2" t="s">
        <v>3793</v>
      </c>
    </row>
    <row r="1257" spans="3:7" ht="30" hidden="1" customHeight="1" x14ac:dyDescent="0.25">
      <c r="C1257" s="34" t="s">
        <v>3741</v>
      </c>
      <c r="D1257" s="34">
        <v>0.2</v>
      </c>
      <c r="E1257" s="34" t="s">
        <v>3197</v>
      </c>
      <c r="F1257" s="34" t="str">
        <f>IF(ISNUMBER(FIND("% dfgh",tbPassiveSkills[[#This Row],[Original]])),_xlfn.CONCAT("+x%",tbPassiveSkills[[#This Row],[MetaName]]),"NO MATCH")</f>
        <v>NO MATCH</v>
      </c>
      <c r="G1257" s="2" t="s">
        <v>3742</v>
      </c>
    </row>
    <row r="1258" spans="3:7" ht="30" hidden="1" customHeight="1" x14ac:dyDescent="0.25">
      <c r="C1258" s="34" t="s">
        <v>3741</v>
      </c>
      <c r="D1258" s="34">
        <v>0.2</v>
      </c>
      <c r="E1258" s="34" t="s">
        <v>3181</v>
      </c>
      <c r="F1258" s="34" t="str">
        <f>IF(ISNUMBER(FIND("% dfgh",tbPassiveSkills[[#This Row],[Original]])),_xlfn.CONCAT("+x%",tbPassiveSkills[[#This Row],[MetaName]]),"NO MATCH")</f>
        <v>NO MATCH</v>
      </c>
      <c r="G1258" s="2" t="s">
        <v>3743</v>
      </c>
    </row>
    <row r="1259" spans="3:7" ht="30" hidden="1" customHeight="1" x14ac:dyDescent="0.25">
      <c r="C1259" s="34" t="s">
        <v>3799</v>
      </c>
      <c r="D1259" s="34">
        <v>0.2</v>
      </c>
      <c r="E1259" s="34" t="s">
        <v>3185</v>
      </c>
      <c r="F1259" s="34" t="str">
        <f>IF(ISNUMBER(FIND("% dfgh",tbPassiveSkills[[#This Row],[Original]])),_xlfn.CONCAT("+x%",tbPassiveSkills[[#This Row],[MetaName]]),"NO MATCH")</f>
        <v>NO MATCH</v>
      </c>
      <c r="G1259" s="2" t="s">
        <v>3801</v>
      </c>
    </row>
    <row r="1260" spans="3:7" ht="30" hidden="1" customHeight="1" x14ac:dyDescent="0.25">
      <c r="C1260" s="34" t="s">
        <v>4128</v>
      </c>
      <c r="D1260" s="34">
        <v>0.2</v>
      </c>
      <c r="E1260" s="34" t="s">
        <v>3162</v>
      </c>
      <c r="F1260" s="34" t="str">
        <f>IF(ISNUMBER(FIND("% dfgh",tbPassiveSkills[[#This Row],[Original]])),_xlfn.CONCAT("+x%",tbPassiveSkills[[#This Row],[MetaName]]),"NO MATCH")</f>
        <v>NO MATCH</v>
      </c>
      <c r="G1260" s="2" t="s">
        <v>4129</v>
      </c>
    </row>
    <row r="1261" spans="3:7" ht="30" hidden="1" customHeight="1" x14ac:dyDescent="0.25">
      <c r="C1261" s="34" t="s">
        <v>4623</v>
      </c>
      <c r="D1261" s="34">
        <v>0.2</v>
      </c>
      <c r="E1261" s="34" t="s">
        <v>4832</v>
      </c>
      <c r="F1261" s="34" t="str">
        <f>IF(ISNUMBER(FIND("% dfgh",tbPassiveSkills[[#This Row],[Original]])),_xlfn.CONCAT("+x%",tbPassiveSkills[[#This Row],[MetaName]]),"NO MATCH")</f>
        <v>NO MATCH</v>
      </c>
      <c r="G1261" s="2" t="s">
        <v>4624</v>
      </c>
    </row>
    <row r="1262" spans="3:7" ht="30" hidden="1" customHeight="1" x14ac:dyDescent="0.25">
      <c r="C1262" s="34" t="s">
        <v>4094</v>
      </c>
      <c r="D1262" s="34">
        <v>0.2</v>
      </c>
      <c r="E1262" s="34" t="s">
        <v>3187</v>
      </c>
      <c r="F1262" s="34" t="str">
        <f>IF(ISNUMBER(FIND("% dfgh",tbPassiveSkills[[#This Row],[Original]])),_xlfn.CONCAT("+x%",tbPassiveSkills[[#This Row],[MetaName]]),"NO MATCH")</f>
        <v>NO MATCH</v>
      </c>
      <c r="G1262" s="2" t="s">
        <v>4097</v>
      </c>
    </row>
    <row r="1263" spans="3:7" ht="30" hidden="1" customHeight="1" x14ac:dyDescent="0.25">
      <c r="C1263" s="34" t="s">
        <v>4370</v>
      </c>
      <c r="D1263" s="34">
        <v>0.2</v>
      </c>
      <c r="E1263" s="34" t="s">
        <v>3158</v>
      </c>
      <c r="F1263" s="34" t="str">
        <f>IF(ISNUMBER(FIND("% dfgh",tbPassiveSkills[[#This Row],[Original]])),_xlfn.CONCAT("+x%",tbPassiveSkills[[#This Row],[MetaName]]),"NO MATCH")</f>
        <v>NO MATCH</v>
      </c>
      <c r="G1263" s="2" t="s">
        <v>4371</v>
      </c>
    </row>
    <row r="1264" spans="3:7" ht="30" hidden="1" customHeight="1" x14ac:dyDescent="0.25">
      <c r="C1264" s="34" t="s">
        <v>4455</v>
      </c>
      <c r="D1264" s="34">
        <v>0.2</v>
      </c>
      <c r="E1264" s="34" t="s">
        <v>3158</v>
      </c>
      <c r="F1264" s="34" t="str">
        <f>IF(ISNUMBER(FIND("% dfgh",tbPassiveSkills[[#This Row],[Original]])),_xlfn.CONCAT("+x%",tbPassiveSkills[[#This Row],[MetaName]]),"NO MATCH")</f>
        <v>NO MATCH</v>
      </c>
      <c r="G1264" s="2" t="s">
        <v>4371</v>
      </c>
    </row>
    <row r="1265" spans="3:7" ht="30" hidden="1" customHeight="1" x14ac:dyDescent="0.25">
      <c r="C1265" s="34" t="s">
        <v>4521</v>
      </c>
      <c r="D1265" s="34">
        <v>0.2</v>
      </c>
      <c r="E1265" s="34" t="s">
        <v>3157</v>
      </c>
      <c r="F1265" s="34" t="str">
        <f>IF(ISNUMBER(FIND("% dfgh",tbPassiveSkills[[#This Row],[Original]])),_xlfn.CONCAT("+x%",tbPassiveSkills[[#This Row],[MetaName]]),"NO MATCH")</f>
        <v>NO MATCH</v>
      </c>
      <c r="G1265" s="2" t="s">
        <v>4522</v>
      </c>
    </row>
    <row r="1266" spans="3:7" ht="30" hidden="1" customHeight="1" x14ac:dyDescent="0.25">
      <c r="C1266" s="34" t="s">
        <v>3681</v>
      </c>
      <c r="D1266" s="34">
        <v>0.18</v>
      </c>
      <c r="E1266" s="34" t="s">
        <v>3159</v>
      </c>
      <c r="F1266" s="34" t="str">
        <f>IF(ISNUMBER(FIND("% dfgh",tbPassiveSkills[[#This Row],[Original]])),_xlfn.CONCAT("+x%",tbPassiveSkills[[#This Row],[MetaName]]),"NO MATCH")</f>
        <v>NO MATCH</v>
      </c>
      <c r="G1266" s="2" t="s">
        <v>3683</v>
      </c>
    </row>
    <row r="1267" spans="3:7" ht="30" hidden="1" customHeight="1" x14ac:dyDescent="0.25">
      <c r="C1267" s="34" t="s">
        <v>3722</v>
      </c>
      <c r="D1267" s="34">
        <v>0.18</v>
      </c>
      <c r="E1267" s="34" t="s">
        <v>3165</v>
      </c>
      <c r="F1267" s="34" t="str">
        <f>IF(ISNUMBER(FIND("% dfgh",tbPassiveSkills[[#This Row],[Original]])),_xlfn.CONCAT("+x%",tbPassiveSkills[[#This Row],[MetaName]]),"NO MATCH")</f>
        <v>NO MATCH</v>
      </c>
      <c r="G1267" s="2" t="s">
        <v>3723</v>
      </c>
    </row>
    <row r="1268" spans="3:7" ht="30" hidden="1" customHeight="1" x14ac:dyDescent="0.25">
      <c r="C1268" s="34" t="s">
        <v>3777</v>
      </c>
      <c r="D1268" s="34">
        <v>0.16</v>
      </c>
      <c r="E1268" s="34" t="s">
        <v>3149</v>
      </c>
      <c r="F1268" s="34" t="str">
        <f>IF(ISNUMBER(FIND("% dfgh",tbPassiveSkills[[#This Row],[Original]])),_xlfn.CONCAT("+x%",tbPassiveSkills[[#This Row],[MetaName]]),"NO MATCH")</f>
        <v>NO MATCH</v>
      </c>
      <c r="G1268" s="2" t="s">
        <v>3778</v>
      </c>
    </row>
    <row r="1269" spans="3:7" ht="30" hidden="1" customHeight="1" x14ac:dyDescent="0.25">
      <c r="C1269" s="34" t="s">
        <v>4091</v>
      </c>
      <c r="D1269" s="34">
        <v>0.16</v>
      </c>
      <c r="E1269" s="34" t="s">
        <v>3157</v>
      </c>
      <c r="F1269" s="34" t="str">
        <f>IF(ISNUMBER(FIND("% dfgh",tbPassiveSkills[[#This Row],[Original]])),_xlfn.CONCAT("+x%",tbPassiveSkills[[#This Row],[MetaName]]),"NO MATCH")</f>
        <v>NO MATCH</v>
      </c>
      <c r="G1269" s="2" t="s">
        <v>4092</v>
      </c>
    </row>
    <row r="1270" spans="3:7" ht="30" hidden="1" customHeight="1" x14ac:dyDescent="0.25">
      <c r="C1270" s="34" t="s">
        <v>4201</v>
      </c>
      <c r="D1270" s="34">
        <v>0.15</v>
      </c>
      <c r="E1270" s="34" t="s">
        <v>3138</v>
      </c>
      <c r="F1270" s="34" t="str">
        <f>IF(ISNUMBER(FIND("% dfgh",tbPassiveSkills[[#This Row],[Original]])),_xlfn.CONCAT("+x%",tbPassiveSkills[[#This Row],[MetaName]]),"NO MATCH")</f>
        <v>NO MATCH</v>
      </c>
      <c r="G1270" s="2" t="s">
        <v>2758</v>
      </c>
    </row>
    <row r="1271" spans="3:7" ht="30" hidden="1" customHeight="1" x14ac:dyDescent="0.25">
      <c r="C1271" s="34" t="s">
        <v>4204</v>
      </c>
      <c r="D1271" s="34">
        <v>0.15</v>
      </c>
      <c r="E1271" s="34" t="s">
        <v>4833</v>
      </c>
      <c r="F1271" s="34" t="str">
        <f>IF(ISNUMBER(FIND("% dfgh",tbPassiveSkills[[#This Row],[Original]])),_xlfn.CONCAT("+x%",tbPassiveSkills[[#This Row],[MetaName]]),"NO MATCH")</f>
        <v>NO MATCH</v>
      </c>
      <c r="G1271" s="2" t="s">
        <v>4207</v>
      </c>
    </row>
    <row r="1272" spans="3:7" ht="30" hidden="1" customHeight="1" x14ac:dyDescent="0.25">
      <c r="C1272" s="34" t="s">
        <v>4030</v>
      </c>
      <c r="D1272" s="34">
        <v>0.15</v>
      </c>
      <c r="E1272" s="34" t="s">
        <v>3178</v>
      </c>
      <c r="F1272" s="34" t="str">
        <f>IF(ISNUMBER(FIND("% dfgh",tbPassiveSkills[[#This Row],[Original]])),_xlfn.CONCAT("+x%",tbPassiveSkills[[#This Row],[MetaName]]),"NO MATCH")</f>
        <v>NO MATCH</v>
      </c>
      <c r="G1272" s="2" t="s">
        <v>4031</v>
      </c>
    </row>
    <row r="1273" spans="3:7" ht="30" hidden="1" customHeight="1" x14ac:dyDescent="0.25">
      <c r="C1273" s="34" t="s">
        <v>4182</v>
      </c>
      <c r="D1273" s="34">
        <v>0.15</v>
      </c>
      <c r="E1273" s="34" t="s">
        <v>3167</v>
      </c>
      <c r="F1273" s="34" t="str">
        <f>IF(ISNUMBER(FIND("% dfgh",tbPassiveSkills[[#This Row],[Original]])),_xlfn.CONCAT("+x%",tbPassiveSkills[[#This Row],[MetaName]]),"NO MATCH")</f>
        <v>NO MATCH</v>
      </c>
      <c r="G1273" s="2" t="s">
        <v>4183</v>
      </c>
    </row>
    <row r="1274" spans="3:7" ht="30" hidden="1" customHeight="1" x14ac:dyDescent="0.25">
      <c r="C1274" s="34" t="s">
        <v>4182</v>
      </c>
      <c r="D1274" s="34">
        <v>0.15</v>
      </c>
      <c r="E1274" s="34" t="s">
        <v>3137</v>
      </c>
      <c r="F1274" s="34" t="str">
        <f>IF(ISNUMBER(FIND("% dfgh",tbPassiveSkills[[#This Row],[Original]])),_xlfn.CONCAT("+x%",tbPassiveSkills[[#This Row],[MetaName]]),"NO MATCH")</f>
        <v>NO MATCH</v>
      </c>
      <c r="G1274" s="2" t="s">
        <v>4185</v>
      </c>
    </row>
    <row r="1275" spans="3:7" ht="30" hidden="1" customHeight="1" x14ac:dyDescent="0.25">
      <c r="C1275" s="34" t="s">
        <v>4234</v>
      </c>
      <c r="D1275" s="34">
        <v>0.15</v>
      </c>
      <c r="E1275" s="34" t="s">
        <v>3167</v>
      </c>
      <c r="F1275" s="34" t="str">
        <f>IF(ISNUMBER(FIND("% dfgh",tbPassiveSkills[[#This Row],[Original]])),_xlfn.CONCAT("+x%",tbPassiveSkills[[#This Row],[MetaName]]),"NO MATCH")</f>
        <v>NO MATCH</v>
      </c>
      <c r="G1275" s="2" t="s">
        <v>4183</v>
      </c>
    </row>
    <row r="1276" spans="3:7" ht="30" hidden="1" customHeight="1" x14ac:dyDescent="0.25">
      <c r="C1276" s="34" t="s">
        <v>4116</v>
      </c>
      <c r="D1276" s="34">
        <v>0.15</v>
      </c>
      <c r="E1276" s="34" t="s">
        <v>3155</v>
      </c>
      <c r="F1276" s="34" t="str">
        <f>IF(ISNUMBER(FIND("% dfgh",tbPassiveSkills[[#This Row],[Original]])),_xlfn.CONCAT("+x%",tbPassiveSkills[[#This Row],[MetaName]]),"NO MATCH")</f>
        <v>NO MATCH</v>
      </c>
      <c r="G1276" s="2" t="s">
        <v>4117</v>
      </c>
    </row>
    <row r="1277" spans="3:7" ht="30" hidden="1" customHeight="1" x14ac:dyDescent="0.25">
      <c r="C1277" s="34" t="s">
        <v>4234</v>
      </c>
      <c r="D1277" s="34">
        <v>0.15</v>
      </c>
      <c r="E1277" s="34" t="s">
        <v>3155</v>
      </c>
      <c r="F1277" s="34" t="str">
        <f>IF(ISNUMBER(FIND("% dfgh",tbPassiveSkills[[#This Row],[Original]])),_xlfn.CONCAT("+x%",tbPassiveSkills[[#This Row],[MetaName]]),"NO MATCH")</f>
        <v>NO MATCH</v>
      </c>
      <c r="G1277" s="2" t="s">
        <v>4117</v>
      </c>
    </row>
    <row r="1278" spans="3:7" ht="30" hidden="1" customHeight="1" x14ac:dyDescent="0.25">
      <c r="C1278" s="34" t="s">
        <v>4101</v>
      </c>
      <c r="D1278" s="34">
        <v>0.15</v>
      </c>
      <c r="E1278" s="34" t="s">
        <v>3200</v>
      </c>
      <c r="F1278" s="34" t="str">
        <f>IF(ISNUMBER(FIND("% dfgh",tbPassiveSkills[[#This Row],[Original]])),_xlfn.CONCAT("+x%",tbPassiveSkills[[#This Row],[MetaName]]),"NO MATCH")</f>
        <v>NO MATCH</v>
      </c>
      <c r="G1278" s="2" t="s">
        <v>4104</v>
      </c>
    </row>
    <row r="1279" spans="3:7" ht="30" hidden="1" customHeight="1" x14ac:dyDescent="0.25">
      <c r="C1279" s="34" t="s">
        <v>4617</v>
      </c>
      <c r="D1279" s="34">
        <v>0.15</v>
      </c>
      <c r="E1279" s="34" t="s">
        <v>4834</v>
      </c>
      <c r="F1279" s="34" t="str">
        <f>IF(ISNUMBER(FIND("% dfgh",tbPassiveSkills[[#This Row],[Original]])),_xlfn.CONCAT("+x%",tbPassiveSkills[[#This Row],[MetaName]]),"NO MATCH")</f>
        <v>NO MATCH</v>
      </c>
      <c r="G1279" s="2" t="s">
        <v>4619</v>
      </c>
    </row>
    <row r="1280" spans="3:7" ht="30" hidden="1" customHeight="1" x14ac:dyDescent="0.25">
      <c r="C1280" s="34" t="s">
        <v>4431</v>
      </c>
      <c r="D1280" s="34">
        <v>0.15</v>
      </c>
      <c r="E1280" s="34" t="s">
        <v>3183</v>
      </c>
      <c r="F1280" s="34" t="str">
        <f>IF(ISNUMBER(FIND("% dfgh",tbPassiveSkills[[#This Row],[Original]])),_xlfn.CONCAT("+x%",tbPassiveSkills[[#This Row],[MetaName]]),"NO MATCH")</f>
        <v>NO MATCH</v>
      </c>
      <c r="G1280" s="2" t="s">
        <v>4432</v>
      </c>
    </row>
    <row r="1281" spans="3:7" ht="30" hidden="1" customHeight="1" x14ac:dyDescent="0.25">
      <c r="C1281" s="34" t="s">
        <v>3849</v>
      </c>
      <c r="D1281" s="34">
        <v>0.15</v>
      </c>
      <c r="E1281" s="34" t="s">
        <v>3177</v>
      </c>
      <c r="F1281" s="34" t="str">
        <f>IF(ISNUMBER(FIND("% dfgh",tbPassiveSkills[[#This Row],[Original]])),_xlfn.CONCAT("+x%",tbPassiveSkills[[#This Row],[MetaName]]),"NO MATCH")</f>
        <v>NO MATCH</v>
      </c>
      <c r="G1281" s="2" t="s">
        <v>3852</v>
      </c>
    </row>
    <row r="1282" spans="3:7" ht="30" hidden="1" customHeight="1" x14ac:dyDescent="0.25">
      <c r="C1282" s="34" t="s">
        <v>3799</v>
      </c>
      <c r="D1282" s="34">
        <v>0.15</v>
      </c>
      <c r="E1282" s="34" t="s">
        <v>3144</v>
      </c>
      <c r="F1282" s="34" t="str">
        <f>IF(ISNUMBER(FIND("% dfgh",tbPassiveSkills[[#This Row],[Original]])),_xlfn.CONCAT("+x%",tbPassiveSkills[[#This Row],[MetaName]]),"NO MATCH")</f>
        <v>NO MATCH</v>
      </c>
      <c r="G1282" s="2" t="s">
        <v>3803</v>
      </c>
    </row>
    <row r="1283" spans="3:7" ht="30" hidden="1" customHeight="1" x14ac:dyDescent="0.25">
      <c r="C1283" s="34" t="s">
        <v>4359</v>
      </c>
      <c r="D1283" s="34">
        <v>0.15</v>
      </c>
      <c r="E1283" s="34" t="s">
        <v>3176</v>
      </c>
      <c r="F1283" s="34" t="str">
        <f>IF(ISNUMBER(FIND("% dfgh",tbPassiveSkills[[#This Row],[Original]])),_xlfn.CONCAT("+x%",tbPassiveSkills[[#This Row],[MetaName]]),"NO MATCH")</f>
        <v>NO MATCH</v>
      </c>
      <c r="G1283" s="2" t="s">
        <v>1898</v>
      </c>
    </row>
    <row r="1284" spans="3:7" ht="30" hidden="1" customHeight="1" x14ac:dyDescent="0.25">
      <c r="C1284" s="34" t="s">
        <v>4363</v>
      </c>
      <c r="D1284" s="34">
        <v>0.15</v>
      </c>
      <c r="E1284" s="34" t="s">
        <v>3176</v>
      </c>
      <c r="F1284" s="34" t="str">
        <f>IF(ISNUMBER(FIND("% dfgh",tbPassiveSkills[[#This Row],[Original]])),_xlfn.CONCAT("+x%",tbPassiveSkills[[#This Row],[MetaName]]),"NO MATCH")</f>
        <v>NO MATCH</v>
      </c>
      <c r="G1284" s="2" t="s">
        <v>1898</v>
      </c>
    </row>
    <row r="1285" spans="3:7" ht="30" hidden="1" customHeight="1" x14ac:dyDescent="0.25">
      <c r="C1285" s="34" t="s">
        <v>3646</v>
      </c>
      <c r="D1285" s="34">
        <v>0.15</v>
      </c>
      <c r="E1285" s="34" t="s">
        <v>3157</v>
      </c>
      <c r="F1285" s="34" t="str">
        <f>IF(ISNUMBER(FIND("% dfgh",tbPassiveSkills[[#This Row],[Original]])),_xlfn.CONCAT("+x%",tbPassiveSkills[[#This Row],[MetaName]]),"NO MATCH")</f>
        <v>NO MATCH</v>
      </c>
      <c r="G1285" s="2" t="s">
        <v>3647</v>
      </c>
    </row>
    <row r="1286" spans="3:7" ht="30" hidden="1" customHeight="1" x14ac:dyDescent="0.25">
      <c r="C1286" s="34" t="s">
        <v>4329</v>
      </c>
      <c r="D1286" s="34">
        <v>0.15</v>
      </c>
      <c r="E1286" s="34" t="s">
        <v>3158</v>
      </c>
      <c r="F1286" s="34" t="str">
        <f>IF(ISNUMBER(FIND("% dfgh",tbPassiveSkills[[#This Row],[Original]])),_xlfn.CONCAT("+x%",tbPassiveSkills[[#This Row],[MetaName]]),"NO MATCH")</f>
        <v>NO MATCH</v>
      </c>
      <c r="G1286" s="2" t="s">
        <v>4331</v>
      </c>
    </row>
    <row r="1287" spans="3:7" ht="30" hidden="1" customHeight="1" x14ac:dyDescent="0.25">
      <c r="C1287" s="34" t="s">
        <v>4254</v>
      </c>
      <c r="D1287" s="34">
        <v>0.12</v>
      </c>
      <c r="E1287" s="34" t="s">
        <v>4833</v>
      </c>
      <c r="F1287" s="34" t="str">
        <f>IF(ISNUMBER(FIND("% dfgh",tbPassiveSkills[[#This Row],[Original]])),_xlfn.CONCAT("+x%",tbPassiveSkills[[#This Row],[MetaName]]),"NO MATCH")</f>
        <v>NO MATCH</v>
      </c>
      <c r="G1287" s="2" t="s">
        <v>4257</v>
      </c>
    </row>
    <row r="1288" spans="3:7" ht="30" hidden="1" customHeight="1" x14ac:dyDescent="0.25">
      <c r="C1288" s="34" t="s">
        <v>4301</v>
      </c>
      <c r="D1288" s="34">
        <v>0.12</v>
      </c>
      <c r="E1288" s="34" t="s">
        <v>4833</v>
      </c>
      <c r="F1288" s="34" t="str">
        <f>IF(ISNUMBER(FIND("% dfgh",tbPassiveSkills[[#This Row],[Original]])),_xlfn.CONCAT("+x%",tbPassiveSkills[[#This Row],[MetaName]]),"NO MATCH")</f>
        <v>NO MATCH</v>
      </c>
      <c r="G1288" s="2" t="s">
        <v>4257</v>
      </c>
    </row>
    <row r="1289" spans="3:7" ht="30" hidden="1" customHeight="1" x14ac:dyDescent="0.25">
      <c r="C1289" s="34" t="s">
        <v>4469</v>
      </c>
      <c r="D1289" s="34">
        <v>0.12</v>
      </c>
      <c r="E1289" s="34" t="s">
        <v>4833</v>
      </c>
      <c r="F1289" s="34" t="str">
        <f>IF(ISNUMBER(FIND("% dfgh",tbPassiveSkills[[#This Row],[Original]])),_xlfn.CONCAT("+x%",tbPassiveSkills[[#This Row],[MetaName]]),"NO MATCH")</f>
        <v>NO MATCH</v>
      </c>
      <c r="G1289" s="2" t="s">
        <v>4257</v>
      </c>
    </row>
    <row r="1290" spans="3:7" ht="30" hidden="1" customHeight="1" x14ac:dyDescent="0.25">
      <c r="C1290" s="34" t="s">
        <v>4481</v>
      </c>
      <c r="D1290" s="34">
        <v>0.12</v>
      </c>
      <c r="E1290" s="34" t="s">
        <v>4833</v>
      </c>
      <c r="F1290" s="34" t="str">
        <f>IF(ISNUMBER(FIND("% dfgh",tbPassiveSkills[[#This Row],[Original]])),_xlfn.CONCAT("+x%",tbPassiveSkills[[#This Row],[MetaName]]),"NO MATCH")</f>
        <v>NO MATCH</v>
      </c>
      <c r="G1290" s="2" t="s">
        <v>4257</v>
      </c>
    </row>
    <row r="1291" spans="3:7" ht="30" hidden="1" customHeight="1" x14ac:dyDescent="0.25">
      <c r="C1291" s="34" t="s">
        <v>4172</v>
      </c>
      <c r="D1291" s="34">
        <v>0.1</v>
      </c>
      <c r="E1291" s="34" t="s">
        <v>4835</v>
      </c>
      <c r="F1291" s="34" t="str">
        <f>IF(ISNUMBER(FIND("% dfgh",tbPassiveSkills[[#This Row],[Original]])),_xlfn.CONCAT("+x%",tbPassiveSkills[[#This Row],[MetaName]]),"NO MATCH")</f>
        <v>NO MATCH</v>
      </c>
      <c r="G1291" s="2" t="s">
        <v>4173</v>
      </c>
    </row>
    <row r="1292" spans="3:7" ht="30" hidden="1" customHeight="1" x14ac:dyDescent="0.25">
      <c r="C1292" s="34" t="s">
        <v>3594</v>
      </c>
      <c r="D1292" s="34">
        <v>0.1</v>
      </c>
      <c r="E1292" s="34" t="s">
        <v>3147</v>
      </c>
      <c r="F1292" s="34" t="str">
        <f>IF(ISNUMBER(FIND("% dfgh",tbPassiveSkills[[#This Row],[Original]])),_xlfn.CONCAT("+x%",tbPassiveSkills[[#This Row],[MetaName]]),"NO MATCH")</f>
        <v>NO MATCH</v>
      </c>
      <c r="G1292" s="2" t="s">
        <v>3595</v>
      </c>
    </row>
    <row r="1293" spans="3:7" ht="30" hidden="1" customHeight="1" x14ac:dyDescent="0.25">
      <c r="C1293" s="34" t="s">
        <v>3708</v>
      </c>
      <c r="D1293" s="34">
        <v>0.1</v>
      </c>
      <c r="E1293" s="34" t="s">
        <v>3146</v>
      </c>
      <c r="F1293" s="34" t="str">
        <f>IF(ISNUMBER(FIND("% dfgh",tbPassiveSkills[[#This Row],[Original]])),_xlfn.CONCAT("+x%",tbPassiveSkills[[#This Row],[MetaName]]),"NO MATCH")</f>
        <v>NO MATCH</v>
      </c>
      <c r="G1293" s="2" t="s">
        <v>3710</v>
      </c>
    </row>
    <row r="1294" spans="3:7" ht="30" hidden="1" customHeight="1" x14ac:dyDescent="0.25">
      <c r="C1294" s="34" t="s">
        <v>3708</v>
      </c>
      <c r="D1294" s="34">
        <v>0.1</v>
      </c>
      <c r="E1294" s="34" t="s">
        <v>4836</v>
      </c>
      <c r="F1294" s="34" t="str">
        <f>IF(ISNUMBER(FIND("% dfgh",tbPassiveSkills[[#This Row],[Original]])),_xlfn.CONCAT("+x%",tbPassiveSkills[[#This Row],[MetaName]]),"NO MATCH")</f>
        <v>NO MATCH</v>
      </c>
      <c r="G1294" s="2" t="s">
        <v>3711</v>
      </c>
    </row>
    <row r="1295" spans="3:7" ht="30" hidden="1" customHeight="1" x14ac:dyDescent="0.25">
      <c r="C1295" s="34" t="s">
        <v>3976</v>
      </c>
      <c r="D1295" s="34">
        <v>0.1</v>
      </c>
      <c r="E1295" s="34" t="s">
        <v>4837</v>
      </c>
      <c r="F1295" s="34" t="str">
        <f>IF(ISNUMBER(FIND("% dfgh",tbPassiveSkills[[#This Row],[Original]])),_xlfn.CONCAT("+x%",tbPassiveSkills[[#This Row],[MetaName]]),"NO MATCH")</f>
        <v>NO MATCH</v>
      </c>
      <c r="G1295" s="2" t="s">
        <v>3978</v>
      </c>
    </row>
    <row r="1296" spans="3:7" ht="30" hidden="1" customHeight="1" x14ac:dyDescent="0.25">
      <c r="C1296" s="34" t="s">
        <v>3698</v>
      </c>
      <c r="D1296" s="34">
        <v>0.1</v>
      </c>
      <c r="E1296" s="34" t="s">
        <v>4833</v>
      </c>
      <c r="F1296" s="34" t="str">
        <f>IF(ISNUMBER(FIND("% dfgh",tbPassiveSkills[[#This Row],[Original]])),_xlfn.CONCAT("+x%",tbPassiveSkills[[#This Row],[MetaName]]),"NO MATCH")</f>
        <v>NO MATCH</v>
      </c>
      <c r="G1296" s="2" t="s">
        <v>3701</v>
      </c>
    </row>
    <row r="1297" spans="3:7" ht="30" hidden="1" customHeight="1" x14ac:dyDescent="0.25">
      <c r="C1297" s="34" t="s">
        <v>3796</v>
      </c>
      <c r="D1297" s="34">
        <v>0.1</v>
      </c>
      <c r="E1297" s="34" t="s">
        <v>4833</v>
      </c>
      <c r="F1297" s="34" t="str">
        <f>IF(ISNUMBER(FIND("% dfgh",tbPassiveSkills[[#This Row],[Original]])),_xlfn.CONCAT("+x%",tbPassiveSkills[[#This Row],[MetaName]]),"NO MATCH")</f>
        <v>NO MATCH</v>
      </c>
      <c r="G1297" s="2" t="s">
        <v>3701</v>
      </c>
    </row>
    <row r="1298" spans="3:7" ht="30" hidden="1" customHeight="1" x14ac:dyDescent="0.25">
      <c r="C1298" s="34" t="s">
        <v>4020</v>
      </c>
      <c r="D1298" s="34">
        <v>0.1</v>
      </c>
      <c r="E1298" s="34" t="s">
        <v>4833</v>
      </c>
      <c r="F1298" s="34" t="str">
        <f>IF(ISNUMBER(FIND("% dfgh",tbPassiveSkills[[#This Row],[Original]])),_xlfn.CONCAT("+x%",tbPassiveSkills[[#This Row],[MetaName]]),"NO MATCH")</f>
        <v>NO MATCH</v>
      </c>
      <c r="G1298" s="2" t="s">
        <v>3701</v>
      </c>
    </row>
    <row r="1299" spans="3:7" ht="30" hidden="1" customHeight="1" x14ac:dyDescent="0.25">
      <c r="C1299" s="34" t="s">
        <v>4262</v>
      </c>
      <c r="D1299" s="34">
        <v>0.1</v>
      </c>
      <c r="E1299" s="34" t="s">
        <v>4833</v>
      </c>
      <c r="F1299" s="34" t="str">
        <f>IF(ISNUMBER(FIND("% dfgh",tbPassiveSkills[[#This Row],[Original]])),_xlfn.CONCAT("+x%",tbPassiveSkills[[#This Row],[MetaName]]),"NO MATCH")</f>
        <v>NO MATCH</v>
      </c>
      <c r="G1299" s="2" t="s">
        <v>3701</v>
      </c>
    </row>
    <row r="1300" spans="3:7" ht="30" hidden="1" customHeight="1" x14ac:dyDescent="0.25">
      <c r="C1300" s="34" t="s">
        <v>4030</v>
      </c>
      <c r="D1300" s="34">
        <v>0.1</v>
      </c>
      <c r="E1300" s="34" t="s">
        <v>4838</v>
      </c>
      <c r="F1300" s="34" t="str">
        <f>IF(ISNUMBER(FIND("% dfgh",tbPassiveSkills[[#This Row],[Original]])),_xlfn.CONCAT("+x%",tbPassiveSkills[[#This Row],[MetaName]]),"NO MATCH")</f>
        <v>NO MATCH</v>
      </c>
      <c r="G1300" s="2" t="s">
        <v>4032</v>
      </c>
    </row>
    <row r="1301" spans="3:7" ht="30" hidden="1" customHeight="1" x14ac:dyDescent="0.25">
      <c r="C1301" s="34" t="s">
        <v>4356</v>
      </c>
      <c r="D1301" s="34">
        <v>0.1</v>
      </c>
      <c r="E1301" s="34" t="s">
        <v>3168</v>
      </c>
      <c r="F1301" s="34" t="str">
        <f>IF(ISNUMBER(FIND("% dfgh",tbPassiveSkills[[#This Row],[Original]])),_xlfn.CONCAT("+x%",tbPassiveSkills[[#This Row],[MetaName]]),"NO MATCH")</f>
        <v>NO MATCH</v>
      </c>
      <c r="G1301" s="2" t="s">
        <v>4357</v>
      </c>
    </row>
    <row r="1302" spans="3:7" ht="30" hidden="1" customHeight="1" x14ac:dyDescent="0.25">
      <c r="C1302" s="34" t="s">
        <v>4356</v>
      </c>
      <c r="D1302" s="34">
        <v>0.1</v>
      </c>
      <c r="E1302" s="34" t="s">
        <v>4839</v>
      </c>
      <c r="F1302" s="34" t="str">
        <f>IF(ISNUMBER(FIND("% dfgh",tbPassiveSkills[[#This Row],[Original]])),_xlfn.CONCAT("+x%",tbPassiveSkills[[#This Row],[MetaName]]),"NO MATCH")</f>
        <v>NO MATCH</v>
      </c>
      <c r="G1302" s="2" t="s">
        <v>4358</v>
      </c>
    </row>
    <row r="1303" spans="3:7" ht="30" hidden="1" customHeight="1" x14ac:dyDescent="0.25">
      <c r="C1303" s="34" t="s">
        <v>4364</v>
      </c>
      <c r="D1303" s="34">
        <v>0.1</v>
      </c>
      <c r="E1303" s="34" t="s">
        <v>3168</v>
      </c>
      <c r="F1303" s="34" t="str">
        <f>IF(ISNUMBER(FIND("% dfgh",tbPassiveSkills[[#This Row],[Original]])),_xlfn.CONCAT("+x%",tbPassiveSkills[[#This Row],[MetaName]]),"NO MATCH")</f>
        <v>NO MATCH</v>
      </c>
      <c r="G1303" s="2" t="s">
        <v>4357</v>
      </c>
    </row>
    <row r="1304" spans="3:7" ht="30" hidden="1" customHeight="1" x14ac:dyDescent="0.25">
      <c r="C1304" s="34" t="s">
        <v>4112</v>
      </c>
      <c r="D1304" s="34">
        <v>0.1</v>
      </c>
      <c r="E1304" s="34" t="s">
        <v>4840</v>
      </c>
      <c r="F1304" s="34" t="str">
        <f>IF(ISNUMBER(FIND("% dfgh",tbPassiveSkills[[#This Row],[Original]])),_xlfn.CONCAT("+x%",tbPassiveSkills[[#This Row],[MetaName]]),"NO MATCH")</f>
        <v>NO MATCH</v>
      </c>
      <c r="G1304" s="2" t="s">
        <v>4114</v>
      </c>
    </row>
    <row r="1305" spans="3:7" ht="30" hidden="1" customHeight="1" x14ac:dyDescent="0.25">
      <c r="C1305" s="34" t="s">
        <v>4030</v>
      </c>
      <c r="D1305" s="34">
        <v>0.1</v>
      </c>
      <c r="E1305" s="34" t="s">
        <v>3155</v>
      </c>
      <c r="F1305" s="34" t="str">
        <f>IF(ISNUMBER(FIND("% dfgh",tbPassiveSkills[[#This Row],[Original]])),_xlfn.CONCAT("+x%",tbPassiveSkills[[#This Row],[MetaName]]),"NO MATCH")</f>
        <v>NO MATCH</v>
      </c>
      <c r="G1305" s="2" t="s">
        <v>2477</v>
      </c>
    </row>
    <row r="1306" spans="3:7" ht="30" hidden="1" customHeight="1" x14ac:dyDescent="0.25">
      <c r="C1306" s="34" t="s">
        <v>4373</v>
      </c>
      <c r="D1306" s="34">
        <v>0.1</v>
      </c>
      <c r="E1306" s="34" t="s">
        <v>3155</v>
      </c>
      <c r="F1306" s="34" t="str">
        <f>IF(ISNUMBER(FIND("% dfgh",tbPassiveSkills[[#This Row],[Original]])),_xlfn.CONCAT("+x%",tbPassiveSkills[[#This Row],[MetaName]]),"NO MATCH")</f>
        <v>NO MATCH</v>
      </c>
      <c r="G1306" s="2" t="s">
        <v>2477</v>
      </c>
    </row>
    <row r="1307" spans="3:7" ht="30" hidden="1" customHeight="1" x14ac:dyDescent="0.25">
      <c r="C1307" s="34" t="s">
        <v>3947</v>
      </c>
      <c r="D1307" s="34">
        <v>0.1</v>
      </c>
      <c r="E1307" s="34" t="s">
        <v>4841</v>
      </c>
      <c r="F1307" s="34" t="str">
        <f>IF(ISNUMBER(FIND("% dfgh",tbPassiveSkills[[#This Row],[Original]])),_xlfn.CONCAT("+x%",tbPassiveSkills[[#This Row],[MetaName]]),"NO MATCH")</f>
        <v>NO MATCH</v>
      </c>
      <c r="G1307" s="2" t="s">
        <v>3950</v>
      </c>
    </row>
    <row r="1308" spans="3:7" ht="30" hidden="1" customHeight="1" x14ac:dyDescent="0.25">
      <c r="C1308" s="34" t="s">
        <v>4172</v>
      </c>
      <c r="D1308" s="34">
        <v>0.1</v>
      </c>
      <c r="E1308" s="34" t="s">
        <v>4842</v>
      </c>
      <c r="F1308" s="34" t="str">
        <f>IF(ISNUMBER(FIND("% dfgh",tbPassiveSkills[[#This Row],[Original]])),_xlfn.CONCAT("+x%",tbPassiveSkills[[#This Row],[MetaName]]),"NO MATCH")</f>
        <v>NO MATCH</v>
      </c>
      <c r="G1308" s="2" t="s">
        <v>4174</v>
      </c>
    </row>
    <row r="1309" spans="3:7" ht="30" hidden="1" customHeight="1" x14ac:dyDescent="0.25">
      <c r="C1309" s="34" t="s">
        <v>3760</v>
      </c>
      <c r="D1309" s="34">
        <v>0.1</v>
      </c>
      <c r="E1309" s="34" t="s">
        <v>3145</v>
      </c>
      <c r="F1309" s="34" t="str">
        <f>IF(ISNUMBER(FIND("% dfgh",tbPassiveSkills[[#This Row],[Original]])),_xlfn.CONCAT("+x%",tbPassiveSkills[[#This Row],[MetaName]]),"NO MATCH")</f>
        <v>NO MATCH</v>
      </c>
      <c r="G1309" s="2" t="s">
        <v>3761</v>
      </c>
    </row>
    <row r="1310" spans="3:7" ht="30" hidden="1" customHeight="1" x14ac:dyDescent="0.25">
      <c r="C1310" s="34" t="s">
        <v>4248</v>
      </c>
      <c r="D1310" s="34">
        <v>0.1</v>
      </c>
      <c r="E1310" s="34" t="s">
        <v>4843</v>
      </c>
      <c r="F1310" s="34" t="str">
        <f>IF(ISNUMBER(FIND("% dfgh",tbPassiveSkills[[#This Row],[Original]])),_xlfn.CONCAT("+x%",tbPassiveSkills[[#This Row],[MetaName]]),"NO MATCH")</f>
        <v>NO MATCH</v>
      </c>
      <c r="G1310" s="2" t="s">
        <v>4250</v>
      </c>
    </row>
    <row r="1311" spans="3:7" ht="30" hidden="1" customHeight="1" x14ac:dyDescent="0.25">
      <c r="C1311" s="34" t="s">
        <v>4061</v>
      </c>
      <c r="D1311" s="34">
        <v>0.1</v>
      </c>
      <c r="E1311" s="34" t="s">
        <v>3172</v>
      </c>
      <c r="F1311" s="34" t="str">
        <f>IF(ISNUMBER(FIND("% dfgh",tbPassiveSkills[[#This Row],[Original]])),_xlfn.CONCAT("+x%",tbPassiveSkills[[#This Row],[MetaName]]),"NO MATCH")</f>
        <v>NO MATCH</v>
      </c>
      <c r="G1311" s="2" t="s">
        <v>4063</v>
      </c>
    </row>
    <row r="1312" spans="3:7" ht="30" hidden="1" customHeight="1" x14ac:dyDescent="0.25">
      <c r="C1312" s="34" t="s">
        <v>4525</v>
      </c>
      <c r="D1312" s="34">
        <v>0.1</v>
      </c>
      <c r="E1312" s="34" t="s">
        <v>3172</v>
      </c>
      <c r="F1312" s="34" t="str">
        <f>IF(ISNUMBER(FIND("% dfgh",tbPassiveSkills[[#This Row],[Original]])),_xlfn.CONCAT("+x%",tbPassiveSkills[[#This Row],[MetaName]]),"NO MATCH")</f>
        <v>NO MATCH</v>
      </c>
      <c r="G1312" s="2" t="s">
        <v>4063</v>
      </c>
    </row>
    <row r="1313" spans="3:7" ht="30" hidden="1" customHeight="1" x14ac:dyDescent="0.25">
      <c r="C1313" s="34" t="s">
        <v>3582</v>
      </c>
      <c r="D1313" s="34">
        <v>0.1</v>
      </c>
      <c r="E1313" s="34" t="s">
        <v>3166</v>
      </c>
      <c r="F1313" s="34" t="str">
        <f>IF(ISNUMBER(FIND("% dfgh",tbPassiveSkills[[#This Row],[Original]])),_xlfn.CONCAT("+x%",tbPassiveSkills[[#This Row],[MetaName]]),"NO MATCH")</f>
        <v>NO MATCH</v>
      </c>
      <c r="G1313" s="2" t="s">
        <v>3583</v>
      </c>
    </row>
    <row r="1314" spans="3:7" ht="30" hidden="1" customHeight="1" x14ac:dyDescent="0.25">
      <c r="C1314" s="34" t="s">
        <v>4571</v>
      </c>
      <c r="D1314" s="34">
        <v>0.1</v>
      </c>
      <c r="E1314" s="34" t="s">
        <v>3150</v>
      </c>
      <c r="F1314" s="34" t="str">
        <f>IF(ISNUMBER(FIND("% dfgh",tbPassiveSkills[[#This Row],[Original]])),_xlfn.CONCAT("+x%",tbPassiveSkills[[#This Row],[MetaName]]),"NO MATCH")</f>
        <v>NO MATCH</v>
      </c>
      <c r="G1314" s="2" t="s">
        <v>4572</v>
      </c>
    </row>
    <row r="1315" spans="3:7" ht="30" hidden="1" customHeight="1" x14ac:dyDescent="0.25">
      <c r="C1315" s="34" t="s">
        <v>3849</v>
      </c>
      <c r="D1315" s="34">
        <v>0.1</v>
      </c>
      <c r="E1315" s="34" t="s">
        <v>3144</v>
      </c>
      <c r="F1315" s="34" t="str">
        <f>IF(ISNUMBER(FIND("% dfgh",tbPassiveSkills[[#This Row],[Original]])),_xlfn.CONCAT("+x%",tbPassiveSkills[[#This Row],[MetaName]]),"NO MATCH")</f>
        <v>NO MATCH</v>
      </c>
      <c r="G1315" s="2" t="s">
        <v>3853</v>
      </c>
    </row>
    <row r="1316" spans="3:7" ht="30" hidden="1" customHeight="1" x14ac:dyDescent="0.25">
      <c r="C1316" s="34" t="s">
        <v>4547</v>
      </c>
      <c r="D1316" s="34">
        <v>0.1</v>
      </c>
      <c r="E1316" s="34" t="s">
        <v>3152</v>
      </c>
      <c r="F1316" s="34" t="str">
        <f>IF(ISNUMBER(FIND("% dfgh",tbPassiveSkills[[#This Row],[Original]])),_xlfn.CONCAT("+x%",tbPassiveSkills[[#This Row],[MetaName]]),"NO MATCH")</f>
        <v>NO MATCH</v>
      </c>
      <c r="G1316" s="2" t="s">
        <v>4550</v>
      </c>
    </row>
    <row r="1317" spans="3:7" ht="30" hidden="1" customHeight="1" x14ac:dyDescent="0.25">
      <c r="C1317" s="34" t="s">
        <v>3854</v>
      </c>
      <c r="D1317" s="34">
        <v>0.08</v>
      </c>
      <c r="E1317" s="34" t="s">
        <v>3151</v>
      </c>
      <c r="F1317" s="34" t="str">
        <f>IF(ISNUMBER(FIND("% dfgh",tbPassiveSkills[[#This Row],[Original]])),_xlfn.CONCAT("+x%",tbPassiveSkills[[#This Row],[MetaName]]),"NO MATCH")</f>
        <v>NO MATCH</v>
      </c>
      <c r="G1317" s="2" t="s">
        <v>3856</v>
      </c>
    </row>
    <row r="1318" spans="3:7" ht="30" hidden="1" customHeight="1" x14ac:dyDescent="0.25">
      <c r="C1318" s="34" t="s">
        <v>3854</v>
      </c>
      <c r="D1318" s="34">
        <v>0.08</v>
      </c>
      <c r="E1318" s="34" t="s">
        <v>3153</v>
      </c>
      <c r="F1318" s="34" t="str">
        <f>IF(ISNUMBER(FIND("% dfgh",tbPassiveSkills[[#This Row],[Original]])),_xlfn.CONCAT("+x%",tbPassiveSkills[[#This Row],[MetaName]]),"NO MATCH")</f>
        <v>NO MATCH</v>
      </c>
      <c r="G1318" s="2" t="s">
        <v>3857</v>
      </c>
    </row>
    <row r="1319" spans="3:7" ht="30" hidden="1" customHeight="1" x14ac:dyDescent="0.25">
      <c r="C1319" s="34" t="s">
        <v>4477</v>
      </c>
      <c r="D1319" s="34">
        <v>0.08</v>
      </c>
      <c r="E1319" s="34" t="s">
        <v>3151</v>
      </c>
      <c r="F1319" s="34" t="str">
        <f>IF(ISNUMBER(FIND("% dfgh",tbPassiveSkills[[#This Row],[Original]])),_xlfn.CONCAT("+x%",tbPassiveSkills[[#This Row],[MetaName]]),"NO MATCH")</f>
        <v>NO MATCH</v>
      </c>
      <c r="G1319" s="2" t="s">
        <v>3856</v>
      </c>
    </row>
    <row r="1320" spans="3:7" ht="30" hidden="1" customHeight="1" x14ac:dyDescent="0.25">
      <c r="C1320" s="34" t="s">
        <v>4477</v>
      </c>
      <c r="D1320" s="34">
        <v>0.08</v>
      </c>
      <c r="E1320" s="34" t="s">
        <v>3153</v>
      </c>
      <c r="F1320" s="34" t="str">
        <f>IF(ISNUMBER(FIND("% dfgh",tbPassiveSkills[[#This Row],[Original]])),_xlfn.CONCAT("+x%",tbPassiveSkills[[#This Row],[MetaName]]),"NO MATCH")</f>
        <v>NO MATCH</v>
      </c>
      <c r="G1320" s="2" t="s">
        <v>3857</v>
      </c>
    </row>
    <row r="1321" spans="3:7" ht="30" hidden="1" customHeight="1" x14ac:dyDescent="0.25">
      <c r="C1321" s="34" t="s">
        <v>3768</v>
      </c>
      <c r="D1321" s="34">
        <v>0.08</v>
      </c>
      <c r="E1321" s="34" t="s">
        <v>3143</v>
      </c>
      <c r="F1321" s="34" t="str">
        <f>IF(ISNUMBER(FIND("% dfgh",tbPassiveSkills[[#This Row],[Original]])),_xlfn.CONCAT("+x%",tbPassiveSkills[[#This Row],[MetaName]]),"NO MATCH")</f>
        <v>NO MATCH</v>
      </c>
      <c r="G1321" s="2" t="s">
        <v>3771</v>
      </c>
    </row>
    <row r="1322" spans="3:7" ht="30" hidden="1" customHeight="1" x14ac:dyDescent="0.25">
      <c r="C1322" s="34" t="s">
        <v>3590</v>
      </c>
      <c r="D1322" s="34">
        <v>0.08</v>
      </c>
      <c r="E1322" s="34" t="s">
        <v>3166</v>
      </c>
      <c r="F1322" s="34" t="str">
        <f>IF(ISNUMBER(FIND("% dfgh",tbPassiveSkills[[#This Row],[Original]])),_xlfn.CONCAT("+x%",tbPassiveSkills[[#This Row],[MetaName]]),"NO MATCH")</f>
        <v>NO MATCH</v>
      </c>
      <c r="G1322" s="2" t="s">
        <v>3592</v>
      </c>
    </row>
    <row r="1323" spans="3:7" ht="30" hidden="1" customHeight="1" x14ac:dyDescent="0.25">
      <c r="C1323" s="34" t="s">
        <v>4344</v>
      </c>
      <c r="D1323" s="34">
        <v>0.08</v>
      </c>
      <c r="E1323" s="34" t="s">
        <v>3166</v>
      </c>
      <c r="F1323" s="34" t="str">
        <f>IF(ISNUMBER(FIND("% dfgh",tbPassiveSkills[[#This Row],[Original]])),_xlfn.CONCAT("+x%",tbPassiveSkills[[#This Row],[MetaName]]),"NO MATCH")</f>
        <v>NO MATCH</v>
      </c>
      <c r="G1323" s="2" t="s">
        <v>3592</v>
      </c>
    </row>
    <row r="1324" spans="3:7" ht="30" hidden="1" customHeight="1" x14ac:dyDescent="0.25">
      <c r="C1324" s="34" t="s">
        <v>3624</v>
      </c>
      <c r="D1324" s="34">
        <v>0.08</v>
      </c>
      <c r="E1324" s="34" t="s">
        <v>4844</v>
      </c>
      <c r="F1324" s="34" t="str">
        <f>IF(ISNUMBER(FIND("% dfgh",tbPassiveSkills[[#This Row],[Original]])),_xlfn.CONCAT("+x%",tbPassiveSkills[[#This Row],[MetaName]]),"NO MATCH")</f>
        <v>NO MATCH</v>
      </c>
      <c r="G1324" s="2" t="s">
        <v>3626</v>
      </c>
    </row>
    <row r="1325" spans="3:7" ht="30" hidden="1" customHeight="1" x14ac:dyDescent="0.25">
      <c r="C1325" s="34" t="s">
        <v>4015</v>
      </c>
      <c r="D1325" s="34">
        <v>0.08</v>
      </c>
      <c r="E1325" s="34" t="s">
        <v>4845</v>
      </c>
      <c r="F1325" s="34" t="str">
        <f>IF(ISNUMBER(FIND("% dfgh",tbPassiveSkills[[#This Row],[Original]])),_xlfn.CONCAT("+x%",tbPassiveSkills[[#This Row],[MetaName]]),"NO MATCH")</f>
        <v>NO MATCH</v>
      </c>
      <c r="G1325" s="2" t="s">
        <v>4017</v>
      </c>
    </row>
    <row r="1326" spans="3:7" ht="30" hidden="1" customHeight="1" x14ac:dyDescent="0.25">
      <c r="C1326" s="34" t="s">
        <v>4212</v>
      </c>
      <c r="D1326" s="34">
        <v>0.08</v>
      </c>
      <c r="E1326" s="34" t="s">
        <v>4846</v>
      </c>
      <c r="F1326" s="34" t="str">
        <f>IF(ISNUMBER(FIND("% dfgh",tbPassiveSkills[[#This Row],[Original]])),_xlfn.CONCAT("+x%",tbPassiveSkills[[#This Row],[MetaName]]),"NO MATCH")</f>
        <v>NO MATCH</v>
      </c>
      <c r="G1326" s="2" t="s">
        <v>4214</v>
      </c>
    </row>
    <row r="1327" spans="3:7" ht="30" hidden="1" customHeight="1" x14ac:dyDescent="0.25">
      <c r="C1327" s="34" t="s">
        <v>4515</v>
      </c>
      <c r="D1327" s="34">
        <v>0.08</v>
      </c>
      <c r="E1327" s="34" t="s">
        <v>3152</v>
      </c>
      <c r="F1327" s="34" t="str">
        <f>IF(ISNUMBER(FIND("% dfgh",tbPassiveSkills[[#This Row],[Original]])),_xlfn.CONCAT("+x%",tbPassiveSkills[[#This Row],[MetaName]]),"NO MATCH")</f>
        <v>NO MATCH</v>
      </c>
      <c r="G1327" s="2" t="s">
        <v>2734</v>
      </c>
    </row>
    <row r="1328" spans="3:7" ht="30" hidden="1" customHeight="1" x14ac:dyDescent="0.25">
      <c r="C1328" s="34" t="s">
        <v>4547</v>
      </c>
      <c r="D1328" s="34">
        <v>0.06</v>
      </c>
      <c r="E1328" s="34" t="s">
        <v>3154</v>
      </c>
      <c r="F1328" s="34" t="str">
        <f>IF(ISNUMBER(FIND("% dfgh",tbPassiveSkills[[#This Row],[Original]])),_xlfn.CONCAT("+x%",tbPassiveSkills[[#This Row],[MetaName]]),"NO MATCH")</f>
        <v>NO MATCH</v>
      </c>
      <c r="G1328" s="2" t="s">
        <v>4549</v>
      </c>
    </row>
    <row r="1329" spans="3:7" ht="30" hidden="1" customHeight="1" x14ac:dyDescent="0.25">
      <c r="C1329" s="34" t="s">
        <v>4116</v>
      </c>
      <c r="D1329" s="34">
        <v>0.06</v>
      </c>
      <c r="E1329" s="34" t="s">
        <v>3151</v>
      </c>
      <c r="F1329" s="34" t="str">
        <f>IF(ISNUMBER(FIND("% dfgh",tbPassiveSkills[[#This Row],[Original]])),_xlfn.CONCAT("+x%",tbPassiveSkills[[#This Row],[MetaName]]),"NO MATCH")</f>
        <v>NO MATCH</v>
      </c>
      <c r="G1329" s="2" t="s">
        <v>4119</v>
      </c>
    </row>
    <row r="1330" spans="3:7" ht="30" hidden="1" customHeight="1" x14ac:dyDescent="0.25">
      <c r="C1330" s="34" t="s">
        <v>4064</v>
      </c>
      <c r="D1330" s="34">
        <v>0.06</v>
      </c>
      <c r="E1330" s="34" t="s">
        <v>3140</v>
      </c>
      <c r="F1330" s="34" t="str">
        <f>IF(ISNUMBER(FIND("% dfgh",tbPassiveSkills[[#This Row],[Original]])),_xlfn.CONCAT("+x%",tbPassiveSkills[[#This Row],[MetaName]]),"NO MATCH")</f>
        <v>NO MATCH</v>
      </c>
      <c r="G1330" s="2" t="s">
        <v>4066</v>
      </c>
    </row>
    <row r="1331" spans="3:7" ht="30" hidden="1" customHeight="1" x14ac:dyDescent="0.25">
      <c r="C1331" s="34" t="s">
        <v>4142</v>
      </c>
      <c r="D1331" s="34">
        <v>0.06</v>
      </c>
      <c r="E1331" s="34" t="s">
        <v>4847</v>
      </c>
      <c r="F1331" s="34" t="str">
        <f>IF(ISNUMBER(FIND("% dfgh",tbPassiveSkills[[#This Row],[Original]])),_xlfn.CONCAT("+x%",tbPassiveSkills[[#This Row],[MetaName]]),"NO MATCH")</f>
        <v>NO MATCH</v>
      </c>
      <c r="G1331" s="2" t="s">
        <v>4143</v>
      </c>
    </row>
    <row r="1332" spans="3:7" ht="30" hidden="1" customHeight="1" x14ac:dyDescent="0.25">
      <c r="C1332" s="34" t="s">
        <v>4145</v>
      </c>
      <c r="D1332" s="34">
        <v>0.06</v>
      </c>
      <c r="E1332" s="34" t="s">
        <v>4848</v>
      </c>
      <c r="F1332" s="34" t="str">
        <f>IF(ISNUMBER(FIND("% dfgh",tbPassiveSkills[[#This Row],[Original]])),_xlfn.CONCAT("+x%",tbPassiveSkills[[#This Row],[MetaName]]),"NO MATCH")</f>
        <v>NO MATCH</v>
      </c>
      <c r="G1332" s="2" t="s">
        <v>4146</v>
      </c>
    </row>
    <row r="1333" spans="3:7" ht="30" hidden="1" customHeight="1" x14ac:dyDescent="0.25">
      <c r="C1333" s="34" t="s">
        <v>4152</v>
      </c>
      <c r="D1333" s="34">
        <v>0.06</v>
      </c>
      <c r="E1333" s="34" t="s">
        <v>4849</v>
      </c>
      <c r="F1333" s="34" t="str">
        <f>IF(ISNUMBER(FIND("% dfgh",tbPassiveSkills[[#This Row],[Original]])),_xlfn.CONCAT("+x%",tbPassiveSkills[[#This Row],[MetaName]]),"NO MATCH")</f>
        <v>NO MATCH</v>
      </c>
      <c r="G1333" s="2" t="s">
        <v>4154</v>
      </c>
    </row>
    <row r="1334" spans="3:7" ht="30" hidden="1" customHeight="1" x14ac:dyDescent="0.25">
      <c r="C1334" s="34" t="s">
        <v>3777</v>
      </c>
      <c r="D1334" s="34">
        <v>0.06</v>
      </c>
      <c r="E1334" s="34" t="s">
        <v>3150</v>
      </c>
      <c r="F1334" s="34" t="str">
        <f>IF(ISNUMBER(FIND("% dfgh",tbPassiveSkills[[#This Row],[Original]])),_xlfn.CONCAT("+x%",tbPassiveSkills[[#This Row],[MetaName]]),"NO MATCH")</f>
        <v>NO MATCH</v>
      </c>
      <c r="G1334" s="2" t="s">
        <v>3779</v>
      </c>
    </row>
    <row r="1335" spans="3:7" ht="30" hidden="1" customHeight="1" x14ac:dyDescent="0.25">
      <c r="C1335" s="34" t="s">
        <v>4431</v>
      </c>
      <c r="D1335" s="34">
        <v>0.06</v>
      </c>
      <c r="E1335" s="34" t="s">
        <v>3148</v>
      </c>
      <c r="F1335" s="34" t="str">
        <f>IF(ISNUMBER(FIND("% dfgh",tbPassiveSkills[[#This Row],[Original]])),_xlfn.CONCAT("+x%",tbPassiveSkills[[#This Row],[MetaName]]),"NO MATCH")</f>
        <v>NO MATCH</v>
      </c>
      <c r="G1335" s="2" t="s">
        <v>4433</v>
      </c>
    </row>
    <row r="1336" spans="3:7" ht="30" hidden="1" customHeight="1" x14ac:dyDescent="0.25">
      <c r="C1336" s="34" t="s">
        <v>3960</v>
      </c>
      <c r="D1336" s="34">
        <v>0.05</v>
      </c>
      <c r="E1336" s="34" t="s">
        <v>4850</v>
      </c>
      <c r="F1336" s="34" t="str">
        <f>IF(ISNUMBER(FIND("% dfgh",tbPassiveSkills[[#This Row],[Original]])),_xlfn.CONCAT("+x%",tbPassiveSkills[[#This Row],[MetaName]]),"NO MATCH")</f>
        <v>NO MATCH</v>
      </c>
      <c r="G1336" s="2" t="s">
        <v>3963</v>
      </c>
    </row>
    <row r="1337" spans="3:7" ht="30" hidden="1" customHeight="1" x14ac:dyDescent="0.25">
      <c r="C1337" s="34" t="s">
        <v>3960</v>
      </c>
      <c r="D1337" s="34">
        <v>0.05</v>
      </c>
      <c r="E1337" s="34" t="s">
        <v>4851</v>
      </c>
      <c r="F1337" s="34" t="str">
        <f>IF(ISNUMBER(FIND("% dfgh",tbPassiveSkills[[#This Row],[Original]])),_xlfn.CONCAT("+x%",tbPassiveSkills[[#This Row],[MetaName]]),"NO MATCH")</f>
        <v>NO MATCH</v>
      </c>
      <c r="G1337" s="2" t="s">
        <v>3964</v>
      </c>
    </row>
    <row r="1338" spans="3:7" ht="30" hidden="1" customHeight="1" x14ac:dyDescent="0.25">
      <c r="C1338" s="34" t="s">
        <v>3893</v>
      </c>
      <c r="D1338" s="34">
        <v>0.05</v>
      </c>
      <c r="E1338" s="34" t="s">
        <v>3142</v>
      </c>
      <c r="F1338" s="34" t="str">
        <f>IF(ISNUMBER(FIND("% dfgh",tbPassiveSkills[[#This Row],[Original]])),_xlfn.CONCAT("+x%",tbPassiveSkills[[#This Row],[MetaName]]),"NO MATCH")</f>
        <v>NO MATCH</v>
      </c>
      <c r="G1338" s="2" t="s">
        <v>3895</v>
      </c>
    </row>
    <row r="1339" spans="3:7" ht="30" hidden="1" customHeight="1" x14ac:dyDescent="0.25">
      <c r="C1339" s="34" t="s">
        <v>4527</v>
      </c>
      <c r="D1339" s="34">
        <v>0.05</v>
      </c>
      <c r="E1339" s="34" t="s">
        <v>3142</v>
      </c>
      <c r="F1339" s="34" t="str">
        <f>IF(ISNUMBER(FIND("% dfgh",tbPassiveSkills[[#This Row],[Original]])),_xlfn.CONCAT("+x%",tbPassiveSkills[[#This Row],[MetaName]]),"NO MATCH")</f>
        <v>NO MATCH</v>
      </c>
      <c r="G1339" s="2" t="s">
        <v>3895</v>
      </c>
    </row>
    <row r="1340" spans="3:7" ht="30" hidden="1" customHeight="1" x14ac:dyDescent="0.25">
      <c r="C1340" s="34" t="s">
        <v>4356</v>
      </c>
      <c r="D1340" s="34">
        <v>0.05</v>
      </c>
      <c r="E1340" s="34" t="s">
        <v>3151</v>
      </c>
      <c r="F1340" s="34" t="str">
        <f>IF(ISNUMBER(FIND("% dfgh",tbPassiveSkills[[#This Row],[Original]])),_xlfn.CONCAT("+x%",tbPassiveSkills[[#This Row],[MetaName]]),"NO MATCH")</f>
        <v>NO MATCH</v>
      </c>
      <c r="G1340" s="2" t="s">
        <v>2470</v>
      </c>
    </row>
    <row r="1341" spans="3:7" ht="30" hidden="1" customHeight="1" x14ac:dyDescent="0.25">
      <c r="C1341" s="34" t="s">
        <v>4356</v>
      </c>
      <c r="D1341" s="34">
        <v>0.05</v>
      </c>
      <c r="E1341" s="34" t="s">
        <v>3153</v>
      </c>
      <c r="F1341" s="34" t="str">
        <f>IF(ISNUMBER(FIND("% dfgh",tbPassiveSkills[[#This Row],[Original]])),_xlfn.CONCAT("+x%",tbPassiveSkills[[#This Row],[MetaName]]),"NO MATCH")</f>
        <v>NO MATCH</v>
      </c>
      <c r="G1341" s="2" t="s">
        <v>2471</v>
      </c>
    </row>
    <row r="1342" spans="3:7" ht="30" hidden="1" customHeight="1" x14ac:dyDescent="0.25">
      <c r="C1342" s="34" t="s">
        <v>4364</v>
      </c>
      <c r="D1342" s="34">
        <v>0.05</v>
      </c>
      <c r="E1342" s="34" t="s">
        <v>3151</v>
      </c>
      <c r="F1342" s="34" t="str">
        <f>IF(ISNUMBER(FIND("% dfgh",tbPassiveSkills[[#This Row],[Original]])),_xlfn.CONCAT("+x%",tbPassiveSkills[[#This Row],[MetaName]]),"NO MATCH")</f>
        <v>NO MATCH</v>
      </c>
      <c r="G1342" s="2" t="s">
        <v>2470</v>
      </c>
    </row>
    <row r="1343" spans="3:7" ht="30" hidden="1" customHeight="1" x14ac:dyDescent="0.25">
      <c r="C1343" s="34" t="s">
        <v>4364</v>
      </c>
      <c r="D1343" s="34">
        <v>0.05</v>
      </c>
      <c r="E1343" s="34" t="s">
        <v>3153</v>
      </c>
      <c r="F1343" s="34" t="str">
        <f>IF(ISNUMBER(FIND("% dfgh",tbPassiveSkills[[#This Row],[Original]])),_xlfn.CONCAT("+x%",tbPassiveSkills[[#This Row],[MetaName]]),"NO MATCH")</f>
        <v>NO MATCH</v>
      </c>
      <c r="G1343" s="2" t="s">
        <v>2471</v>
      </c>
    </row>
    <row r="1344" spans="3:7" ht="30" hidden="1" customHeight="1" x14ac:dyDescent="0.25">
      <c r="C1344" s="34" t="s">
        <v>4179</v>
      </c>
      <c r="D1344" s="34">
        <v>0.05</v>
      </c>
      <c r="E1344" s="34" t="s">
        <v>3143</v>
      </c>
      <c r="F1344" s="34" t="str">
        <f>IF(ISNUMBER(FIND("% dfgh",tbPassiveSkills[[#This Row],[Original]])),_xlfn.CONCAT("+x%",tbPassiveSkills[[#This Row],[MetaName]]),"NO MATCH")</f>
        <v>NO MATCH</v>
      </c>
      <c r="G1344" s="2" t="s">
        <v>1960</v>
      </c>
    </row>
    <row r="1345" spans="3:7" ht="30" hidden="1" customHeight="1" x14ac:dyDescent="0.25">
      <c r="C1345" s="34" t="s">
        <v>3928</v>
      </c>
      <c r="D1345" s="34">
        <v>0.05</v>
      </c>
      <c r="E1345" s="34" t="s">
        <v>4852</v>
      </c>
      <c r="F1345" s="34" t="str">
        <f>IF(ISNUMBER(FIND("% dfgh",tbPassiveSkills[[#This Row],[Original]])),_xlfn.CONCAT("+x%",tbPassiveSkills[[#This Row],[MetaName]]),"NO MATCH")</f>
        <v>NO MATCH</v>
      </c>
      <c r="G1345" s="2" t="s">
        <v>3930</v>
      </c>
    </row>
    <row r="1346" spans="3:7" ht="30" hidden="1" customHeight="1" x14ac:dyDescent="0.25">
      <c r="C1346" s="34" t="s">
        <v>3933</v>
      </c>
      <c r="D1346" s="34">
        <v>0.05</v>
      </c>
      <c r="E1346" s="34" t="s">
        <v>4853</v>
      </c>
      <c r="F1346" s="34" t="str">
        <f>IF(ISNUMBER(FIND("% dfgh",tbPassiveSkills[[#This Row],[Original]])),_xlfn.CONCAT("+x%",tbPassiveSkills[[#This Row],[MetaName]]),"NO MATCH")</f>
        <v>NO MATCH</v>
      </c>
      <c r="G1346" s="2" t="s">
        <v>3935</v>
      </c>
    </row>
    <row r="1347" spans="3:7" ht="30" hidden="1" customHeight="1" x14ac:dyDescent="0.25">
      <c r="C1347" s="34" t="s">
        <v>4242</v>
      </c>
      <c r="D1347" s="34">
        <v>0.05</v>
      </c>
      <c r="E1347" s="34" t="s">
        <v>4852</v>
      </c>
      <c r="F1347" s="34" t="str">
        <f>IF(ISNUMBER(FIND("% dfgh",tbPassiveSkills[[#This Row],[Original]])),_xlfn.CONCAT("+x%",tbPassiveSkills[[#This Row],[MetaName]]),"NO MATCH")</f>
        <v>NO MATCH</v>
      </c>
      <c r="G1347" s="2" t="s">
        <v>3930</v>
      </c>
    </row>
    <row r="1348" spans="3:7" ht="30" hidden="1" customHeight="1" x14ac:dyDescent="0.25">
      <c r="C1348" s="34" t="s">
        <v>4288</v>
      </c>
      <c r="D1348" s="34">
        <v>0.05</v>
      </c>
      <c r="E1348" s="34" t="s">
        <v>4854</v>
      </c>
      <c r="F1348" s="34" t="str">
        <f>IF(ISNUMBER(FIND("% dfgh",tbPassiveSkills[[#This Row],[Original]])),_xlfn.CONCAT("+x%",tbPassiveSkills[[#This Row],[MetaName]]),"NO MATCH")</f>
        <v>NO MATCH</v>
      </c>
      <c r="G1348" s="2" t="s">
        <v>4289</v>
      </c>
    </row>
    <row r="1349" spans="3:7" ht="30" hidden="1" customHeight="1" x14ac:dyDescent="0.25">
      <c r="C1349" s="34" t="s">
        <v>4390</v>
      </c>
      <c r="D1349" s="34">
        <v>0.05</v>
      </c>
      <c r="E1349" s="34" t="s">
        <v>4855</v>
      </c>
      <c r="F1349" s="34" t="str">
        <f>IF(ISNUMBER(FIND("% dfgh",tbPassiveSkills[[#This Row],[Original]])),_xlfn.CONCAT("+x%",tbPassiveSkills[[#This Row],[MetaName]]),"NO MATCH")</f>
        <v>NO MATCH</v>
      </c>
      <c r="G1349" s="2" t="s">
        <v>4392</v>
      </c>
    </row>
    <row r="1350" spans="3:7" ht="30" hidden="1" customHeight="1" x14ac:dyDescent="0.25">
      <c r="C1350" s="34" t="s">
        <v>4087</v>
      </c>
      <c r="D1350" s="34">
        <v>0.05</v>
      </c>
      <c r="E1350" s="34" t="s">
        <v>3140</v>
      </c>
      <c r="F1350" s="34" t="str">
        <f>IF(ISNUMBER(FIND("% dfgh",tbPassiveSkills[[#This Row],[Original]])),_xlfn.CONCAT("+x%",tbPassiveSkills[[#This Row],[MetaName]]),"NO MATCH")</f>
        <v>NO MATCH</v>
      </c>
      <c r="G1350" s="2" t="s">
        <v>4090</v>
      </c>
    </row>
    <row r="1351" spans="3:7" ht="30" hidden="1" customHeight="1" x14ac:dyDescent="0.25">
      <c r="C1351" s="34" t="s">
        <v>4299</v>
      </c>
      <c r="D1351" s="34">
        <v>0.05</v>
      </c>
      <c r="E1351" s="34" t="s">
        <v>3140</v>
      </c>
      <c r="F1351" s="34" t="str">
        <f>IF(ISNUMBER(FIND("% dfgh",tbPassiveSkills[[#This Row],[Original]])),_xlfn.CONCAT("+x%",tbPassiveSkills[[#This Row],[MetaName]]),"NO MATCH")</f>
        <v>NO MATCH</v>
      </c>
      <c r="G1351" s="2" t="s">
        <v>4090</v>
      </c>
    </row>
    <row r="1352" spans="3:7" ht="30" hidden="1" customHeight="1" x14ac:dyDescent="0.25">
      <c r="C1352" s="34" t="s">
        <v>4337</v>
      </c>
      <c r="D1352" s="34">
        <v>0.05</v>
      </c>
      <c r="E1352" s="34" t="s">
        <v>3140</v>
      </c>
      <c r="F1352" s="34" t="str">
        <f>IF(ISNUMBER(FIND("% dfgh",tbPassiveSkills[[#This Row],[Original]])),_xlfn.CONCAT("+x%",tbPassiveSkills[[#This Row],[MetaName]]),"NO MATCH")</f>
        <v>NO MATCH</v>
      </c>
      <c r="G1352" s="2" t="s">
        <v>4090</v>
      </c>
    </row>
    <row r="1353" spans="3:7" ht="30" hidden="1" customHeight="1" x14ac:dyDescent="0.25">
      <c r="C1353" s="34" t="s">
        <v>4339</v>
      </c>
      <c r="D1353" s="34">
        <v>0.05</v>
      </c>
      <c r="E1353" s="34" t="s">
        <v>3140</v>
      </c>
      <c r="F1353" s="34" t="str">
        <f>IF(ISNUMBER(FIND("% dfgh",tbPassiveSkills[[#This Row],[Original]])),_xlfn.CONCAT("+x%",tbPassiveSkills[[#This Row],[MetaName]]),"NO MATCH")</f>
        <v>NO MATCH</v>
      </c>
      <c r="G1353" s="2" t="s">
        <v>4090</v>
      </c>
    </row>
    <row r="1354" spans="3:7" ht="30" hidden="1" customHeight="1" x14ac:dyDescent="0.25">
      <c r="C1354" s="34" t="s">
        <v>3718</v>
      </c>
      <c r="D1354" s="34">
        <v>0.05</v>
      </c>
      <c r="E1354" s="34" t="s">
        <v>3144</v>
      </c>
      <c r="F1354" s="34" t="str">
        <f>IF(ISNUMBER(FIND("% dfgh",tbPassiveSkills[[#This Row],[Original]])),_xlfn.CONCAT("+x%",tbPassiveSkills[[#This Row],[MetaName]]),"NO MATCH")</f>
        <v>NO MATCH</v>
      </c>
      <c r="G1354" s="2" t="s">
        <v>2541</v>
      </c>
    </row>
    <row r="1355" spans="3:7" ht="30" hidden="1" customHeight="1" x14ac:dyDescent="0.25">
      <c r="C1355" s="34" t="s">
        <v>3893</v>
      </c>
      <c r="D1355" s="34">
        <v>0.05</v>
      </c>
      <c r="E1355" s="34" t="s">
        <v>3144</v>
      </c>
      <c r="F1355" s="34" t="str">
        <f>IF(ISNUMBER(FIND("% dfgh",tbPassiveSkills[[#This Row],[Original]])),_xlfn.CONCAT("+x%",tbPassiveSkills[[#This Row],[MetaName]]),"NO MATCH")</f>
        <v>NO MATCH</v>
      </c>
      <c r="G1355" s="2" t="s">
        <v>2541</v>
      </c>
    </row>
    <row r="1356" spans="3:7" ht="30" hidden="1" customHeight="1" x14ac:dyDescent="0.25">
      <c r="C1356" s="34" t="s">
        <v>4116</v>
      </c>
      <c r="D1356" s="34">
        <v>0.04</v>
      </c>
      <c r="E1356" s="34" t="s">
        <v>4856</v>
      </c>
      <c r="F1356" s="34" t="str">
        <f>IF(ISNUMBER(FIND("% dfgh",tbPassiveSkills[[#This Row],[Original]])),_xlfn.CONCAT("+x%",tbPassiveSkills[[#This Row],[MetaName]]),"NO MATCH")</f>
        <v>NO MATCH</v>
      </c>
      <c r="G1356" s="2" t="s">
        <v>4120</v>
      </c>
    </row>
    <row r="1357" spans="3:7" ht="30" hidden="1" customHeight="1" x14ac:dyDescent="0.25">
      <c r="C1357" s="34" t="s">
        <v>4059</v>
      </c>
      <c r="D1357" s="34">
        <v>0.04</v>
      </c>
      <c r="E1357" s="34" t="s">
        <v>4857</v>
      </c>
      <c r="F1357" s="34" t="str">
        <f>IF(ISNUMBER(FIND("% dfgh",tbPassiveSkills[[#This Row],[Original]])),_xlfn.CONCAT("+x%",tbPassiveSkills[[#This Row],[MetaName]]),"NO MATCH")</f>
        <v>NO MATCH</v>
      </c>
      <c r="G1357" s="2" t="s">
        <v>4060</v>
      </c>
    </row>
    <row r="1358" spans="3:7" ht="30" hidden="1" customHeight="1" x14ac:dyDescent="0.25">
      <c r="C1358" s="34" t="s">
        <v>3818</v>
      </c>
      <c r="D1358" s="34">
        <v>0.04</v>
      </c>
      <c r="E1358" s="34" t="s">
        <v>3140</v>
      </c>
      <c r="F1358" s="34" t="str">
        <f>IF(ISNUMBER(FIND("% dfgh",tbPassiveSkills[[#This Row],[Original]])),_xlfn.CONCAT("+x%",tbPassiveSkills[[#This Row],[MetaName]]),"NO MATCH")</f>
        <v>NO MATCH</v>
      </c>
      <c r="G1358" s="2" t="s">
        <v>3819</v>
      </c>
    </row>
    <row r="1359" spans="3:7" ht="30" hidden="1" customHeight="1" x14ac:dyDescent="0.25">
      <c r="C1359" s="34" t="s">
        <v>3616</v>
      </c>
      <c r="D1359" s="34">
        <v>0.03</v>
      </c>
      <c r="E1359" s="34" t="s">
        <v>4858</v>
      </c>
      <c r="F1359" s="34" t="str">
        <f>IF(ISNUMBER(FIND("% dfgh",tbPassiveSkills[[#This Row],[Original]])),_xlfn.CONCAT("+x%",tbPassiveSkills[[#This Row],[MetaName]]),"NO MATCH")</f>
        <v>NO MATCH</v>
      </c>
      <c r="G1359" s="2" t="s">
        <v>3620</v>
      </c>
    </row>
    <row r="1360" spans="3:7" ht="30" hidden="1" customHeight="1" x14ac:dyDescent="0.25">
      <c r="C1360" s="34" t="s">
        <v>3925</v>
      </c>
      <c r="D1360" s="34">
        <v>0.03</v>
      </c>
      <c r="E1360" s="34" t="s">
        <v>3140</v>
      </c>
      <c r="F1360" s="34" t="str">
        <f>IF(ISNUMBER(FIND("% dfgh",tbPassiveSkills[[#This Row],[Original]])),_xlfn.CONCAT("+x%",tbPassiveSkills[[#This Row],[MetaName]]),"NO MATCH")</f>
        <v>NO MATCH</v>
      </c>
      <c r="G1360" s="2" t="s">
        <v>3927</v>
      </c>
    </row>
    <row r="1361" spans="3:7" ht="30" hidden="1" customHeight="1" x14ac:dyDescent="0.25">
      <c r="C1361" s="34" t="s">
        <v>4564</v>
      </c>
      <c r="D1361" s="34">
        <v>0.02</v>
      </c>
      <c r="E1361" s="34" t="s">
        <v>4859</v>
      </c>
      <c r="F1361" s="34" t="str">
        <f>IF(ISNUMBER(FIND("% dfgh",tbPassiveSkills[[#This Row],[Original]])),_xlfn.CONCAT("+x%",tbPassiveSkills[[#This Row],[MetaName]]),"NO MATCH")</f>
        <v>NO MATCH</v>
      </c>
      <c r="G1361" s="2" t="s">
        <v>4567</v>
      </c>
    </row>
    <row r="1362" spans="3:7" ht="30" hidden="1" customHeight="1" x14ac:dyDescent="0.25">
      <c r="C1362" s="34" t="s">
        <v>4176</v>
      </c>
      <c r="D1362" s="34">
        <v>0.02</v>
      </c>
      <c r="E1362" s="34" t="s">
        <v>4860</v>
      </c>
      <c r="F1362" s="34" t="str">
        <f>IF(ISNUMBER(FIND("% dfgh",tbPassiveSkills[[#This Row],[Original]])),_xlfn.CONCAT("+x%",tbPassiveSkills[[#This Row],[MetaName]]),"NO MATCH")</f>
        <v>NO MATCH</v>
      </c>
      <c r="G1362" s="2" t="s">
        <v>4177</v>
      </c>
    </row>
    <row r="1363" spans="3:7" ht="30" hidden="1" customHeight="1" x14ac:dyDescent="0.25">
      <c r="C1363" s="34" t="s">
        <v>4278</v>
      </c>
      <c r="D1363" s="34">
        <v>0.02</v>
      </c>
      <c r="E1363" s="34" t="s">
        <v>4861</v>
      </c>
      <c r="F1363" s="34" t="str">
        <f>IF(ISNUMBER(FIND("% dfgh",tbPassiveSkills[[#This Row],[Original]])),_xlfn.CONCAT("+x%",tbPassiveSkills[[#This Row],[MetaName]]),"NO MATCH")</f>
        <v>NO MATCH</v>
      </c>
      <c r="G1363" s="2" t="s">
        <v>4280</v>
      </c>
    </row>
    <row r="1364" spans="3:7" ht="30" hidden="1" customHeight="1" x14ac:dyDescent="0.25">
      <c r="C1364" s="34" t="s">
        <v>3860</v>
      </c>
      <c r="D1364" s="34">
        <v>0.02</v>
      </c>
      <c r="E1364" s="34" t="s">
        <v>4862</v>
      </c>
      <c r="F1364" s="34" t="str">
        <f>IF(ISNUMBER(FIND("% dfgh",tbPassiveSkills[[#This Row],[Original]])),_xlfn.CONCAT("+x%",tbPassiveSkills[[#This Row],[MetaName]]),"NO MATCH")</f>
        <v>NO MATCH</v>
      </c>
      <c r="G1364" s="2" t="s">
        <v>3861</v>
      </c>
    </row>
    <row r="1365" spans="3:7" ht="30" hidden="1" customHeight="1" x14ac:dyDescent="0.25">
      <c r="C1365" s="34" t="s">
        <v>3877</v>
      </c>
      <c r="D1365" s="34">
        <v>0.02</v>
      </c>
      <c r="E1365" s="34" t="s">
        <v>4863</v>
      </c>
      <c r="F1365" s="34" t="str">
        <f>IF(ISNUMBER(FIND("% dfgh",tbPassiveSkills[[#This Row],[Original]])),_xlfn.CONCAT("+x%",tbPassiveSkills[[#This Row],[MetaName]]),"NO MATCH")</f>
        <v>NO MATCH</v>
      </c>
      <c r="G1365" s="2" t="s">
        <v>3880</v>
      </c>
    </row>
    <row r="1366" spans="3:7" ht="30" hidden="1" customHeight="1" x14ac:dyDescent="0.25">
      <c r="C1366" s="34" t="s">
        <v>4596</v>
      </c>
      <c r="D1366" s="34">
        <v>0.02</v>
      </c>
      <c r="E1366" s="34" t="s">
        <v>4864</v>
      </c>
      <c r="F1366" s="34" t="str">
        <f>IF(ISNUMBER(FIND("% dfgh",tbPassiveSkills[[#This Row],[Original]])),_xlfn.CONCAT("+x%",tbPassiveSkills[[#This Row],[MetaName]]),"NO MATCH")</f>
        <v>NO MATCH</v>
      </c>
      <c r="G1366" s="2" t="s">
        <v>4598</v>
      </c>
    </row>
    <row r="1367" spans="3:7" ht="30" hidden="1" customHeight="1" x14ac:dyDescent="0.25">
      <c r="C1367" s="34" t="s">
        <v>4602</v>
      </c>
      <c r="D1367" s="34">
        <v>1.8000000000000002E-2</v>
      </c>
      <c r="E1367" s="34" t="s">
        <v>3214</v>
      </c>
      <c r="F1367" s="34" t="str">
        <f>IF(ISNUMBER(FIND("% dfgh",tbPassiveSkills[[#This Row],[Original]])),_xlfn.CONCAT("+x%",tbPassiveSkills[[#This Row],[MetaName]]),"NO MATCH")</f>
        <v>NO MATCH</v>
      </c>
      <c r="G1367" s="2" t="s">
        <v>4603</v>
      </c>
    </row>
    <row r="1368" spans="3:7" ht="30" hidden="1" customHeight="1" x14ac:dyDescent="0.25">
      <c r="C1368" s="34" t="s">
        <v>4106</v>
      </c>
      <c r="D1368" s="34">
        <v>1.6E-2</v>
      </c>
      <c r="E1368" s="34" t="s">
        <v>3214</v>
      </c>
      <c r="F1368" s="34" t="str">
        <f>IF(ISNUMBER(FIND("% dfgh",tbPassiveSkills[[#This Row],[Original]])),_xlfn.CONCAT("+x%",tbPassiveSkills[[#This Row],[MetaName]]),"NO MATCH")</f>
        <v>NO MATCH</v>
      </c>
      <c r="G1368" s="2" t="s">
        <v>4107</v>
      </c>
    </row>
    <row r="1369" spans="3:7" ht="30" hidden="1" customHeight="1" x14ac:dyDescent="0.25">
      <c r="C1369" s="34" t="s">
        <v>3540</v>
      </c>
      <c r="D1369" s="34">
        <v>1.4999999999999999E-2</v>
      </c>
      <c r="E1369" s="34" t="s">
        <v>4865</v>
      </c>
      <c r="F1369" s="34" t="str">
        <f>IF(ISNUMBER(FIND("% dfgh",tbPassiveSkills[[#This Row],[Original]])),_xlfn.CONCAT("+x%",tbPassiveSkills[[#This Row],[MetaName]]),"NO MATCH")</f>
        <v>NO MATCH</v>
      </c>
      <c r="G1369" s="2" t="s">
        <v>3543</v>
      </c>
    </row>
    <row r="1370" spans="3:7" ht="30" hidden="1" customHeight="1" x14ac:dyDescent="0.25">
      <c r="C1370" s="34" t="s">
        <v>3627</v>
      </c>
      <c r="D1370" s="34">
        <v>0.01</v>
      </c>
      <c r="E1370" s="34" t="s">
        <v>3214</v>
      </c>
      <c r="F1370" s="34" t="str">
        <f>IF(ISNUMBER(FIND("% dfgh",tbPassiveSkills[[#This Row],[Original]])),_xlfn.CONCAT("+x%",tbPassiveSkills[[#This Row],[MetaName]]),"NO MATCH")</f>
        <v>NO MATCH</v>
      </c>
      <c r="G1370" s="2" t="s">
        <v>3629</v>
      </c>
    </row>
    <row r="1371" spans="3:7" ht="30" hidden="1" customHeight="1" x14ac:dyDescent="0.25">
      <c r="C1371" s="34" t="s">
        <v>3815</v>
      </c>
      <c r="D1371" s="34">
        <v>0.01</v>
      </c>
      <c r="E1371" s="34" t="s">
        <v>3214</v>
      </c>
      <c r="F1371" s="34" t="str">
        <f>IF(ISNUMBER(FIND("% dfgh",tbPassiveSkills[[#This Row],[Original]])),_xlfn.CONCAT("+x%",tbPassiveSkills[[#This Row],[MetaName]]),"NO MATCH")</f>
        <v>NO MATCH</v>
      </c>
      <c r="G1371" s="2" t="s">
        <v>3629</v>
      </c>
    </row>
    <row r="1372" spans="3:7" ht="30" hidden="1" customHeight="1" x14ac:dyDescent="0.25">
      <c r="C1372" s="34" t="s">
        <v>4121</v>
      </c>
      <c r="D1372" s="34">
        <v>0.01</v>
      </c>
      <c r="E1372" s="34" t="s">
        <v>3214</v>
      </c>
      <c r="F1372" s="34" t="str">
        <f>IF(ISNUMBER(FIND("% dfgh",tbPassiveSkills[[#This Row],[Original]])),_xlfn.CONCAT("+x%",tbPassiveSkills[[#This Row],[MetaName]]),"NO MATCH")</f>
        <v>NO MATCH</v>
      </c>
      <c r="G1372" s="2" t="s">
        <v>3629</v>
      </c>
    </row>
    <row r="1373" spans="3:7" ht="30" hidden="1" customHeight="1" x14ac:dyDescent="0.25">
      <c r="C1373" s="34" t="s">
        <v>4148</v>
      </c>
      <c r="D1373" s="34">
        <v>0.01</v>
      </c>
      <c r="E1373" s="34" t="s">
        <v>3214</v>
      </c>
      <c r="F1373" s="34" t="str">
        <f>IF(ISNUMBER(FIND("% dfgh",tbPassiveSkills[[#This Row],[Original]])),_xlfn.CONCAT("+x%",tbPassiveSkills[[#This Row],[MetaName]]),"NO MATCH")</f>
        <v>NO MATCH</v>
      </c>
      <c r="G1373" s="2" t="s">
        <v>3629</v>
      </c>
    </row>
    <row r="1374" spans="3:7" ht="30" hidden="1" customHeight="1" x14ac:dyDescent="0.25">
      <c r="C1374" s="34" t="s">
        <v>4264</v>
      </c>
      <c r="D1374" s="34">
        <v>0.01</v>
      </c>
      <c r="E1374" s="34" t="s">
        <v>3214</v>
      </c>
      <c r="F1374" s="34" t="str">
        <f>IF(ISNUMBER(FIND("% dfgh",tbPassiveSkills[[#This Row],[Original]])),_xlfn.CONCAT("+x%",tbPassiveSkills[[#This Row],[MetaName]]),"NO MATCH")</f>
        <v>NO MATCH</v>
      </c>
      <c r="G1374" s="2" t="s">
        <v>3629</v>
      </c>
    </row>
    <row r="1375" spans="3:7" ht="30" hidden="1" customHeight="1" x14ac:dyDescent="0.25">
      <c r="C1375" s="34" t="s">
        <v>4382</v>
      </c>
      <c r="D1375" s="34">
        <v>0.01</v>
      </c>
      <c r="E1375" s="34" t="s">
        <v>3214</v>
      </c>
      <c r="F1375" s="34" t="str">
        <f>IF(ISNUMBER(FIND("% dfgh",tbPassiveSkills[[#This Row],[Original]])),_xlfn.CONCAT("+x%",tbPassiveSkills[[#This Row],[MetaName]]),"NO MATCH")</f>
        <v>NO MATCH</v>
      </c>
      <c r="G1375" s="2" t="s">
        <v>3629</v>
      </c>
    </row>
    <row r="1376" spans="3:7" ht="30" hidden="1" customHeight="1" x14ac:dyDescent="0.25">
      <c r="C1376" s="34" t="s">
        <v>4396</v>
      </c>
      <c r="D1376" s="34">
        <v>0.01</v>
      </c>
      <c r="E1376" s="34" t="s">
        <v>3214</v>
      </c>
      <c r="F1376" s="34" t="str">
        <f>IF(ISNUMBER(FIND("% dfgh",tbPassiveSkills[[#This Row],[Original]])),_xlfn.CONCAT("+x%",tbPassiveSkills[[#This Row],[MetaName]]),"NO MATCH")</f>
        <v>NO MATCH</v>
      </c>
      <c r="G1376" s="2" t="s">
        <v>3629</v>
      </c>
    </row>
    <row r="1377" spans="3:7" ht="30" hidden="1" customHeight="1" x14ac:dyDescent="0.25">
      <c r="C1377" s="34" t="s">
        <v>4397</v>
      </c>
      <c r="D1377" s="34">
        <v>0.01</v>
      </c>
      <c r="E1377" s="34" t="s">
        <v>3214</v>
      </c>
      <c r="F1377" s="34" t="str">
        <f>IF(ISNUMBER(FIND("% dfgh",tbPassiveSkills[[#This Row],[Original]])),_xlfn.CONCAT("+x%",tbPassiveSkills[[#This Row],[MetaName]]),"NO MATCH")</f>
        <v>NO MATCH</v>
      </c>
      <c r="G1377" s="2" t="s">
        <v>3629</v>
      </c>
    </row>
    <row r="1378" spans="3:7" ht="30" hidden="1" customHeight="1" x14ac:dyDescent="0.25">
      <c r="C1378" s="34" t="s">
        <v>4424</v>
      </c>
      <c r="D1378" s="34">
        <v>0.01</v>
      </c>
      <c r="E1378" s="34" t="s">
        <v>3214</v>
      </c>
      <c r="F1378" s="34" t="str">
        <f>IF(ISNUMBER(FIND("% dfgh",tbPassiveSkills[[#This Row],[Original]])),_xlfn.CONCAT("+x%",tbPassiveSkills[[#This Row],[MetaName]]),"NO MATCH")</f>
        <v>NO MATCH</v>
      </c>
      <c r="G1378" s="2" t="s">
        <v>3629</v>
      </c>
    </row>
    <row r="1379" spans="3:7" ht="30" hidden="1" customHeight="1" x14ac:dyDescent="0.25">
      <c r="C1379" s="34" t="s">
        <v>4382</v>
      </c>
      <c r="D1379" s="34">
        <v>0.01</v>
      </c>
      <c r="E1379" s="34" t="s">
        <v>3169</v>
      </c>
      <c r="F1379" s="34" t="str">
        <f>IF(ISNUMBER(FIND("% dfgh",tbPassiveSkills[[#This Row],[Original]])),_xlfn.CONCAT("+x%",tbPassiveSkills[[#This Row],[MetaName]]),"NO MATCH")</f>
        <v>NO MATCH</v>
      </c>
      <c r="G1379" s="2" t="s">
        <v>2497</v>
      </c>
    </row>
    <row r="1380" spans="3:7" ht="30" hidden="1" customHeight="1" x14ac:dyDescent="0.25">
      <c r="C1380" s="34" t="s">
        <v>4396</v>
      </c>
      <c r="D1380" s="34">
        <v>0.01</v>
      </c>
      <c r="E1380" s="34" t="s">
        <v>3169</v>
      </c>
      <c r="F1380" s="34" t="str">
        <f>IF(ISNUMBER(FIND("% dfgh",tbPassiveSkills[[#This Row],[Original]])),_xlfn.CONCAT("+x%",tbPassiveSkills[[#This Row],[MetaName]]),"NO MATCH")</f>
        <v>NO MATCH</v>
      </c>
      <c r="G1380" s="2" t="s">
        <v>2497</v>
      </c>
    </row>
    <row r="1381" spans="3:7" ht="30" hidden="1" customHeight="1" x14ac:dyDescent="0.25">
      <c r="C1381" s="34" t="s">
        <v>4515</v>
      </c>
      <c r="D1381" s="34">
        <v>0.01</v>
      </c>
      <c r="E1381" s="34" t="s">
        <v>4866</v>
      </c>
      <c r="F1381" s="34" t="str">
        <f>IF(ISNUMBER(FIND("% dfgh",tbPassiveSkills[[#This Row],[Original]])),_xlfn.CONCAT("+x%",tbPassiveSkills[[#This Row],[MetaName]]),"NO MATCH")</f>
        <v>NO MATCH</v>
      </c>
      <c r="G1381" s="2" t="s">
        <v>4516</v>
      </c>
    </row>
    <row r="1382" spans="3:7" ht="30" hidden="1" customHeight="1" x14ac:dyDescent="0.25">
      <c r="C1382" s="34" t="s">
        <v>4350</v>
      </c>
      <c r="D1382" s="34">
        <v>8.0000000000000002E-3</v>
      </c>
      <c r="E1382" s="34" t="s">
        <v>3214</v>
      </c>
      <c r="F1382" s="34" t="str">
        <f>IF(ISNUMBER(FIND("% dfgh",tbPassiveSkills[[#This Row],[Original]])),_xlfn.CONCAT("+x%",tbPassiveSkills[[#This Row],[MetaName]]),"NO MATCH")</f>
        <v>NO MATCH</v>
      </c>
      <c r="G1382" s="2" t="s">
        <v>2328</v>
      </c>
    </row>
    <row r="1383" spans="3:7" ht="30" hidden="1" customHeight="1" x14ac:dyDescent="0.25">
      <c r="C1383" s="34" t="s">
        <v>4369</v>
      </c>
      <c r="D1383" s="34">
        <v>5.0000000000000001E-3</v>
      </c>
      <c r="E1383" s="34" t="s">
        <v>3214</v>
      </c>
      <c r="F1383" s="34" t="str">
        <f>IF(ISNUMBER(FIND("% dfgh",tbPassiveSkills[[#This Row],[Original]])),_xlfn.CONCAT("+x%",tbPassiveSkills[[#This Row],[MetaName]]),"NO MATCH")</f>
        <v>NO MATCH</v>
      </c>
      <c r="G1383" s="2" t="s">
        <v>1814</v>
      </c>
    </row>
    <row r="1384" spans="3:7" ht="30" hidden="1" customHeight="1" x14ac:dyDescent="0.25">
      <c r="C1384" s="34" t="s">
        <v>4187</v>
      </c>
      <c r="D1384" s="34">
        <v>3.0000000000000001E-3</v>
      </c>
      <c r="E1384" s="34" t="s">
        <v>3215</v>
      </c>
      <c r="F1384" s="34" t="str">
        <f>IF(ISNUMBER(FIND("% dfgh",tbPassiveSkills[[#This Row],[Original]])),_xlfn.CONCAT("+x%",tbPassiveSkills[[#This Row],[MetaName]]),"NO MATCH")</f>
        <v>NO MATCH</v>
      </c>
      <c r="G1384" s="2" t="s">
        <v>4188</v>
      </c>
    </row>
    <row r="1385" spans="3:7" ht="30" hidden="1" customHeight="1" x14ac:dyDescent="0.25">
      <c r="C1385" s="34" t="s">
        <v>3741</v>
      </c>
      <c r="D1385" s="34">
        <v>0</v>
      </c>
      <c r="E1385" s="34" t="s">
        <v>3744</v>
      </c>
      <c r="F1385" s="34" t="str">
        <f>IF(ISNUMBER(FIND("% dfgh",tbPassiveSkills[[#This Row],[Original]])),_xlfn.CONCAT("+x%",tbPassiveSkills[[#This Row],[MetaName]]),"NO MATCH")</f>
        <v>NO MATCH</v>
      </c>
      <c r="G1385" s="2" t="s">
        <v>3744</v>
      </c>
    </row>
    <row r="1386" spans="3:7" ht="30" hidden="1" customHeight="1" x14ac:dyDescent="0.25">
      <c r="C1386" s="34" t="s">
        <v>4006</v>
      </c>
      <c r="D1386" s="34">
        <v>0</v>
      </c>
      <c r="E1386" s="34" t="s">
        <v>3744</v>
      </c>
      <c r="F1386" s="34" t="str">
        <f>IF(ISNUMBER(FIND("% dfgh",tbPassiveSkills[[#This Row],[Original]])),_xlfn.CONCAT("+x%",tbPassiveSkills[[#This Row],[MetaName]]),"NO MATCH")</f>
        <v>NO MATCH</v>
      </c>
      <c r="G1386" s="2" t="s">
        <v>3744</v>
      </c>
    </row>
    <row r="1387" spans="3:7" ht="30" hidden="1" customHeight="1" x14ac:dyDescent="0.25">
      <c r="C1387" s="34" t="s">
        <v>4390</v>
      </c>
      <c r="D1387" s="34">
        <v>0</v>
      </c>
      <c r="E1387" s="34" t="s">
        <v>3744</v>
      </c>
      <c r="F1387" s="34" t="str">
        <f>IF(ISNUMBER(FIND("% dfgh",tbPassiveSkills[[#This Row],[Original]])),_xlfn.CONCAT("+x%",tbPassiveSkills[[#This Row],[MetaName]]),"NO MATCH")</f>
        <v>NO MATCH</v>
      </c>
      <c r="G1387" s="2" t="s">
        <v>3744</v>
      </c>
    </row>
    <row r="1388" spans="3:7" ht="30" hidden="1" customHeight="1" x14ac:dyDescent="0.25">
      <c r="C1388" s="34" t="s">
        <v>4614</v>
      </c>
      <c r="D1388" s="34">
        <v>0</v>
      </c>
      <c r="E1388" s="34" t="s">
        <v>4615</v>
      </c>
      <c r="F1388" s="34" t="str">
        <f>IF(ISNUMBER(FIND("% dfgh",tbPassiveSkills[[#This Row],[Original]])),_xlfn.CONCAT("+x%",tbPassiveSkills[[#This Row],[MetaName]]),"NO MATCH")</f>
        <v>NO MATCH</v>
      </c>
      <c r="G1388" s="2" t="s">
        <v>4615</v>
      </c>
    </row>
    <row r="1389" spans="3:7" ht="30" hidden="1" customHeight="1" x14ac:dyDescent="0.25">
      <c r="C1389" s="34" t="s">
        <v>4201</v>
      </c>
      <c r="D1389" s="34">
        <v>0.2</v>
      </c>
      <c r="E1389" s="34" t="s">
        <v>3207</v>
      </c>
      <c r="F1389" s="34" t="str">
        <f>IF(ISNUMBER(FIND("% dfgh",tbPassiveSkills[[#This Row],[Original]])),_xlfn.CONCAT("+x%",tbPassiveSkills[[#This Row],[MetaName]]),"NO MATCH")</f>
        <v>NO MATCH</v>
      </c>
      <c r="G1389" s="2" t="s">
        <v>2754</v>
      </c>
    </row>
    <row r="1390" spans="3:7" ht="30" hidden="1" customHeight="1" x14ac:dyDescent="0.25">
      <c r="C1390" s="34" t="s">
        <v>4112</v>
      </c>
      <c r="D1390" s="34">
        <v>0.2</v>
      </c>
      <c r="E1390" s="34" t="s">
        <v>3208</v>
      </c>
      <c r="F1390" s="34" t="str">
        <f>IF(ISNUMBER(FIND("% dfgh",tbPassiveSkills[[#This Row],[Original]])),_xlfn.CONCAT("+x%",tbPassiveSkills[[#This Row],[MetaName]]),"NO MATCH")</f>
        <v>NO MATCH</v>
      </c>
      <c r="G1390" s="2" t="s">
        <v>4113</v>
      </c>
    </row>
    <row r="1391" spans="3:7" ht="30" hidden="1" customHeight="1" x14ac:dyDescent="0.25">
      <c r="C1391" s="34" t="s">
        <v>4182</v>
      </c>
      <c r="D1391" s="34">
        <v>0.15</v>
      </c>
      <c r="E1391" s="34" t="s">
        <v>3206</v>
      </c>
      <c r="F1391" s="34" t="str">
        <f>IF(ISNUMBER(FIND("% dfgh",tbPassiveSkills[[#This Row],[Original]])),_xlfn.CONCAT("+x%",tbPassiveSkills[[#This Row],[MetaName]]),"NO MATCH")</f>
        <v>NO MATCH</v>
      </c>
      <c r="G1391" s="2" t="s">
        <v>4184</v>
      </c>
    </row>
    <row r="1392" spans="3:7" ht="30" hidden="1" customHeight="1" x14ac:dyDescent="0.25">
      <c r="C1392" s="34" t="s">
        <v>3860</v>
      </c>
      <c r="D1392" s="34">
        <v>0.1</v>
      </c>
      <c r="E1392" s="34" t="s">
        <v>3174</v>
      </c>
      <c r="F1392" s="34" t="str">
        <f>IF(ISNUMBER(FIND("% dfgh",tbPassiveSkills[[#This Row],[Original]])),_xlfn.CONCAT("+x%",tbPassiveSkills[[#This Row],[MetaName]]),"NO MATCH")</f>
        <v>NO MATCH</v>
      </c>
      <c r="G1392" s="2" t="s">
        <v>2491</v>
      </c>
    </row>
    <row r="1393" spans="3:7" ht="30" hidden="1" customHeight="1" x14ac:dyDescent="0.25">
      <c r="C1393" s="34" t="s">
        <v>3860</v>
      </c>
      <c r="D1393" s="34">
        <v>0.1</v>
      </c>
      <c r="E1393" s="34" t="s">
        <v>3175</v>
      </c>
      <c r="F1393" s="34" t="str">
        <f>IF(ISNUMBER(FIND("% dfgh",tbPassiveSkills[[#This Row],[Original]])),_xlfn.CONCAT("+x%",tbPassiveSkills[[#This Row],[MetaName]]),"NO MATCH")</f>
        <v>NO MATCH</v>
      </c>
      <c r="G1393" s="2" t="s">
        <v>2504</v>
      </c>
    </row>
    <row r="1394" spans="3:7" ht="30" hidden="1" customHeight="1" x14ac:dyDescent="0.25">
      <c r="C1394" s="34" t="s">
        <v>4396</v>
      </c>
      <c r="D1394" s="34">
        <v>0.1</v>
      </c>
      <c r="E1394" s="34" t="s">
        <v>3206</v>
      </c>
      <c r="F1394" s="34" t="str">
        <f>IF(ISNUMBER(FIND("% dfgh",tbPassiveSkills[[#This Row],[Original]])),_xlfn.CONCAT("+x%",tbPassiveSkills[[#This Row],[MetaName]]),"NO MATCH")</f>
        <v>NO MATCH</v>
      </c>
      <c r="G1394" s="2" t="s">
        <v>2500</v>
      </c>
    </row>
    <row r="1395" spans="3:7" ht="30" hidden="1" customHeight="1" x14ac:dyDescent="0.25">
      <c r="C1395" s="34" t="s">
        <v>4414</v>
      </c>
      <c r="D1395" s="34">
        <v>0.08</v>
      </c>
      <c r="E1395" s="34" t="s">
        <v>4815</v>
      </c>
      <c r="F1395" s="34" t="str">
        <f>IF(ISNUMBER(FIND("% dfgh",tbPassiveSkills[[#This Row],[Original]])),_xlfn.CONCAT("+x%",tbPassiveSkills[[#This Row],[MetaName]]),"NO MATCH")</f>
        <v>NO MATCH</v>
      </c>
      <c r="G1395" s="2" t="s">
        <v>4416</v>
      </c>
    </row>
    <row r="1396" spans="3:7" ht="30" hidden="1" customHeight="1" x14ac:dyDescent="0.25">
      <c r="C1396" s="34" t="s">
        <v>4617</v>
      </c>
      <c r="D1396" s="34">
        <v>0.15</v>
      </c>
      <c r="E1396" s="34" t="s">
        <v>3481</v>
      </c>
      <c r="F1396" s="34" t="str">
        <f>IF(ISNUMBER(FIND("% dfgh",tbPassiveSkills[[#This Row],[Original]])),_xlfn.CONCAT("+x%",tbPassiveSkills[[#This Row],[MetaName]]),"NO MATCH")</f>
        <v>NO MATCH</v>
      </c>
      <c r="G1396" s="2" t="s">
        <v>4618</v>
      </c>
    </row>
    <row r="1397" spans="3:7" ht="30" hidden="1" customHeight="1" x14ac:dyDescent="0.25">
      <c r="C1397" s="34" t="s">
        <v>4387</v>
      </c>
      <c r="D1397" s="34">
        <v>0.3</v>
      </c>
      <c r="E1397" s="34" t="s">
        <v>3482</v>
      </c>
      <c r="F1397" s="34" t="str">
        <f>IF(ISNUMBER(FIND("% dfgh",tbPassiveSkills[[#This Row],[Original]])),_xlfn.CONCAT("+x%",tbPassiveSkills[[#This Row],[MetaName]]),"NO MATCH")</f>
        <v>NO MATCH</v>
      </c>
      <c r="G1397" s="2" t="s">
        <v>4388</v>
      </c>
    </row>
    <row r="1398" spans="3:7" ht="30" hidden="1" customHeight="1" x14ac:dyDescent="0.25">
      <c r="C1398" s="34" t="s">
        <v>4009</v>
      </c>
      <c r="D1398" s="34">
        <v>0.3</v>
      </c>
      <c r="E1398" s="34" t="s">
        <v>3483</v>
      </c>
      <c r="F1398" s="34" t="str">
        <f>IF(ISNUMBER(FIND("% dfgh",tbPassiveSkills[[#This Row],[Original]])),_xlfn.CONCAT("+x%",tbPassiveSkills[[#This Row],[MetaName]]),"NO MATCH")</f>
        <v>NO MATCH</v>
      </c>
      <c r="G1398" s="2" t="s">
        <v>4010</v>
      </c>
    </row>
    <row r="1399" spans="3:7" ht="30" hidden="1" customHeight="1" x14ac:dyDescent="0.25">
      <c r="C1399" s="34" t="s">
        <v>3548</v>
      </c>
      <c r="D1399" s="34">
        <v>0.1</v>
      </c>
      <c r="E1399" s="34" t="s">
        <v>3484</v>
      </c>
      <c r="F1399" s="34" t="str">
        <f>IF(ISNUMBER(FIND("% dfgh",tbPassiveSkills[[#This Row],[Original]])),_xlfn.CONCAT("+x%",tbPassiveSkills[[#This Row],[MetaName]]),"NO MATCH")</f>
        <v>NO MATCH</v>
      </c>
      <c r="G1399" s="2" t="s">
        <v>2582</v>
      </c>
    </row>
    <row r="1400" spans="3:7" ht="30" hidden="1" customHeight="1" x14ac:dyDescent="0.25">
      <c r="C1400" s="34" t="s">
        <v>3782</v>
      </c>
      <c r="D1400" s="34">
        <v>0.08</v>
      </c>
      <c r="E1400" s="34" t="s">
        <v>3486</v>
      </c>
      <c r="F1400" s="34" t="str">
        <f>IF(ISNUMBER(FIND("% dfgh",tbPassiveSkills[[#This Row],[Original]])),_xlfn.CONCAT("+x%",tbPassiveSkills[[#This Row],[MetaName]]),"NO MATCH")</f>
        <v>NO MATCH</v>
      </c>
      <c r="G1400" s="2" t="s">
        <v>3783</v>
      </c>
    </row>
    <row r="1401" spans="3:7" ht="30" hidden="1" customHeight="1" x14ac:dyDescent="0.25">
      <c r="C1401" s="34" t="s">
        <v>4466</v>
      </c>
      <c r="D1401" s="34">
        <v>0.06</v>
      </c>
      <c r="E1401" s="34" t="s">
        <v>3486</v>
      </c>
      <c r="F1401" s="34" t="str">
        <f>IF(ISNUMBER(FIND("% dfgh",tbPassiveSkills[[#This Row],[Original]])),_xlfn.CONCAT("+x%",tbPassiveSkills[[#This Row],[MetaName]]),"NO MATCH")</f>
        <v>NO MATCH</v>
      </c>
      <c r="G1401" s="2" t="s">
        <v>4467</v>
      </c>
    </row>
    <row r="1402" spans="3:7" ht="30" hidden="1" customHeight="1" x14ac:dyDescent="0.25">
      <c r="C1402" s="34" t="s">
        <v>3776</v>
      </c>
      <c r="D1402" s="34">
        <v>0.04</v>
      </c>
      <c r="E1402" s="34" t="s">
        <v>3486</v>
      </c>
      <c r="F1402" s="34" t="str">
        <f>IF(ISNUMBER(FIND("% dfgh",tbPassiveSkills[[#This Row],[Original]])),_xlfn.CONCAT("+x%",tbPassiveSkills[[#This Row],[MetaName]]),"NO MATCH")</f>
        <v>NO MATCH</v>
      </c>
      <c r="G1402" s="2" t="s">
        <v>2586</v>
      </c>
    </row>
    <row r="1403" spans="3:7" ht="30" hidden="1" customHeight="1" x14ac:dyDescent="0.25">
      <c r="C1403" s="34" t="s">
        <v>3947</v>
      </c>
      <c r="D1403" s="34">
        <v>0.15</v>
      </c>
      <c r="E1403" s="34" t="s">
        <v>3487</v>
      </c>
      <c r="F1403" s="34" t="str">
        <f>IF(ISNUMBER(FIND("% dfgh",tbPassiveSkills[[#This Row],[Original]])),_xlfn.CONCAT("+x%",tbPassiveSkills[[#This Row],[MetaName]]),"NO MATCH")</f>
        <v>NO MATCH</v>
      </c>
      <c r="G1403" s="2" t="s">
        <v>3949</v>
      </c>
    </row>
    <row r="1404" spans="3:7" ht="30" hidden="1" customHeight="1" x14ac:dyDescent="0.25">
      <c r="C1404" s="34" t="s">
        <v>3911</v>
      </c>
      <c r="D1404" s="34">
        <v>0.1</v>
      </c>
      <c r="E1404" s="34" t="s">
        <v>3488</v>
      </c>
      <c r="F1404" s="34" t="str">
        <f>IF(ISNUMBER(FIND("% dfgh",tbPassiveSkills[[#This Row],[Original]])),_xlfn.CONCAT("+x%",tbPassiveSkills[[#This Row],[MetaName]]),"NO MATCH")</f>
        <v>NO MATCH</v>
      </c>
      <c r="G1404" s="2" t="s">
        <v>3914</v>
      </c>
    </row>
    <row r="1405" spans="3:7" ht="30" hidden="1" customHeight="1" x14ac:dyDescent="0.25">
      <c r="C1405" s="34" t="s">
        <v>4195</v>
      </c>
      <c r="D1405" s="34">
        <v>0.1</v>
      </c>
      <c r="E1405" s="34" t="s">
        <v>4731</v>
      </c>
      <c r="F1405" s="34" t="str">
        <f>IF(ISNUMBER(FIND("% dfgh",tbPassiveSkills[[#This Row],[Original]])),_xlfn.CONCAT("+x%",tbPassiveSkills[[#This Row],[MetaName]]),"NO MATCH")</f>
        <v>NO MATCH</v>
      </c>
      <c r="G1405" s="2" t="s">
        <v>4197</v>
      </c>
    </row>
    <row r="1406" spans="3:7" ht="30" hidden="1" customHeight="1" x14ac:dyDescent="0.25">
      <c r="C1406" s="34" t="s">
        <v>4384</v>
      </c>
      <c r="D1406" s="34">
        <v>0.06</v>
      </c>
      <c r="E1406" s="34" t="s">
        <v>3490</v>
      </c>
      <c r="F1406" s="34" t="str">
        <f>IF(ISNUMBER(FIND("% dfgh",tbPassiveSkills[[#This Row],[Original]])),_xlfn.CONCAT("+x%",tbPassiveSkills[[#This Row],[MetaName]]),"NO MATCH")</f>
        <v>NO MATCH</v>
      </c>
      <c r="G1406" s="2" t="s">
        <v>4386</v>
      </c>
    </row>
    <row r="1407" spans="3:7" ht="30" hidden="1" customHeight="1" x14ac:dyDescent="0.25">
      <c r="C1407" s="34" t="s">
        <v>4543</v>
      </c>
      <c r="D1407" s="34">
        <v>0.06</v>
      </c>
      <c r="E1407" s="34" t="s">
        <v>3490</v>
      </c>
      <c r="F1407" s="34" t="str">
        <f>IF(ISNUMBER(FIND("% dfgh",tbPassiveSkills[[#This Row],[Original]])),_xlfn.CONCAT("+x%",tbPassiveSkills[[#This Row],[MetaName]]),"NO MATCH")</f>
        <v>NO MATCH</v>
      </c>
      <c r="G1407" s="2" t="s">
        <v>4386</v>
      </c>
    </row>
    <row r="1408" spans="3:7" ht="30" hidden="1" customHeight="1" x14ac:dyDescent="0.25">
      <c r="C1408" s="34" t="s">
        <v>3938</v>
      </c>
      <c r="D1408" s="34">
        <v>0.05</v>
      </c>
      <c r="E1408" s="34" t="s">
        <v>3490</v>
      </c>
      <c r="F1408" s="34" t="str">
        <f>IF(ISNUMBER(FIND("% dfgh",tbPassiveSkills[[#This Row],[Original]])),_xlfn.CONCAT("+x%",tbPassiveSkills[[#This Row],[MetaName]]),"NO MATCH")</f>
        <v>NO MATCH</v>
      </c>
      <c r="G1408" s="2" t="s">
        <v>2419</v>
      </c>
    </row>
    <row r="1409" spans="3:7" ht="30" hidden="1" customHeight="1" x14ac:dyDescent="0.25">
      <c r="C1409" s="34" t="s">
        <v>3563</v>
      </c>
      <c r="D1409" s="34">
        <v>0.15</v>
      </c>
      <c r="E1409" s="34" t="s">
        <v>4741</v>
      </c>
      <c r="F1409" s="34" t="str">
        <f>IF(ISNUMBER(FIND("% dfgh",tbPassiveSkills[[#This Row],[Original]])),_xlfn.CONCAT("+x%",tbPassiveSkills[[#This Row],[MetaName]]),"NO MATCH")</f>
        <v>NO MATCH</v>
      </c>
      <c r="G1409" s="2" t="s">
        <v>3564</v>
      </c>
    </row>
    <row r="1410" spans="3:7" ht="30" hidden="1" customHeight="1" x14ac:dyDescent="0.25">
      <c r="C1410" s="34" t="s">
        <v>3590</v>
      </c>
      <c r="D1410" s="34">
        <v>0.1</v>
      </c>
      <c r="E1410" s="34" t="s">
        <v>4715</v>
      </c>
      <c r="F1410" s="34" t="str">
        <f>IF(ISNUMBER(FIND("% dfgh",tbPassiveSkills[[#This Row],[Original]])),_xlfn.CONCAT("+x%",tbPassiveSkills[[#This Row],[MetaName]]),"NO MATCH")</f>
        <v>NO MATCH</v>
      </c>
      <c r="G1410" s="2" t="s">
        <v>3593</v>
      </c>
    </row>
    <row r="1411" spans="3:7" ht="30" hidden="1" customHeight="1" x14ac:dyDescent="0.25">
      <c r="C1411" s="34" t="s">
        <v>4438</v>
      </c>
      <c r="D1411" s="34">
        <v>0.1</v>
      </c>
      <c r="E1411" s="34" t="s">
        <v>3493</v>
      </c>
      <c r="F1411" s="34" t="str">
        <f>IF(ISNUMBER(FIND("% dfgh",tbPassiveSkills[[#This Row],[Original]])),_xlfn.CONCAT("+x%",tbPassiveSkills[[#This Row],[MetaName]]),"NO MATCH")</f>
        <v>NO MATCH</v>
      </c>
      <c r="G1411" s="2" t="s">
        <v>4439</v>
      </c>
    </row>
    <row r="1412" spans="3:7" ht="30" hidden="1" customHeight="1" x14ac:dyDescent="0.25">
      <c r="C1412" s="34" t="s">
        <v>4309</v>
      </c>
      <c r="D1412" s="34">
        <v>0.05</v>
      </c>
      <c r="E1412" s="34" t="s">
        <v>3493</v>
      </c>
      <c r="F1412" s="34" t="str">
        <f>IF(ISNUMBER(FIND("% dfgh",tbPassiveSkills[[#This Row],[Original]])),_xlfn.CONCAT("+x%",tbPassiveSkills[[#This Row],[MetaName]]),"NO MATCH")</f>
        <v>NO MATCH</v>
      </c>
      <c r="G1412" s="2" t="s">
        <v>2370</v>
      </c>
    </row>
    <row r="1413" spans="3:7" ht="30" hidden="1" customHeight="1" x14ac:dyDescent="0.25">
      <c r="C1413" s="34" t="s">
        <v>4158</v>
      </c>
      <c r="D1413" s="34">
        <v>0.1</v>
      </c>
      <c r="E1413" s="34" t="s">
        <v>4730</v>
      </c>
      <c r="F1413" s="34" t="str">
        <f>IF(ISNUMBER(FIND("% dfgh",tbPassiveSkills[[#This Row],[Original]])),_xlfn.CONCAT("+x%",tbPassiveSkills[[#This Row],[MetaName]]),"NO MATCH")</f>
        <v>NO MATCH</v>
      </c>
      <c r="G1413" s="2" t="s">
        <v>4159</v>
      </c>
    </row>
    <row r="1414" spans="3:7" ht="30" hidden="1" customHeight="1" x14ac:dyDescent="0.25">
      <c r="C1414" s="34" t="s">
        <v>4506</v>
      </c>
      <c r="D1414" s="34">
        <v>0.1</v>
      </c>
      <c r="E1414" s="34" t="s">
        <v>3494</v>
      </c>
      <c r="F1414" s="34" t="str">
        <f>IF(ISNUMBER(FIND("% dfgh",tbPassiveSkills[[#This Row],[Original]])),_xlfn.CONCAT("+x%",tbPassiveSkills[[#This Row],[MetaName]]),"NO MATCH")</f>
        <v>NO MATCH</v>
      </c>
      <c r="G1414" s="2" t="s">
        <v>4507</v>
      </c>
    </row>
    <row r="1415" spans="3:7" ht="30" hidden="1" customHeight="1" x14ac:dyDescent="0.25">
      <c r="C1415" s="34" t="s">
        <v>3578</v>
      </c>
      <c r="D1415" s="34">
        <v>0.15</v>
      </c>
      <c r="E1415" s="34" t="s">
        <v>3495</v>
      </c>
      <c r="F1415" s="34" t="str">
        <f>IF(ISNUMBER(FIND("% dfgh",tbPassiveSkills[[#This Row],[Original]])),_xlfn.CONCAT("+x%",tbPassiveSkills[[#This Row],[MetaName]]),"NO MATCH")</f>
        <v>NO MATCH</v>
      </c>
      <c r="G1415" s="2" t="s">
        <v>3580</v>
      </c>
    </row>
    <row r="1416" spans="3:7" ht="30" hidden="1" customHeight="1" x14ac:dyDescent="0.25">
      <c r="C1416" s="34" t="s">
        <v>3634</v>
      </c>
      <c r="D1416" s="34">
        <v>0.2</v>
      </c>
      <c r="E1416" s="34" t="s">
        <v>3497</v>
      </c>
      <c r="F1416" s="34" t="str">
        <f>IF(ISNUMBER(FIND("% dfgh",tbPassiveSkills[[#This Row],[Original]])),_xlfn.CONCAT("+x%",tbPassiveSkills[[#This Row],[MetaName]]),"NO MATCH")</f>
        <v>NO MATCH</v>
      </c>
      <c r="G1416" s="2" t="s">
        <v>3637</v>
      </c>
    </row>
    <row r="1417" spans="3:7" ht="30" hidden="1" customHeight="1" x14ac:dyDescent="0.25">
      <c r="C1417" s="34" t="s">
        <v>3578</v>
      </c>
      <c r="D1417" s="34">
        <v>0.15</v>
      </c>
      <c r="E1417" s="34" t="s">
        <v>3497</v>
      </c>
      <c r="F1417" s="34" t="str">
        <f>IF(ISNUMBER(FIND("% dfgh",tbPassiveSkills[[#This Row],[Original]])),_xlfn.CONCAT("+x%",tbPassiveSkills[[#This Row],[MetaName]]),"NO MATCH")</f>
        <v>NO MATCH</v>
      </c>
      <c r="G1417" s="2" t="s">
        <v>3581</v>
      </c>
    </row>
    <row r="1418" spans="3:7" ht="30" hidden="1" customHeight="1" x14ac:dyDescent="0.25">
      <c r="C1418" s="34" t="s">
        <v>4400</v>
      </c>
      <c r="D1418" s="34">
        <v>0.2</v>
      </c>
      <c r="E1418" s="34" t="s">
        <v>4765</v>
      </c>
      <c r="F1418" s="34" t="str">
        <f>IF(ISNUMBER(FIND("% dfgh",tbPassiveSkills[[#This Row],[Original]])),_xlfn.CONCAT("+x%",tbPassiveSkills[[#This Row],[MetaName]]),"NO MATCH")</f>
        <v>NO MATCH</v>
      </c>
      <c r="G1418" s="2" t="s">
        <v>4403</v>
      </c>
    </row>
    <row r="1419" spans="3:7" ht="30" hidden="1" customHeight="1" x14ac:dyDescent="0.25">
      <c r="C1419" s="34" t="s">
        <v>4222</v>
      </c>
      <c r="D1419" s="34">
        <v>8.0000000000000002E-3</v>
      </c>
      <c r="E1419" s="34" t="s">
        <v>3224</v>
      </c>
      <c r="F1419" s="34" t="str">
        <f>IF(ISNUMBER(FIND("% dfgh",tbPassiveSkills[[#This Row],[Original]])),_xlfn.CONCAT("+x%",tbPassiveSkills[[#This Row],[MetaName]]),"NO MATCH")</f>
        <v>NO MATCH</v>
      </c>
      <c r="G1419" s="2" t="s">
        <v>4223</v>
      </c>
    </row>
    <row r="1420" spans="3:7" ht="30" hidden="1" customHeight="1" x14ac:dyDescent="0.25">
      <c r="C1420" s="34" t="s">
        <v>3990</v>
      </c>
      <c r="D1420" s="34">
        <v>6.0000000000000001E-3</v>
      </c>
      <c r="E1420" s="34" t="s">
        <v>3224</v>
      </c>
      <c r="F1420" s="34" t="str">
        <f>IF(ISNUMBER(FIND("% dfgh",tbPassiveSkills[[#This Row],[Original]])),_xlfn.CONCAT("+x%",tbPassiveSkills[[#This Row],[MetaName]]),"NO MATCH")</f>
        <v>NO MATCH</v>
      </c>
      <c r="G1420" s="2" t="s">
        <v>3991</v>
      </c>
    </row>
    <row r="1421" spans="3:7" ht="30" hidden="1" customHeight="1" x14ac:dyDescent="0.25">
      <c r="C1421" s="34" t="s">
        <v>4464</v>
      </c>
      <c r="D1421" s="34">
        <v>3.0000000000000001E-3</v>
      </c>
      <c r="E1421" s="34" t="s">
        <v>3224</v>
      </c>
      <c r="F1421" s="34" t="str">
        <f>IF(ISNUMBER(FIND("% dfgh",tbPassiveSkills[[#This Row],[Original]])),_xlfn.CONCAT("+x%",tbPassiveSkills[[#This Row],[MetaName]]),"NO MATCH")</f>
        <v>NO MATCH</v>
      </c>
      <c r="G1421" s="2" t="s">
        <v>2198</v>
      </c>
    </row>
    <row r="1422" spans="3:7" ht="30" hidden="1" customHeight="1" x14ac:dyDescent="0.25">
      <c r="C1422" s="34" t="s">
        <v>4242</v>
      </c>
      <c r="D1422" s="34">
        <v>0.2</v>
      </c>
      <c r="E1422" s="34" t="s">
        <v>3223</v>
      </c>
      <c r="F1422" s="34" t="str">
        <f>IF(ISNUMBER(FIND("% dfgh",tbPassiveSkills[[#This Row],[Original]])),_xlfn.CONCAT("+x%",tbPassiveSkills[[#This Row],[MetaName]]),"NO MATCH")</f>
        <v>NO MATCH</v>
      </c>
      <c r="G1422" s="2" t="s">
        <v>2867</v>
      </c>
    </row>
    <row r="1423" spans="3:7" ht="30" hidden="1" customHeight="1" x14ac:dyDescent="0.25">
      <c r="C1423" s="34" t="s">
        <v>4620</v>
      </c>
      <c r="D1423" s="34">
        <v>0.2</v>
      </c>
      <c r="E1423" s="34" t="s">
        <v>3222</v>
      </c>
      <c r="F1423" s="34" t="str">
        <f>IF(ISNUMBER(FIND("% dfgh",tbPassiveSkills[[#This Row],[Original]])),_xlfn.CONCAT("+x%",tbPassiveSkills[[#This Row],[MetaName]]),"NO MATCH")</f>
        <v>NO MATCH</v>
      </c>
      <c r="G1423" s="2" t="s">
        <v>2859</v>
      </c>
    </row>
    <row r="1424" spans="3:7" ht="30" hidden="1" customHeight="1" x14ac:dyDescent="0.25">
      <c r="C1424" s="34" t="s">
        <v>4239</v>
      </c>
      <c r="D1424" s="34">
        <v>1.2E-2</v>
      </c>
      <c r="E1424" s="34" t="s">
        <v>3221</v>
      </c>
      <c r="F1424" s="34" t="str">
        <f>IF(ISNUMBER(FIND("% dfgh",tbPassiveSkills[[#This Row],[Original]])),_xlfn.CONCAT("+x%",tbPassiveSkills[[#This Row],[MetaName]]),"NO MATCH")</f>
        <v>NO MATCH</v>
      </c>
      <c r="G1424" s="2" t="s">
        <v>4240</v>
      </c>
    </row>
    <row r="1425" spans="3:7" ht="30" hidden="1" customHeight="1" x14ac:dyDescent="0.25">
      <c r="C1425" s="34" t="s">
        <v>4161</v>
      </c>
      <c r="D1425" s="34">
        <v>0.01</v>
      </c>
      <c r="E1425" s="34" t="s">
        <v>3221</v>
      </c>
      <c r="F1425" s="34" t="str">
        <f>IF(ISNUMBER(FIND("% dfgh",tbPassiveSkills[[#This Row],[Original]])),_xlfn.CONCAT("+x%",tbPassiveSkills[[#This Row],[MetaName]]),"NO MATCH")</f>
        <v>NO MATCH</v>
      </c>
      <c r="G1425" s="2" t="s">
        <v>4163</v>
      </c>
    </row>
    <row r="1426" spans="3:7" ht="30" hidden="1" customHeight="1" x14ac:dyDescent="0.25">
      <c r="C1426" s="34" t="s">
        <v>4094</v>
      </c>
      <c r="D1426" s="34">
        <v>6.0000000000000001E-3</v>
      </c>
      <c r="E1426" s="34" t="s">
        <v>3221</v>
      </c>
      <c r="F1426" s="34" t="str">
        <f>IF(ISNUMBER(FIND("% dfgh",tbPassiveSkills[[#This Row],[Original]])),_xlfn.CONCAT("+x%",tbPassiveSkills[[#This Row],[MetaName]]),"NO MATCH")</f>
        <v>NO MATCH</v>
      </c>
      <c r="G1426" s="2" t="s">
        <v>2319</v>
      </c>
    </row>
    <row r="1427" spans="3:7" ht="30" hidden="1" customHeight="1" x14ac:dyDescent="0.25">
      <c r="C1427" s="34" t="s">
        <v>4152</v>
      </c>
      <c r="D1427" s="34">
        <v>2E-3</v>
      </c>
      <c r="E1427" s="34" t="s">
        <v>4794</v>
      </c>
      <c r="F1427" s="34" t="str">
        <f>IF(ISNUMBER(FIND("% dfgh",tbPassiveSkills[[#This Row],[Original]])),_xlfn.CONCAT("+x%",tbPassiveSkills[[#This Row],[MetaName]]),"NO MATCH")</f>
        <v>NO MATCH</v>
      </c>
      <c r="G1427" s="2" t="s">
        <v>4155</v>
      </c>
    </row>
    <row r="1428" spans="3:7" ht="30" hidden="1" customHeight="1" x14ac:dyDescent="0.25">
      <c r="C1428" s="34" t="s">
        <v>4142</v>
      </c>
      <c r="D1428" s="34">
        <v>2E-3</v>
      </c>
      <c r="E1428" s="34" t="s">
        <v>4792</v>
      </c>
      <c r="F1428" s="34" t="str">
        <f>IF(ISNUMBER(FIND("% dfgh",tbPassiveSkills[[#This Row],[Original]])),_xlfn.CONCAT("+x%",tbPassiveSkills[[#This Row],[MetaName]]),"NO MATCH")</f>
        <v>NO MATCH</v>
      </c>
      <c r="G1428" s="2" t="s">
        <v>4144</v>
      </c>
    </row>
    <row r="1429" spans="3:7" ht="30" hidden="1" customHeight="1" x14ac:dyDescent="0.25">
      <c r="C1429" s="34" t="s">
        <v>3674</v>
      </c>
      <c r="D1429" s="34">
        <v>0.1</v>
      </c>
      <c r="E1429" s="34" t="s">
        <v>4717</v>
      </c>
      <c r="F1429" s="34" t="str">
        <f>IF(ISNUMBER(FIND("% dfgh",tbPassiveSkills[[#This Row],[Original]])),_xlfn.CONCAT("+x%",tbPassiveSkills[[#This Row],[MetaName]]),"NO MATCH")</f>
        <v>NO MATCH</v>
      </c>
      <c r="G1429" s="2" t="s">
        <v>3675</v>
      </c>
    </row>
    <row r="1430" spans="3:7" ht="30" hidden="1" customHeight="1" x14ac:dyDescent="0.25">
      <c r="C1430" s="34" t="s">
        <v>4145</v>
      </c>
      <c r="D1430" s="34">
        <v>2E-3</v>
      </c>
      <c r="E1430" s="34" t="s">
        <v>4793</v>
      </c>
      <c r="F1430" s="34" t="str">
        <f>IF(ISNUMBER(FIND("% dfgh",tbPassiveSkills[[#This Row],[Original]])),_xlfn.CONCAT("+x%",tbPassiveSkills[[#This Row],[MetaName]]),"NO MATCH")</f>
        <v>NO MATCH</v>
      </c>
      <c r="G1430" s="2" t="s">
        <v>4147</v>
      </c>
    </row>
    <row r="1431" spans="3:7" ht="30" hidden="1" customHeight="1" x14ac:dyDescent="0.25">
      <c r="C1431" s="34" t="s">
        <v>3826</v>
      </c>
      <c r="D1431" s="34">
        <v>2E-3</v>
      </c>
      <c r="E1431" s="34" t="s">
        <v>4791</v>
      </c>
      <c r="F1431" s="34" t="str">
        <f>IF(ISNUMBER(FIND("% dfgh",tbPassiveSkills[[#This Row],[Original]])),_xlfn.CONCAT("+x%",tbPassiveSkills[[#This Row],[MetaName]]),"NO MATCH")</f>
        <v>NO MATCH</v>
      </c>
      <c r="G1431" s="2" t="s">
        <v>3828</v>
      </c>
    </row>
    <row r="1432" spans="3:7" ht="30" hidden="1" customHeight="1" x14ac:dyDescent="0.25">
      <c r="C1432" s="34" t="s">
        <v>4458</v>
      </c>
      <c r="D1432" s="34">
        <v>8.0000000000000002E-3</v>
      </c>
      <c r="E1432" s="34" t="s">
        <v>3220</v>
      </c>
      <c r="F1432" s="34" t="str">
        <f>IF(ISNUMBER(FIND("% dfgh",tbPassiveSkills[[#This Row],[Original]])),_xlfn.CONCAT("+x%",tbPassiveSkills[[#This Row],[MetaName]]),"NO MATCH")</f>
        <v>NO MATCH</v>
      </c>
      <c r="G1432" s="2" t="s">
        <v>4460</v>
      </c>
    </row>
    <row r="1433" spans="3:7" ht="30" hidden="1" customHeight="1" x14ac:dyDescent="0.25">
      <c r="C1433" s="34" t="s">
        <v>4473</v>
      </c>
      <c r="D1433" s="34">
        <v>8.0000000000000002E-3</v>
      </c>
      <c r="E1433" s="34" t="s">
        <v>3220</v>
      </c>
      <c r="F1433" s="34" t="str">
        <f>IF(ISNUMBER(FIND("% dfgh",tbPassiveSkills[[#This Row],[Original]])),_xlfn.CONCAT("+x%",tbPassiveSkills[[#This Row],[MetaName]]),"NO MATCH")</f>
        <v>NO MATCH</v>
      </c>
      <c r="G1433" s="2" t="s">
        <v>4460</v>
      </c>
    </row>
    <row r="1434" spans="3:7" ht="30" hidden="1" customHeight="1" x14ac:dyDescent="0.25">
      <c r="C1434" s="34" t="s">
        <v>3984</v>
      </c>
      <c r="D1434" s="34">
        <v>6.0000000000000001E-3</v>
      </c>
      <c r="E1434" s="34" t="s">
        <v>3220</v>
      </c>
      <c r="F1434" s="34" t="str">
        <f>IF(ISNUMBER(FIND("% dfgh",tbPassiveSkills[[#This Row],[Original]])),_xlfn.CONCAT("+x%",tbPassiveSkills[[#This Row],[MetaName]]),"NO MATCH")</f>
        <v>NO MATCH</v>
      </c>
      <c r="G1434" s="2" t="s">
        <v>3985</v>
      </c>
    </row>
    <row r="1435" spans="3:7" ht="30" hidden="1" customHeight="1" x14ac:dyDescent="0.25">
      <c r="C1435" s="34" t="s">
        <v>4485</v>
      </c>
      <c r="D1435" s="34">
        <v>5.0000000000000001E-3</v>
      </c>
      <c r="E1435" s="34" t="s">
        <v>3220</v>
      </c>
      <c r="F1435" s="34" t="str">
        <f>IF(ISNUMBER(FIND("% dfgh",tbPassiveSkills[[#This Row],[Original]])),_xlfn.CONCAT("+x%",tbPassiveSkills[[#This Row],[MetaName]]),"NO MATCH")</f>
        <v>NO MATCH</v>
      </c>
      <c r="G1435" s="2" t="s">
        <v>4487</v>
      </c>
    </row>
    <row r="1436" spans="3:7" ht="30" hidden="1" customHeight="1" x14ac:dyDescent="0.25">
      <c r="C1436" s="34" t="s">
        <v>4278</v>
      </c>
      <c r="D1436" s="34">
        <v>4.0000000000000001E-3</v>
      </c>
      <c r="E1436" s="34" t="s">
        <v>3220</v>
      </c>
      <c r="F1436" s="34" t="str">
        <f>IF(ISNUMBER(FIND("% dfgh",tbPassiveSkills[[#This Row],[Original]])),_xlfn.CONCAT("+x%",tbPassiveSkills[[#This Row],[MetaName]]),"NO MATCH")</f>
        <v>NO MATCH</v>
      </c>
      <c r="G1436" s="2" t="s">
        <v>2313</v>
      </c>
    </row>
    <row r="1437" spans="3:7" ht="30" hidden="1" customHeight="1" x14ac:dyDescent="0.25">
      <c r="C1437" s="34" t="s">
        <v>4539</v>
      </c>
      <c r="D1437" s="34">
        <v>4.0000000000000001E-3</v>
      </c>
      <c r="E1437" s="34" t="s">
        <v>3220</v>
      </c>
      <c r="F1437" s="34" t="str">
        <f>IF(ISNUMBER(FIND("% dfgh",tbPassiveSkills[[#This Row],[Original]])),_xlfn.CONCAT("+x%",tbPassiveSkills[[#This Row],[MetaName]]),"NO MATCH")</f>
        <v>NO MATCH</v>
      </c>
      <c r="G1437" s="2" t="s">
        <v>2313</v>
      </c>
    </row>
    <row r="1438" spans="3:7" ht="30" hidden="1" customHeight="1" x14ac:dyDescent="0.25">
      <c r="C1438" s="34" t="s">
        <v>4458</v>
      </c>
      <c r="D1438" s="34">
        <v>1.2E-2</v>
      </c>
      <c r="E1438" s="34" t="s">
        <v>3219</v>
      </c>
      <c r="F1438" s="34" t="str">
        <f>IF(ISNUMBER(FIND("% dfgh",tbPassiveSkills[[#This Row],[Original]])),_xlfn.CONCAT("+x%",tbPassiveSkills[[#This Row],[MetaName]]),"NO MATCH")</f>
        <v>NO MATCH</v>
      </c>
      <c r="G1438" s="2" t="s">
        <v>4459</v>
      </c>
    </row>
    <row r="1439" spans="3:7" ht="30" hidden="1" customHeight="1" x14ac:dyDescent="0.25">
      <c r="C1439" s="34" t="s">
        <v>4593</v>
      </c>
      <c r="D1439" s="34">
        <v>8.0000000000000002E-3</v>
      </c>
      <c r="E1439" s="34" t="s">
        <v>3219</v>
      </c>
      <c r="F1439" s="34" t="str">
        <f>IF(ISNUMBER(FIND("% dfgh",tbPassiveSkills[[#This Row],[Original]])),_xlfn.CONCAT("+x%",tbPassiveSkills[[#This Row],[MetaName]]),"NO MATCH")</f>
        <v>NO MATCH</v>
      </c>
      <c r="G1439" s="2" t="s">
        <v>4594</v>
      </c>
    </row>
    <row r="1440" spans="3:7" ht="30" hidden="1" customHeight="1" x14ac:dyDescent="0.25">
      <c r="C1440" s="34" t="s">
        <v>4485</v>
      </c>
      <c r="D1440" s="34">
        <v>5.0000000000000001E-3</v>
      </c>
      <c r="E1440" s="34" t="s">
        <v>3219</v>
      </c>
      <c r="F1440" s="34" t="str">
        <f>IF(ISNUMBER(FIND("% dfgh",tbPassiveSkills[[#This Row],[Original]])),_xlfn.CONCAT("+x%",tbPassiveSkills[[#This Row],[MetaName]]),"NO MATCH")</f>
        <v>NO MATCH</v>
      </c>
      <c r="G1440" s="2" t="s">
        <v>4486</v>
      </c>
    </row>
    <row r="1441" spans="3:7" ht="30" hidden="1" customHeight="1" x14ac:dyDescent="0.25">
      <c r="C1441" s="34" t="s">
        <v>3712</v>
      </c>
      <c r="D1441" s="34">
        <v>4.0000000000000001E-3</v>
      </c>
      <c r="E1441" s="34" t="s">
        <v>3219</v>
      </c>
      <c r="F1441" s="34" t="str">
        <f>IF(ISNUMBER(FIND("% dfgh",tbPassiveSkills[[#This Row],[Original]])),_xlfn.CONCAT("+x%",tbPassiveSkills[[#This Row],[MetaName]]),"NO MATCH")</f>
        <v>NO MATCH</v>
      </c>
      <c r="G1441" s="2" t="s">
        <v>2019</v>
      </c>
    </row>
    <row r="1442" spans="3:7" ht="30" hidden="1" customHeight="1" x14ac:dyDescent="0.25">
      <c r="C1442" s="34" t="s">
        <v>3552</v>
      </c>
      <c r="D1442" s="34">
        <v>0.3</v>
      </c>
      <c r="E1442" s="34" t="s">
        <v>3427</v>
      </c>
      <c r="F1442" s="34" t="str">
        <f>IF(ISNUMBER(FIND("% dfgh",tbPassiveSkills[[#This Row],[Original]])),_xlfn.CONCAT("+x%",tbPassiveSkills[[#This Row],[MetaName]]),"NO MATCH")</f>
        <v>NO MATCH</v>
      </c>
      <c r="G1442" s="2" t="s">
        <v>3553</v>
      </c>
    </row>
    <row r="1443" spans="3:7" ht="30" hidden="1" customHeight="1" x14ac:dyDescent="0.25">
      <c r="C1443" s="34" t="s">
        <v>3862</v>
      </c>
      <c r="D1443" s="34">
        <v>0.3</v>
      </c>
      <c r="E1443" s="34" t="s">
        <v>3425</v>
      </c>
      <c r="F1443" s="34" t="str">
        <f>IF(ISNUMBER(FIND("% dfgh",tbPassiveSkills[[#This Row],[Original]])),_xlfn.CONCAT("+x%",tbPassiveSkills[[#This Row],[MetaName]]),"NO MATCH")</f>
        <v>NO MATCH</v>
      </c>
      <c r="G1443" s="2" t="s">
        <v>3863</v>
      </c>
    </row>
    <row r="1444" spans="3:7" ht="30" hidden="1" customHeight="1" x14ac:dyDescent="0.25">
      <c r="C1444" s="34" t="s">
        <v>3976</v>
      </c>
      <c r="D1444" s="34">
        <v>0.15</v>
      </c>
      <c r="E1444" s="34" t="s">
        <v>3425</v>
      </c>
      <c r="F1444" s="34" t="str">
        <f>IF(ISNUMBER(FIND("% dfgh",tbPassiveSkills[[#This Row],[Original]])),_xlfn.CONCAT("+x%",tbPassiveSkills[[#This Row],[MetaName]]),"NO MATCH")</f>
        <v>NO MATCH</v>
      </c>
      <c r="G1444" s="2" t="s">
        <v>3977</v>
      </c>
    </row>
    <row r="1445" spans="3:7" ht="30" hidden="1" customHeight="1" x14ac:dyDescent="0.25">
      <c r="C1445" s="34" t="s">
        <v>3552</v>
      </c>
      <c r="D1445" s="34">
        <v>0.12</v>
      </c>
      <c r="E1445" s="34" t="s">
        <v>3425</v>
      </c>
      <c r="F1445" s="34" t="str">
        <f>IF(ISNUMBER(FIND("% dfgh",tbPassiveSkills[[#This Row],[Original]])),_xlfn.CONCAT("+x%",tbPassiveSkills[[#This Row],[MetaName]]),"NO MATCH")</f>
        <v>NO MATCH</v>
      </c>
      <c r="G1445" s="2" t="s">
        <v>2845</v>
      </c>
    </row>
    <row r="1446" spans="3:7" ht="30" hidden="1" customHeight="1" x14ac:dyDescent="0.25">
      <c r="C1446" s="34" t="s">
        <v>4288</v>
      </c>
      <c r="D1446" s="34">
        <v>0.15</v>
      </c>
      <c r="E1446" s="34" t="s">
        <v>3424</v>
      </c>
      <c r="F1446" s="34" t="str">
        <f>IF(ISNUMBER(FIND("% dfgh",tbPassiveSkills[[#This Row],[Original]])),_xlfn.CONCAT("+x%",tbPassiveSkills[[#This Row],[MetaName]]),"NO MATCH")</f>
        <v>NO MATCH</v>
      </c>
      <c r="G1446" s="2" t="s">
        <v>2843</v>
      </c>
    </row>
    <row r="1447" spans="3:7" ht="30" hidden="1" customHeight="1" x14ac:dyDescent="0.25">
      <c r="C1447" s="34" t="s">
        <v>3951</v>
      </c>
      <c r="D1447" s="34">
        <v>0.1</v>
      </c>
      <c r="E1447" s="34" t="s">
        <v>4725</v>
      </c>
      <c r="F1447" s="34" t="str">
        <f>IF(ISNUMBER(FIND("% dfgh",tbPassiveSkills[[#This Row],[Original]])),_xlfn.CONCAT("+x%",tbPassiveSkills[[#This Row],[MetaName]]),"NO MATCH")</f>
        <v>NO MATCH</v>
      </c>
      <c r="G1447" s="2" t="s">
        <v>3952</v>
      </c>
    </row>
    <row r="1448" spans="3:7" ht="30" hidden="1" customHeight="1" x14ac:dyDescent="0.25">
      <c r="C1448" s="34" t="s">
        <v>4575</v>
      </c>
      <c r="D1448" s="34">
        <v>0.5</v>
      </c>
      <c r="E1448" s="34" t="s">
        <v>3423</v>
      </c>
      <c r="F1448" s="34" t="str">
        <f>IF(ISNUMBER(FIND("% dfgh",tbPassiveSkills[[#This Row],[Original]])),_xlfn.CONCAT("+x%",tbPassiveSkills[[#This Row],[MetaName]]),"NO MATCH")</f>
        <v>NO MATCH</v>
      </c>
      <c r="G1448" s="2" t="s">
        <v>4576</v>
      </c>
    </row>
    <row r="1449" spans="3:7" ht="30" hidden="1" customHeight="1" x14ac:dyDescent="0.25">
      <c r="C1449" s="34" t="s">
        <v>4001</v>
      </c>
      <c r="D1449" s="34">
        <v>0.3</v>
      </c>
      <c r="E1449" s="34" t="s">
        <v>3423</v>
      </c>
      <c r="F1449" s="34" t="str">
        <f>IF(ISNUMBER(FIND("% dfgh",tbPassiveSkills[[#This Row],[Original]])),_xlfn.CONCAT("+x%",tbPassiveSkills[[#This Row],[MetaName]]),"NO MATCH")</f>
        <v>NO MATCH</v>
      </c>
      <c r="G1449" s="2" t="s">
        <v>2788</v>
      </c>
    </row>
    <row r="1450" spans="3:7" ht="30" hidden="1" customHeight="1" x14ac:dyDescent="0.25">
      <c r="C1450" s="34" t="s">
        <v>4172</v>
      </c>
      <c r="D1450" s="34">
        <v>0.3</v>
      </c>
      <c r="E1450" s="34" t="s">
        <v>3423</v>
      </c>
      <c r="F1450" s="34" t="str">
        <f>IF(ISNUMBER(FIND("% dfgh",tbPassiveSkills[[#This Row],[Original]])),_xlfn.CONCAT("+x%",tbPassiveSkills[[#This Row],[MetaName]]),"NO MATCH")</f>
        <v>NO MATCH</v>
      </c>
      <c r="G1450" s="2" t="s">
        <v>2788</v>
      </c>
    </row>
    <row r="1451" spans="3:7" ht="30" hidden="1" customHeight="1" x14ac:dyDescent="0.25">
      <c r="C1451" s="34" t="s">
        <v>4265</v>
      </c>
      <c r="D1451" s="34">
        <v>0.2</v>
      </c>
      <c r="E1451" s="34" t="s">
        <v>3423</v>
      </c>
      <c r="F1451" s="34" t="str">
        <f>IF(ISNUMBER(FIND("% dfgh",tbPassiveSkills[[#This Row],[Original]])),_xlfn.CONCAT("+x%",tbPassiveSkills[[#This Row],[MetaName]]),"NO MATCH")</f>
        <v>NO MATCH</v>
      </c>
      <c r="G1451" s="2" t="s">
        <v>2792</v>
      </c>
    </row>
    <row r="1452" spans="3:7" ht="30" hidden="1" customHeight="1" x14ac:dyDescent="0.25">
      <c r="C1452" s="34" t="s">
        <v>4001</v>
      </c>
      <c r="D1452" s="34">
        <v>0.1</v>
      </c>
      <c r="E1452" s="34" t="s">
        <v>3422</v>
      </c>
      <c r="F1452" s="34" t="str">
        <f>IF(ISNUMBER(FIND("% dfgh",tbPassiveSkills[[#This Row],[Original]])),_xlfn.CONCAT("+x%",tbPassiveSkills[[#This Row],[MetaName]]),"NO MATCH")</f>
        <v>NO MATCH</v>
      </c>
      <c r="G1452" s="2" t="s">
        <v>4002</v>
      </c>
    </row>
    <row r="1453" spans="3:7" ht="30" hidden="1" customHeight="1" x14ac:dyDescent="0.25">
      <c r="C1453" s="34" t="s">
        <v>4265</v>
      </c>
      <c r="D1453" s="34">
        <v>0.3</v>
      </c>
      <c r="E1453" s="34" t="s">
        <v>3421</v>
      </c>
      <c r="F1453" s="34" t="str">
        <f>IF(ISNUMBER(FIND("% dfgh",tbPassiveSkills[[#This Row],[Original]])),_xlfn.CONCAT("+x%",tbPassiveSkills[[#This Row],[MetaName]]),"NO MATCH")</f>
        <v>NO MATCH</v>
      </c>
      <c r="G1453" s="2" t="s">
        <v>4266</v>
      </c>
    </row>
    <row r="1454" spans="3:7" ht="30" hidden="1" customHeight="1" x14ac:dyDescent="0.25">
      <c r="C1454" s="34" t="s">
        <v>4393</v>
      </c>
      <c r="D1454" s="34">
        <v>0.3</v>
      </c>
      <c r="E1454" s="34" t="s">
        <v>3421</v>
      </c>
      <c r="F1454" s="34" t="str">
        <f>IF(ISNUMBER(FIND("% dfgh",tbPassiveSkills[[#This Row],[Original]])),_xlfn.CONCAT("+x%",tbPassiveSkills[[#This Row],[MetaName]]),"NO MATCH")</f>
        <v>NO MATCH</v>
      </c>
      <c r="G1454" s="2" t="s">
        <v>4266</v>
      </c>
    </row>
    <row r="1455" spans="3:7" ht="30" hidden="1" customHeight="1" x14ac:dyDescent="0.25">
      <c r="C1455" s="34" t="s">
        <v>4575</v>
      </c>
      <c r="D1455" s="34">
        <v>0.3</v>
      </c>
      <c r="E1455" s="34" t="s">
        <v>3421</v>
      </c>
      <c r="F1455" s="34" t="str">
        <f>IF(ISNUMBER(FIND("% dfgh",tbPassiveSkills[[#This Row],[Original]])),_xlfn.CONCAT("+x%",tbPassiveSkills[[#This Row],[MetaName]]),"NO MATCH")</f>
        <v>NO MATCH</v>
      </c>
      <c r="G1455" s="2" t="s">
        <v>4266</v>
      </c>
    </row>
    <row r="1456" spans="3:7" ht="30" hidden="1" customHeight="1" x14ac:dyDescent="0.25">
      <c r="C1456" s="34" t="s">
        <v>3805</v>
      </c>
      <c r="D1456" s="34">
        <v>0.2</v>
      </c>
      <c r="E1456" s="34" t="s">
        <v>3421</v>
      </c>
      <c r="F1456" s="34" t="str">
        <f>IF(ISNUMBER(FIND("% dfgh",tbPassiveSkills[[#This Row],[Original]])),_xlfn.CONCAT("+x%",tbPassiveSkills[[#This Row],[MetaName]]),"NO MATCH")</f>
        <v>NO MATCH</v>
      </c>
      <c r="G1456" s="2" t="s">
        <v>3808</v>
      </c>
    </row>
    <row r="1457" spans="3:7" ht="30" hidden="1" customHeight="1" x14ac:dyDescent="0.25">
      <c r="C1457" s="34" t="s">
        <v>4001</v>
      </c>
      <c r="D1457" s="34">
        <v>0.2</v>
      </c>
      <c r="E1457" s="34" t="s">
        <v>3421</v>
      </c>
      <c r="F1457" s="34" t="str">
        <f>IF(ISNUMBER(FIND("% dfgh",tbPassiveSkills[[#This Row],[Original]])),_xlfn.CONCAT("+x%",tbPassiveSkills[[#This Row],[MetaName]]),"NO MATCH")</f>
        <v>NO MATCH</v>
      </c>
      <c r="G1457" s="2" t="s">
        <v>3808</v>
      </c>
    </row>
    <row r="1458" spans="3:7" ht="30" hidden="1" customHeight="1" x14ac:dyDescent="0.25">
      <c r="C1458" s="34" t="s">
        <v>4133</v>
      </c>
      <c r="D1458" s="34">
        <v>0.2</v>
      </c>
      <c r="E1458" s="34" t="s">
        <v>3421</v>
      </c>
      <c r="F1458" s="34" t="str">
        <f>IF(ISNUMBER(FIND("% dfgh",tbPassiveSkills[[#This Row],[Original]])),_xlfn.CONCAT("+x%",tbPassiveSkills[[#This Row],[MetaName]]),"NO MATCH")</f>
        <v>NO MATCH</v>
      </c>
      <c r="G1458" s="2" t="s">
        <v>3808</v>
      </c>
    </row>
    <row r="1459" spans="3:7" ht="30" hidden="1" customHeight="1" x14ac:dyDescent="0.25">
      <c r="C1459" s="34" t="s">
        <v>4547</v>
      </c>
      <c r="D1459" s="34">
        <v>0.3</v>
      </c>
      <c r="E1459" s="34" t="s">
        <v>3420</v>
      </c>
      <c r="F1459" s="34" t="str">
        <f>IF(ISNUMBER(FIND("% dfgh",tbPassiveSkills[[#This Row],[Original]])),_xlfn.CONCAT("+x%",tbPassiveSkills[[#This Row],[MetaName]]),"NO MATCH")</f>
        <v>NO MATCH</v>
      </c>
      <c r="G1459" s="2" t="s">
        <v>4548</v>
      </c>
    </row>
    <row r="1460" spans="3:7" ht="30" hidden="1" customHeight="1" x14ac:dyDescent="0.25">
      <c r="C1460" s="34" t="s">
        <v>4421</v>
      </c>
      <c r="D1460" s="34">
        <v>0.25</v>
      </c>
      <c r="E1460" s="34" t="s">
        <v>3420</v>
      </c>
      <c r="F1460" s="34" t="str">
        <f>IF(ISNUMBER(FIND("% dfgh",tbPassiveSkills[[#This Row],[Original]])),_xlfn.CONCAT("+x%",tbPassiveSkills[[#This Row],[MetaName]]),"NO MATCH")</f>
        <v>NO MATCH</v>
      </c>
      <c r="G1460" s="2" t="s">
        <v>4423</v>
      </c>
    </row>
    <row r="1461" spans="3:7" ht="30" hidden="1" customHeight="1" x14ac:dyDescent="0.25">
      <c r="C1461" s="34" t="s">
        <v>4201</v>
      </c>
      <c r="D1461" s="34">
        <v>0.3</v>
      </c>
      <c r="E1461" s="34" t="s">
        <v>3419</v>
      </c>
      <c r="F1461" s="34" t="str">
        <f>IF(ISNUMBER(FIND("% dfgh",tbPassiveSkills[[#This Row],[Original]])),_xlfn.CONCAT("+x%",tbPassiveSkills[[#This Row],[MetaName]]),"NO MATCH")</f>
        <v>NO MATCH</v>
      </c>
      <c r="G1461" s="2" t="s">
        <v>4203</v>
      </c>
    </row>
    <row r="1462" spans="3:7" ht="30" hidden="1" customHeight="1" x14ac:dyDescent="0.25">
      <c r="C1462" s="34" t="s">
        <v>4333</v>
      </c>
      <c r="D1462" s="34">
        <v>0.3</v>
      </c>
      <c r="E1462" s="34" t="s">
        <v>3419</v>
      </c>
      <c r="F1462" s="34" t="str">
        <f>IF(ISNUMBER(FIND("% dfgh",tbPassiveSkills[[#This Row],[Original]])),_xlfn.CONCAT("+x%",tbPassiveSkills[[#This Row],[MetaName]]),"NO MATCH")</f>
        <v>NO MATCH</v>
      </c>
      <c r="G1462" s="2" t="s">
        <v>4203</v>
      </c>
    </row>
    <row r="1463" spans="3:7" ht="30" hidden="1" customHeight="1" x14ac:dyDescent="0.25">
      <c r="C1463" s="34" t="s">
        <v>4333</v>
      </c>
      <c r="D1463" s="34">
        <v>0.3</v>
      </c>
      <c r="E1463" s="34" t="s">
        <v>3418</v>
      </c>
      <c r="F1463" s="34" t="str">
        <f>IF(ISNUMBER(FIND("% dfgh",tbPassiveSkills[[#This Row],[Original]])),_xlfn.CONCAT("+x%",tbPassiveSkills[[#This Row],[MetaName]]),"NO MATCH")</f>
        <v>NO MATCH</v>
      </c>
      <c r="G1463" s="2" t="s">
        <v>4334</v>
      </c>
    </row>
    <row r="1464" spans="3:7" ht="30" hidden="1" customHeight="1" x14ac:dyDescent="0.25">
      <c r="C1464" s="34" t="s">
        <v>4312</v>
      </c>
      <c r="D1464" s="34">
        <v>0.3</v>
      </c>
      <c r="E1464" s="34" t="s">
        <v>3417</v>
      </c>
      <c r="F1464" s="34" t="str">
        <f>IF(ISNUMBER(FIND("% dfgh",tbPassiveSkills[[#This Row],[Original]])),_xlfn.CONCAT("+x%",tbPassiveSkills[[#This Row],[MetaName]]),"NO MATCH")</f>
        <v>NO MATCH</v>
      </c>
      <c r="G1464" s="2" t="s">
        <v>4315</v>
      </c>
    </row>
    <row r="1465" spans="3:7" ht="30" hidden="1" customHeight="1" x14ac:dyDescent="0.25">
      <c r="C1465" s="34" t="s">
        <v>4333</v>
      </c>
      <c r="D1465" s="34">
        <v>0.3</v>
      </c>
      <c r="E1465" s="34" t="s">
        <v>3417</v>
      </c>
      <c r="F1465" s="34" t="str">
        <f>IF(ISNUMBER(FIND("% dfgh",tbPassiveSkills[[#This Row],[Original]])),_xlfn.CONCAT("+x%",tbPassiveSkills[[#This Row],[MetaName]]),"NO MATCH")</f>
        <v>NO MATCH</v>
      </c>
      <c r="G1465" s="2" t="s">
        <v>4315</v>
      </c>
    </row>
    <row r="1466" spans="3:7" ht="30" hidden="1" customHeight="1" x14ac:dyDescent="0.25">
      <c r="C1466" s="34" t="s">
        <v>4515</v>
      </c>
      <c r="D1466" s="34">
        <v>0.3</v>
      </c>
      <c r="E1466" s="34" t="s">
        <v>3417</v>
      </c>
      <c r="F1466" s="34" t="str">
        <f>IF(ISNUMBER(FIND("% dfgh",tbPassiveSkills[[#This Row],[Original]])),_xlfn.CONCAT("+x%",tbPassiveSkills[[#This Row],[MetaName]]),"NO MATCH")</f>
        <v>NO MATCH</v>
      </c>
      <c r="G1466" s="2" t="s">
        <v>4315</v>
      </c>
    </row>
    <row r="1467" spans="3:7" ht="30" hidden="1" customHeight="1" x14ac:dyDescent="0.25">
      <c r="C1467" s="34" t="s">
        <v>4421</v>
      </c>
      <c r="D1467" s="34">
        <v>0.25</v>
      </c>
      <c r="E1467" s="34" t="s">
        <v>3417</v>
      </c>
      <c r="F1467" s="34" t="str">
        <f>IF(ISNUMBER(FIND("% dfgh",tbPassiveSkills[[#This Row],[Original]])),_xlfn.CONCAT("+x%",tbPassiveSkills[[#This Row],[MetaName]]),"NO MATCH")</f>
        <v>NO MATCH</v>
      </c>
      <c r="G1467" s="2" t="s">
        <v>4422</v>
      </c>
    </row>
    <row r="1468" spans="3:7" ht="30" hidden="1" customHeight="1" x14ac:dyDescent="0.25">
      <c r="C1468" s="34" t="s">
        <v>4605</v>
      </c>
      <c r="D1468" s="34">
        <v>0.24</v>
      </c>
      <c r="E1468" s="34" t="s">
        <v>3417</v>
      </c>
      <c r="F1468" s="34" t="str">
        <f>IF(ISNUMBER(FIND("% dfgh",tbPassiveSkills[[#This Row],[Original]])),_xlfn.CONCAT("+x%",tbPassiveSkills[[#This Row],[MetaName]]),"NO MATCH")</f>
        <v>NO MATCH</v>
      </c>
      <c r="G1468" s="2" t="s">
        <v>4606</v>
      </c>
    </row>
    <row r="1469" spans="3:7" ht="30" hidden="1" customHeight="1" x14ac:dyDescent="0.25">
      <c r="C1469" s="34" t="s">
        <v>4473</v>
      </c>
      <c r="D1469" s="34">
        <v>0.6</v>
      </c>
      <c r="E1469" s="34" t="s">
        <v>3416</v>
      </c>
      <c r="F1469" s="34" t="str">
        <f>IF(ISNUMBER(FIND("% dfgh",tbPassiveSkills[[#This Row],[Original]])),_xlfn.CONCAT("+x%",tbPassiveSkills[[#This Row],[MetaName]]),"NO MATCH")</f>
        <v>NO MATCH</v>
      </c>
      <c r="G1469" s="2" t="s">
        <v>4474</v>
      </c>
    </row>
    <row r="1470" spans="3:7" ht="30" hidden="1" customHeight="1" x14ac:dyDescent="0.25">
      <c r="C1470" s="34" t="s">
        <v>3984</v>
      </c>
      <c r="D1470" s="34">
        <v>0.5</v>
      </c>
      <c r="E1470" s="34" t="s">
        <v>3416</v>
      </c>
      <c r="F1470" s="34" t="str">
        <f>IF(ISNUMBER(FIND("% dfgh",tbPassiveSkills[[#This Row],[Original]])),_xlfn.CONCAT("+x%",tbPassiveSkills[[#This Row],[MetaName]]),"NO MATCH")</f>
        <v>NO MATCH</v>
      </c>
      <c r="G1470" s="2" t="s">
        <v>2410</v>
      </c>
    </row>
    <row r="1471" spans="3:7" ht="30" hidden="1" customHeight="1" x14ac:dyDescent="0.25">
      <c r="C1471" s="34" t="s">
        <v>4161</v>
      </c>
      <c r="D1471" s="34">
        <v>1</v>
      </c>
      <c r="E1471" s="34" t="s">
        <v>3415</v>
      </c>
      <c r="F1471" s="34" t="str">
        <f>IF(ISNUMBER(FIND("% dfgh",tbPassiveSkills[[#This Row],[Original]])),_xlfn.CONCAT("+x%",tbPassiveSkills[[#This Row],[MetaName]]),"NO MATCH")</f>
        <v>NO MATCH</v>
      </c>
      <c r="G1471" s="2" t="s">
        <v>4162</v>
      </c>
    </row>
    <row r="1472" spans="3:7" ht="30" hidden="1" customHeight="1" x14ac:dyDescent="0.25">
      <c r="C1472" s="34" t="s">
        <v>4254</v>
      </c>
      <c r="D1472" s="34">
        <v>1</v>
      </c>
      <c r="E1472" s="34" t="s">
        <v>3415</v>
      </c>
      <c r="F1472" s="34" t="str">
        <f>IF(ISNUMBER(FIND("% dfgh",tbPassiveSkills[[#This Row],[Original]])),_xlfn.CONCAT("+x%",tbPassiveSkills[[#This Row],[MetaName]]),"NO MATCH")</f>
        <v>NO MATCH</v>
      </c>
      <c r="G1472" s="2" t="s">
        <v>4162</v>
      </c>
    </row>
    <row r="1473" spans="3:7" ht="30" hidden="1" customHeight="1" x14ac:dyDescent="0.25">
      <c r="C1473" s="34" t="s">
        <v>4239</v>
      </c>
      <c r="D1473" s="34">
        <v>0.6</v>
      </c>
      <c r="E1473" s="34" t="s">
        <v>3415</v>
      </c>
      <c r="F1473" s="34" t="str">
        <f>IF(ISNUMBER(FIND("% dfgh",tbPassiveSkills[[#This Row],[Original]])),_xlfn.CONCAT("+x%",tbPassiveSkills[[#This Row],[MetaName]]),"NO MATCH")</f>
        <v>NO MATCH</v>
      </c>
      <c r="G1473" s="2" t="s">
        <v>2815</v>
      </c>
    </row>
    <row r="1474" spans="3:7" ht="30" hidden="1" customHeight="1" x14ac:dyDescent="0.25">
      <c r="C1474" s="34" t="s">
        <v>4593</v>
      </c>
      <c r="D1474" s="34">
        <v>0.6</v>
      </c>
      <c r="E1474" s="34" t="s">
        <v>3415</v>
      </c>
      <c r="F1474" s="34" t="str">
        <f>IF(ISNUMBER(FIND("% dfgh",tbPassiveSkills[[#This Row],[Original]])),_xlfn.CONCAT("+x%",tbPassiveSkills[[#This Row],[MetaName]]),"NO MATCH")</f>
        <v>NO MATCH</v>
      </c>
      <c r="G1474" s="2" t="s">
        <v>2815</v>
      </c>
    </row>
    <row r="1475" spans="3:7" ht="30" hidden="1" customHeight="1" x14ac:dyDescent="0.25">
      <c r="C1475" s="34" t="s">
        <v>4458</v>
      </c>
      <c r="D1475" s="34">
        <v>0.5</v>
      </c>
      <c r="E1475" s="34" t="s">
        <v>3415</v>
      </c>
      <c r="F1475" s="34" t="str">
        <f>IF(ISNUMBER(FIND("% dfgh",tbPassiveSkills[[#This Row],[Original]])),_xlfn.CONCAT("+x%",tbPassiveSkills[[#This Row],[MetaName]]),"NO MATCH")</f>
        <v>NO MATCH</v>
      </c>
      <c r="G1475" s="2" t="s">
        <v>2324</v>
      </c>
    </row>
    <row r="1476" spans="3:7" ht="30" hidden="1" customHeight="1" x14ac:dyDescent="0.25">
      <c r="C1476" s="34" t="s">
        <v>3862</v>
      </c>
      <c r="D1476" s="34">
        <v>0.2</v>
      </c>
      <c r="E1476" s="34" t="s">
        <v>4755</v>
      </c>
      <c r="F1476" s="34" t="str">
        <f>IF(ISNUMBER(FIND("% dfgh",tbPassiveSkills[[#This Row],[Original]])),_xlfn.CONCAT("+x%",tbPassiveSkills[[#This Row],[MetaName]]),"NO MATCH")</f>
        <v>NO MATCH</v>
      </c>
      <c r="G1476" s="2" t="s">
        <v>3865</v>
      </c>
    </row>
    <row r="1477" spans="3:7" ht="30" hidden="1" customHeight="1" x14ac:dyDescent="0.25">
      <c r="C1477" s="34" t="s">
        <v>4602</v>
      </c>
      <c r="D1477" s="34">
        <v>0.2</v>
      </c>
      <c r="E1477" s="34" t="s">
        <v>4768</v>
      </c>
      <c r="F1477" s="34" t="str">
        <f>IF(ISNUMBER(FIND("% dfgh",tbPassiveSkills[[#This Row],[Original]])),_xlfn.CONCAT("+x%",tbPassiveSkills[[#This Row],[MetaName]]),"NO MATCH")</f>
        <v>NO MATCH</v>
      </c>
      <c r="G1477" s="2" t="s">
        <v>4604</v>
      </c>
    </row>
    <row r="1478" spans="3:7" ht="30" hidden="1" customHeight="1" x14ac:dyDescent="0.25">
      <c r="C1478" s="34" t="s">
        <v>3875</v>
      </c>
      <c r="D1478" s="34">
        <v>0.25</v>
      </c>
      <c r="E1478" s="34" t="s">
        <v>3413</v>
      </c>
      <c r="F1478" s="34" t="str">
        <f>IF(ISNUMBER(FIND("% dfgh",tbPassiveSkills[[#This Row],[Original]])),_xlfn.CONCAT("+x%",tbPassiveSkills[[#This Row],[MetaName]]),"NO MATCH")</f>
        <v>NO MATCH</v>
      </c>
      <c r="G1478" s="2" t="s">
        <v>3876</v>
      </c>
    </row>
    <row r="1479" spans="3:7" ht="30" hidden="1" customHeight="1" x14ac:dyDescent="0.25">
      <c r="C1479" s="34" t="s">
        <v>4623</v>
      </c>
      <c r="D1479" s="34">
        <v>0.2</v>
      </c>
      <c r="E1479" s="34" t="s">
        <v>3413</v>
      </c>
      <c r="F1479" s="34" t="str">
        <f>IF(ISNUMBER(FIND("% dfgh",tbPassiveSkills[[#This Row],[Original]])),_xlfn.CONCAT("+x%",tbPassiveSkills[[#This Row],[MetaName]]),"NO MATCH")</f>
        <v>NO MATCH</v>
      </c>
      <c r="G1479" s="2" t="s">
        <v>2818</v>
      </c>
    </row>
    <row r="1480" spans="3:7" ht="30" hidden="1" customHeight="1" x14ac:dyDescent="0.25">
      <c r="C1480" s="34" t="s">
        <v>4158</v>
      </c>
      <c r="D1480" s="34">
        <v>0.3</v>
      </c>
      <c r="E1480" s="34" t="s">
        <v>4778</v>
      </c>
      <c r="F1480" s="34" t="str">
        <f>IF(ISNUMBER(FIND("% dfgh",tbPassiveSkills[[#This Row],[Original]])),_xlfn.CONCAT("+x%",tbPassiveSkills[[#This Row],[MetaName]]),"NO MATCH")</f>
        <v>NO MATCH</v>
      </c>
      <c r="G1480" s="2" t="s">
        <v>4160</v>
      </c>
    </row>
    <row r="1481" spans="3:7" ht="30" hidden="1" customHeight="1" x14ac:dyDescent="0.25">
      <c r="C1481" s="34" t="s">
        <v>4469</v>
      </c>
      <c r="D1481" s="34">
        <v>0.5</v>
      </c>
      <c r="E1481" s="34" t="s">
        <v>4786</v>
      </c>
      <c r="F1481" s="34" t="str">
        <f>IF(ISNUMBER(FIND("% dfgh",tbPassiveSkills[[#This Row],[Original]])),_xlfn.CONCAT("+x%",tbPassiveSkills[[#This Row],[MetaName]]),"NO MATCH")</f>
        <v>NO MATCH</v>
      </c>
      <c r="G1481" s="2" t="s">
        <v>4472</v>
      </c>
    </row>
    <row r="1482" spans="3:7" ht="30" hidden="1" customHeight="1" x14ac:dyDescent="0.25">
      <c r="C1482" s="34" t="s">
        <v>4506</v>
      </c>
      <c r="D1482" s="34">
        <v>0.3</v>
      </c>
      <c r="E1482" s="34" t="s">
        <v>4760</v>
      </c>
      <c r="F1482" s="34" t="str">
        <f>IF(ISNUMBER(FIND("% dfgh",tbPassiveSkills[[#This Row],[Original]])),_xlfn.CONCAT("+x%",tbPassiveSkills[[#This Row],[MetaName]]),"NO MATCH")</f>
        <v>NO MATCH</v>
      </c>
      <c r="G1482" s="2" t="s">
        <v>4508</v>
      </c>
    </row>
    <row r="1483" spans="3:7" ht="30" hidden="1" customHeight="1" x14ac:dyDescent="0.25">
      <c r="C1483" s="34" t="s">
        <v>4148</v>
      </c>
      <c r="D1483" s="34">
        <v>0.2</v>
      </c>
      <c r="E1483" s="34" t="s">
        <v>4760</v>
      </c>
      <c r="F1483" s="34" t="str">
        <f>IF(ISNUMBER(FIND("% dfgh",tbPassiveSkills[[#This Row],[Original]])),_xlfn.CONCAT("+x%",tbPassiveSkills[[#This Row],[MetaName]]),"NO MATCH")</f>
        <v>NO MATCH</v>
      </c>
      <c r="G1483" s="2" t="s">
        <v>4150</v>
      </c>
    </row>
    <row r="1484" spans="3:7" ht="30" hidden="1" customHeight="1" x14ac:dyDescent="0.25">
      <c r="C1484" s="34" t="s">
        <v>4580</v>
      </c>
      <c r="D1484" s="34">
        <v>0.08</v>
      </c>
      <c r="E1484" s="34" t="s">
        <v>4710</v>
      </c>
      <c r="F1484" s="34" t="str">
        <f>IF(ISNUMBER(FIND("% dfgh",tbPassiveSkills[[#This Row],[Original]])),_xlfn.CONCAT("+x%",tbPassiveSkills[[#This Row],[MetaName]]),"NO MATCH")</f>
        <v>NO MATCH</v>
      </c>
      <c r="G1484" s="2" t="s">
        <v>4582</v>
      </c>
    </row>
    <row r="1485" spans="3:7" ht="30" hidden="1" customHeight="1" x14ac:dyDescent="0.25">
      <c r="C1485" s="34" t="s">
        <v>3965</v>
      </c>
      <c r="D1485" s="34">
        <v>0.15</v>
      </c>
      <c r="E1485" s="34" t="s">
        <v>3409</v>
      </c>
      <c r="F1485" s="34" t="str">
        <f>IF(ISNUMBER(FIND("% dfgh",tbPassiveSkills[[#This Row],[Original]])),_xlfn.CONCAT("+x%",tbPassiveSkills[[#This Row],[MetaName]]),"NO MATCH")</f>
        <v>NO MATCH</v>
      </c>
      <c r="G1485" s="2" t="s">
        <v>3966</v>
      </c>
    </row>
    <row r="1486" spans="3:7" ht="30" hidden="1" customHeight="1" x14ac:dyDescent="0.25">
      <c r="C1486" s="34" t="s">
        <v>3600</v>
      </c>
      <c r="D1486" s="34">
        <v>0.15</v>
      </c>
      <c r="E1486" s="34" t="s">
        <v>3408</v>
      </c>
      <c r="F1486" s="34" t="str">
        <f>IF(ISNUMBER(FIND("% dfgh",tbPassiveSkills[[#This Row],[Original]])),_xlfn.CONCAT("+x%",tbPassiveSkills[[#This Row],[MetaName]]),"NO MATCH")</f>
        <v>NO MATCH</v>
      </c>
      <c r="G1486" s="2" t="s">
        <v>3603</v>
      </c>
    </row>
    <row r="1487" spans="3:7" ht="30" hidden="1" customHeight="1" x14ac:dyDescent="0.25">
      <c r="C1487" s="34" t="s">
        <v>4284</v>
      </c>
      <c r="D1487" s="34">
        <v>0.16</v>
      </c>
      <c r="E1487" s="34" t="s">
        <v>3407</v>
      </c>
      <c r="F1487" s="34" t="str">
        <f>IF(ISNUMBER(FIND("% dfgh",tbPassiveSkills[[#This Row],[Original]])),_xlfn.CONCAT("+x%",tbPassiveSkills[[#This Row],[MetaName]]),"NO MATCH")</f>
        <v>NO MATCH</v>
      </c>
      <c r="G1487" s="2" t="s">
        <v>4285</v>
      </c>
    </row>
    <row r="1488" spans="3:7" ht="30" hidden="1" customHeight="1" x14ac:dyDescent="0.25">
      <c r="C1488" s="34" t="s">
        <v>3608</v>
      </c>
      <c r="D1488" s="34">
        <v>0.05</v>
      </c>
      <c r="E1488" s="34" t="s">
        <v>4690</v>
      </c>
      <c r="F1488" s="34" t="str">
        <f>IF(ISNUMBER(FIND("% dfgh",tbPassiveSkills[[#This Row],[Original]])),_xlfn.CONCAT("+x%",tbPassiveSkills[[#This Row],[MetaName]]),"NO MATCH")</f>
        <v>NO MATCH</v>
      </c>
      <c r="G1488" s="2" t="s">
        <v>3609</v>
      </c>
    </row>
    <row r="1489" spans="3:7" ht="30" hidden="1" customHeight="1" x14ac:dyDescent="0.25">
      <c r="C1489" s="34" t="s">
        <v>4342</v>
      </c>
      <c r="D1489" s="34">
        <v>0.02</v>
      </c>
      <c r="E1489" s="34" t="s">
        <v>4686</v>
      </c>
      <c r="F1489" s="34" t="str">
        <f>IF(ISNUMBER(FIND("% dfgh",tbPassiveSkills[[#This Row],[Original]])),_xlfn.CONCAT("+x%",tbPassiveSkills[[#This Row],[MetaName]]),"NO MATCH")</f>
        <v>NO MATCH</v>
      </c>
      <c r="G1489" s="2" t="s">
        <v>4343</v>
      </c>
    </row>
    <row r="1490" spans="3:7" ht="30" hidden="1" customHeight="1" x14ac:dyDescent="0.25">
      <c r="C1490" s="34" t="s">
        <v>3600</v>
      </c>
      <c r="D1490" s="34">
        <v>0.2</v>
      </c>
      <c r="E1490" s="34" t="s">
        <v>4750</v>
      </c>
      <c r="F1490" s="34" t="str">
        <f>IF(ISNUMBER(FIND("% dfgh",tbPassiveSkills[[#This Row],[Original]])),_xlfn.CONCAT("+x%",tbPassiveSkills[[#This Row],[MetaName]]),"NO MATCH")</f>
        <v>NO MATCH</v>
      </c>
      <c r="G1490" s="2" t="s">
        <v>3602</v>
      </c>
    </row>
    <row r="1491" spans="3:7" ht="30" hidden="1" customHeight="1" x14ac:dyDescent="0.25">
      <c r="C1491" s="34" t="s">
        <v>395</v>
      </c>
      <c r="D1491" s="34">
        <v>0.2</v>
      </c>
      <c r="E1491" s="34" t="s">
        <v>3405</v>
      </c>
      <c r="F1491" s="34" t="str">
        <f>IF(ISNUMBER(FIND("% dfgh",tbPassiveSkills[[#This Row],[Original]])),_xlfn.CONCAT("+x%",tbPassiveSkills[[#This Row],[MetaName]]),"NO MATCH")</f>
        <v>NO MATCH</v>
      </c>
      <c r="G1491" s="2" t="s">
        <v>3623</v>
      </c>
    </row>
    <row r="1492" spans="3:7" ht="30" hidden="1" customHeight="1" x14ac:dyDescent="0.25">
      <c r="C1492" s="34" t="s">
        <v>4226</v>
      </c>
      <c r="D1492" s="34">
        <v>0.2</v>
      </c>
      <c r="E1492" s="34" t="s">
        <v>3405</v>
      </c>
      <c r="F1492" s="34" t="str">
        <f>IF(ISNUMBER(FIND("% dfgh",tbPassiveSkills[[#This Row],[Original]])),_xlfn.CONCAT("+x%",tbPassiveSkills[[#This Row],[MetaName]]),"NO MATCH")</f>
        <v>NO MATCH</v>
      </c>
      <c r="G1492" s="2" t="s">
        <v>3623</v>
      </c>
    </row>
    <row r="1493" spans="3:7" ht="30" hidden="1" customHeight="1" x14ac:dyDescent="0.25">
      <c r="C1493" s="34" t="s">
        <v>4317</v>
      </c>
      <c r="D1493" s="34">
        <v>0.16</v>
      </c>
      <c r="E1493" s="34" t="s">
        <v>3405</v>
      </c>
      <c r="F1493" s="34" t="str">
        <f>IF(ISNUMBER(FIND("% dfgh",tbPassiveSkills[[#This Row],[Original]])),_xlfn.CONCAT("+x%",tbPassiveSkills[[#This Row],[MetaName]]),"NO MATCH")</f>
        <v>NO MATCH</v>
      </c>
      <c r="G1493" s="2" t="s">
        <v>2641</v>
      </c>
    </row>
    <row r="1494" spans="3:7" ht="30" hidden="1" customHeight="1" x14ac:dyDescent="0.25">
      <c r="C1494" s="34" t="s">
        <v>3594</v>
      </c>
      <c r="D1494" s="34">
        <v>0.15</v>
      </c>
      <c r="E1494" s="34" t="s">
        <v>3405</v>
      </c>
      <c r="F1494" s="34" t="str">
        <f>IF(ISNUMBER(FIND("% dfgh",tbPassiveSkills[[#This Row],[Original]])),_xlfn.CONCAT("+x%",tbPassiveSkills[[#This Row],[MetaName]]),"NO MATCH")</f>
        <v>NO MATCH</v>
      </c>
      <c r="G1494" s="2" t="s">
        <v>3596</v>
      </c>
    </row>
    <row r="1495" spans="3:7" ht="30" hidden="1" customHeight="1" x14ac:dyDescent="0.25">
      <c r="C1495" s="34" t="s">
        <v>4342</v>
      </c>
      <c r="D1495" s="34">
        <v>0.1</v>
      </c>
      <c r="E1495" s="34" t="s">
        <v>3405</v>
      </c>
      <c r="F1495" s="34" t="str">
        <f>IF(ISNUMBER(FIND("% dfgh",tbPassiveSkills[[#This Row],[Original]])),_xlfn.CONCAT("+x%",tbPassiveSkills[[#This Row],[MetaName]]),"NO MATCH")</f>
        <v>NO MATCH</v>
      </c>
      <c r="G1495" s="2" t="s">
        <v>2404</v>
      </c>
    </row>
    <row r="1496" spans="3:7" ht="30" hidden="1" customHeight="1" x14ac:dyDescent="0.25">
      <c r="C1496" s="34" t="s">
        <v>3994</v>
      </c>
      <c r="D1496" s="34">
        <v>0.25</v>
      </c>
      <c r="E1496" s="34" t="s">
        <v>3404</v>
      </c>
      <c r="F1496" s="34" t="str">
        <f>IF(ISNUMBER(FIND("% dfgh",tbPassiveSkills[[#This Row],[Original]])),_xlfn.CONCAT("+x%",tbPassiveSkills[[#This Row],[MetaName]]),"NO MATCH")</f>
        <v>NO MATCH</v>
      </c>
      <c r="G1496" s="2" t="s">
        <v>3995</v>
      </c>
    </row>
    <row r="1497" spans="3:7" ht="30" hidden="1" customHeight="1" x14ac:dyDescent="0.25">
      <c r="C1497" s="34" t="s">
        <v>4325</v>
      </c>
      <c r="D1497" s="34">
        <v>0.25</v>
      </c>
      <c r="E1497" s="34" t="s">
        <v>3404</v>
      </c>
      <c r="F1497" s="34" t="str">
        <f>IF(ISNUMBER(FIND("% dfgh",tbPassiveSkills[[#This Row],[Original]])),_xlfn.CONCAT("+x%",tbPassiveSkills[[#This Row],[MetaName]]),"NO MATCH")</f>
        <v>NO MATCH</v>
      </c>
      <c r="G1497" s="2" t="s">
        <v>3995</v>
      </c>
    </row>
    <row r="1498" spans="3:7" ht="30" hidden="1" customHeight="1" x14ac:dyDescent="0.25">
      <c r="C1498" s="34" t="s">
        <v>3974</v>
      </c>
      <c r="D1498" s="34">
        <v>0.1</v>
      </c>
      <c r="E1498" s="34" t="s">
        <v>3404</v>
      </c>
      <c r="F1498" s="34" t="str">
        <f>IF(ISNUMBER(FIND("% dfgh",tbPassiveSkills[[#This Row],[Original]])),_xlfn.CONCAT("+x%",tbPassiveSkills[[#This Row],[MetaName]]),"NO MATCH")</f>
        <v>NO MATCH</v>
      </c>
      <c r="G1498" s="2" t="s">
        <v>2629</v>
      </c>
    </row>
    <row r="1499" spans="3:7" ht="30" hidden="1" customHeight="1" x14ac:dyDescent="0.25">
      <c r="C1499" s="34" t="s">
        <v>4181</v>
      </c>
      <c r="D1499" s="34">
        <v>0.1</v>
      </c>
      <c r="E1499" s="34" t="s">
        <v>3404</v>
      </c>
      <c r="F1499" s="34" t="str">
        <f>IF(ISNUMBER(FIND("% dfgh",tbPassiveSkills[[#This Row],[Original]])),_xlfn.CONCAT("+x%",tbPassiveSkills[[#This Row],[MetaName]]),"NO MATCH")</f>
        <v>NO MATCH</v>
      </c>
      <c r="G1499" s="2" t="s">
        <v>2629</v>
      </c>
    </row>
    <row r="1500" spans="3:7" ht="30" hidden="1" customHeight="1" x14ac:dyDescent="0.25">
      <c r="C1500" s="34" t="s">
        <v>4490</v>
      </c>
      <c r="D1500" s="34">
        <v>0.2</v>
      </c>
      <c r="E1500" s="34" t="s">
        <v>4766</v>
      </c>
      <c r="F1500" s="34" t="str">
        <f>IF(ISNUMBER(FIND("% dfgh",tbPassiveSkills[[#This Row],[Original]])),_xlfn.CONCAT("+x%",tbPassiveSkills[[#This Row],[MetaName]]),"NO MATCH")</f>
        <v>NO MATCH</v>
      </c>
      <c r="G1500" s="2" t="s">
        <v>4491</v>
      </c>
    </row>
    <row r="1501" spans="3:7" ht="30" hidden="1" customHeight="1" x14ac:dyDescent="0.25">
      <c r="C1501" s="34" t="s">
        <v>4230</v>
      </c>
      <c r="D1501" s="34">
        <v>0.25</v>
      </c>
      <c r="E1501" s="34" t="s">
        <v>3403</v>
      </c>
      <c r="F1501" s="34" t="str">
        <f>IF(ISNUMBER(FIND("% dfgh",tbPassiveSkills[[#This Row],[Original]])),_xlfn.CONCAT("+x%",tbPassiveSkills[[#This Row],[MetaName]]),"NO MATCH")</f>
        <v>NO MATCH</v>
      </c>
      <c r="G1501" s="2" t="s">
        <v>4233</v>
      </c>
    </row>
    <row r="1502" spans="3:7" ht="30" hidden="1" customHeight="1" x14ac:dyDescent="0.25">
      <c r="C1502" s="34" t="s">
        <v>3665</v>
      </c>
      <c r="D1502" s="34">
        <v>0.2</v>
      </c>
      <c r="E1502" s="34" t="s">
        <v>3403</v>
      </c>
      <c r="F1502" s="34" t="str">
        <f>IF(ISNUMBER(FIND("% dfgh",tbPassiveSkills[[#This Row],[Original]])),_xlfn.CONCAT("+x%",tbPassiveSkills[[#This Row],[MetaName]]),"NO MATCH")</f>
        <v>NO MATCH</v>
      </c>
      <c r="G1502" s="2" t="s">
        <v>3667</v>
      </c>
    </row>
    <row r="1503" spans="3:7" ht="30" hidden="1" customHeight="1" x14ac:dyDescent="0.25">
      <c r="C1503" s="34" t="s">
        <v>4051</v>
      </c>
      <c r="D1503" s="34">
        <v>0.2</v>
      </c>
      <c r="E1503" s="34" t="s">
        <v>3403</v>
      </c>
      <c r="F1503" s="34" t="str">
        <f>IF(ISNUMBER(FIND("% dfgh",tbPassiveSkills[[#This Row],[Original]])),_xlfn.CONCAT("+x%",tbPassiveSkills[[#This Row],[MetaName]]),"NO MATCH")</f>
        <v>NO MATCH</v>
      </c>
      <c r="G1503" s="2" t="s">
        <v>3667</v>
      </c>
    </row>
    <row r="1504" spans="3:7" ht="30" hidden="1" customHeight="1" x14ac:dyDescent="0.25">
      <c r="C1504" s="34" t="s">
        <v>4083</v>
      </c>
      <c r="D1504" s="34">
        <v>0.1</v>
      </c>
      <c r="E1504" s="34" t="s">
        <v>3403</v>
      </c>
      <c r="F1504" s="34" t="str">
        <f>IF(ISNUMBER(FIND("% dfgh",tbPassiveSkills[[#This Row],[Original]])),_xlfn.CONCAT("+x%",tbPassiveSkills[[#This Row],[MetaName]]),"NO MATCH")</f>
        <v>NO MATCH</v>
      </c>
      <c r="G1504" s="2" t="s">
        <v>2581</v>
      </c>
    </row>
    <row r="1505" spans="3:7" ht="30" hidden="1" customHeight="1" x14ac:dyDescent="0.25">
      <c r="C1505" s="34" t="s">
        <v>4217</v>
      </c>
      <c r="D1505" s="34">
        <v>0.1</v>
      </c>
      <c r="E1505" s="34" t="s">
        <v>3403</v>
      </c>
      <c r="F1505" s="34" t="str">
        <f>IF(ISNUMBER(FIND("% dfgh",tbPassiveSkills[[#This Row],[Original]])),_xlfn.CONCAT("+x%",tbPassiveSkills[[#This Row],[MetaName]]),"NO MATCH")</f>
        <v>NO MATCH</v>
      </c>
      <c r="G1505" s="2" t="s">
        <v>2581</v>
      </c>
    </row>
    <row r="1506" spans="3:7" ht="30" hidden="1" customHeight="1" x14ac:dyDescent="0.25">
      <c r="C1506" s="34" t="s">
        <v>3548</v>
      </c>
      <c r="D1506" s="34">
        <v>0.2</v>
      </c>
      <c r="E1506" s="34" t="s">
        <v>3401</v>
      </c>
      <c r="F1506" s="34" t="str">
        <f>IF(ISNUMBER(FIND("% dfgh",tbPassiveSkills[[#This Row],[Original]])),_xlfn.CONCAT("+x%",tbPassiveSkills[[#This Row],[MetaName]]),"NO MATCH")</f>
        <v>NO MATCH</v>
      </c>
      <c r="G1506" s="2" t="s">
        <v>3549</v>
      </c>
    </row>
    <row r="1507" spans="3:7" ht="30" hidden="1" customHeight="1" x14ac:dyDescent="0.25">
      <c r="C1507" s="34" t="s">
        <v>4083</v>
      </c>
      <c r="D1507" s="34">
        <v>0.2</v>
      </c>
      <c r="E1507" s="34" t="s">
        <v>3401</v>
      </c>
      <c r="F1507" s="34" t="str">
        <f>IF(ISNUMBER(FIND("% dfgh",tbPassiveSkills[[#This Row],[Original]])),_xlfn.CONCAT("+x%",tbPassiveSkills[[#This Row],[MetaName]]),"NO MATCH")</f>
        <v>NO MATCH</v>
      </c>
      <c r="G1507" s="2" t="s">
        <v>3549</v>
      </c>
    </row>
    <row r="1508" spans="3:7" ht="30" hidden="1" customHeight="1" x14ac:dyDescent="0.25">
      <c r="C1508" s="34" t="s">
        <v>4230</v>
      </c>
      <c r="D1508" s="34">
        <v>0.2</v>
      </c>
      <c r="E1508" s="34" t="s">
        <v>3401</v>
      </c>
      <c r="F1508" s="34" t="str">
        <f>IF(ISNUMBER(FIND("% dfgh",tbPassiveSkills[[#This Row],[Original]])),_xlfn.CONCAT("+x%",tbPassiveSkills[[#This Row],[MetaName]]),"NO MATCH")</f>
        <v>NO MATCH</v>
      </c>
      <c r="G1508" s="2" t="s">
        <v>3549</v>
      </c>
    </row>
    <row r="1509" spans="3:7" ht="30" hidden="1" customHeight="1" x14ac:dyDescent="0.25">
      <c r="C1509" s="34" t="s">
        <v>4316</v>
      </c>
      <c r="D1509" s="34">
        <v>0.16</v>
      </c>
      <c r="E1509" s="34" t="s">
        <v>3401</v>
      </c>
      <c r="F1509" s="34" t="str">
        <f>IF(ISNUMBER(FIND("% dfgh",tbPassiveSkills[[#This Row],[Original]])),_xlfn.CONCAT("+x%",tbPassiveSkills[[#This Row],[MetaName]]),"NO MATCH")</f>
        <v>NO MATCH</v>
      </c>
      <c r="G1509" s="2" t="s">
        <v>2569</v>
      </c>
    </row>
    <row r="1510" spans="3:7" ht="30" hidden="1" customHeight="1" x14ac:dyDescent="0.25">
      <c r="C1510" s="34" t="s">
        <v>3665</v>
      </c>
      <c r="D1510" s="34">
        <v>0.15</v>
      </c>
      <c r="E1510" s="34" t="s">
        <v>3401</v>
      </c>
      <c r="F1510" s="34" t="str">
        <f>IF(ISNUMBER(FIND("% dfgh",tbPassiveSkills[[#This Row],[Original]])),_xlfn.CONCAT("+x%",tbPassiveSkills[[#This Row],[MetaName]]),"NO MATCH")</f>
        <v>NO MATCH</v>
      </c>
      <c r="G1510" s="2" t="s">
        <v>3666</v>
      </c>
    </row>
    <row r="1511" spans="3:7" ht="30" hidden="1" customHeight="1" x14ac:dyDescent="0.25">
      <c r="C1511" s="34" t="s">
        <v>3893</v>
      </c>
      <c r="D1511" s="34">
        <v>0.2</v>
      </c>
      <c r="E1511" s="34" t="s">
        <v>3399</v>
      </c>
      <c r="F1511" s="34" t="str">
        <f>IF(ISNUMBER(FIND("% dfgh",tbPassiveSkills[[#This Row],[Original]])),_xlfn.CONCAT("+x%",tbPassiveSkills[[#This Row],[MetaName]]),"NO MATCH")</f>
        <v>NO MATCH</v>
      </c>
      <c r="G1511" s="2" t="s">
        <v>3894</v>
      </c>
    </row>
    <row r="1512" spans="3:7" ht="30" hidden="1" customHeight="1" x14ac:dyDescent="0.25">
      <c r="C1512" s="34" t="s">
        <v>4026</v>
      </c>
      <c r="D1512" s="34">
        <v>0.1</v>
      </c>
      <c r="E1512" s="34" t="s">
        <v>3399</v>
      </c>
      <c r="F1512" s="34" t="str">
        <f>IF(ISNUMBER(FIND("% dfgh",tbPassiveSkills[[#This Row],[Original]])),_xlfn.CONCAT("+x%",tbPassiveSkills[[#This Row],[MetaName]]),"NO MATCH")</f>
        <v>NO MATCH</v>
      </c>
      <c r="G1512" s="2" t="s">
        <v>1855</v>
      </c>
    </row>
    <row r="1513" spans="3:7" ht="30" hidden="1" customHeight="1" x14ac:dyDescent="0.25">
      <c r="C1513" s="34" t="s">
        <v>4324</v>
      </c>
      <c r="D1513" s="34">
        <v>0.1</v>
      </c>
      <c r="E1513" s="34" t="s">
        <v>3399</v>
      </c>
      <c r="F1513" s="34" t="str">
        <f>IF(ISNUMBER(FIND("% dfgh",tbPassiveSkills[[#This Row],[Original]])),_xlfn.CONCAT("+x%",tbPassiveSkills[[#This Row],[MetaName]]),"NO MATCH")</f>
        <v>NO MATCH</v>
      </c>
      <c r="G1513" s="2" t="s">
        <v>1855</v>
      </c>
    </row>
    <row r="1514" spans="3:7" ht="30" hidden="1" customHeight="1" x14ac:dyDescent="0.25">
      <c r="C1514" s="34" t="s">
        <v>4551</v>
      </c>
      <c r="D1514" s="34">
        <v>0.1</v>
      </c>
      <c r="E1514" s="34" t="s">
        <v>3399</v>
      </c>
      <c r="F1514" s="34" t="str">
        <f>IF(ISNUMBER(FIND("% dfgh",tbPassiveSkills[[#This Row],[Original]])),_xlfn.CONCAT("+x%",tbPassiveSkills[[#This Row],[MetaName]]),"NO MATCH")</f>
        <v>NO MATCH</v>
      </c>
      <c r="G1514" s="2" t="s">
        <v>1855</v>
      </c>
    </row>
    <row r="1515" spans="3:7" ht="30" hidden="1" customHeight="1" x14ac:dyDescent="0.25">
      <c r="C1515" s="34" t="s">
        <v>4254</v>
      </c>
      <c r="D1515" s="34">
        <v>0.3</v>
      </c>
      <c r="E1515" s="34" t="s">
        <v>3397</v>
      </c>
      <c r="F1515" s="34" t="str">
        <f>IF(ISNUMBER(FIND("% dfgh",tbPassiveSkills[[#This Row],[Original]])),_xlfn.CONCAT("+x%",tbPassiveSkills[[#This Row],[MetaName]]),"NO MATCH")</f>
        <v>NO MATCH</v>
      </c>
      <c r="G1515" s="2" t="s">
        <v>4255</v>
      </c>
    </row>
    <row r="1516" spans="3:7" ht="30" hidden="1" customHeight="1" x14ac:dyDescent="0.25">
      <c r="C1516" s="34" t="s">
        <v>3772</v>
      </c>
      <c r="D1516" s="34">
        <v>0.25</v>
      </c>
      <c r="E1516" s="34" t="s">
        <v>3397</v>
      </c>
      <c r="F1516" s="34" t="str">
        <f>IF(ISNUMBER(FIND("% dfgh",tbPassiveSkills[[#This Row],[Original]])),_xlfn.CONCAT("+x%",tbPassiveSkills[[#This Row],[MetaName]]),"NO MATCH")</f>
        <v>NO MATCH</v>
      </c>
      <c r="G1516" s="2" t="s">
        <v>3773</v>
      </c>
    </row>
    <row r="1517" spans="3:7" ht="30" hidden="1" customHeight="1" x14ac:dyDescent="0.25">
      <c r="C1517" s="34" t="s">
        <v>3875</v>
      </c>
      <c r="D1517" s="34">
        <v>0.25</v>
      </c>
      <c r="E1517" s="34" t="s">
        <v>3397</v>
      </c>
      <c r="F1517" s="34" t="str">
        <f>IF(ISNUMBER(FIND("% dfgh",tbPassiveSkills[[#This Row],[Original]])),_xlfn.CONCAT("+x%",tbPassiveSkills[[#This Row],[MetaName]]),"NO MATCH")</f>
        <v>NO MATCH</v>
      </c>
      <c r="G1517" s="2" t="s">
        <v>3773</v>
      </c>
    </row>
    <row r="1518" spans="3:7" ht="30" hidden="1" customHeight="1" x14ac:dyDescent="0.25">
      <c r="C1518" s="34" t="s">
        <v>3996</v>
      </c>
      <c r="D1518" s="34">
        <v>0.24</v>
      </c>
      <c r="E1518" s="34" t="s">
        <v>3397</v>
      </c>
      <c r="F1518" s="34" t="str">
        <f>IF(ISNUMBER(FIND("% dfgh",tbPassiveSkills[[#This Row],[Original]])),_xlfn.CONCAT("+x%",tbPassiveSkills[[#This Row],[MetaName]]),"NO MATCH")</f>
        <v>NO MATCH</v>
      </c>
      <c r="G1518" s="2" t="s">
        <v>3997</v>
      </c>
    </row>
    <row r="1519" spans="3:7" ht="30" hidden="1" customHeight="1" x14ac:dyDescent="0.25">
      <c r="C1519" s="34" t="s">
        <v>4204</v>
      </c>
      <c r="D1519" s="34">
        <v>0.24</v>
      </c>
      <c r="E1519" s="34" t="s">
        <v>3397</v>
      </c>
      <c r="F1519" s="34" t="str">
        <f>IF(ISNUMBER(FIND("% dfgh",tbPassiveSkills[[#This Row],[Original]])),_xlfn.CONCAT("+x%",tbPassiveSkills[[#This Row],[MetaName]]),"NO MATCH")</f>
        <v>NO MATCH</v>
      </c>
      <c r="G1519" s="2" t="s">
        <v>3997</v>
      </c>
    </row>
    <row r="1520" spans="3:7" ht="30" hidden="1" customHeight="1" x14ac:dyDescent="0.25">
      <c r="C1520" s="34" t="s">
        <v>4359</v>
      </c>
      <c r="D1520" s="34">
        <v>0.3</v>
      </c>
      <c r="E1520" s="34" t="s">
        <v>3396</v>
      </c>
      <c r="F1520" s="34" t="str">
        <f>IF(ISNUMBER(FIND("% dfgh",tbPassiveSkills[[#This Row],[Original]])),_xlfn.CONCAT("+x%",tbPassiveSkills[[#This Row],[MetaName]]),"NO MATCH")</f>
        <v>NO MATCH</v>
      </c>
      <c r="G1520" s="2" t="s">
        <v>4360</v>
      </c>
    </row>
    <row r="1521" spans="3:7" ht="30" hidden="1" customHeight="1" x14ac:dyDescent="0.25">
      <c r="C1521" s="34" t="s">
        <v>3690</v>
      </c>
      <c r="D1521" s="34">
        <v>0.2</v>
      </c>
      <c r="E1521" s="34" t="s">
        <v>3396</v>
      </c>
      <c r="F1521" s="34" t="str">
        <f>IF(ISNUMBER(FIND("% dfgh",tbPassiveSkills[[#This Row],[Original]])),_xlfn.CONCAT("+x%",tbPassiveSkills[[#This Row],[MetaName]]),"NO MATCH")</f>
        <v>NO MATCH</v>
      </c>
      <c r="G1521" s="2" t="s">
        <v>3691</v>
      </c>
    </row>
    <row r="1522" spans="3:7" ht="30" hidden="1" customHeight="1" x14ac:dyDescent="0.25">
      <c r="C1522" s="34" t="s">
        <v>3695</v>
      </c>
      <c r="D1522" s="34">
        <v>0.2</v>
      </c>
      <c r="E1522" s="34" t="s">
        <v>3396</v>
      </c>
      <c r="F1522" s="34" t="str">
        <f>IF(ISNUMBER(FIND("% dfgh",tbPassiveSkills[[#This Row],[Original]])),_xlfn.CONCAT("+x%",tbPassiveSkills[[#This Row],[MetaName]]),"NO MATCH")</f>
        <v>NO MATCH</v>
      </c>
      <c r="G1522" s="2" t="s">
        <v>3691</v>
      </c>
    </row>
    <row r="1523" spans="3:7" ht="30" hidden="1" customHeight="1" x14ac:dyDescent="0.25">
      <c r="C1523" s="34" t="s">
        <v>4502</v>
      </c>
      <c r="D1523" s="34">
        <v>0.25</v>
      </c>
      <c r="E1523" s="34" t="s">
        <v>3395</v>
      </c>
      <c r="F1523" s="34" t="str">
        <f>IF(ISNUMBER(FIND("% dfgh",tbPassiveSkills[[#This Row],[Original]])),_xlfn.CONCAT("+x%",tbPassiveSkills[[#This Row],[MetaName]]),"NO MATCH")</f>
        <v>NO MATCH</v>
      </c>
      <c r="G1523" s="2" t="s">
        <v>4503</v>
      </c>
    </row>
    <row r="1524" spans="3:7" ht="30" hidden="1" customHeight="1" x14ac:dyDescent="0.25">
      <c r="C1524" s="34" t="s">
        <v>4094</v>
      </c>
      <c r="D1524" s="34">
        <v>0.2</v>
      </c>
      <c r="E1524" s="34" t="s">
        <v>3395</v>
      </c>
      <c r="F1524" s="34" t="str">
        <f>IF(ISNUMBER(FIND("% dfgh",tbPassiveSkills[[#This Row],[Original]])),_xlfn.CONCAT("+x%",tbPassiveSkills[[#This Row],[MetaName]]),"NO MATCH")</f>
        <v>NO MATCH</v>
      </c>
      <c r="G1524" s="2" t="s">
        <v>4095</v>
      </c>
    </row>
    <row r="1525" spans="3:7" ht="30" hidden="1" customHeight="1" x14ac:dyDescent="0.25">
      <c r="C1525" s="34" t="s">
        <v>3732</v>
      </c>
      <c r="D1525" s="34">
        <v>0.3</v>
      </c>
      <c r="E1525" s="34" t="s">
        <v>3394</v>
      </c>
      <c r="F1525" s="34" t="str">
        <f>IF(ISNUMBER(FIND("% dfgh",tbPassiveSkills[[#This Row],[Original]])),_xlfn.CONCAT("+x%",tbPassiveSkills[[#This Row],[MetaName]]),"NO MATCH")</f>
        <v>NO MATCH</v>
      </c>
      <c r="G1525" s="2" t="s">
        <v>3733</v>
      </c>
    </row>
    <row r="1526" spans="3:7" ht="30" hidden="1" customHeight="1" x14ac:dyDescent="0.25">
      <c r="C1526" s="34" t="s">
        <v>4438</v>
      </c>
      <c r="D1526" s="34">
        <v>0.3</v>
      </c>
      <c r="E1526" s="34" t="s">
        <v>3394</v>
      </c>
      <c r="F1526" s="34" t="str">
        <f>IF(ISNUMBER(FIND("% dfgh",tbPassiveSkills[[#This Row],[Original]])),_xlfn.CONCAT("+x%",tbPassiveSkills[[#This Row],[MetaName]]),"NO MATCH")</f>
        <v>NO MATCH</v>
      </c>
      <c r="G1526" s="2" t="s">
        <v>3733</v>
      </c>
    </row>
    <row r="1527" spans="3:7" ht="30" hidden="1" customHeight="1" x14ac:dyDescent="0.25">
      <c r="C1527" s="34" t="s">
        <v>4469</v>
      </c>
      <c r="D1527" s="34">
        <v>0.28000000000000003</v>
      </c>
      <c r="E1527" s="34" t="s">
        <v>3394</v>
      </c>
      <c r="F1527" s="34" t="str">
        <f>IF(ISNUMBER(FIND("% dfgh",tbPassiveSkills[[#This Row],[Original]])),_xlfn.CONCAT("+x%",tbPassiveSkills[[#This Row],[MetaName]]),"NO MATCH")</f>
        <v>NO MATCH</v>
      </c>
      <c r="G1527" s="2" t="s">
        <v>4470</v>
      </c>
    </row>
    <row r="1528" spans="3:7" ht="30" hidden="1" customHeight="1" x14ac:dyDescent="0.25">
      <c r="C1528" s="34" t="s">
        <v>3681</v>
      </c>
      <c r="D1528" s="34">
        <v>0.18</v>
      </c>
      <c r="E1528" s="34" t="s">
        <v>3394</v>
      </c>
      <c r="F1528" s="34" t="str">
        <f>IF(ISNUMBER(FIND("% dfgh",tbPassiveSkills[[#This Row],[Original]])),_xlfn.CONCAT("+x%",tbPassiveSkills[[#This Row],[MetaName]]),"NO MATCH")</f>
        <v>NO MATCH</v>
      </c>
      <c r="G1528" s="2" t="s">
        <v>3682</v>
      </c>
    </row>
    <row r="1529" spans="3:7" ht="30" hidden="1" customHeight="1" x14ac:dyDescent="0.25">
      <c r="C1529" s="34" t="s">
        <v>3849</v>
      </c>
      <c r="D1529" s="34">
        <v>0.2</v>
      </c>
      <c r="E1529" s="34" t="s">
        <v>3393</v>
      </c>
      <c r="F1529" s="34" t="str">
        <f>IF(ISNUMBER(FIND("% dfgh",tbPassiveSkills[[#This Row],[Original]])),_xlfn.CONCAT("+x%",tbPassiveSkills[[#This Row],[MetaName]]),"NO MATCH")</f>
        <v>NO MATCH</v>
      </c>
      <c r="G1529" s="2" t="s">
        <v>3850</v>
      </c>
    </row>
    <row r="1530" spans="3:7" ht="30" hidden="1" customHeight="1" x14ac:dyDescent="0.25">
      <c r="C1530" s="34" t="s">
        <v>4158</v>
      </c>
      <c r="D1530" s="34">
        <v>0.2</v>
      </c>
      <c r="E1530" s="34" t="s">
        <v>3393</v>
      </c>
      <c r="F1530" s="34" t="str">
        <f>IF(ISNUMBER(FIND("% dfgh",tbPassiveSkills[[#This Row],[Original]])),_xlfn.CONCAT("+x%",tbPassiveSkills[[#This Row],[MetaName]]),"NO MATCH")</f>
        <v>NO MATCH</v>
      </c>
      <c r="G1530" s="2" t="s">
        <v>3850</v>
      </c>
    </row>
    <row r="1531" spans="3:7" ht="30" hidden="1" customHeight="1" x14ac:dyDescent="0.25">
      <c r="C1531" s="34" t="s">
        <v>4481</v>
      </c>
      <c r="D1531" s="34">
        <v>0.26</v>
      </c>
      <c r="E1531" s="34" t="s">
        <v>3392</v>
      </c>
      <c r="F1531" s="34" t="str">
        <f>IF(ISNUMBER(FIND("% dfgh",tbPassiveSkills[[#This Row],[Original]])),_xlfn.CONCAT("+x%",tbPassiveSkills[[#This Row],[MetaName]]),"NO MATCH")</f>
        <v>NO MATCH</v>
      </c>
      <c r="G1531" s="2" t="s">
        <v>4482</v>
      </c>
    </row>
    <row r="1532" spans="3:7" ht="30" hidden="1" customHeight="1" x14ac:dyDescent="0.25">
      <c r="C1532" s="34" t="s">
        <v>4441</v>
      </c>
      <c r="D1532" s="34">
        <v>0.25</v>
      </c>
      <c r="E1532" s="34" t="s">
        <v>3392</v>
      </c>
      <c r="F1532" s="34" t="str">
        <f>IF(ISNUMBER(FIND("% dfgh",tbPassiveSkills[[#This Row],[Original]])),_xlfn.CONCAT("+x%",tbPassiveSkills[[#This Row],[MetaName]]),"NO MATCH")</f>
        <v>NO MATCH</v>
      </c>
      <c r="G1532" s="2" t="s">
        <v>4442</v>
      </c>
    </row>
    <row r="1533" spans="3:7" ht="30" hidden="1" customHeight="1" x14ac:dyDescent="0.25">
      <c r="C1533" s="34" t="s">
        <v>3799</v>
      </c>
      <c r="D1533" s="34">
        <v>0.2</v>
      </c>
      <c r="E1533" s="34" t="s">
        <v>3392</v>
      </c>
      <c r="F1533" s="34" t="str">
        <f>IF(ISNUMBER(FIND("% dfgh",tbPassiveSkills[[#This Row],[Original]])),_xlfn.CONCAT("+x%",tbPassiveSkills[[#This Row],[MetaName]]),"NO MATCH")</f>
        <v>NO MATCH</v>
      </c>
      <c r="G1533" s="2" t="s">
        <v>3800</v>
      </c>
    </row>
    <row r="1534" spans="3:7" ht="30" hidden="1" customHeight="1" x14ac:dyDescent="0.25">
      <c r="C1534" s="34" t="s">
        <v>4262</v>
      </c>
      <c r="D1534" s="34">
        <v>0.3</v>
      </c>
      <c r="E1534" s="34" t="s">
        <v>3391</v>
      </c>
      <c r="F1534" s="34" t="str">
        <f>IF(ISNUMBER(FIND("% dfgh",tbPassiveSkills[[#This Row],[Original]])),_xlfn.CONCAT("+x%",tbPassiveSkills[[#This Row],[MetaName]]),"NO MATCH")</f>
        <v>NO MATCH</v>
      </c>
      <c r="G1534" s="2" t="s">
        <v>4263</v>
      </c>
    </row>
    <row r="1535" spans="3:7" ht="30" hidden="1" customHeight="1" x14ac:dyDescent="0.25">
      <c r="C1535" s="34" t="s">
        <v>4363</v>
      </c>
      <c r="D1535" s="34">
        <v>0.3</v>
      </c>
      <c r="E1535" s="34" t="s">
        <v>3391</v>
      </c>
      <c r="F1535" s="34" t="str">
        <f>IF(ISNUMBER(FIND("% dfgh",tbPassiveSkills[[#This Row],[Original]])),_xlfn.CONCAT("+x%",tbPassiveSkills[[#This Row],[MetaName]]),"NO MATCH")</f>
        <v>NO MATCH</v>
      </c>
      <c r="G1535" s="2" t="s">
        <v>4263</v>
      </c>
    </row>
    <row r="1536" spans="3:7" ht="30" hidden="1" customHeight="1" x14ac:dyDescent="0.25">
      <c r="C1536" s="34" t="s">
        <v>4018</v>
      </c>
      <c r="D1536" s="34">
        <v>0.2</v>
      </c>
      <c r="E1536" s="34" t="s">
        <v>3391</v>
      </c>
      <c r="F1536" s="34" t="str">
        <f>IF(ISNUMBER(FIND("% dfgh",tbPassiveSkills[[#This Row],[Original]])),_xlfn.CONCAT("+x%",tbPassiveSkills[[#This Row],[MetaName]]),"NO MATCH")</f>
        <v>NO MATCH</v>
      </c>
      <c r="G1536" s="2" t="s">
        <v>4019</v>
      </c>
    </row>
    <row r="1537" spans="3:7" ht="30" hidden="1" customHeight="1" x14ac:dyDescent="0.25">
      <c r="C1537" s="34" t="s">
        <v>4059</v>
      </c>
      <c r="D1537" s="34">
        <v>0.2</v>
      </c>
      <c r="E1537" s="34" t="s">
        <v>3391</v>
      </c>
      <c r="F1537" s="34" t="str">
        <f>IF(ISNUMBER(FIND("% dfgh",tbPassiveSkills[[#This Row],[Original]])),_xlfn.CONCAT("+x%",tbPassiveSkills[[#This Row],[MetaName]]),"NO MATCH")</f>
        <v>NO MATCH</v>
      </c>
      <c r="G1537" s="2" t="s">
        <v>4019</v>
      </c>
    </row>
    <row r="1538" spans="3:7" ht="30" hidden="1" customHeight="1" x14ac:dyDescent="0.25">
      <c r="C1538" s="34" t="s">
        <v>4616</v>
      </c>
      <c r="D1538" s="34">
        <v>0.2</v>
      </c>
      <c r="E1538" s="34" t="s">
        <v>3391</v>
      </c>
      <c r="F1538" s="34" t="str">
        <f>IF(ISNUMBER(FIND("% dfgh",tbPassiveSkills[[#This Row],[Original]])),_xlfn.CONCAT("+x%",tbPassiveSkills[[#This Row],[MetaName]]),"NO MATCH")</f>
        <v>NO MATCH</v>
      </c>
      <c r="G1538" s="2" t="s">
        <v>4019</v>
      </c>
    </row>
    <row r="1539" spans="3:7" ht="30" hidden="1" customHeight="1" x14ac:dyDescent="0.25">
      <c r="C1539" s="34" t="s">
        <v>4318</v>
      </c>
      <c r="D1539" s="34">
        <v>0.16</v>
      </c>
      <c r="E1539" s="34" t="s">
        <v>3391</v>
      </c>
      <c r="F1539" s="34" t="str">
        <f>IF(ISNUMBER(FIND("% dfgh",tbPassiveSkills[[#This Row],[Original]])),_xlfn.CONCAT("+x%",tbPassiveSkills[[#This Row],[MetaName]]),"NO MATCH")</f>
        <v>NO MATCH</v>
      </c>
      <c r="G1539" s="2" t="s">
        <v>4319</v>
      </c>
    </row>
    <row r="1540" spans="3:7" ht="30" hidden="1" customHeight="1" x14ac:dyDescent="0.25">
      <c r="C1540" s="34" t="s">
        <v>4387</v>
      </c>
      <c r="D1540" s="34">
        <v>0.15</v>
      </c>
      <c r="E1540" s="34" t="s">
        <v>3391</v>
      </c>
      <c r="F1540" s="34" t="str">
        <f>IF(ISNUMBER(FIND("% dfgh",tbPassiveSkills[[#This Row],[Original]])),_xlfn.CONCAT("+x%",tbPassiveSkills[[#This Row],[MetaName]]),"NO MATCH")</f>
        <v>NO MATCH</v>
      </c>
      <c r="G1540" s="2" t="s">
        <v>4389</v>
      </c>
    </row>
    <row r="1541" spans="3:7" ht="30" hidden="1" customHeight="1" x14ac:dyDescent="0.25">
      <c r="C1541" s="34" t="s">
        <v>3928</v>
      </c>
      <c r="D1541" s="34">
        <v>0.12</v>
      </c>
      <c r="E1541" s="34" t="s">
        <v>3391</v>
      </c>
      <c r="F1541" s="34" t="str">
        <f>IF(ISNUMBER(FIND("% dfgh",tbPassiveSkills[[#This Row],[Original]])),_xlfn.CONCAT("+x%",tbPassiveSkills[[#This Row],[MetaName]]),"NO MATCH")</f>
        <v>NO MATCH</v>
      </c>
      <c r="G1541" s="2" t="s">
        <v>2524</v>
      </c>
    </row>
    <row r="1542" spans="3:7" ht="30" hidden="1" customHeight="1" x14ac:dyDescent="0.25">
      <c r="C1542" s="34" t="s">
        <v>3933</v>
      </c>
      <c r="D1542" s="34">
        <v>0.12</v>
      </c>
      <c r="E1542" s="34" t="s">
        <v>3391</v>
      </c>
      <c r="F1542" s="34" t="str">
        <f>IF(ISNUMBER(FIND("% dfgh",tbPassiveSkills[[#This Row],[Original]])),_xlfn.CONCAT("+x%",tbPassiveSkills[[#This Row],[MetaName]]),"NO MATCH")</f>
        <v>NO MATCH</v>
      </c>
      <c r="G1542" s="2" t="s">
        <v>2524</v>
      </c>
    </row>
    <row r="1543" spans="3:7" ht="30" hidden="1" customHeight="1" x14ac:dyDescent="0.25">
      <c r="C1543" s="34" t="s">
        <v>4178</v>
      </c>
      <c r="D1543" s="34">
        <v>0.12</v>
      </c>
      <c r="E1543" s="34" t="s">
        <v>3391</v>
      </c>
      <c r="F1543" s="34" t="str">
        <f>IF(ISNUMBER(FIND("% dfgh",tbPassiveSkills[[#This Row],[Original]])),_xlfn.CONCAT("+x%",tbPassiveSkills[[#This Row],[MetaName]]),"NO MATCH")</f>
        <v>NO MATCH</v>
      </c>
      <c r="G1543" s="2" t="s">
        <v>2524</v>
      </c>
    </row>
    <row r="1544" spans="3:7" ht="30" hidden="1" customHeight="1" x14ac:dyDescent="0.25">
      <c r="C1544" s="34" t="s">
        <v>3555</v>
      </c>
      <c r="D1544" s="34">
        <v>0.3</v>
      </c>
      <c r="E1544" s="34" t="s">
        <v>3390</v>
      </c>
      <c r="F1544" s="34" t="str">
        <f>IF(ISNUMBER(FIND("% dfgh",tbPassiveSkills[[#This Row],[Original]])),_xlfn.CONCAT("+x%",tbPassiveSkills[[#This Row],[MetaName]]),"NO MATCH")</f>
        <v>NO MATCH</v>
      </c>
      <c r="G1544" s="2" t="s">
        <v>3556</v>
      </c>
    </row>
    <row r="1545" spans="3:7" ht="30" hidden="1" customHeight="1" x14ac:dyDescent="0.25">
      <c r="C1545" s="34" t="s">
        <v>4108</v>
      </c>
      <c r="D1545" s="34">
        <v>0.3</v>
      </c>
      <c r="E1545" s="34" t="s">
        <v>3389</v>
      </c>
      <c r="F1545" s="34" t="str">
        <f>IF(ISNUMBER(FIND("% dfgh",tbPassiveSkills[[#This Row],[Original]])),_xlfn.CONCAT("+x%",tbPassiveSkills[[#This Row],[MetaName]]),"NO MATCH")</f>
        <v>NO MATCH</v>
      </c>
      <c r="G1545" s="2" t="s">
        <v>4111</v>
      </c>
    </row>
    <row r="1546" spans="3:7" ht="30" hidden="1" customHeight="1" x14ac:dyDescent="0.25">
      <c r="C1546" s="34" t="s">
        <v>4352</v>
      </c>
      <c r="D1546" s="34">
        <v>0.05</v>
      </c>
      <c r="E1546" s="34" t="s">
        <v>4696</v>
      </c>
      <c r="F1546" s="34" t="str">
        <f>IF(ISNUMBER(FIND("% dfgh",tbPassiveSkills[[#This Row],[Original]])),_xlfn.CONCAT("+x%",tbPassiveSkills[[#This Row],[MetaName]]),"NO MATCH")</f>
        <v>NO MATCH</v>
      </c>
      <c r="G1546" s="2" t="s">
        <v>4353</v>
      </c>
    </row>
    <row r="1547" spans="3:7" ht="30" hidden="1" customHeight="1" x14ac:dyDescent="0.25">
      <c r="C1547" s="34" t="s">
        <v>4071</v>
      </c>
      <c r="D1547" s="34">
        <v>0.1</v>
      </c>
      <c r="E1547" s="34" t="s">
        <v>4728</v>
      </c>
      <c r="F1547" s="34" t="str">
        <f>IF(ISNUMBER(FIND("% dfgh",tbPassiveSkills[[#This Row],[Original]])),_xlfn.CONCAT("+x%",tbPassiveSkills[[#This Row],[MetaName]]),"NO MATCH")</f>
        <v>NO MATCH</v>
      </c>
      <c r="G1547" s="2" t="s">
        <v>4073</v>
      </c>
    </row>
    <row r="1548" spans="3:7" ht="30" hidden="1" customHeight="1" x14ac:dyDescent="0.25">
      <c r="C1548" s="34" t="s">
        <v>4605</v>
      </c>
      <c r="D1548" s="34">
        <v>0.01</v>
      </c>
      <c r="E1548" s="34" t="s">
        <v>4684</v>
      </c>
      <c r="F1548" s="34" t="str">
        <f>IF(ISNUMBER(FIND("% dfgh",tbPassiveSkills[[#This Row],[Original]])),_xlfn.CONCAT("+x%",tbPassiveSkills[[#This Row],[MetaName]]),"NO MATCH")</f>
        <v>NO MATCH</v>
      </c>
      <c r="G1548" s="2" t="s">
        <v>4608</v>
      </c>
    </row>
    <row r="1549" spans="3:7" ht="30" hidden="1" customHeight="1" x14ac:dyDescent="0.25">
      <c r="C1549" s="34" t="s">
        <v>3722</v>
      </c>
      <c r="D1549" s="34">
        <v>0.06</v>
      </c>
      <c r="E1549" s="34" t="s">
        <v>4698</v>
      </c>
      <c r="F1549" s="34" t="str">
        <f>IF(ISNUMBER(FIND("% dfgh",tbPassiveSkills[[#This Row],[Original]])),_xlfn.CONCAT("+x%",tbPassiveSkills[[#This Row],[MetaName]]),"NO MATCH")</f>
        <v>NO MATCH</v>
      </c>
      <c r="G1549" s="2" t="s">
        <v>3726</v>
      </c>
    </row>
    <row r="1550" spans="3:7" ht="30" hidden="1" customHeight="1" x14ac:dyDescent="0.25">
      <c r="C1550" s="34" t="s">
        <v>3655</v>
      </c>
      <c r="D1550" s="34">
        <v>0.06</v>
      </c>
      <c r="E1550" s="34" t="s">
        <v>3387</v>
      </c>
      <c r="F1550" s="34" t="str">
        <f>IF(ISNUMBER(FIND("% dfgh",tbPassiveSkills[[#This Row],[Original]])),_xlfn.CONCAT("+x%",tbPassiveSkills[[#This Row],[MetaName]]),"NO MATCH")</f>
        <v>NO MATCH</v>
      </c>
      <c r="G1550" s="2" t="s">
        <v>3657</v>
      </c>
    </row>
    <row r="1551" spans="3:7" ht="30" hidden="1" customHeight="1" x14ac:dyDescent="0.25">
      <c r="C1551" s="34" t="s">
        <v>3643</v>
      </c>
      <c r="D1551" s="34">
        <v>0.05</v>
      </c>
      <c r="E1551" s="34" t="s">
        <v>3387</v>
      </c>
      <c r="F1551" s="34" t="str">
        <f>IF(ISNUMBER(FIND("% dfgh",tbPassiveSkills[[#This Row],[Original]])),_xlfn.CONCAT("+x%",tbPassiveSkills[[#This Row],[MetaName]]),"NO MATCH")</f>
        <v>NO MATCH</v>
      </c>
      <c r="G1551" s="2" t="s">
        <v>2089</v>
      </c>
    </row>
    <row r="1552" spans="3:7" ht="30" hidden="1" customHeight="1" x14ac:dyDescent="0.25">
      <c r="C1552" s="34" t="s">
        <v>4018</v>
      </c>
      <c r="D1552" s="34">
        <v>0.05</v>
      </c>
      <c r="E1552" s="34" t="s">
        <v>3387</v>
      </c>
      <c r="F1552" s="34" t="str">
        <f>IF(ISNUMBER(FIND("% dfgh",tbPassiveSkills[[#This Row],[Original]])),_xlfn.CONCAT("+x%",tbPassiveSkills[[#This Row],[MetaName]]),"NO MATCH")</f>
        <v>NO MATCH</v>
      </c>
      <c r="G1552" s="2" t="s">
        <v>2089</v>
      </c>
    </row>
    <row r="1553" spans="3:7" ht="30" hidden="1" customHeight="1" x14ac:dyDescent="0.25">
      <c r="C1553" s="34" t="s">
        <v>4057</v>
      </c>
      <c r="D1553" s="34">
        <v>0.05</v>
      </c>
      <c r="E1553" s="34" t="s">
        <v>3387</v>
      </c>
      <c r="F1553" s="34" t="str">
        <f>IF(ISNUMBER(FIND("% dfgh",tbPassiveSkills[[#This Row],[Original]])),_xlfn.CONCAT("+x%",tbPassiveSkills[[#This Row],[MetaName]]),"NO MATCH")</f>
        <v>NO MATCH</v>
      </c>
      <c r="G1553" s="2" t="s">
        <v>2089</v>
      </c>
    </row>
    <row r="1554" spans="3:7" ht="30" hidden="1" customHeight="1" x14ac:dyDescent="0.25">
      <c r="C1554" s="34" t="s">
        <v>4127</v>
      </c>
      <c r="D1554" s="34">
        <v>0.05</v>
      </c>
      <c r="E1554" s="34" t="s">
        <v>3387</v>
      </c>
      <c r="F1554" s="34" t="str">
        <f>IF(ISNUMBER(FIND("% dfgh",tbPassiveSkills[[#This Row],[Original]])),_xlfn.CONCAT("+x%",tbPassiveSkills[[#This Row],[MetaName]]),"NO MATCH")</f>
        <v>NO MATCH</v>
      </c>
      <c r="G1554" s="2" t="s">
        <v>2089</v>
      </c>
    </row>
    <row r="1555" spans="3:7" ht="30" hidden="1" customHeight="1" x14ac:dyDescent="0.25">
      <c r="C1555" s="34" t="s">
        <v>791</v>
      </c>
      <c r="D1555" s="34">
        <v>0.05</v>
      </c>
      <c r="E1555" s="34" t="s">
        <v>3387</v>
      </c>
      <c r="F1555" s="34" t="str">
        <f>IF(ISNUMBER(FIND("% dfgh",tbPassiveSkills[[#This Row],[Original]])),_xlfn.CONCAT("+x%",tbPassiveSkills[[#This Row],[MetaName]]),"NO MATCH")</f>
        <v>NO MATCH</v>
      </c>
      <c r="G1555" s="2" t="s">
        <v>2089</v>
      </c>
    </row>
    <row r="1556" spans="3:7" ht="30" hidden="1" customHeight="1" x14ac:dyDescent="0.25">
      <c r="C1556" s="34" t="s">
        <v>3639</v>
      </c>
      <c r="D1556" s="34">
        <v>0.04</v>
      </c>
      <c r="E1556" s="34" t="s">
        <v>3387</v>
      </c>
      <c r="F1556" s="34" t="str">
        <f>IF(ISNUMBER(FIND("% dfgh",tbPassiveSkills[[#This Row],[Original]])),_xlfn.CONCAT("+x%",tbPassiveSkills[[#This Row],[MetaName]]),"NO MATCH")</f>
        <v>NO MATCH</v>
      </c>
      <c r="G1556" s="2" t="s">
        <v>3641</v>
      </c>
    </row>
    <row r="1557" spans="3:7" ht="30" hidden="1" customHeight="1" x14ac:dyDescent="0.25">
      <c r="C1557" s="34" t="s">
        <v>4295</v>
      </c>
      <c r="D1557" s="34">
        <v>0.04</v>
      </c>
      <c r="E1557" s="34" t="s">
        <v>3387</v>
      </c>
      <c r="F1557" s="34" t="str">
        <f>IF(ISNUMBER(FIND("% dfgh",tbPassiveSkills[[#This Row],[Original]])),_xlfn.CONCAT("+x%",tbPassiveSkills[[#This Row],[MetaName]]),"NO MATCH")</f>
        <v>NO MATCH</v>
      </c>
      <c r="G1557" s="2" t="s">
        <v>3641</v>
      </c>
    </row>
    <row r="1558" spans="3:7" ht="30" hidden="1" customHeight="1" x14ac:dyDescent="0.25">
      <c r="C1558" s="34" t="s">
        <v>4351</v>
      </c>
      <c r="D1558" s="34">
        <v>0.04</v>
      </c>
      <c r="E1558" s="34" t="s">
        <v>3387</v>
      </c>
      <c r="F1558" s="34" t="str">
        <f>IF(ISNUMBER(FIND("% dfgh",tbPassiveSkills[[#This Row],[Original]])),_xlfn.CONCAT("+x%",tbPassiveSkills[[#This Row],[MetaName]]),"NO MATCH")</f>
        <v>NO MATCH</v>
      </c>
      <c r="G1558" s="2" t="s">
        <v>3641</v>
      </c>
    </row>
    <row r="1559" spans="3:7" ht="30" hidden="1" customHeight="1" x14ac:dyDescent="0.25">
      <c r="C1559" s="34" t="s">
        <v>3888</v>
      </c>
      <c r="D1559" s="34">
        <v>0.03</v>
      </c>
      <c r="E1559" s="34" t="s">
        <v>3387</v>
      </c>
      <c r="F1559" s="34" t="str">
        <f>IF(ISNUMBER(FIND("% dfgh",tbPassiveSkills[[#This Row],[Original]])),_xlfn.CONCAT("+x%",tbPassiveSkills[[#This Row],[MetaName]]),"NO MATCH")</f>
        <v>NO MATCH</v>
      </c>
      <c r="G1559" s="2" t="s">
        <v>1938</v>
      </c>
    </row>
    <row r="1560" spans="3:7" ht="30" hidden="1" customHeight="1" x14ac:dyDescent="0.25">
      <c r="C1560" s="34" t="s">
        <v>3960</v>
      </c>
      <c r="D1560" s="34">
        <v>0.2</v>
      </c>
      <c r="E1560" s="34" t="s">
        <v>3386</v>
      </c>
      <c r="F1560" s="34" t="str">
        <f>IF(ISNUMBER(FIND("% dfgh",tbPassiveSkills[[#This Row],[Original]])),_xlfn.CONCAT("+x%",tbPassiveSkills[[#This Row],[MetaName]]),"NO MATCH")</f>
        <v>NO MATCH</v>
      </c>
      <c r="G1560" s="2" t="s">
        <v>3961</v>
      </c>
    </row>
    <row r="1561" spans="3:7" ht="30" hidden="1" customHeight="1" x14ac:dyDescent="0.25">
      <c r="C1561" s="34" t="s">
        <v>4116</v>
      </c>
      <c r="D1561" s="34">
        <v>0.3</v>
      </c>
      <c r="E1561" s="34" t="s">
        <v>3385</v>
      </c>
      <c r="F1561" s="34" t="str">
        <f>IF(ISNUMBER(FIND("% dfgh",tbPassiveSkills[[#This Row],[Original]])),_xlfn.CONCAT("+x%",tbPassiveSkills[[#This Row],[MetaName]]),"NO MATCH")</f>
        <v>NO MATCH</v>
      </c>
      <c r="G1561" s="2" t="s">
        <v>4118</v>
      </c>
    </row>
    <row r="1562" spans="3:7" ht="30" hidden="1" customHeight="1" x14ac:dyDescent="0.25">
      <c r="C1562" s="34" t="s">
        <v>4364</v>
      </c>
      <c r="D1562" s="34">
        <v>0.2</v>
      </c>
      <c r="E1562" s="34" t="s">
        <v>3385</v>
      </c>
      <c r="F1562" s="34" t="str">
        <f>IF(ISNUMBER(FIND("% dfgh",tbPassiveSkills[[#This Row],[Original]])),_xlfn.CONCAT("+x%",tbPassiveSkills[[#This Row],[MetaName]]),"NO MATCH")</f>
        <v>NO MATCH</v>
      </c>
      <c r="G1562" s="2" t="s">
        <v>4365</v>
      </c>
    </row>
    <row r="1563" spans="3:7" ht="30" hidden="1" customHeight="1" x14ac:dyDescent="0.25">
      <c r="C1563" s="34" t="s">
        <v>4475</v>
      </c>
      <c r="D1563" s="34">
        <v>0.2</v>
      </c>
      <c r="E1563" s="34" t="s">
        <v>3385</v>
      </c>
      <c r="F1563" s="34" t="str">
        <f>IF(ISNUMBER(FIND("% dfgh",tbPassiveSkills[[#This Row],[Original]])),_xlfn.CONCAT("+x%",tbPassiveSkills[[#This Row],[MetaName]]),"NO MATCH")</f>
        <v>NO MATCH</v>
      </c>
      <c r="G1563" s="2" t="s">
        <v>4365</v>
      </c>
    </row>
    <row r="1564" spans="3:7" ht="30" hidden="1" customHeight="1" x14ac:dyDescent="0.25">
      <c r="C1564" s="34" t="s">
        <v>4477</v>
      </c>
      <c r="D1564" s="34">
        <v>0.2</v>
      </c>
      <c r="E1564" s="34" t="s">
        <v>3385</v>
      </c>
      <c r="F1564" s="34" t="str">
        <f>IF(ISNUMBER(FIND("% dfgh",tbPassiveSkills[[#This Row],[Original]])),_xlfn.CONCAT("+x%",tbPassiveSkills[[#This Row],[MetaName]]),"NO MATCH")</f>
        <v>NO MATCH</v>
      </c>
      <c r="G1564" s="2" t="s">
        <v>4365</v>
      </c>
    </row>
    <row r="1565" spans="3:7" ht="30" hidden="1" customHeight="1" x14ac:dyDescent="0.25">
      <c r="C1565" s="34" t="s">
        <v>3877</v>
      </c>
      <c r="D1565" s="34">
        <v>0.1</v>
      </c>
      <c r="E1565" s="34" t="s">
        <v>3384</v>
      </c>
      <c r="F1565" s="34" t="str">
        <f>IF(ISNUMBER(FIND("% dfgh",tbPassiveSkills[[#This Row],[Original]])),_xlfn.CONCAT("+x%",tbPassiveSkills[[#This Row],[MetaName]]),"NO MATCH")</f>
        <v>NO MATCH</v>
      </c>
      <c r="G1565" s="2" t="s">
        <v>3878</v>
      </c>
    </row>
    <row r="1566" spans="3:7" ht="30" hidden="1" customHeight="1" x14ac:dyDescent="0.25">
      <c r="C1566" s="34" t="s">
        <v>3877</v>
      </c>
      <c r="D1566" s="34">
        <v>0.4</v>
      </c>
      <c r="E1566" s="34" t="s">
        <v>3383</v>
      </c>
      <c r="F1566" s="34" t="str">
        <f>IF(ISNUMBER(FIND("% dfgh",tbPassiveSkills[[#This Row],[Original]])),_xlfn.CONCAT("+x%",tbPassiveSkills[[#This Row],[MetaName]]),"NO MATCH")</f>
        <v>NO MATCH</v>
      </c>
      <c r="G1566" s="2" t="s">
        <v>3879</v>
      </c>
    </row>
    <row r="1567" spans="3:7" ht="30" hidden="1" customHeight="1" x14ac:dyDescent="0.25">
      <c r="C1567" s="34" t="s">
        <v>4172</v>
      </c>
      <c r="D1567" s="34">
        <v>0.3</v>
      </c>
      <c r="E1567" s="34" t="s">
        <v>3383</v>
      </c>
      <c r="F1567" s="34" t="str">
        <f>IF(ISNUMBER(FIND("% dfgh",tbPassiveSkills[[#This Row],[Original]])),_xlfn.CONCAT("+x%",tbPassiveSkills[[#This Row],[MetaName]]),"NO MATCH")</f>
        <v>NO MATCH</v>
      </c>
      <c r="G1567" s="2" t="s">
        <v>4175</v>
      </c>
    </row>
    <row r="1568" spans="3:7" ht="30" hidden="1" customHeight="1" x14ac:dyDescent="0.25">
      <c r="C1568" s="34" t="s">
        <v>4393</v>
      </c>
      <c r="D1568" s="34">
        <v>0.3</v>
      </c>
      <c r="E1568" s="34" t="s">
        <v>3382</v>
      </c>
      <c r="F1568" s="34" t="str">
        <f>IF(ISNUMBER(FIND("% dfgh",tbPassiveSkills[[#This Row],[Original]])),_xlfn.CONCAT("+x%",tbPassiveSkills[[#This Row],[MetaName]]),"NO MATCH")</f>
        <v>NO MATCH</v>
      </c>
      <c r="G1568" s="2" t="s">
        <v>4394</v>
      </c>
    </row>
    <row r="1569" spans="3:7" ht="30" hidden="1" customHeight="1" x14ac:dyDescent="0.25">
      <c r="C1569" s="34" t="s">
        <v>3947</v>
      </c>
      <c r="D1569" s="34">
        <v>0.25</v>
      </c>
      <c r="E1569" s="34" t="s">
        <v>3382</v>
      </c>
      <c r="F1569" s="34" t="str">
        <f>IF(ISNUMBER(FIND("% dfgh",tbPassiveSkills[[#This Row],[Original]])),_xlfn.CONCAT("+x%",tbPassiveSkills[[#This Row],[MetaName]]),"NO MATCH")</f>
        <v>NO MATCH</v>
      </c>
      <c r="G1569" s="2" t="s">
        <v>3948</v>
      </c>
    </row>
    <row r="1570" spans="3:7" ht="30" hidden="1" customHeight="1" x14ac:dyDescent="0.25">
      <c r="C1570" s="34" t="s">
        <v>3805</v>
      </c>
      <c r="D1570" s="34">
        <v>0.2</v>
      </c>
      <c r="E1570" s="34" t="s">
        <v>3382</v>
      </c>
      <c r="F1570" s="34" t="str">
        <f>IF(ISNUMBER(FIND("% dfgh",tbPassiveSkills[[#This Row],[Original]])),_xlfn.CONCAT("+x%",tbPassiveSkills[[#This Row],[MetaName]]),"NO MATCH")</f>
        <v>NO MATCH</v>
      </c>
      <c r="G1570" s="2" t="s">
        <v>3809</v>
      </c>
    </row>
    <row r="1571" spans="3:7" ht="30" hidden="1" customHeight="1" x14ac:dyDescent="0.25">
      <c r="C1571" s="34" t="s">
        <v>3737</v>
      </c>
      <c r="D1571" s="34">
        <v>0.26</v>
      </c>
      <c r="E1571" s="34" t="s">
        <v>3379</v>
      </c>
      <c r="F1571" s="34" t="str">
        <f>IF(ISNUMBER(FIND("% dfgh",tbPassiveSkills[[#This Row],[Original]])),_xlfn.CONCAT("+x%",tbPassiveSkills[[#This Row],[MetaName]]),"NO MATCH")</f>
        <v>NO MATCH</v>
      </c>
      <c r="G1571" s="2" t="s">
        <v>3738</v>
      </c>
    </row>
    <row r="1572" spans="3:7" ht="30" hidden="1" customHeight="1" x14ac:dyDescent="0.25">
      <c r="C1572" s="34" t="s">
        <v>4264</v>
      </c>
      <c r="D1572" s="34">
        <v>0.08</v>
      </c>
      <c r="E1572" s="34" t="s">
        <v>3379</v>
      </c>
      <c r="F1572" s="34" t="str">
        <f>IF(ISNUMBER(FIND("% dfgh",tbPassiveSkills[[#This Row],[Original]])),_xlfn.CONCAT("+x%",tbPassiveSkills[[#This Row],[MetaName]]),"NO MATCH")</f>
        <v>NO MATCH</v>
      </c>
      <c r="G1572" s="2" t="s">
        <v>2436</v>
      </c>
    </row>
    <row r="1573" spans="3:7" ht="30" hidden="1" customHeight="1" x14ac:dyDescent="0.25">
      <c r="C1573" s="34" t="s">
        <v>3915</v>
      </c>
      <c r="D1573" s="34">
        <v>0.5</v>
      </c>
      <c r="E1573" s="34" t="s">
        <v>3377</v>
      </c>
      <c r="F1573" s="34" t="str">
        <f>IF(ISNUMBER(FIND("% dfgh",tbPassiveSkills[[#This Row],[Original]])),_xlfn.CONCAT("+x%",tbPassiveSkills[[#This Row],[MetaName]]),"NO MATCH")</f>
        <v>NO MATCH</v>
      </c>
      <c r="G1573" s="2" t="s">
        <v>3916</v>
      </c>
    </row>
    <row r="1574" spans="3:7" ht="30" hidden="1" customHeight="1" x14ac:dyDescent="0.25">
      <c r="C1574" s="34" t="s">
        <v>3921</v>
      </c>
      <c r="D1574" s="34">
        <v>0.4</v>
      </c>
      <c r="E1574" s="34" t="s">
        <v>3377</v>
      </c>
      <c r="F1574" s="34" t="str">
        <f>IF(ISNUMBER(FIND("% dfgh",tbPassiveSkills[[#This Row],[Original]])),_xlfn.CONCAT("+x%",tbPassiveSkills[[#This Row],[MetaName]]),"NO MATCH")</f>
        <v>NO MATCH</v>
      </c>
      <c r="G1574" s="2" t="s">
        <v>3922</v>
      </c>
    </row>
    <row r="1575" spans="3:7" ht="30" hidden="1" customHeight="1" x14ac:dyDescent="0.25">
      <c r="C1575" s="34" t="s">
        <v>3925</v>
      </c>
      <c r="D1575" s="34">
        <v>0.25</v>
      </c>
      <c r="E1575" s="34" t="s">
        <v>3377</v>
      </c>
      <c r="F1575" s="34" t="str">
        <f>IF(ISNUMBER(FIND("% dfgh",tbPassiveSkills[[#This Row],[Original]])),_xlfn.CONCAT("+x%",tbPassiveSkills[[#This Row],[MetaName]]),"NO MATCH")</f>
        <v>NO MATCH</v>
      </c>
      <c r="G1575" s="2" t="s">
        <v>2430</v>
      </c>
    </row>
    <row r="1576" spans="3:7" ht="30" hidden="1" customHeight="1" x14ac:dyDescent="0.25">
      <c r="C1576" s="34" t="s">
        <v>3737</v>
      </c>
      <c r="D1576" s="34">
        <v>0.04</v>
      </c>
      <c r="E1576" s="34" t="s">
        <v>3376</v>
      </c>
      <c r="F1576" s="34" t="str">
        <f>IF(ISNUMBER(FIND("% dfgh",tbPassiveSkills[[#This Row],[Original]])),_xlfn.CONCAT("+x%",tbPassiveSkills[[#This Row],[MetaName]]),"NO MATCH")</f>
        <v>NO MATCH</v>
      </c>
      <c r="G1576" s="2" t="s">
        <v>3739</v>
      </c>
    </row>
    <row r="1577" spans="3:7" ht="30" hidden="1" customHeight="1" x14ac:dyDescent="0.25">
      <c r="C1577" s="34" t="s">
        <v>3984</v>
      </c>
      <c r="D1577" s="34">
        <v>0.25</v>
      </c>
      <c r="E1577" s="34" t="s">
        <v>4772</v>
      </c>
      <c r="F1577" s="34" t="str">
        <f>IF(ISNUMBER(FIND("% dfgh",tbPassiveSkills[[#This Row],[Original]])),_xlfn.CONCAT("+x%",tbPassiveSkills[[#This Row],[MetaName]]),"NO MATCH")</f>
        <v>NO MATCH</v>
      </c>
      <c r="G1577" s="2" t="s">
        <v>3986</v>
      </c>
    </row>
    <row r="1578" spans="3:7" ht="30" hidden="1" customHeight="1" x14ac:dyDescent="0.25">
      <c r="C1578" s="34" t="s">
        <v>4473</v>
      </c>
      <c r="D1578" s="34">
        <v>0.25</v>
      </c>
      <c r="E1578" s="34" t="s">
        <v>4772</v>
      </c>
      <c r="F1578" s="34" t="str">
        <f>IF(ISNUMBER(FIND("% dfgh",tbPassiveSkills[[#This Row],[Original]])),_xlfn.CONCAT("+x%",tbPassiveSkills[[#This Row],[MetaName]]),"NO MATCH")</f>
        <v>NO MATCH</v>
      </c>
      <c r="G1578" s="2" t="s">
        <v>3986</v>
      </c>
    </row>
    <row r="1579" spans="3:7" ht="30" hidden="1" customHeight="1" x14ac:dyDescent="0.25">
      <c r="C1579" s="34" t="s">
        <v>4161</v>
      </c>
      <c r="D1579" s="34">
        <v>0.15</v>
      </c>
      <c r="E1579" s="34" t="s">
        <v>3375</v>
      </c>
      <c r="F1579" s="34" t="str">
        <f>IF(ISNUMBER(FIND("% dfgh",tbPassiveSkills[[#This Row],[Original]])),_xlfn.CONCAT("+x%",tbPassiveSkills[[#This Row],[MetaName]]),"NO MATCH")</f>
        <v>NO MATCH</v>
      </c>
      <c r="G1579" s="2" t="s">
        <v>4165</v>
      </c>
    </row>
    <row r="1580" spans="3:7" ht="30" hidden="1" customHeight="1" x14ac:dyDescent="0.25">
      <c r="C1580" s="34" t="s">
        <v>4593</v>
      </c>
      <c r="D1580" s="34">
        <v>0.15</v>
      </c>
      <c r="E1580" s="34" t="s">
        <v>3375</v>
      </c>
      <c r="F1580" s="34" t="str">
        <f>IF(ISNUMBER(FIND("% dfgh",tbPassiveSkills[[#This Row],[Original]])),_xlfn.CONCAT("+x%",tbPassiveSkills[[#This Row],[MetaName]]),"NO MATCH")</f>
        <v>NO MATCH</v>
      </c>
      <c r="G1580" s="2" t="s">
        <v>4165</v>
      </c>
    </row>
    <row r="1581" spans="3:7" ht="30" hidden="1" customHeight="1" x14ac:dyDescent="0.25">
      <c r="C1581" s="34" t="s">
        <v>4094</v>
      </c>
      <c r="D1581" s="34">
        <v>0.1</v>
      </c>
      <c r="E1581" s="34" t="s">
        <v>3375</v>
      </c>
      <c r="F1581" s="34" t="str">
        <f>IF(ISNUMBER(FIND("% dfgh",tbPassiveSkills[[#This Row],[Original]])),_xlfn.CONCAT("+x%",tbPassiveSkills[[#This Row],[MetaName]]),"NO MATCH")</f>
        <v>NO MATCH</v>
      </c>
      <c r="G1581" s="2" t="s">
        <v>2323</v>
      </c>
    </row>
    <row r="1582" spans="3:7" ht="30" hidden="1" customHeight="1" x14ac:dyDescent="0.25">
      <c r="C1582" s="34" t="s">
        <v>3990</v>
      </c>
      <c r="D1582" s="34">
        <v>0.3</v>
      </c>
      <c r="E1582" s="34" t="s">
        <v>4762</v>
      </c>
      <c r="F1582" s="34" t="str">
        <f>IF(ISNUMBER(FIND("% dfgh",tbPassiveSkills[[#This Row],[Original]])),_xlfn.CONCAT("+x%",tbPassiveSkills[[#This Row],[MetaName]]),"NO MATCH")</f>
        <v>NO MATCH</v>
      </c>
      <c r="G1582" s="2" t="s">
        <v>3992</v>
      </c>
    </row>
    <row r="1583" spans="3:7" ht="30" hidden="1" customHeight="1" x14ac:dyDescent="0.25">
      <c r="C1583" s="34" t="s">
        <v>4222</v>
      </c>
      <c r="D1583" s="34">
        <v>0.2</v>
      </c>
      <c r="E1583" s="34" t="s">
        <v>4762</v>
      </c>
      <c r="F1583" s="34" t="str">
        <f>IF(ISNUMBER(FIND("% dfgh",tbPassiveSkills[[#This Row],[Original]])),_xlfn.CONCAT("+x%",tbPassiveSkills[[#This Row],[MetaName]]),"NO MATCH")</f>
        <v>NO MATCH</v>
      </c>
      <c r="G1583" s="2" t="s">
        <v>4224</v>
      </c>
    </row>
    <row r="1584" spans="3:7" ht="30" hidden="1" customHeight="1" x14ac:dyDescent="0.25">
      <c r="C1584" s="34" t="s">
        <v>4384</v>
      </c>
      <c r="D1584" s="34">
        <v>0.22</v>
      </c>
      <c r="E1584" s="34" t="s">
        <v>3374</v>
      </c>
      <c r="F1584" s="34" t="str">
        <f>IF(ISNUMBER(FIND("% dfgh",tbPassiveSkills[[#This Row],[Original]])),_xlfn.CONCAT("+x%",tbPassiveSkills[[#This Row],[MetaName]]),"NO MATCH")</f>
        <v>NO MATCH</v>
      </c>
      <c r="G1584" s="2" t="s">
        <v>4385</v>
      </c>
    </row>
    <row r="1585" spans="3:7" ht="30" hidden="1" customHeight="1" x14ac:dyDescent="0.25">
      <c r="C1585" s="34" t="s">
        <v>3616</v>
      </c>
      <c r="D1585" s="34">
        <v>0.2</v>
      </c>
      <c r="E1585" s="34" t="s">
        <v>3374</v>
      </c>
      <c r="F1585" s="34" t="str">
        <f>IF(ISNUMBER(FIND("% dfgh",tbPassiveSkills[[#This Row],[Original]])),_xlfn.CONCAT("+x%",tbPassiveSkills[[#This Row],[MetaName]]),"NO MATCH")</f>
        <v>NO MATCH</v>
      </c>
      <c r="G1585" s="2" t="s">
        <v>3618</v>
      </c>
    </row>
    <row r="1586" spans="3:7" ht="30" hidden="1" customHeight="1" x14ac:dyDescent="0.25">
      <c r="C1586" s="34" t="s">
        <v>415</v>
      </c>
      <c r="D1586" s="34">
        <v>0.2</v>
      </c>
      <c r="E1586" s="34" t="s">
        <v>3374</v>
      </c>
      <c r="F1586" s="34" t="str">
        <f>IF(ISNUMBER(FIND("% dfgh",tbPassiveSkills[[#This Row],[Original]])),_xlfn.CONCAT("+x%",tbPassiveSkills[[#This Row],[MetaName]]),"NO MATCH")</f>
        <v>NO MATCH</v>
      </c>
      <c r="G1586" s="2" t="s">
        <v>3618</v>
      </c>
    </row>
    <row r="1587" spans="3:7" ht="30" hidden="1" customHeight="1" x14ac:dyDescent="0.25">
      <c r="C1587" s="34" t="s">
        <v>3938</v>
      </c>
      <c r="D1587" s="34">
        <v>0.2</v>
      </c>
      <c r="E1587" s="34" t="s">
        <v>3374</v>
      </c>
      <c r="F1587" s="34" t="str">
        <f>IF(ISNUMBER(FIND("% dfgh",tbPassiveSkills[[#This Row],[Original]])),_xlfn.CONCAT("+x%",tbPassiveSkills[[#This Row],[MetaName]]),"NO MATCH")</f>
        <v>NO MATCH</v>
      </c>
      <c r="G1587" s="2" t="s">
        <v>3618</v>
      </c>
    </row>
    <row r="1588" spans="3:7" ht="30" hidden="1" customHeight="1" x14ac:dyDescent="0.25">
      <c r="C1588" s="34" t="s">
        <v>3942</v>
      </c>
      <c r="D1588" s="34">
        <v>0.2</v>
      </c>
      <c r="E1588" s="34" t="s">
        <v>3374</v>
      </c>
      <c r="F1588" s="34" t="str">
        <f>IF(ISNUMBER(FIND("% dfgh",tbPassiveSkills[[#This Row],[Original]])),_xlfn.CONCAT("+x%",tbPassiveSkills[[#This Row],[MetaName]]),"NO MATCH")</f>
        <v>NO MATCH</v>
      </c>
      <c r="G1588" s="2" t="s">
        <v>3618</v>
      </c>
    </row>
    <row r="1589" spans="3:7" ht="30" hidden="1" customHeight="1" x14ac:dyDescent="0.25">
      <c r="C1589" s="34" t="s">
        <v>4069</v>
      </c>
      <c r="D1589" s="34">
        <v>0.2</v>
      </c>
      <c r="E1589" s="34" t="s">
        <v>3374</v>
      </c>
      <c r="F1589" s="34" t="str">
        <f>IF(ISNUMBER(FIND("% dfgh",tbPassiveSkills[[#This Row],[Original]])),_xlfn.CONCAT("+x%",tbPassiveSkills[[#This Row],[MetaName]]),"NO MATCH")</f>
        <v>NO MATCH</v>
      </c>
      <c r="G1589" s="2" t="s">
        <v>3618</v>
      </c>
    </row>
    <row r="1590" spans="3:7" ht="30" hidden="1" customHeight="1" x14ac:dyDescent="0.25">
      <c r="C1590" s="34" t="s">
        <v>4278</v>
      </c>
      <c r="D1590" s="34">
        <v>0.18</v>
      </c>
      <c r="E1590" s="34" t="s">
        <v>3374</v>
      </c>
      <c r="F1590" s="34" t="str">
        <f>IF(ISNUMBER(FIND("% dfgh",tbPassiveSkills[[#This Row],[Original]])),_xlfn.CONCAT("+x%",tbPassiveSkills[[#This Row],[MetaName]]),"NO MATCH")</f>
        <v>NO MATCH</v>
      </c>
      <c r="G1590" s="2" t="s">
        <v>4279</v>
      </c>
    </row>
    <row r="1591" spans="3:7" ht="30" hidden="1" customHeight="1" x14ac:dyDescent="0.25">
      <c r="C1591" s="34" t="s">
        <v>4461</v>
      </c>
      <c r="D1591" s="34">
        <v>0.18</v>
      </c>
      <c r="E1591" s="34" t="s">
        <v>3374</v>
      </c>
      <c r="F1591" s="34" t="str">
        <f>IF(ISNUMBER(FIND("% dfgh",tbPassiveSkills[[#This Row],[Original]])),_xlfn.CONCAT("+x%",tbPassiveSkills[[#This Row],[MetaName]]),"NO MATCH")</f>
        <v>NO MATCH</v>
      </c>
      <c r="G1591" s="2" t="s">
        <v>4279</v>
      </c>
    </row>
    <row r="1592" spans="3:7" ht="30" hidden="1" customHeight="1" x14ac:dyDescent="0.25">
      <c r="C1592" s="34" t="s">
        <v>4195</v>
      </c>
      <c r="D1592" s="34">
        <v>0.16</v>
      </c>
      <c r="E1592" s="34" t="s">
        <v>3374</v>
      </c>
      <c r="F1592" s="34" t="str">
        <f>IF(ISNUMBER(FIND("% dfgh",tbPassiveSkills[[#This Row],[Original]])),_xlfn.CONCAT("+x%",tbPassiveSkills[[#This Row],[MetaName]]),"NO MATCH")</f>
        <v>NO MATCH</v>
      </c>
      <c r="G1592" s="2" t="s">
        <v>4196</v>
      </c>
    </row>
    <row r="1593" spans="3:7" ht="30" hidden="1" customHeight="1" x14ac:dyDescent="0.25">
      <c r="C1593" s="34" t="s">
        <v>4246</v>
      </c>
      <c r="D1593" s="34">
        <v>0.16</v>
      </c>
      <c r="E1593" s="34" t="s">
        <v>3374</v>
      </c>
      <c r="F1593" s="34" t="str">
        <f>IF(ISNUMBER(FIND("% dfgh",tbPassiveSkills[[#This Row],[Original]])),_xlfn.CONCAT("+x%",tbPassiveSkills[[#This Row],[MetaName]]),"NO MATCH")</f>
        <v>NO MATCH</v>
      </c>
      <c r="G1593" s="2" t="s">
        <v>4196</v>
      </c>
    </row>
    <row r="1594" spans="3:7" ht="30" hidden="1" customHeight="1" x14ac:dyDescent="0.25">
      <c r="C1594" s="34" t="s">
        <v>3563</v>
      </c>
      <c r="D1594" s="34">
        <v>0.15</v>
      </c>
      <c r="E1594" s="34" t="s">
        <v>3374</v>
      </c>
      <c r="F1594" s="34" t="str">
        <f>IF(ISNUMBER(FIND("% dfgh",tbPassiveSkills[[#This Row],[Original]])),_xlfn.CONCAT("+x%",tbPassiveSkills[[#This Row],[MetaName]]),"NO MATCH")</f>
        <v>NO MATCH</v>
      </c>
      <c r="G1594" s="2" t="s">
        <v>3566</v>
      </c>
    </row>
    <row r="1595" spans="3:7" ht="30" hidden="1" customHeight="1" x14ac:dyDescent="0.25">
      <c r="C1595" s="34" t="s">
        <v>3586</v>
      </c>
      <c r="D1595" s="34">
        <v>0.15</v>
      </c>
      <c r="E1595" s="34" t="s">
        <v>3374</v>
      </c>
      <c r="F1595" s="34" t="str">
        <f>IF(ISNUMBER(FIND("% dfgh",tbPassiveSkills[[#This Row],[Original]])),_xlfn.CONCAT("+x%",tbPassiveSkills[[#This Row],[MetaName]]),"NO MATCH")</f>
        <v>NO MATCH</v>
      </c>
      <c r="G1595" s="2" t="s">
        <v>3566</v>
      </c>
    </row>
    <row r="1596" spans="3:7" ht="30" hidden="1" customHeight="1" x14ac:dyDescent="0.25">
      <c r="C1596" s="34" t="s">
        <v>3590</v>
      </c>
      <c r="D1596" s="34">
        <v>0.15</v>
      </c>
      <c r="E1596" s="34" t="s">
        <v>3374</v>
      </c>
      <c r="F1596" s="34" t="str">
        <f>IF(ISNUMBER(FIND("% dfgh",tbPassiveSkills[[#This Row],[Original]])),_xlfn.CONCAT("+x%",tbPassiveSkills[[#This Row],[MetaName]]),"NO MATCH")</f>
        <v>NO MATCH</v>
      </c>
      <c r="G1596" s="2" t="s">
        <v>3566</v>
      </c>
    </row>
    <row r="1597" spans="3:7" ht="30" hidden="1" customHeight="1" x14ac:dyDescent="0.25">
      <c r="C1597" s="34" t="s">
        <v>3674</v>
      </c>
      <c r="D1597" s="34">
        <v>0.15</v>
      </c>
      <c r="E1597" s="34" t="s">
        <v>3374</v>
      </c>
      <c r="F1597" s="34" t="str">
        <f>IF(ISNUMBER(FIND("% dfgh",tbPassiveSkills[[#This Row],[Original]])),_xlfn.CONCAT("+x%",tbPassiveSkills[[#This Row],[MetaName]]),"NO MATCH")</f>
        <v>NO MATCH</v>
      </c>
      <c r="G1597" s="2" t="s">
        <v>3566</v>
      </c>
    </row>
    <row r="1598" spans="3:7" ht="30" hidden="1" customHeight="1" x14ac:dyDescent="0.25">
      <c r="C1598" s="34" t="s">
        <v>3839</v>
      </c>
      <c r="D1598" s="34">
        <v>0.15</v>
      </c>
      <c r="E1598" s="34" t="s">
        <v>3374</v>
      </c>
      <c r="F1598" s="34" t="str">
        <f>IF(ISNUMBER(FIND("% dfgh",tbPassiveSkills[[#This Row],[Original]])),_xlfn.CONCAT("+x%",tbPassiveSkills[[#This Row],[MetaName]]),"NO MATCH")</f>
        <v>NO MATCH</v>
      </c>
      <c r="G1598" s="2" t="s">
        <v>3566</v>
      </c>
    </row>
    <row r="1599" spans="3:7" ht="30" hidden="1" customHeight="1" x14ac:dyDescent="0.25">
      <c r="C1599" s="34" t="s">
        <v>3939</v>
      </c>
      <c r="D1599" s="34">
        <v>0.15</v>
      </c>
      <c r="E1599" s="34" t="s">
        <v>3374</v>
      </c>
      <c r="F1599" s="34" t="str">
        <f>IF(ISNUMBER(FIND("% dfgh",tbPassiveSkills[[#This Row],[Original]])),_xlfn.CONCAT("+x%",tbPassiveSkills[[#This Row],[MetaName]]),"NO MATCH")</f>
        <v>NO MATCH</v>
      </c>
      <c r="G1599" s="2" t="s">
        <v>3566</v>
      </c>
    </row>
    <row r="1600" spans="3:7" ht="30" hidden="1" customHeight="1" x14ac:dyDescent="0.25">
      <c r="C1600" s="34" t="s">
        <v>4281</v>
      </c>
      <c r="D1600" s="34">
        <v>0.15</v>
      </c>
      <c r="E1600" s="34" t="s">
        <v>3374</v>
      </c>
      <c r="F1600" s="34" t="str">
        <f>IF(ISNUMBER(FIND("% dfgh",tbPassiveSkills[[#This Row],[Original]])),_xlfn.CONCAT("+x%",tbPassiveSkills[[#This Row],[MetaName]]),"NO MATCH")</f>
        <v>NO MATCH</v>
      </c>
      <c r="G1600" s="2" t="s">
        <v>3566</v>
      </c>
    </row>
    <row r="1601" spans="3:7" ht="30" hidden="1" customHeight="1" x14ac:dyDescent="0.25">
      <c r="C1601" s="34" t="s">
        <v>4335</v>
      </c>
      <c r="D1601" s="34">
        <v>0.15</v>
      </c>
      <c r="E1601" s="34" t="s">
        <v>3374</v>
      </c>
      <c r="F1601" s="34" t="str">
        <f>IF(ISNUMBER(FIND("% dfgh",tbPassiveSkills[[#This Row],[Original]])),_xlfn.CONCAT("+x%",tbPassiveSkills[[#This Row],[MetaName]]),"NO MATCH")</f>
        <v>NO MATCH</v>
      </c>
      <c r="G1601" s="2" t="s">
        <v>3566</v>
      </c>
    </row>
    <row r="1602" spans="3:7" ht="30" hidden="1" customHeight="1" x14ac:dyDescent="0.25">
      <c r="C1602" s="34" t="s">
        <v>4342</v>
      </c>
      <c r="D1602" s="34">
        <v>0.15</v>
      </c>
      <c r="E1602" s="34" t="s">
        <v>3374</v>
      </c>
      <c r="F1602" s="34" t="str">
        <f>IF(ISNUMBER(FIND("% dfgh",tbPassiveSkills[[#This Row],[Original]])),_xlfn.CONCAT("+x%",tbPassiveSkills[[#This Row],[MetaName]]),"NO MATCH")</f>
        <v>NO MATCH</v>
      </c>
      <c r="G1602" s="2" t="s">
        <v>3566</v>
      </c>
    </row>
    <row r="1603" spans="3:7" ht="30" hidden="1" customHeight="1" x14ac:dyDescent="0.25">
      <c r="C1603" s="34" t="s">
        <v>4375</v>
      </c>
      <c r="D1603" s="34">
        <v>0.15</v>
      </c>
      <c r="E1603" s="34" t="s">
        <v>3374</v>
      </c>
      <c r="F1603" s="34" t="str">
        <f>IF(ISNUMBER(FIND("% dfgh",tbPassiveSkills[[#This Row],[Original]])),_xlfn.CONCAT("+x%",tbPassiveSkills[[#This Row],[MetaName]]),"NO MATCH")</f>
        <v>NO MATCH</v>
      </c>
      <c r="G1603" s="2" t="s">
        <v>3566</v>
      </c>
    </row>
    <row r="1604" spans="3:7" ht="30" hidden="1" customHeight="1" x14ac:dyDescent="0.25">
      <c r="C1604" s="34" t="s">
        <v>4539</v>
      </c>
      <c r="D1604" s="34">
        <v>0.15</v>
      </c>
      <c r="E1604" s="34" t="s">
        <v>3374</v>
      </c>
      <c r="F1604" s="34" t="str">
        <f>IF(ISNUMBER(FIND("% dfgh",tbPassiveSkills[[#This Row],[Original]])),_xlfn.CONCAT("+x%",tbPassiveSkills[[#This Row],[MetaName]]),"NO MATCH")</f>
        <v>NO MATCH</v>
      </c>
      <c r="G1604" s="2" t="s">
        <v>3566</v>
      </c>
    </row>
    <row r="1605" spans="3:7" ht="30" hidden="1" customHeight="1" x14ac:dyDescent="0.25">
      <c r="C1605" s="34" t="s">
        <v>4140</v>
      </c>
      <c r="D1605" s="34">
        <v>0.12</v>
      </c>
      <c r="E1605" s="34" t="s">
        <v>3374</v>
      </c>
      <c r="F1605" s="34" t="str">
        <f>IF(ISNUMBER(FIND("% dfgh",tbPassiveSkills[[#This Row],[Original]])),_xlfn.CONCAT("+x%",tbPassiveSkills[[#This Row],[MetaName]]),"NO MATCH")</f>
        <v>NO MATCH</v>
      </c>
      <c r="G1605" s="2" t="s">
        <v>4141</v>
      </c>
    </row>
    <row r="1606" spans="3:7" ht="30" hidden="1" customHeight="1" x14ac:dyDescent="0.25">
      <c r="C1606" s="34" t="s">
        <v>3822</v>
      </c>
      <c r="D1606" s="34">
        <v>0.14000000000000001</v>
      </c>
      <c r="E1606" s="34" t="s">
        <v>3373</v>
      </c>
      <c r="F1606" s="34" t="str">
        <f>IF(ISNUMBER(FIND("% dfgh",tbPassiveSkills[[#This Row],[Original]])),_xlfn.CONCAT("+x%",tbPassiveSkills[[#This Row],[MetaName]]),"NO MATCH")</f>
        <v>NO MATCH</v>
      </c>
      <c r="G1606" s="2" t="s">
        <v>3823</v>
      </c>
    </row>
    <row r="1607" spans="3:7" ht="30" hidden="1" customHeight="1" x14ac:dyDescent="0.25">
      <c r="C1607" s="34" t="s">
        <v>3714</v>
      </c>
      <c r="D1607" s="34">
        <v>0.1</v>
      </c>
      <c r="E1607" s="34" t="s">
        <v>3373</v>
      </c>
      <c r="F1607" s="34" t="str">
        <f>IF(ISNUMBER(FIND("% dfgh",tbPassiveSkills[[#This Row],[Original]])),_xlfn.CONCAT("+x%",tbPassiveSkills[[#This Row],[MetaName]]),"NO MATCH")</f>
        <v>NO MATCH</v>
      </c>
      <c r="G1607" s="2" t="s">
        <v>2300</v>
      </c>
    </row>
    <row r="1608" spans="3:7" ht="30" hidden="1" customHeight="1" x14ac:dyDescent="0.25">
      <c r="C1608" s="34" t="s">
        <v>3836</v>
      </c>
      <c r="D1608" s="34">
        <v>0.1</v>
      </c>
      <c r="E1608" s="34" t="s">
        <v>3373</v>
      </c>
      <c r="F1608" s="34" t="str">
        <f>IF(ISNUMBER(FIND("% dfgh",tbPassiveSkills[[#This Row],[Original]])),_xlfn.CONCAT("+x%",tbPassiveSkills[[#This Row],[MetaName]]),"NO MATCH")</f>
        <v>NO MATCH</v>
      </c>
      <c r="G1608" s="2" t="s">
        <v>2300</v>
      </c>
    </row>
    <row r="1609" spans="3:7" ht="30" hidden="1" customHeight="1" x14ac:dyDescent="0.25">
      <c r="C1609" s="34" t="s">
        <v>3909</v>
      </c>
      <c r="D1609" s="34">
        <v>0.1</v>
      </c>
      <c r="E1609" s="34" t="s">
        <v>3373</v>
      </c>
      <c r="F1609" s="34" t="str">
        <f>IF(ISNUMBER(FIND("% dfgh",tbPassiveSkills[[#This Row],[Original]])),_xlfn.CONCAT("+x%",tbPassiveSkills[[#This Row],[MetaName]]),"NO MATCH")</f>
        <v>NO MATCH</v>
      </c>
      <c r="G1609" s="2" t="s">
        <v>2300</v>
      </c>
    </row>
    <row r="1610" spans="3:7" ht="30" hidden="1" customHeight="1" x14ac:dyDescent="0.25">
      <c r="C1610" s="34" t="s">
        <v>4106</v>
      </c>
      <c r="D1610" s="34">
        <v>0.1</v>
      </c>
      <c r="E1610" s="34" t="s">
        <v>3373</v>
      </c>
      <c r="F1610" s="34" t="str">
        <f>IF(ISNUMBER(FIND("% dfgh",tbPassiveSkills[[#This Row],[Original]])),_xlfn.CONCAT("+x%",tbPassiveSkills[[#This Row],[MetaName]]),"NO MATCH")</f>
        <v>NO MATCH</v>
      </c>
      <c r="G1610" s="2" t="s">
        <v>2300</v>
      </c>
    </row>
    <row r="1611" spans="3:7" ht="30" hidden="1" customHeight="1" x14ac:dyDescent="0.25">
      <c r="C1611" s="34" t="s">
        <v>4151</v>
      </c>
      <c r="D1611" s="34">
        <v>0.1</v>
      </c>
      <c r="E1611" s="34" t="s">
        <v>3373</v>
      </c>
      <c r="F1611" s="34" t="str">
        <f>IF(ISNUMBER(FIND("% dfgh",tbPassiveSkills[[#This Row],[Original]])),_xlfn.CONCAT("+x%",tbPassiveSkills[[#This Row],[MetaName]]),"NO MATCH")</f>
        <v>NO MATCH</v>
      </c>
      <c r="G1611" s="2" t="s">
        <v>2300</v>
      </c>
    </row>
    <row r="1612" spans="3:7" ht="30" hidden="1" customHeight="1" x14ac:dyDescent="0.25">
      <c r="C1612" s="34" t="s">
        <v>4166</v>
      </c>
      <c r="D1612" s="34">
        <v>0.1</v>
      </c>
      <c r="E1612" s="34" t="s">
        <v>3373</v>
      </c>
      <c r="F1612" s="34" t="str">
        <f>IF(ISNUMBER(FIND("% dfgh",tbPassiveSkills[[#This Row],[Original]])),_xlfn.CONCAT("+x%",tbPassiveSkills[[#This Row],[MetaName]]),"NO MATCH")</f>
        <v>NO MATCH</v>
      </c>
      <c r="G1612" s="2" t="s">
        <v>2300</v>
      </c>
    </row>
    <row r="1613" spans="3:7" ht="30" hidden="1" customHeight="1" x14ac:dyDescent="0.25">
      <c r="C1613" s="34" t="s">
        <v>4348</v>
      </c>
      <c r="D1613" s="34">
        <v>0.1</v>
      </c>
      <c r="E1613" s="34" t="s">
        <v>3373</v>
      </c>
      <c r="F1613" s="34" t="str">
        <f>IF(ISNUMBER(FIND("% dfgh",tbPassiveSkills[[#This Row],[Original]])),_xlfn.CONCAT("+x%",tbPassiveSkills[[#This Row],[MetaName]]),"NO MATCH")</f>
        <v>NO MATCH</v>
      </c>
      <c r="G1613" s="2" t="s">
        <v>2300</v>
      </c>
    </row>
    <row r="1614" spans="3:7" ht="30" hidden="1" customHeight="1" x14ac:dyDescent="0.25">
      <c r="C1614" s="34" t="s">
        <v>4536</v>
      </c>
      <c r="D1614" s="34">
        <v>0.1</v>
      </c>
      <c r="E1614" s="34" t="s">
        <v>3373</v>
      </c>
      <c r="F1614" s="34" t="str">
        <f>IF(ISNUMBER(FIND("% dfgh",tbPassiveSkills[[#This Row],[Original]])),_xlfn.CONCAT("+x%",tbPassiveSkills[[#This Row],[MetaName]]),"NO MATCH")</f>
        <v>NO MATCH</v>
      </c>
      <c r="G1614" s="2" t="s">
        <v>2300</v>
      </c>
    </row>
    <row r="1615" spans="3:7" ht="30" hidden="1" customHeight="1" x14ac:dyDescent="0.25">
      <c r="C1615" s="34" t="s">
        <v>3712</v>
      </c>
      <c r="D1615" s="34">
        <v>0.08</v>
      </c>
      <c r="E1615" s="34" t="s">
        <v>3373</v>
      </c>
      <c r="F1615" s="34" t="str">
        <f>IF(ISNUMBER(FIND("% dfgh",tbPassiveSkills[[#This Row],[Original]])),_xlfn.CONCAT("+x%",tbPassiveSkills[[#This Row],[MetaName]]),"NO MATCH")</f>
        <v>NO MATCH</v>
      </c>
      <c r="G1615" s="2" t="s">
        <v>3713</v>
      </c>
    </row>
    <row r="1616" spans="3:7" ht="30" hidden="1" customHeight="1" x14ac:dyDescent="0.25">
      <c r="C1616" s="34" t="s">
        <v>3716</v>
      </c>
      <c r="D1616" s="34">
        <v>0.08</v>
      </c>
      <c r="E1616" s="34" t="s">
        <v>3373</v>
      </c>
      <c r="F1616" s="34" t="str">
        <f>IF(ISNUMBER(FIND("% dfgh",tbPassiveSkills[[#This Row],[Original]])),_xlfn.CONCAT("+x%",tbPassiveSkills[[#This Row],[MetaName]]),"NO MATCH")</f>
        <v>NO MATCH</v>
      </c>
      <c r="G1616" s="2" t="s">
        <v>3713</v>
      </c>
    </row>
    <row r="1617" spans="3:7" ht="30" hidden="1" customHeight="1" x14ac:dyDescent="0.25">
      <c r="C1617" s="34" t="s">
        <v>3745</v>
      </c>
      <c r="D1617" s="34">
        <v>0.08</v>
      </c>
      <c r="E1617" s="34" t="s">
        <v>3373</v>
      </c>
      <c r="F1617" s="34" t="str">
        <f>IF(ISNUMBER(FIND("% dfgh",tbPassiveSkills[[#This Row],[Original]])),_xlfn.CONCAT("+x%",tbPassiveSkills[[#This Row],[MetaName]]),"NO MATCH")</f>
        <v>NO MATCH</v>
      </c>
      <c r="G1617" s="2" t="s">
        <v>3713</v>
      </c>
    </row>
    <row r="1618" spans="3:7" ht="30" hidden="1" customHeight="1" x14ac:dyDescent="0.25">
      <c r="C1618" s="34" t="s">
        <v>3886</v>
      </c>
      <c r="D1618" s="34">
        <v>0.08</v>
      </c>
      <c r="E1618" s="34" t="s">
        <v>3373</v>
      </c>
      <c r="F1618" s="34" t="str">
        <f>IF(ISNUMBER(FIND("% dfgh",tbPassiveSkills[[#This Row],[Original]])),_xlfn.CONCAT("+x%",tbPassiveSkills[[#This Row],[MetaName]]),"NO MATCH")</f>
        <v>NO MATCH</v>
      </c>
      <c r="G1618" s="2" t="s">
        <v>3713</v>
      </c>
    </row>
    <row r="1619" spans="3:7" ht="30" hidden="1" customHeight="1" x14ac:dyDescent="0.25">
      <c r="C1619" s="34" t="s">
        <v>4140</v>
      </c>
      <c r="D1619" s="34">
        <v>0.08</v>
      </c>
      <c r="E1619" s="34" t="s">
        <v>3373</v>
      </c>
      <c r="F1619" s="34" t="str">
        <f>IF(ISNUMBER(FIND("% dfgh",tbPassiveSkills[[#This Row],[Original]])),_xlfn.CONCAT("+x%",tbPassiveSkills[[#This Row],[MetaName]]),"NO MATCH")</f>
        <v>NO MATCH</v>
      </c>
      <c r="G1619" s="2" t="s">
        <v>3713</v>
      </c>
    </row>
    <row r="1620" spans="3:7" ht="30" hidden="1" customHeight="1" x14ac:dyDescent="0.25">
      <c r="C1620" s="34" t="s">
        <v>4148</v>
      </c>
      <c r="D1620" s="34">
        <v>0.08</v>
      </c>
      <c r="E1620" s="34" t="s">
        <v>3373</v>
      </c>
      <c r="F1620" s="34" t="str">
        <f>IF(ISNUMBER(FIND("% dfgh",tbPassiveSkills[[#This Row],[Original]])),_xlfn.CONCAT("+x%",tbPassiveSkills[[#This Row],[MetaName]]),"NO MATCH")</f>
        <v>NO MATCH</v>
      </c>
      <c r="G1620" s="2" t="s">
        <v>3713</v>
      </c>
    </row>
    <row r="1621" spans="3:7" ht="30" hidden="1" customHeight="1" x14ac:dyDescent="0.25">
      <c r="C1621" s="34" t="s">
        <v>4377</v>
      </c>
      <c r="D1621" s="34">
        <v>0.08</v>
      </c>
      <c r="E1621" s="34" t="s">
        <v>3373</v>
      </c>
      <c r="F1621" s="34" t="str">
        <f>IF(ISNUMBER(FIND("% dfgh",tbPassiveSkills[[#This Row],[Original]])),_xlfn.CONCAT("+x%",tbPassiveSkills[[#This Row],[MetaName]]),"NO MATCH")</f>
        <v>NO MATCH</v>
      </c>
      <c r="G1621" s="2" t="s">
        <v>3713</v>
      </c>
    </row>
    <row r="1622" spans="3:7" ht="30" hidden="1" customHeight="1" x14ac:dyDescent="0.25">
      <c r="C1622" s="34" t="s">
        <v>4543</v>
      </c>
      <c r="D1622" s="34">
        <v>0.08</v>
      </c>
      <c r="E1622" s="34" t="s">
        <v>3373</v>
      </c>
      <c r="F1622" s="34" t="str">
        <f>IF(ISNUMBER(FIND("% dfgh",tbPassiveSkills[[#This Row],[Original]])),_xlfn.CONCAT("+x%",tbPassiveSkills[[#This Row],[MetaName]]),"NO MATCH")</f>
        <v>NO MATCH</v>
      </c>
      <c r="G1622" s="2" t="s">
        <v>3713</v>
      </c>
    </row>
    <row r="1623" spans="3:7" ht="30" hidden="1" customHeight="1" x14ac:dyDescent="0.25">
      <c r="C1623" s="34" t="s">
        <v>4626</v>
      </c>
      <c r="D1623" s="34">
        <v>0.08</v>
      </c>
      <c r="E1623" s="34" t="s">
        <v>3373</v>
      </c>
      <c r="F1623" s="34" t="str">
        <f>IF(ISNUMBER(FIND("% dfgh",tbPassiveSkills[[#This Row],[Original]])),_xlfn.CONCAT("+x%",tbPassiveSkills[[#This Row],[MetaName]]),"NO MATCH")</f>
        <v>NO MATCH</v>
      </c>
      <c r="G1623" s="2" t="s">
        <v>3713</v>
      </c>
    </row>
    <row r="1624" spans="3:7" ht="30" hidden="1" customHeight="1" x14ac:dyDescent="0.25">
      <c r="C1624" s="34" t="s">
        <v>3671</v>
      </c>
      <c r="D1624" s="34">
        <v>0.06</v>
      </c>
      <c r="E1624" s="34" t="s">
        <v>3373</v>
      </c>
      <c r="F1624" s="34" t="str">
        <f>IF(ISNUMBER(FIND("% dfgh",tbPassiveSkills[[#This Row],[Original]])),_xlfn.CONCAT("+x%",tbPassiveSkills[[#This Row],[MetaName]]),"NO MATCH")</f>
        <v>NO MATCH</v>
      </c>
      <c r="G1624" s="2" t="s">
        <v>2299</v>
      </c>
    </row>
    <row r="1625" spans="3:7" ht="30" hidden="1" customHeight="1" x14ac:dyDescent="0.25">
      <c r="C1625" s="34" t="s">
        <v>4176</v>
      </c>
      <c r="D1625" s="34">
        <v>0.06</v>
      </c>
      <c r="E1625" s="34" t="s">
        <v>3373</v>
      </c>
      <c r="F1625" s="34" t="str">
        <f>IF(ISNUMBER(FIND("% dfgh",tbPassiveSkills[[#This Row],[Original]])),_xlfn.CONCAT("+x%",tbPassiveSkills[[#This Row],[MetaName]]),"NO MATCH")</f>
        <v>NO MATCH</v>
      </c>
      <c r="G1625" s="2" t="s">
        <v>2299</v>
      </c>
    </row>
    <row r="1626" spans="3:7" ht="30" hidden="1" customHeight="1" x14ac:dyDescent="0.25">
      <c r="C1626" s="34" t="s">
        <v>1776</v>
      </c>
      <c r="D1626" s="34">
        <v>0.06</v>
      </c>
      <c r="E1626" s="34" t="s">
        <v>3373</v>
      </c>
      <c r="F1626" s="34" t="str">
        <f>IF(ISNUMBER(FIND("% dfgh",tbPassiveSkills[[#This Row],[Original]])),_xlfn.CONCAT("+x%",tbPassiveSkills[[#This Row],[MetaName]]),"NO MATCH")</f>
        <v>NO MATCH</v>
      </c>
      <c r="G1626" s="2" t="s">
        <v>2299</v>
      </c>
    </row>
    <row r="1627" spans="3:7" ht="30" hidden="1" customHeight="1" x14ac:dyDescent="0.25">
      <c r="C1627" s="34" t="s">
        <v>4271</v>
      </c>
      <c r="D1627" s="34">
        <v>0.06</v>
      </c>
      <c r="E1627" s="34" t="s">
        <v>3373</v>
      </c>
      <c r="F1627" s="34" t="str">
        <f>IF(ISNUMBER(FIND("% dfgh",tbPassiveSkills[[#This Row],[Original]])),_xlfn.CONCAT("+x%",tbPassiveSkills[[#This Row],[MetaName]]),"NO MATCH")</f>
        <v>NO MATCH</v>
      </c>
      <c r="G1627" s="2" t="s">
        <v>2299</v>
      </c>
    </row>
    <row r="1628" spans="3:7" ht="30" hidden="1" customHeight="1" x14ac:dyDescent="0.25">
      <c r="C1628" s="34" t="s">
        <v>4344</v>
      </c>
      <c r="D1628" s="34">
        <v>0.06</v>
      </c>
      <c r="E1628" s="34" t="s">
        <v>3373</v>
      </c>
      <c r="F1628" s="34" t="str">
        <f>IF(ISNUMBER(FIND("% dfgh",tbPassiveSkills[[#This Row],[Original]])),_xlfn.CONCAT("+x%",tbPassiveSkills[[#This Row],[MetaName]]),"NO MATCH")</f>
        <v>NO MATCH</v>
      </c>
      <c r="G1628" s="2" t="s">
        <v>2299</v>
      </c>
    </row>
    <row r="1629" spans="3:7" ht="30" hidden="1" customHeight="1" x14ac:dyDescent="0.25">
      <c r="C1629" s="34" t="s">
        <v>4350</v>
      </c>
      <c r="D1629" s="34">
        <v>0.06</v>
      </c>
      <c r="E1629" s="34" t="s">
        <v>3373</v>
      </c>
      <c r="F1629" s="34" t="str">
        <f>IF(ISNUMBER(FIND("% dfgh",tbPassiveSkills[[#This Row],[Original]])),_xlfn.CONCAT("+x%",tbPassiveSkills[[#This Row],[MetaName]]),"NO MATCH")</f>
        <v>NO MATCH</v>
      </c>
      <c r="G1629" s="2" t="s">
        <v>2299</v>
      </c>
    </row>
    <row r="1630" spans="3:7" ht="30" hidden="1" customHeight="1" x14ac:dyDescent="0.25">
      <c r="C1630" s="34" t="s">
        <v>3815</v>
      </c>
      <c r="D1630" s="34">
        <v>0.05</v>
      </c>
      <c r="E1630" s="34" t="s">
        <v>3373</v>
      </c>
      <c r="F1630" s="34" t="str">
        <f>IF(ISNUMBER(FIND("% dfgh",tbPassiveSkills[[#This Row],[Original]])),_xlfn.CONCAT("+x%",tbPassiveSkills[[#This Row],[MetaName]]),"NO MATCH")</f>
        <v>NO MATCH</v>
      </c>
      <c r="G1630" s="2" t="s">
        <v>2218</v>
      </c>
    </row>
    <row r="1631" spans="3:7" ht="30" hidden="1" customHeight="1" x14ac:dyDescent="0.25">
      <c r="C1631" s="34" t="s">
        <v>4369</v>
      </c>
      <c r="D1631" s="34">
        <v>0.05</v>
      </c>
      <c r="E1631" s="34" t="s">
        <v>3373</v>
      </c>
      <c r="F1631" s="34" t="str">
        <f>IF(ISNUMBER(FIND("% dfgh",tbPassiveSkills[[#This Row],[Original]])),_xlfn.CONCAT("+x%",tbPassiveSkills[[#This Row],[MetaName]]),"NO MATCH")</f>
        <v>NO MATCH</v>
      </c>
      <c r="G1631" s="2" t="s">
        <v>2218</v>
      </c>
    </row>
    <row r="1632" spans="3:7" ht="30" hidden="1" customHeight="1" x14ac:dyDescent="0.25">
      <c r="C1632" s="34" t="s">
        <v>3598</v>
      </c>
      <c r="D1632" s="34">
        <v>0.18</v>
      </c>
      <c r="E1632" s="34" t="s">
        <v>3372</v>
      </c>
      <c r="F1632" s="34" t="str">
        <f>IF(ISNUMBER(FIND("% dfgh",tbPassiveSkills[[#This Row],[Original]])),_xlfn.CONCAT("+x%",tbPassiveSkills[[#This Row],[MetaName]]),"NO MATCH")</f>
        <v>NO MATCH</v>
      </c>
      <c r="G1632" s="2" t="s">
        <v>3599</v>
      </c>
    </row>
    <row r="1633" spans="3:7" ht="30" hidden="1" customHeight="1" x14ac:dyDescent="0.25">
      <c r="C1633" s="34" t="s">
        <v>4568</v>
      </c>
      <c r="D1633" s="34">
        <v>0.18</v>
      </c>
      <c r="E1633" s="34" t="s">
        <v>3372</v>
      </c>
      <c r="F1633" s="34" t="str">
        <f>IF(ISNUMBER(FIND("% dfgh",tbPassiveSkills[[#This Row],[Original]])),_xlfn.CONCAT("+x%",tbPassiveSkills[[#This Row],[MetaName]]),"NO MATCH")</f>
        <v>NO MATCH</v>
      </c>
      <c r="G1633" s="2" t="s">
        <v>3599</v>
      </c>
    </row>
    <row r="1634" spans="3:7" ht="30" hidden="1" customHeight="1" x14ac:dyDescent="0.25">
      <c r="C1634" s="34" t="s">
        <v>4067</v>
      </c>
      <c r="D1634" s="34">
        <v>0.14000000000000001</v>
      </c>
      <c r="E1634" s="34" t="s">
        <v>3372</v>
      </c>
      <c r="F1634" s="34" t="str">
        <f>IF(ISNUMBER(FIND("% dfgh",tbPassiveSkills[[#This Row],[Original]])),_xlfn.CONCAT("+x%",tbPassiveSkills[[#This Row],[MetaName]]),"NO MATCH")</f>
        <v>NO MATCH</v>
      </c>
      <c r="G1634" s="2" t="s">
        <v>4068</v>
      </c>
    </row>
    <row r="1635" spans="3:7" ht="30" hidden="1" customHeight="1" x14ac:dyDescent="0.25">
      <c r="C1635" s="34" t="s">
        <v>4464</v>
      </c>
      <c r="D1635" s="34">
        <v>0.12</v>
      </c>
      <c r="E1635" s="34" t="s">
        <v>3372</v>
      </c>
      <c r="F1635" s="34" t="str">
        <f>IF(ISNUMBER(FIND("% dfgh",tbPassiveSkills[[#This Row],[Original]])),_xlfn.CONCAT("+x%",tbPassiveSkills[[#This Row],[MetaName]]),"NO MATCH")</f>
        <v>NO MATCH</v>
      </c>
      <c r="G1635" s="2" t="s">
        <v>4465</v>
      </c>
    </row>
    <row r="1636" spans="3:7" ht="30" hidden="1" customHeight="1" x14ac:dyDescent="0.25">
      <c r="C1636" s="34" t="s">
        <v>4012</v>
      </c>
      <c r="D1636" s="34">
        <v>0.1</v>
      </c>
      <c r="E1636" s="34" t="s">
        <v>3372</v>
      </c>
      <c r="F1636" s="34" t="str">
        <f>IF(ISNUMBER(FIND("% dfgh",tbPassiveSkills[[#This Row],[Original]])),_xlfn.CONCAT("+x%",tbPassiveSkills[[#This Row],[MetaName]]),"NO MATCH")</f>
        <v>NO MATCH</v>
      </c>
      <c r="G1636" s="2" t="s">
        <v>4013</v>
      </c>
    </row>
    <row r="1637" spans="3:7" ht="30" hidden="1" customHeight="1" x14ac:dyDescent="0.25">
      <c r="C1637" s="34" t="s">
        <v>4195</v>
      </c>
      <c r="D1637" s="34">
        <v>0.1</v>
      </c>
      <c r="E1637" s="34" t="s">
        <v>3372</v>
      </c>
      <c r="F1637" s="34" t="str">
        <f>IF(ISNUMBER(FIND("% dfgh",tbPassiveSkills[[#This Row],[Original]])),_xlfn.CONCAT("+x%",tbPassiveSkills[[#This Row],[MetaName]]),"NO MATCH")</f>
        <v>NO MATCH</v>
      </c>
      <c r="G1637" s="2" t="s">
        <v>4013</v>
      </c>
    </row>
    <row r="1638" spans="3:7" ht="30" hidden="1" customHeight="1" x14ac:dyDescent="0.25">
      <c r="C1638" s="34" t="s">
        <v>4271</v>
      </c>
      <c r="D1638" s="34">
        <v>0.1</v>
      </c>
      <c r="E1638" s="34" t="s">
        <v>3372</v>
      </c>
      <c r="F1638" s="34" t="str">
        <f>IF(ISNUMBER(FIND("% dfgh",tbPassiveSkills[[#This Row],[Original]])),_xlfn.CONCAT("+x%",tbPassiveSkills[[#This Row],[MetaName]]),"NO MATCH")</f>
        <v>NO MATCH</v>
      </c>
      <c r="G1638" s="2" t="s">
        <v>4013</v>
      </c>
    </row>
    <row r="1639" spans="3:7" ht="30" hidden="1" customHeight="1" x14ac:dyDescent="0.25">
      <c r="C1639" s="34" t="s">
        <v>4369</v>
      </c>
      <c r="D1639" s="34">
        <v>0.1</v>
      </c>
      <c r="E1639" s="34" t="s">
        <v>3372</v>
      </c>
      <c r="F1639" s="34" t="str">
        <f>IF(ISNUMBER(FIND("% dfgh",tbPassiveSkills[[#This Row],[Original]])),_xlfn.CONCAT("+x%",tbPassiveSkills[[#This Row],[MetaName]]),"NO MATCH")</f>
        <v>NO MATCH</v>
      </c>
      <c r="G1639" s="2" t="s">
        <v>4013</v>
      </c>
    </row>
    <row r="1640" spans="3:7" ht="30" hidden="1" customHeight="1" x14ac:dyDescent="0.25">
      <c r="C1640" s="34" t="s">
        <v>4397</v>
      </c>
      <c r="D1640" s="34">
        <v>0.1</v>
      </c>
      <c r="E1640" s="34" t="s">
        <v>3372</v>
      </c>
      <c r="F1640" s="34" t="str">
        <f>IF(ISNUMBER(FIND("% dfgh",tbPassiveSkills[[#This Row],[Original]])),_xlfn.CONCAT("+x%",tbPassiveSkills[[#This Row],[MetaName]]),"NO MATCH")</f>
        <v>NO MATCH</v>
      </c>
      <c r="G1640" s="2" t="s">
        <v>4013</v>
      </c>
    </row>
    <row r="1641" spans="3:7" ht="30" hidden="1" customHeight="1" x14ac:dyDescent="0.25">
      <c r="C1641" s="34" t="s">
        <v>4595</v>
      </c>
      <c r="D1641" s="34">
        <v>0.1</v>
      </c>
      <c r="E1641" s="34" t="s">
        <v>3372</v>
      </c>
      <c r="F1641" s="34" t="str">
        <f>IF(ISNUMBER(FIND("% dfgh",tbPassiveSkills[[#This Row],[Original]])),_xlfn.CONCAT("+x%",tbPassiveSkills[[#This Row],[MetaName]]),"NO MATCH")</f>
        <v>NO MATCH</v>
      </c>
      <c r="G1641" s="2" t="s">
        <v>4013</v>
      </c>
    </row>
    <row r="1642" spans="3:7" ht="30" hidden="1" customHeight="1" x14ac:dyDescent="0.25">
      <c r="C1642" s="34" t="s">
        <v>4626</v>
      </c>
      <c r="D1642" s="34">
        <v>0.1</v>
      </c>
      <c r="E1642" s="34" t="s">
        <v>3372</v>
      </c>
      <c r="F1642" s="34" t="str">
        <f>IF(ISNUMBER(FIND("% dfgh",tbPassiveSkills[[#This Row],[Original]])),_xlfn.CONCAT("+x%",tbPassiveSkills[[#This Row],[MetaName]]),"NO MATCH")</f>
        <v>NO MATCH</v>
      </c>
      <c r="G1642" s="2" t="s">
        <v>4013</v>
      </c>
    </row>
    <row r="1643" spans="3:7" ht="30" hidden="1" customHeight="1" x14ac:dyDescent="0.25">
      <c r="C1643" s="34" t="s">
        <v>4281</v>
      </c>
      <c r="D1643" s="34">
        <v>0.01</v>
      </c>
      <c r="E1643" s="34" t="s">
        <v>4683</v>
      </c>
      <c r="F1643" s="34" t="str">
        <f>IF(ISNUMBER(FIND("% dfgh",tbPassiveSkills[[#This Row],[Original]])),_xlfn.CONCAT("+x%",tbPassiveSkills[[#This Row],[MetaName]]),"NO MATCH")</f>
        <v>NO MATCH</v>
      </c>
      <c r="G1643" s="2" t="s">
        <v>4283</v>
      </c>
    </row>
    <row r="1644" spans="3:7" ht="30" hidden="1" customHeight="1" x14ac:dyDescent="0.25">
      <c r="C1644" s="34" t="s">
        <v>4424</v>
      </c>
      <c r="D1644" s="34">
        <v>0.4</v>
      </c>
      <c r="E1644" s="34" t="s">
        <v>3369</v>
      </c>
      <c r="F1644" s="34" t="str">
        <f>IF(ISNUMBER(FIND("% dfgh",tbPassiveSkills[[#This Row],[Original]])),_xlfn.CONCAT("+x%",tbPassiveSkills[[#This Row],[MetaName]]),"NO MATCH")</f>
        <v>NO MATCH</v>
      </c>
      <c r="G1644" s="2" t="s">
        <v>4425</v>
      </c>
    </row>
    <row r="1645" spans="3:7" ht="30" hidden="1" customHeight="1" x14ac:dyDescent="0.25">
      <c r="C1645" s="34" t="s">
        <v>4246</v>
      </c>
      <c r="D1645" s="34">
        <v>0.3</v>
      </c>
      <c r="E1645" s="34" t="s">
        <v>3369</v>
      </c>
      <c r="F1645" s="34" t="str">
        <f>IF(ISNUMBER(FIND("% dfgh",tbPassiveSkills[[#This Row],[Original]])),_xlfn.CONCAT("+x%",tbPassiveSkills[[#This Row],[MetaName]]),"NO MATCH")</f>
        <v>NO MATCH</v>
      </c>
      <c r="G1645" s="2" t="s">
        <v>4247</v>
      </c>
    </row>
    <row r="1646" spans="3:7" ht="30" hidden="1" customHeight="1" x14ac:dyDescent="0.25">
      <c r="C1646" s="34" t="s">
        <v>3980</v>
      </c>
      <c r="D1646" s="34">
        <v>0.25</v>
      </c>
      <c r="E1646" s="34" t="s">
        <v>3369</v>
      </c>
      <c r="F1646" s="34" t="str">
        <f>IF(ISNUMBER(FIND("% dfgh",tbPassiveSkills[[#This Row],[Original]])),_xlfn.CONCAT("+x%",tbPassiveSkills[[#This Row],[MetaName]]),"NO MATCH")</f>
        <v>NO MATCH</v>
      </c>
      <c r="G1646" s="2" t="s">
        <v>2192</v>
      </c>
    </row>
    <row r="1647" spans="3:7" ht="30" hidden="1" customHeight="1" x14ac:dyDescent="0.25">
      <c r="C1647" s="34" t="s">
        <v>3812</v>
      </c>
      <c r="D1647" s="34">
        <v>0.2</v>
      </c>
      <c r="E1647" s="34" t="s">
        <v>3369</v>
      </c>
      <c r="F1647" s="34" t="str">
        <f>IF(ISNUMBER(FIND("% dfgh",tbPassiveSkills[[#This Row],[Original]])),_xlfn.CONCAT("+x%",tbPassiveSkills[[#This Row],[MetaName]]),"NO MATCH")</f>
        <v>NO MATCH</v>
      </c>
      <c r="G1647" s="2" t="s">
        <v>2415</v>
      </c>
    </row>
    <row r="1648" spans="3:7" ht="30" hidden="1" customHeight="1" x14ac:dyDescent="0.25">
      <c r="C1648" s="34" t="s">
        <v>415</v>
      </c>
      <c r="D1648" s="34">
        <v>0.2</v>
      </c>
      <c r="E1648" s="34" t="s">
        <v>3369</v>
      </c>
      <c r="F1648" s="34" t="str">
        <f>IF(ISNUMBER(FIND("% dfgh",tbPassiveSkills[[#This Row],[Original]])),_xlfn.CONCAT("+x%",tbPassiveSkills[[#This Row],[MetaName]]),"NO MATCH")</f>
        <v>NO MATCH</v>
      </c>
      <c r="G1648" s="2" t="s">
        <v>2415</v>
      </c>
    </row>
    <row r="1649" spans="3:7" ht="30" hidden="1" customHeight="1" x14ac:dyDescent="0.25">
      <c r="C1649" s="34" t="s">
        <v>4272</v>
      </c>
      <c r="D1649" s="34">
        <v>0.2</v>
      </c>
      <c r="E1649" s="34" t="s">
        <v>3369</v>
      </c>
      <c r="F1649" s="34" t="str">
        <f>IF(ISNUMBER(FIND("% dfgh",tbPassiveSkills[[#This Row],[Original]])),_xlfn.CONCAT("+x%",tbPassiveSkills[[#This Row],[MetaName]]),"NO MATCH")</f>
        <v>NO MATCH</v>
      </c>
      <c r="G1649" s="2" t="s">
        <v>2415</v>
      </c>
    </row>
    <row r="1650" spans="3:7" ht="30" hidden="1" customHeight="1" x14ac:dyDescent="0.25">
      <c r="C1650" s="34" t="s">
        <v>4335</v>
      </c>
      <c r="D1650" s="34">
        <v>0.2</v>
      </c>
      <c r="E1650" s="34" t="s">
        <v>3369</v>
      </c>
      <c r="F1650" s="34" t="str">
        <f>IF(ISNUMBER(FIND("% dfgh",tbPassiveSkills[[#This Row],[Original]])),_xlfn.CONCAT("+x%",tbPassiveSkills[[#This Row],[MetaName]]),"NO MATCH")</f>
        <v>NO MATCH</v>
      </c>
      <c r="G1650" s="2" t="s">
        <v>2415</v>
      </c>
    </row>
    <row r="1651" spans="3:7" ht="30" hidden="1" customHeight="1" x14ac:dyDescent="0.25">
      <c r="C1651" s="34" t="s">
        <v>4350</v>
      </c>
      <c r="D1651" s="34">
        <v>0.2</v>
      </c>
      <c r="E1651" s="34" t="s">
        <v>3369</v>
      </c>
      <c r="F1651" s="34" t="str">
        <f>IF(ISNUMBER(FIND("% dfgh",tbPassiveSkills[[#This Row],[Original]])),_xlfn.CONCAT("+x%",tbPassiveSkills[[#This Row],[MetaName]]),"NO MATCH")</f>
        <v>NO MATCH</v>
      </c>
      <c r="G1651" s="2" t="s">
        <v>2415</v>
      </c>
    </row>
    <row r="1652" spans="3:7" ht="30" hidden="1" customHeight="1" x14ac:dyDescent="0.25">
      <c r="C1652" s="34" t="s">
        <v>4500</v>
      </c>
      <c r="D1652" s="34">
        <v>0.2</v>
      </c>
      <c r="E1652" s="34" t="s">
        <v>3369</v>
      </c>
      <c r="F1652" s="34" t="str">
        <f>IF(ISNUMBER(FIND("% dfgh",tbPassiveSkills[[#This Row],[Original]])),_xlfn.CONCAT("+x%",tbPassiveSkills[[#This Row],[MetaName]]),"NO MATCH")</f>
        <v>NO MATCH</v>
      </c>
      <c r="G1652" s="2" t="s">
        <v>2415</v>
      </c>
    </row>
    <row r="1653" spans="3:7" ht="30" hidden="1" customHeight="1" x14ac:dyDescent="0.25">
      <c r="C1653" s="34" t="s">
        <v>3938</v>
      </c>
      <c r="D1653" s="34">
        <v>0.15</v>
      </c>
      <c r="E1653" s="34" t="s">
        <v>3369</v>
      </c>
      <c r="F1653" s="34" t="str">
        <f>IF(ISNUMBER(FIND("% dfgh",tbPassiveSkills[[#This Row],[Original]])),_xlfn.CONCAT("+x%",tbPassiveSkills[[#This Row],[MetaName]]),"NO MATCH")</f>
        <v>NO MATCH</v>
      </c>
      <c r="G1653" s="2" t="s">
        <v>2396</v>
      </c>
    </row>
    <row r="1654" spans="3:7" ht="30" hidden="1" customHeight="1" x14ac:dyDescent="0.25">
      <c r="C1654" s="34" t="s">
        <v>3842</v>
      </c>
      <c r="D1654" s="34">
        <v>0.3</v>
      </c>
      <c r="E1654" s="34" t="s">
        <v>4775</v>
      </c>
      <c r="F1654" s="34" t="str">
        <f>IF(ISNUMBER(FIND("% dfgh",tbPassiveSkills[[#This Row],[Original]])),_xlfn.CONCAT("+x%",tbPassiveSkills[[#This Row],[MetaName]]),"NO MATCH")</f>
        <v>NO MATCH</v>
      </c>
      <c r="G1654" s="2" t="s">
        <v>3845</v>
      </c>
    </row>
    <row r="1655" spans="3:7" ht="30" hidden="1" customHeight="1" x14ac:dyDescent="0.25">
      <c r="C1655" s="34" t="s">
        <v>3582</v>
      </c>
      <c r="D1655" s="34">
        <v>0.1</v>
      </c>
      <c r="E1655" s="34" t="s">
        <v>4712</v>
      </c>
      <c r="F1655" s="34" t="str">
        <f>IF(ISNUMBER(FIND("% dfgh",tbPassiveSkills[[#This Row],[Original]])),_xlfn.CONCAT("+x%",tbPassiveSkills[[#This Row],[MetaName]]),"NO MATCH")</f>
        <v>NO MATCH</v>
      </c>
      <c r="G1655" s="2" t="s">
        <v>3584</v>
      </c>
    </row>
    <row r="1656" spans="3:7" ht="30" hidden="1" customHeight="1" x14ac:dyDescent="0.25">
      <c r="C1656" s="34" t="s">
        <v>3590</v>
      </c>
      <c r="D1656" s="34">
        <v>0.25</v>
      </c>
      <c r="E1656" s="34" t="s">
        <v>3368</v>
      </c>
      <c r="F1656" s="34" t="str">
        <f>IF(ISNUMBER(FIND("% dfgh",tbPassiveSkills[[#This Row],[Original]])),_xlfn.CONCAT("+x%",tbPassiveSkills[[#This Row],[MetaName]]),"NO MATCH")</f>
        <v>NO MATCH</v>
      </c>
      <c r="G1656" s="2" t="s">
        <v>3591</v>
      </c>
    </row>
    <row r="1657" spans="3:7" ht="30" hidden="1" customHeight="1" x14ac:dyDescent="0.25">
      <c r="C1657" s="34" t="s">
        <v>3616</v>
      </c>
      <c r="D1657" s="34">
        <v>0.2</v>
      </c>
      <c r="E1657" s="34" t="s">
        <v>3368</v>
      </c>
      <c r="F1657" s="34" t="str">
        <f>IF(ISNUMBER(FIND("% dfgh",tbPassiveSkills[[#This Row],[Original]])),_xlfn.CONCAT("+x%",tbPassiveSkills[[#This Row],[MetaName]]),"NO MATCH")</f>
        <v>NO MATCH</v>
      </c>
      <c r="G1657" s="2" t="s">
        <v>3619</v>
      </c>
    </row>
    <row r="1658" spans="3:7" ht="30" hidden="1" customHeight="1" x14ac:dyDescent="0.25">
      <c r="C1658" s="34" t="s">
        <v>4069</v>
      </c>
      <c r="D1658" s="34">
        <v>0.1</v>
      </c>
      <c r="E1658" s="34" t="s">
        <v>3367</v>
      </c>
      <c r="F1658" s="34" t="str">
        <f>IF(ISNUMBER(FIND("% dfgh",tbPassiveSkills[[#This Row],[Original]])),_xlfn.CONCAT("+x%",tbPassiveSkills[[#This Row],[MetaName]]),"NO MATCH")</f>
        <v>NO MATCH</v>
      </c>
      <c r="G1658" s="2" t="s">
        <v>4070</v>
      </c>
    </row>
    <row r="1659" spans="3:7" ht="30" hidden="1" customHeight="1" x14ac:dyDescent="0.25">
      <c r="C1659" s="34" t="s">
        <v>3624</v>
      </c>
      <c r="D1659" s="34">
        <v>0.3</v>
      </c>
      <c r="E1659" s="34" t="s">
        <v>3366</v>
      </c>
      <c r="F1659" s="34" t="str">
        <f>IF(ISNUMBER(FIND("% dfgh",tbPassiveSkills[[#This Row],[Original]])),_xlfn.CONCAT("+x%",tbPassiveSkills[[#This Row],[MetaName]]),"NO MATCH")</f>
        <v>NO MATCH</v>
      </c>
      <c r="G1659" s="2" t="s">
        <v>3625</v>
      </c>
    </row>
    <row r="1660" spans="3:7" ht="30" hidden="1" customHeight="1" x14ac:dyDescent="0.25">
      <c r="C1660" s="34" t="s">
        <v>4426</v>
      </c>
      <c r="D1660" s="34">
        <v>0.24</v>
      </c>
      <c r="E1660" s="34" t="s">
        <v>3366</v>
      </c>
      <c r="F1660" s="34" t="str">
        <f>IF(ISNUMBER(FIND("% dfgh",tbPassiveSkills[[#This Row],[Original]])),_xlfn.CONCAT("+x%",tbPassiveSkills[[#This Row],[MetaName]]),"NO MATCH")</f>
        <v>NO MATCH</v>
      </c>
      <c r="G1660" s="2" t="s">
        <v>4427</v>
      </c>
    </row>
    <row r="1661" spans="3:7" ht="30" hidden="1" customHeight="1" x14ac:dyDescent="0.25">
      <c r="C1661" s="34" t="s">
        <v>4500</v>
      </c>
      <c r="D1661" s="34">
        <v>0.3</v>
      </c>
      <c r="E1661" s="34" t="s">
        <v>3365</v>
      </c>
      <c r="F1661" s="34" t="str">
        <f>IF(ISNUMBER(FIND("% dfgh",tbPassiveSkills[[#This Row],[Original]])),_xlfn.CONCAT("+x%",tbPassiveSkills[[#This Row],[MetaName]]),"NO MATCH")</f>
        <v>NO MATCH</v>
      </c>
      <c r="G1661" s="2" t="s">
        <v>4501</v>
      </c>
    </row>
    <row r="1662" spans="3:7" ht="30" hidden="1" customHeight="1" x14ac:dyDescent="0.25">
      <c r="C1662" s="34" t="s">
        <v>4152</v>
      </c>
      <c r="D1662" s="34">
        <v>0.25</v>
      </c>
      <c r="E1662" s="34" t="s">
        <v>3365</v>
      </c>
      <c r="F1662" s="34" t="str">
        <f>IF(ISNUMBER(FIND("% dfgh",tbPassiveSkills[[#This Row],[Original]])),_xlfn.CONCAT("+x%",tbPassiveSkills[[#This Row],[MetaName]]),"NO MATCH")</f>
        <v>NO MATCH</v>
      </c>
      <c r="G1662" s="2" t="s">
        <v>4153</v>
      </c>
    </row>
    <row r="1663" spans="3:7" ht="30" hidden="1" customHeight="1" x14ac:dyDescent="0.25">
      <c r="C1663" s="34" t="s">
        <v>398</v>
      </c>
      <c r="D1663" s="34">
        <v>0.25</v>
      </c>
      <c r="E1663" s="34" t="s">
        <v>3365</v>
      </c>
      <c r="F1663" s="34" t="str">
        <f>IF(ISNUMBER(FIND("% dfgh",tbPassiveSkills[[#This Row],[Original]])),_xlfn.CONCAT("+x%",tbPassiveSkills[[#This Row],[MetaName]]),"NO MATCH")</f>
        <v>NO MATCH</v>
      </c>
      <c r="G1663" s="2" t="s">
        <v>4153</v>
      </c>
    </row>
    <row r="1664" spans="3:7" ht="30" hidden="1" customHeight="1" x14ac:dyDescent="0.25">
      <c r="C1664" s="34" t="s">
        <v>3751</v>
      </c>
      <c r="D1664" s="34">
        <v>0.2</v>
      </c>
      <c r="E1664" s="34" t="s">
        <v>3365</v>
      </c>
      <c r="F1664" s="34" t="str">
        <f>IF(ISNUMBER(FIND("% dfgh",tbPassiveSkills[[#This Row],[Original]])),_xlfn.CONCAT("+x%",tbPassiveSkills[[#This Row],[MetaName]]),"NO MATCH")</f>
        <v>NO MATCH</v>
      </c>
      <c r="G1664" s="2" t="s">
        <v>3754</v>
      </c>
    </row>
    <row r="1665" spans="3:7" ht="30" hidden="1" customHeight="1" x14ac:dyDescent="0.25">
      <c r="C1665" s="34" t="s">
        <v>3833</v>
      </c>
      <c r="D1665" s="34">
        <v>0.16</v>
      </c>
      <c r="E1665" s="34" t="s">
        <v>3365</v>
      </c>
      <c r="F1665" s="34" t="str">
        <f>IF(ISNUMBER(FIND("% dfgh",tbPassiveSkills[[#This Row],[Original]])),_xlfn.CONCAT("+x%",tbPassiveSkills[[#This Row],[MetaName]]),"NO MATCH")</f>
        <v>NO MATCH</v>
      </c>
      <c r="G1665" s="2" t="s">
        <v>3834</v>
      </c>
    </row>
    <row r="1666" spans="3:7" ht="30" hidden="1" customHeight="1" x14ac:dyDescent="0.25">
      <c r="C1666" s="34" t="s">
        <v>4226</v>
      </c>
      <c r="D1666" s="34">
        <v>0.1</v>
      </c>
      <c r="E1666" s="34" t="s">
        <v>4732</v>
      </c>
      <c r="F1666" s="34" t="str">
        <f>IF(ISNUMBER(FIND("% dfgh",tbPassiveSkills[[#This Row],[Original]])),_xlfn.CONCAT("+x%",tbPassiveSkills[[#This Row],[MetaName]]),"NO MATCH")</f>
        <v>NO MATCH</v>
      </c>
      <c r="G1666" s="2" t="s">
        <v>4227</v>
      </c>
    </row>
    <row r="1667" spans="3:7" ht="30" hidden="1" customHeight="1" x14ac:dyDescent="0.25">
      <c r="C1667" s="34" t="s">
        <v>4344</v>
      </c>
      <c r="D1667" s="34">
        <v>0.3</v>
      </c>
      <c r="E1667" s="34" t="s">
        <v>3364</v>
      </c>
      <c r="F1667" s="34" t="str">
        <f>IF(ISNUMBER(FIND("% dfgh",tbPassiveSkills[[#This Row],[Original]])),_xlfn.CONCAT("+x%",tbPassiveSkills[[#This Row],[MetaName]]),"NO MATCH")</f>
        <v>NO MATCH</v>
      </c>
      <c r="G1667" s="2" t="s">
        <v>4345</v>
      </c>
    </row>
    <row r="1668" spans="3:7" ht="30" hidden="1" customHeight="1" x14ac:dyDescent="0.25">
      <c r="C1668" s="34" t="s">
        <v>4166</v>
      </c>
      <c r="D1668" s="34">
        <v>0.2</v>
      </c>
      <c r="E1668" s="34" t="s">
        <v>3364</v>
      </c>
      <c r="F1668" s="34" t="str">
        <f>IF(ISNUMBER(FIND("% dfgh",tbPassiveSkills[[#This Row],[Original]])),_xlfn.CONCAT("+x%",tbPassiveSkills[[#This Row],[MetaName]]),"NO MATCH")</f>
        <v>NO MATCH</v>
      </c>
      <c r="G1668" s="2" t="s">
        <v>4167</v>
      </c>
    </row>
    <row r="1669" spans="3:7" ht="30" hidden="1" customHeight="1" x14ac:dyDescent="0.25">
      <c r="C1669" s="34" t="s">
        <v>1776</v>
      </c>
      <c r="D1669" s="34">
        <v>0.2</v>
      </c>
      <c r="E1669" s="34" t="s">
        <v>3364</v>
      </c>
      <c r="F1669" s="34" t="str">
        <f>IF(ISNUMBER(FIND("% dfgh",tbPassiveSkills[[#This Row],[Original]])),_xlfn.CONCAT("+x%",tbPassiveSkills[[#This Row],[MetaName]]),"NO MATCH")</f>
        <v>NO MATCH</v>
      </c>
      <c r="G1669" s="2" t="s">
        <v>4167</v>
      </c>
    </row>
    <row r="1670" spans="3:7" ht="30" hidden="1" customHeight="1" x14ac:dyDescent="0.25">
      <c r="C1670" s="34" t="s">
        <v>4037</v>
      </c>
      <c r="D1670" s="34">
        <v>0.25</v>
      </c>
      <c r="E1670" s="34" t="s">
        <v>3363</v>
      </c>
      <c r="F1670" s="34" t="str">
        <f>IF(ISNUMBER(FIND("% dfgh",tbPassiveSkills[[#This Row],[Original]])),_xlfn.CONCAT("+x%",tbPassiveSkills[[#This Row],[MetaName]]),"NO MATCH")</f>
        <v>NO MATCH</v>
      </c>
      <c r="G1670" s="2" t="s">
        <v>2298</v>
      </c>
    </row>
    <row r="1671" spans="3:7" ht="30" hidden="1" customHeight="1" x14ac:dyDescent="0.25">
      <c r="C1671" s="34" t="s">
        <v>4577</v>
      </c>
      <c r="D1671" s="34">
        <v>0.08</v>
      </c>
      <c r="E1671" s="34" t="s">
        <v>4709</v>
      </c>
      <c r="F1671" s="34" t="str">
        <f>IF(ISNUMBER(FIND("% dfgh",tbPassiveSkills[[#This Row],[Original]])),_xlfn.CONCAT("+x%",tbPassiveSkills[[#This Row],[MetaName]]),"NO MATCH")</f>
        <v>NO MATCH</v>
      </c>
      <c r="G1671" s="2" t="s">
        <v>4579</v>
      </c>
    </row>
    <row r="1672" spans="3:7" ht="30" hidden="1" customHeight="1" x14ac:dyDescent="0.25">
      <c r="C1672" s="34" t="s">
        <v>4128</v>
      </c>
      <c r="D1672" s="34">
        <v>0.1</v>
      </c>
      <c r="E1672" s="34" t="s">
        <v>3362</v>
      </c>
      <c r="F1672" s="34" t="str">
        <f>IF(ISNUMBER(FIND("% dfgh",tbPassiveSkills[[#This Row],[Original]])),_xlfn.CONCAT("+x%",tbPassiveSkills[[#This Row],[MetaName]]),"NO MATCH")</f>
        <v>NO MATCH</v>
      </c>
      <c r="G1672" s="2" t="s">
        <v>4132</v>
      </c>
    </row>
    <row r="1673" spans="3:7" ht="30" hidden="1" customHeight="1" x14ac:dyDescent="0.25">
      <c r="C1673" s="34" t="s">
        <v>4061</v>
      </c>
      <c r="D1673" s="34">
        <v>0.05</v>
      </c>
      <c r="E1673" s="34" t="s">
        <v>3362</v>
      </c>
      <c r="F1673" s="34" t="str">
        <f>IF(ISNUMBER(FIND("% dfgh",tbPassiveSkills[[#This Row],[Original]])),_xlfn.CONCAT("+x%",tbPassiveSkills[[#This Row],[MetaName]]),"NO MATCH")</f>
        <v>NO MATCH</v>
      </c>
      <c r="G1673" s="2" t="s">
        <v>2286</v>
      </c>
    </row>
    <row r="1674" spans="3:7" ht="30" hidden="1" customHeight="1" x14ac:dyDescent="0.25">
      <c r="C1674" s="34" t="s">
        <v>4124</v>
      </c>
      <c r="D1674" s="34">
        <v>0.25</v>
      </c>
      <c r="E1674" s="34" t="s">
        <v>3361</v>
      </c>
      <c r="F1674" s="34" t="str">
        <f>IF(ISNUMBER(FIND("% dfgh",tbPassiveSkills[[#This Row],[Original]])),_xlfn.CONCAT("+x%",tbPassiveSkills[[#This Row],[MetaName]]),"NO MATCH")</f>
        <v>NO MATCH</v>
      </c>
      <c r="G1674" s="2" t="s">
        <v>2284</v>
      </c>
    </row>
    <row r="1675" spans="3:7" ht="30" hidden="1" customHeight="1" x14ac:dyDescent="0.25">
      <c r="C1675" s="34" t="s">
        <v>3747</v>
      </c>
      <c r="D1675" s="34">
        <v>0.2</v>
      </c>
      <c r="E1675" s="34" t="s">
        <v>3360</v>
      </c>
      <c r="F1675" s="34" t="str">
        <f>IF(ISNUMBER(FIND("% dfgh",tbPassiveSkills[[#This Row],[Original]])),_xlfn.CONCAT("+x%",tbPassiveSkills[[#This Row],[MetaName]]),"NO MATCH")</f>
        <v>NO MATCH</v>
      </c>
      <c r="G1675" s="2" t="s">
        <v>2875</v>
      </c>
    </row>
    <row r="1676" spans="3:7" ht="30" hidden="1" customHeight="1" x14ac:dyDescent="0.25">
      <c r="C1676" s="34" t="s">
        <v>3830</v>
      </c>
      <c r="D1676" s="34">
        <v>0.6</v>
      </c>
      <c r="E1676" s="34" t="s">
        <v>3359</v>
      </c>
      <c r="F1676" s="34" t="str">
        <f>IF(ISNUMBER(FIND("% dfgh",tbPassiveSkills[[#This Row],[Original]])),_xlfn.CONCAT("+x%",tbPassiveSkills[[#This Row],[MetaName]]),"NO MATCH")</f>
        <v>NO MATCH</v>
      </c>
      <c r="G1676" s="2" t="s">
        <v>3831</v>
      </c>
    </row>
    <row r="1677" spans="3:7" ht="30" hidden="1" customHeight="1" x14ac:dyDescent="0.25">
      <c r="C1677" s="34" t="s">
        <v>4411</v>
      </c>
      <c r="D1677" s="34">
        <v>0.4</v>
      </c>
      <c r="E1677" s="34" t="s">
        <v>3359</v>
      </c>
      <c r="F1677" s="34" t="str">
        <f>IF(ISNUMBER(FIND("% dfgh",tbPassiveSkills[[#This Row],[Original]])),_xlfn.CONCAT("+x%",tbPassiveSkills[[#This Row],[MetaName]]),"NO MATCH")</f>
        <v>NO MATCH</v>
      </c>
      <c r="G1677" s="2" t="s">
        <v>4412</v>
      </c>
    </row>
    <row r="1678" spans="3:7" ht="30" hidden="1" customHeight="1" x14ac:dyDescent="0.25">
      <c r="C1678" s="34" t="s">
        <v>4418</v>
      </c>
      <c r="D1678" s="34">
        <v>1</v>
      </c>
      <c r="E1678" s="34" t="s">
        <v>4790</v>
      </c>
      <c r="F1678" s="34" t="str">
        <f>IF(ISNUMBER(FIND("% dfgh",tbPassiveSkills[[#This Row],[Original]])),_xlfn.CONCAT("+x%",tbPassiveSkills[[#This Row],[MetaName]]),"NO MATCH")</f>
        <v>NO MATCH</v>
      </c>
      <c r="G1678" s="2" t="s">
        <v>4419</v>
      </c>
    </row>
    <row r="1679" spans="3:7" ht="30" hidden="1" customHeight="1" x14ac:dyDescent="0.25">
      <c r="C1679" s="34" t="s">
        <v>4258</v>
      </c>
      <c r="D1679" s="34">
        <v>0.2</v>
      </c>
      <c r="E1679" s="34" t="s">
        <v>3358</v>
      </c>
      <c r="F1679" s="34" t="str">
        <f>IF(ISNUMBER(FIND("% dfgh",tbPassiveSkills[[#This Row],[Original]])),_xlfn.CONCAT("+x%",tbPassiveSkills[[#This Row],[MetaName]]),"NO MATCH")</f>
        <v>NO MATCH</v>
      </c>
      <c r="G1679" s="2" t="s">
        <v>4261</v>
      </c>
    </row>
    <row r="1680" spans="3:7" ht="30" hidden="1" customHeight="1" x14ac:dyDescent="0.25">
      <c r="C1680" s="34" t="s">
        <v>4475</v>
      </c>
      <c r="D1680" s="34">
        <v>0.2</v>
      </c>
      <c r="E1680" s="34" t="s">
        <v>3358</v>
      </c>
      <c r="F1680" s="34" t="str">
        <f>IF(ISNUMBER(FIND("% dfgh",tbPassiveSkills[[#This Row],[Original]])),_xlfn.CONCAT("+x%",tbPassiveSkills[[#This Row],[MetaName]]),"NO MATCH")</f>
        <v>NO MATCH</v>
      </c>
      <c r="G1680" s="2" t="s">
        <v>4261</v>
      </c>
    </row>
    <row r="1681" spans="3:7" ht="30" hidden="1" customHeight="1" x14ac:dyDescent="0.25">
      <c r="C1681" s="34" t="s">
        <v>3535</v>
      </c>
      <c r="D1681" s="34">
        <v>0.15</v>
      </c>
      <c r="E1681" s="34" t="s">
        <v>3358</v>
      </c>
      <c r="F1681" s="34" t="str">
        <f>IF(ISNUMBER(FIND("% dfgh",tbPassiveSkills[[#This Row],[Original]])),_xlfn.CONCAT("+x%",tbPassiveSkills[[#This Row],[MetaName]]),"NO MATCH")</f>
        <v>NO MATCH</v>
      </c>
      <c r="G1681" s="2" t="s">
        <v>3536</v>
      </c>
    </row>
    <row r="1682" spans="3:7" ht="30" hidden="1" customHeight="1" x14ac:dyDescent="0.25">
      <c r="C1682" s="34" t="s">
        <v>3846</v>
      </c>
      <c r="D1682" s="34">
        <v>0.15</v>
      </c>
      <c r="E1682" s="34" t="s">
        <v>3358</v>
      </c>
      <c r="F1682" s="34" t="str">
        <f>IF(ISNUMBER(FIND("% dfgh",tbPassiveSkills[[#This Row],[Original]])),_xlfn.CONCAT("+x%",tbPassiveSkills[[#This Row],[MetaName]]),"NO MATCH")</f>
        <v>NO MATCH</v>
      </c>
      <c r="G1682" s="2" t="s">
        <v>3536</v>
      </c>
    </row>
    <row r="1683" spans="3:7" ht="30" customHeight="1" x14ac:dyDescent="0.25">
      <c r="C1683" s="34" t="s">
        <v>3873</v>
      </c>
      <c r="D1683" s="34">
        <v>0.15</v>
      </c>
      <c r="E1683" s="34" t="s">
        <v>3358</v>
      </c>
      <c r="F1683" s="34" t="str">
        <f>IF(ISNUMBER(FIND("% dfgh",tbPassiveSkills[[#This Row],[Original]])),_xlfn.CONCAT("+x%",tbPassiveSkills[[#This Row],[MetaName]]),"NO MATCH")</f>
        <v>NO MATCH</v>
      </c>
      <c r="G1683" s="2" t="s">
        <v>3536</v>
      </c>
    </row>
    <row r="1684" spans="3:7" ht="30" hidden="1" customHeight="1" x14ac:dyDescent="0.25">
      <c r="C1684" s="34" t="s">
        <v>3945</v>
      </c>
      <c r="D1684" s="34">
        <v>0.15</v>
      </c>
      <c r="E1684" s="34" t="s">
        <v>3358</v>
      </c>
      <c r="F1684" s="34" t="str">
        <f>IF(ISNUMBER(FIND("% dfgh",tbPassiveSkills[[#This Row],[Original]])),_xlfn.CONCAT("+x%",tbPassiveSkills[[#This Row],[MetaName]]),"NO MATCH")</f>
        <v>NO MATCH</v>
      </c>
      <c r="G1684" s="2" t="s">
        <v>3536</v>
      </c>
    </row>
    <row r="1685" spans="3:7" ht="30" hidden="1" customHeight="1" x14ac:dyDescent="0.25">
      <c r="C1685" s="34" t="s">
        <v>4041</v>
      </c>
      <c r="D1685" s="34">
        <v>0.15</v>
      </c>
      <c r="E1685" s="34" t="s">
        <v>3358</v>
      </c>
      <c r="F1685" s="34" t="str">
        <f>IF(ISNUMBER(FIND("% dfgh",tbPassiveSkills[[#This Row],[Original]])),_xlfn.CONCAT("+x%",tbPassiveSkills[[#This Row],[MetaName]]),"NO MATCH")</f>
        <v>NO MATCH</v>
      </c>
      <c r="G1685" s="2" t="s">
        <v>3536</v>
      </c>
    </row>
    <row r="1686" spans="3:7" ht="30" hidden="1" customHeight="1" x14ac:dyDescent="0.25">
      <c r="C1686" s="34" t="s">
        <v>4366</v>
      </c>
      <c r="D1686" s="34">
        <v>0.15</v>
      </c>
      <c r="E1686" s="34" t="s">
        <v>3358</v>
      </c>
      <c r="F1686" s="34" t="str">
        <f>IF(ISNUMBER(FIND("% dfgh",tbPassiveSkills[[#This Row],[Original]])),_xlfn.CONCAT("+x%",tbPassiveSkills[[#This Row],[MetaName]]),"NO MATCH")</f>
        <v>NO MATCH</v>
      </c>
      <c r="G1686" s="2" t="s">
        <v>3536</v>
      </c>
    </row>
    <row r="1687" spans="3:7" ht="30" hidden="1" customHeight="1" x14ac:dyDescent="0.25">
      <c r="C1687" s="34" t="s">
        <v>4610</v>
      </c>
      <c r="D1687" s="34">
        <v>0.15</v>
      </c>
      <c r="E1687" s="34" t="s">
        <v>3358</v>
      </c>
      <c r="F1687" s="34" t="str">
        <f>IF(ISNUMBER(FIND("% dfgh",tbPassiveSkills[[#This Row],[Original]])),_xlfn.CONCAT("+x%",tbPassiveSkills[[#This Row],[MetaName]]),"NO MATCH")</f>
        <v>NO MATCH</v>
      </c>
      <c r="G1687" s="2" t="s">
        <v>3536</v>
      </c>
    </row>
    <row r="1688" spans="3:7" ht="30" hidden="1" customHeight="1" x14ac:dyDescent="0.25">
      <c r="C1688" s="34" t="s">
        <v>3639</v>
      </c>
      <c r="D1688" s="34">
        <v>0.12</v>
      </c>
      <c r="E1688" s="34" t="s">
        <v>3358</v>
      </c>
      <c r="F1688" s="34" t="str">
        <f>IF(ISNUMBER(FIND("% dfgh",tbPassiveSkills[[#This Row],[Original]])),_xlfn.CONCAT("+x%",tbPassiveSkills[[#This Row],[MetaName]]),"NO MATCH")</f>
        <v>NO MATCH</v>
      </c>
      <c r="G1688" s="2" t="s">
        <v>3642</v>
      </c>
    </row>
    <row r="1689" spans="3:7" ht="30" hidden="1" customHeight="1" x14ac:dyDescent="0.25">
      <c r="C1689" s="34" t="s">
        <v>3631</v>
      </c>
      <c r="D1689" s="34">
        <v>0.1</v>
      </c>
      <c r="E1689" s="34" t="s">
        <v>3358</v>
      </c>
      <c r="F1689" s="34" t="str">
        <f>IF(ISNUMBER(FIND("% dfgh",tbPassiveSkills[[#This Row],[Original]])),_xlfn.CONCAT("+x%",tbPassiveSkills[[#This Row],[MetaName]]),"NO MATCH")</f>
        <v>NO MATCH</v>
      </c>
      <c r="G1689" s="2" t="s">
        <v>1779</v>
      </c>
    </row>
    <row r="1690" spans="3:7" ht="30" hidden="1" customHeight="1" x14ac:dyDescent="0.25">
      <c r="C1690" s="34" t="s">
        <v>4083</v>
      </c>
      <c r="D1690" s="34">
        <v>0.1</v>
      </c>
      <c r="E1690" s="34" t="s">
        <v>3358</v>
      </c>
      <c r="F1690" s="34" t="str">
        <f>IF(ISNUMBER(FIND("% dfgh",tbPassiveSkills[[#This Row],[Original]])),_xlfn.CONCAT("+x%",tbPassiveSkills[[#This Row],[MetaName]]),"NO MATCH")</f>
        <v>NO MATCH</v>
      </c>
      <c r="G1690" s="2" t="s">
        <v>1779</v>
      </c>
    </row>
    <row r="1691" spans="3:7" ht="30" hidden="1" customHeight="1" x14ac:dyDescent="0.25">
      <c r="C1691" s="34" t="s">
        <v>791</v>
      </c>
      <c r="D1691" s="34">
        <v>0.1</v>
      </c>
      <c r="E1691" s="34" t="s">
        <v>3358</v>
      </c>
      <c r="F1691" s="34" t="str">
        <f>IF(ISNUMBER(FIND("% dfgh",tbPassiveSkills[[#This Row],[Original]])),_xlfn.CONCAT("+x%",tbPassiveSkills[[#This Row],[MetaName]]),"NO MATCH")</f>
        <v>NO MATCH</v>
      </c>
      <c r="G1691" s="2" t="s">
        <v>1779</v>
      </c>
    </row>
    <row r="1692" spans="3:7" ht="30" hidden="1" customHeight="1" x14ac:dyDescent="0.25">
      <c r="C1692" s="34" t="s">
        <v>4590</v>
      </c>
      <c r="D1692" s="34">
        <v>0.1</v>
      </c>
      <c r="E1692" s="34" t="s">
        <v>3358</v>
      </c>
      <c r="F1692" s="34" t="str">
        <f>IF(ISNUMBER(FIND("% dfgh",tbPassiveSkills[[#This Row],[Original]])),_xlfn.CONCAT("+x%",tbPassiveSkills[[#This Row],[MetaName]]),"NO MATCH")</f>
        <v>NO MATCH</v>
      </c>
      <c r="G1692" s="2" t="s">
        <v>1779</v>
      </c>
    </row>
    <row r="1693" spans="3:7" ht="30" hidden="1" customHeight="1" x14ac:dyDescent="0.25">
      <c r="C1693" s="34" t="s">
        <v>3755</v>
      </c>
      <c r="D1693" s="34">
        <v>0.2</v>
      </c>
      <c r="E1693" s="34" t="s">
        <v>4753</v>
      </c>
      <c r="F1693" s="34" t="str">
        <f>IF(ISNUMBER(FIND("% dfgh",tbPassiveSkills[[#This Row],[Original]])),_xlfn.CONCAT("+x%",tbPassiveSkills[[#This Row],[MetaName]]),"NO MATCH")</f>
        <v>NO MATCH</v>
      </c>
      <c r="G1693" s="2" t="s">
        <v>3756</v>
      </c>
    </row>
    <row r="1694" spans="3:7" ht="30" hidden="1" customHeight="1" x14ac:dyDescent="0.25">
      <c r="C1694" s="34" t="s">
        <v>4166</v>
      </c>
      <c r="D1694" s="34">
        <v>0.2</v>
      </c>
      <c r="E1694" s="34" t="s">
        <v>4761</v>
      </c>
      <c r="F1694" s="34" t="str">
        <f>IF(ISNUMBER(FIND("% dfgh",tbPassiveSkills[[#This Row],[Original]])),_xlfn.CONCAT("+x%",tbPassiveSkills[[#This Row],[MetaName]]),"NO MATCH")</f>
        <v>NO MATCH</v>
      </c>
      <c r="G1694" s="2" t="s">
        <v>4168</v>
      </c>
    </row>
    <row r="1695" spans="3:7" ht="30" hidden="1" customHeight="1" x14ac:dyDescent="0.25">
      <c r="C1695" s="34" t="s">
        <v>3939</v>
      </c>
      <c r="D1695" s="34">
        <v>0.2</v>
      </c>
      <c r="E1695" s="34" t="s">
        <v>3355</v>
      </c>
      <c r="F1695" s="34" t="str">
        <f>IF(ISNUMBER(FIND("% dfgh",tbPassiveSkills[[#This Row],[Original]])),_xlfn.CONCAT("+x%",tbPassiveSkills[[#This Row],[MetaName]]),"NO MATCH")</f>
        <v>NO MATCH</v>
      </c>
      <c r="G1695" s="2" t="s">
        <v>3941</v>
      </c>
    </row>
    <row r="1696" spans="3:7" ht="30" hidden="1" customHeight="1" x14ac:dyDescent="0.25">
      <c r="C1696" s="34" t="s">
        <v>3939</v>
      </c>
      <c r="D1696" s="34">
        <v>0.2</v>
      </c>
      <c r="E1696" s="34" t="s">
        <v>3354</v>
      </c>
      <c r="F1696" s="34" t="str">
        <f>IF(ISNUMBER(FIND("% dfgh",tbPassiveSkills[[#This Row],[Original]])),_xlfn.CONCAT("+x%",tbPassiveSkills[[#This Row],[MetaName]]),"NO MATCH")</f>
        <v>NO MATCH</v>
      </c>
      <c r="G1696" s="2" t="s">
        <v>3940</v>
      </c>
    </row>
    <row r="1697" spans="3:7" ht="30" hidden="1" customHeight="1" x14ac:dyDescent="0.25">
      <c r="C1697" s="34" t="s">
        <v>4335</v>
      </c>
      <c r="D1697" s="34">
        <v>0.2</v>
      </c>
      <c r="E1697" s="34" t="s">
        <v>3354</v>
      </c>
      <c r="F1697" s="34" t="str">
        <f>IF(ISNUMBER(FIND("% dfgh",tbPassiveSkills[[#This Row],[Original]])),_xlfn.CONCAT("+x%",tbPassiveSkills[[#This Row],[MetaName]]),"NO MATCH")</f>
        <v>NO MATCH</v>
      </c>
      <c r="G1697" s="2" t="s">
        <v>3940</v>
      </c>
    </row>
    <row r="1698" spans="3:7" ht="30" hidden="1" customHeight="1" x14ac:dyDescent="0.25">
      <c r="C1698" s="34" t="s">
        <v>3980</v>
      </c>
      <c r="D1698" s="34">
        <v>0.15</v>
      </c>
      <c r="E1698" s="34" t="s">
        <v>3354</v>
      </c>
      <c r="F1698" s="34" t="str">
        <f>IF(ISNUMBER(FIND("% dfgh",tbPassiveSkills[[#This Row],[Original]])),_xlfn.CONCAT("+x%",tbPassiveSkills[[#This Row],[MetaName]]),"NO MATCH")</f>
        <v>NO MATCH</v>
      </c>
      <c r="G1698" s="2" t="s">
        <v>3981</v>
      </c>
    </row>
    <row r="1699" spans="3:7" ht="30" hidden="1" customHeight="1" x14ac:dyDescent="0.25">
      <c r="C1699" s="34" t="s">
        <v>4212</v>
      </c>
      <c r="D1699" s="34">
        <v>0.3</v>
      </c>
      <c r="E1699" s="34" t="s">
        <v>3353</v>
      </c>
      <c r="F1699" s="34" t="str">
        <f>IF(ISNUMBER(FIND("% dfgh",tbPassiveSkills[[#This Row],[Original]])),_xlfn.CONCAT("+x%",tbPassiveSkills[[#This Row],[MetaName]]),"NO MATCH")</f>
        <v>NO MATCH</v>
      </c>
      <c r="G1699" s="2" t="s">
        <v>4213</v>
      </c>
    </row>
    <row r="1700" spans="3:7" ht="30" hidden="1" customHeight="1" x14ac:dyDescent="0.25">
      <c r="C1700" s="34" t="s">
        <v>3768</v>
      </c>
      <c r="D1700" s="34">
        <v>0.24</v>
      </c>
      <c r="E1700" s="34" t="s">
        <v>3353</v>
      </c>
      <c r="F1700" s="34" t="str">
        <f>IF(ISNUMBER(FIND("% dfgh",tbPassiveSkills[[#This Row],[Original]])),_xlfn.CONCAT("+x%",tbPassiveSkills[[#This Row],[MetaName]]),"NO MATCH")</f>
        <v>NO MATCH</v>
      </c>
      <c r="G1700" s="2" t="s">
        <v>3769</v>
      </c>
    </row>
    <row r="1701" spans="3:7" ht="30" hidden="1" customHeight="1" x14ac:dyDescent="0.25">
      <c r="C1701" s="34" t="s">
        <v>4242</v>
      </c>
      <c r="D1701" s="34">
        <v>0.24</v>
      </c>
      <c r="E1701" s="34" t="s">
        <v>3353</v>
      </c>
      <c r="F1701" s="34" t="str">
        <f>IF(ISNUMBER(FIND("% dfgh",tbPassiveSkills[[#This Row],[Original]])),_xlfn.CONCAT("+x%",tbPassiveSkills[[#This Row],[MetaName]]),"NO MATCH")</f>
        <v>NO MATCH</v>
      </c>
      <c r="G1701" s="2" t="s">
        <v>3769</v>
      </c>
    </row>
    <row r="1702" spans="3:7" ht="30" hidden="1" customHeight="1" x14ac:dyDescent="0.25">
      <c r="C1702" s="34" t="s">
        <v>4004</v>
      </c>
      <c r="D1702" s="34">
        <v>0.3</v>
      </c>
      <c r="E1702" s="34" t="s">
        <v>3352</v>
      </c>
      <c r="F1702" s="34" t="str">
        <f>IF(ISNUMBER(FIND("% dfgh",tbPassiveSkills[[#This Row],[Original]])),_xlfn.CONCAT("+x%",tbPassiveSkills[[#This Row],[MetaName]]),"NO MATCH")</f>
        <v>NO MATCH</v>
      </c>
      <c r="G1702" s="2" t="s">
        <v>4005</v>
      </c>
    </row>
    <row r="1703" spans="3:7" ht="30" hidden="1" customHeight="1" x14ac:dyDescent="0.25">
      <c r="C1703" s="34" t="s">
        <v>4452</v>
      </c>
      <c r="D1703" s="34">
        <v>0.3</v>
      </c>
      <c r="E1703" s="34" t="s">
        <v>3352</v>
      </c>
      <c r="F1703" s="34" t="str">
        <f>IF(ISNUMBER(FIND("% dfgh",tbPassiveSkills[[#This Row],[Original]])),_xlfn.CONCAT("+x%",tbPassiveSkills[[#This Row],[MetaName]]),"NO MATCH")</f>
        <v>NO MATCH</v>
      </c>
      <c r="G1703" s="2" t="s">
        <v>4005</v>
      </c>
    </row>
    <row r="1704" spans="3:7" ht="30" hidden="1" customHeight="1" x14ac:dyDescent="0.25">
      <c r="C1704" s="34" t="s">
        <v>4047</v>
      </c>
      <c r="D1704" s="34">
        <v>0.25</v>
      </c>
      <c r="E1704" s="34" t="s">
        <v>3352</v>
      </c>
      <c r="F1704" s="34" t="str">
        <f>IF(ISNUMBER(FIND("% dfgh",tbPassiveSkills[[#This Row],[Original]])),_xlfn.CONCAT("+x%",tbPassiveSkills[[#This Row],[MetaName]]),"NO MATCH")</f>
        <v>NO MATCH</v>
      </c>
      <c r="G1704" s="2" t="s">
        <v>4048</v>
      </c>
    </row>
    <row r="1705" spans="3:7" ht="30" hidden="1" customHeight="1" x14ac:dyDescent="0.25">
      <c r="C1705" s="34" t="s">
        <v>4142</v>
      </c>
      <c r="D1705" s="34">
        <v>0.25</v>
      </c>
      <c r="E1705" s="34" t="s">
        <v>3352</v>
      </c>
      <c r="F1705" s="34" t="str">
        <f>IF(ISNUMBER(FIND("% dfgh",tbPassiveSkills[[#This Row],[Original]])),_xlfn.CONCAT("+x%",tbPassiveSkills[[#This Row],[MetaName]]),"NO MATCH")</f>
        <v>NO MATCH</v>
      </c>
      <c r="G1705" s="2" t="s">
        <v>4048</v>
      </c>
    </row>
    <row r="1706" spans="3:7" ht="30" hidden="1" customHeight="1" x14ac:dyDescent="0.25">
      <c r="C1706" s="34" t="s">
        <v>3627</v>
      </c>
      <c r="D1706" s="34">
        <v>0.24</v>
      </c>
      <c r="E1706" s="34" t="s">
        <v>3352</v>
      </c>
      <c r="F1706" s="34" t="str">
        <f>IF(ISNUMBER(FIND("% dfgh",tbPassiveSkills[[#This Row],[Original]])),_xlfn.CONCAT("+x%",tbPassiveSkills[[#This Row],[MetaName]]),"NO MATCH")</f>
        <v>NO MATCH</v>
      </c>
      <c r="G1706" s="2" t="s">
        <v>3628</v>
      </c>
    </row>
    <row r="1707" spans="3:7" ht="30" hidden="1" customHeight="1" x14ac:dyDescent="0.25">
      <c r="C1707" s="34" t="s">
        <v>3747</v>
      </c>
      <c r="D1707" s="34">
        <v>0.2</v>
      </c>
      <c r="E1707" s="34" t="s">
        <v>3352</v>
      </c>
      <c r="F1707" s="34" t="str">
        <f>IF(ISNUMBER(FIND("% dfgh",tbPassiveSkills[[#This Row],[Original]])),_xlfn.CONCAT("+x%",tbPassiveSkills[[#This Row],[MetaName]]),"NO MATCH")</f>
        <v>NO MATCH</v>
      </c>
      <c r="G1707" s="2" t="s">
        <v>3749</v>
      </c>
    </row>
    <row r="1708" spans="3:7" ht="30" hidden="1" customHeight="1" x14ac:dyDescent="0.25">
      <c r="C1708" s="34" t="s">
        <v>4179</v>
      </c>
      <c r="D1708" s="34">
        <v>0.2</v>
      </c>
      <c r="E1708" s="34" t="s">
        <v>3352</v>
      </c>
      <c r="F1708" s="34" t="str">
        <f>IF(ISNUMBER(FIND("% dfgh",tbPassiveSkills[[#This Row],[Original]])),_xlfn.CONCAT("+x%",tbPassiveSkills[[#This Row],[MetaName]]),"NO MATCH")</f>
        <v>NO MATCH</v>
      </c>
      <c r="G1708" s="2" t="s">
        <v>3749</v>
      </c>
    </row>
    <row r="1709" spans="3:7" ht="30" hidden="1" customHeight="1" x14ac:dyDescent="0.25">
      <c r="C1709" s="34" t="s">
        <v>4108</v>
      </c>
      <c r="D1709" s="34">
        <v>0.3</v>
      </c>
      <c r="E1709" s="34" t="s">
        <v>4777</v>
      </c>
      <c r="F1709" s="34" t="str">
        <f>IF(ISNUMBER(FIND("% dfgh",tbPassiveSkills[[#This Row],[Original]])),_xlfn.CONCAT("+x%",tbPassiveSkills[[#This Row],[MetaName]]),"NO MATCH")</f>
        <v>NO MATCH</v>
      </c>
      <c r="G1709" s="2" t="s">
        <v>4109</v>
      </c>
    </row>
    <row r="1710" spans="3:7" ht="30" hidden="1" customHeight="1" x14ac:dyDescent="0.25">
      <c r="C1710" s="34" t="s">
        <v>3745</v>
      </c>
      <c r="D1710" s="34">
        <v>0.24</v>
      </c>
      <c r="E1710" s="34" t="s">
        <v>3350</v>
      </c>
      <c r="F1710" s="34" t="str">
        <f>IF(ISNUMBER(FIND("% dfgh",tbPassiveSkills[[#This Row],[Original]])),_xlfn.CONCAT("+x%",tbPassiveSkills[[#This Row],[MetaName]]),"NO MATCH")</f>
        <v>NO MATCH</v>
      </c>
      <c r="G1710" s="2" t="s">
        <v>3746</v>
      </c>
    </row>
    <row r="1711" spans="3:7" ht="30" hidden="1" customHeight="1" x14ac:dyDescent="0.25">
      <c r="C1711" s="34" t="s">
        <v>3810</v>
      </c>
      <c r="D1711" s="34">
        <v>0.24</v>
      </c>
      <c r="E1711" s="34" t="s">
        <v>3350</v>
      </c>
      <c r="F1711" s="34" t="str">
        <f>IF(ISNUMBER(FIND("% dfgh",tbPassiveSkills[[#This Row],[Original]])),_xlfn.CONCAT("+x%",tbPassiveSkills[[#This Row],[MetaName]]),"NO MATCH")</f>
        <v>NO MATCH</v>
      </c>
      <c r="G1711" s="2" t="s">
        <v>3746</v>
      </c>
    </row>
    <row r="1712" spans="3:7" ht="30" hidden="1" customHeight="1" x14ac:dyDescent="0.25">
      <c r="C1712" s="34" t="s">
        <v>4409</v>
      </c>
      <c r="D1712" s="34">
        <v>0.24</v>
      </c>
      <c r="E1712" s="34" t="s">
        <v>3350</v>
      </c>
      <c r="F1712" s="34" t="str">
        <f>IF(ISNUMBER(FIND("% dfgh",tbPassiveSkills[[#This Row],[Original]])),_xlfn.CONCAT("+x%",tbPassiveSkills[[#This Row],[MetaName]]),"NO MATCH")</f>
        <v>NO MATCH</v>
      </c>
      <c r="G1712" s="2" t="s">
        <v>3746</v>
      </c>
    </row>
    <row r="1713" spans="3:7" ht="30" hidden="1" customHeight="1" x14ac:dyDescent="0.25">
      <c r="C1713" s="34" t="s">
        <v>4071</v>
      </c>
      <c r="D1713" s="34">
        <v>0.3</v>
      </c>
      <c r="E1713" s="34" t="s">
        <v>3349</v>
      </c>
      <c r="F1713" s="34" t="str">
        <f>IF(ISNUMBER(FIND("% dfgh",tbPassiveSkills[[#This Row],[Original]])),_xlfn.CONCAT("+x%",tbPassiveSkills[[#This Row],[MetaName]]),"NO MATCH")</f>
        <v>NO MATCH</v>
      </c>
      <c r="G1713" s="2" t="s">
        <v>4072</v>
      </c>
    </row>
    <row r="1714" spans="3:7" ht="30" hidden="1" customHeight="1" x14ac:dyDescent="0.25">
      <c r="C1714" s="34" t="s">
        <v>4366</v>
      </c>
      <c r="D1714" s="34">
        <v>0.3</v>
      </c>
      <c r="E1714" s="34" t="s">
        <v>3349</v>
      </c>
      <c r="F1714" s="34" t="str">
        <f>IF(ISNUMBER(FIND("% dfgh",tbPassiveSkills[[#This Row],[Original]])),_xlfn.CONCAT("+x%",tbPassiveSkills[[#This Row],[MetaName]]),"NO MATCH")</f>
        <v>NO MATCH</v>
      </c>
      <c r="G1714" s="2" t="s">
        <v>4072</v>
      </c>
    </row>
    <row r="1715" spans="3:7" ht="30" hidden="1" customHeight="1" x14ac:dyDescent="0.25">
      <c r="C1715" s="34" t="s">
        <v>4517</v>
      </c>
      <c r="D1715" s="34">
        <v>0.24</v>
      </c>
      <c r="E1715" s="34" t="s">
        <v>3349</v>
      </c>
      <c r="F1715" s="34" t="str">
        <f>IF(ISNUMBER(FIND("% dfgh",tbPassiveSkills[[#This Row],[Original]])),_xlfn.CONCAT("+x%",tbPassiveSkills[[#This Row],[MetaName]]),"NO MATCH")</f>
        <v>NO MATCH</v>
      </c>
      <c r="G1715" s="2" t="s">
        <v>4518</v>
      </c>
    </row>
    <row r="1716" spans="3:7" ht="30" hidden="1" customHeight="1" x14ac:dyDescent="0.25">
      <c r="C1716" s="34" t="s">
        <v>3646</v>
      </c>
      <c r="D1716" s="34">
        <v>0.2</v>
      </c>
      <c r="E1716" s="34" t="s">
        <v>3349</v>
      </c>
      <c r="F1716" s="34" t="str">
        <f>IF(ISNUMBER(FIND("% dfgh",tbPassiveSkills[[#This Row],[Original]])),_xlfn.CONCAT("+x%",tbPassiveSkills[[#This Row],[MetaName]]),"NO MATCH")</f>
        <v>NO MATCH</v>
      </c>
      <c r="G1716" s="2" t="s">
        <v>3649</v>
      </c>
    </row>
    <row r="1717" spans="3:7" ht="30" hidden="1" customHeight="1" x14ac:dyDescent="0.25">
      <c r="C1717" s="34" t="s">
        <v>4057</v>
      </c>
      <c r="D1717" s="34">
        <v>0.2</v>
      </c>
      <c r="E1717" s="34" t="s">
        <v>3349</v>
      </c>
      <c r="F1717" s="34" t="str">
        <f>IF(ISNUMBER(FIND("% dfgh",tbPassiveSkills[[#This Row],[Original]])),_xlfn.CONCAT("+x%",tbPassiveSkills[[#This Row],[MetaName]]),"NO MATCH")</f>
        <v>NO MATCH</v>
      </c>
      <c r="G1717" s="2" t="s">
        <v>3649</v>
      </c>
    </row>
    <row r="1718" spans="3:7" ht="30" hidden="1" customHeight="1" x14ac:dyDescent="0.25">
      <c r="C1718" s="34" t="s">
        <v>4180</v>
      </c>
      <c r="D1718" s="34">
        <v>0.2</v>
      </c>
      <c r="E1718" s="34" t="s">
        <v>3349</v>
      </c>
      <c r="F1718" s="34" t="str">
        <f>IF(ISNUMBER(FIND("% dfgh",tbPassiveSkills[[#This Row],[Original]])),_xlfn.CONCAT("+x%",tbPassiveSkills[[#This Row],[MetaName]]),"NO MATCH")</f>
        <v>NO MATCH</v>
      </c>
      <c r="G1718" s="2" t="s">
        <v>3649</v>
      </c>
    </row>
    <row r="1719" spans="3:7" ht="30" hidden="1" customHeight="1" x14ac:dyDescent="0.25">
      <c r="C1719" s="34" t="s">
        <v>4377</v>
      </c>
      <c r="D1719" s="34">
        <v>0.2</v>
      </c>
      <c r="E1719" s="34" t="s">
        <v>3349</v>
      </c>
      <c r="F1719" s="34" t="str">
        <f>IF(ISNUMBER(FIND("% dfgh",tbPassiveSkills[[#This Row],[Original]])),_xlfn.CONCAT("+x%",tbPassiveSkills[[#This Row],[MetaName]]),"NO MATCH")</f>
        <v>NO MATCH</v>
      </c>
      <c r="G1719" s="2" t="s">
        <v>3649</v>
      </c>
    </row>
    <row r="1720" spans="3:7" ht="30" hidden="1" customHeight="1" x14ac:dyDescent="0.25">
      <c r="C1720" s="34" t="s">
        <v>4429</v>
      </c>
      <c r="D1720" s="34">
        <v>0.2</v>
      </c>
      <c r="E1720" s="34" t="s">
        <v>3349</v>
      </c>
      <c r="F1720" s="34" t="str">
        <f>IF(ISNUMBER(FIND("% dfgh",tbPassiveSkills[[#This Row],[Original]])),_xlfn.CONCAT("+x%",tbPassiveSkills[[#This Row],[MetaName]]),"NO MATCH")</f>
        <v>NO MATCH</v>
      </c>
      <c r="G1720" s="2" t="s">
        <v>3649</v>
      </c>
    </row>
    <row r="1721" spans="3:7" ht="30" hidden="1" customHeight="1" x14ac:dyDescent="0.25">
      <c r="C1721" s="34" t="s">
        <v>4464</v>
      </c>
      <c r="D1721" s="34">
        <v>0.18</v>
      </c>
      <c r="E1721" s="34" t="s">
        <v>3349</v>
      </c>
      <c r="F1721" s="34" t="str">
        <f>IF(ISNUMBER(FIND("% dfgh",tbPassiveSkills[[#This Row],[Original]])),_xlfn.CONCAT("+x%",tbPassiveSkills[[#This Row],[MetaName]]),"NO MATCH")</f>
        <v>NO MATCH</v>
      </c>
      <c r="G1721" s="2" t="s">
        <v>2219</v>
      </c>
    </row>
    <row r="1722" spans="3:7" ht="30" hidden="1" customHeight="1" x14ac:dyDescent="0.25">
      <c r="C1722" s="34" t="s">
        <v>4369</v>
      </c>
      <c r="D1722" s="34">
        <v>0.15</v>
      </c>
      <c r="E1722" s="34" t="s">
        <v>3349</v>
      </c>
      <c r="F1722" s="34" t="str">
        <f>IF(ISNUMBER(FIND("% dfgh",tbPassiveSkills[[#This Row],[Original]])),_xlfn.CONCAT("+x%",tbPassiveSkills[[#This Row],[MetaName]]),"NO MATCH")</f>
        <v>NO MATCH</v>
      </c>
      <c r="G1722" s="2" t="s">
        <v>1936</v>
      </c>
    </row>
    <row r="1723" spans="3:7" ht="30" hidden="1" customHeight="1" x14ac:dyDescent="0.25">
      <c r="C1723" s="34" t="s">
        <v>4595</v>
      </c>
      <c r="D1723" s="34">
        <v>0.15</v>
      </c>
      <c r="E1723" s="34" t="s">
        <v>3349</v>
      </c>
      <c r="F1723" s="34" t="str">
        <f>IF(ISNUMBER(FIND("% dfgh",tbPassiveSkills[[#This Row],[Original]])),_xlfn.CONCAT("+x%",tbPassiveSkills[[#This Row],[MetaName]]),"NO MATCH")</f>
        <v>NO MATCH</v>
      </c>
      <c r="G1723" s="2" t="s">
        <v>1936</v>
      </c>
    </row>
    <row r="1724" spans="3:7" ht="30" hidden="1" customHeight="1" x14ac:dyDescent="0.25">
      <c r="C1724" s="34" t="s">
        <v>4568</v>
      </c>
      <c r="D1724" s="34">
        <v>0.15</v>
      </c>
      <c r="E1724" s="34" t="s">
        <v>3348</v>
      </c>
      <c r="F1724" s="34" t="str">
        <f>IF(ISNUMBER(FIND("% dfgh",tbPassiveSkills[[#This Row],[Original]])),_xlfn.CONCAT("+x%",tbPassiveSkills[[#This Row],[MetaName]]),"NO MATCH")</f>
        <v>NO MATCH</v>
      </c>
      <c r="G1724" s="2" t="s">
        <v>4570</v>
      </c>
    </row>
    <row r="1725" spans="3:7" ht="30" hidden="1" customHeight="1" x14ac:dyDescent="0.25">
      <c r="C1725" s="34" t="s">
        <v>3598</v>
      </c>
      <c r="D1725" s="34">
        <v>0.1</v>
      </c>
      <c r="E1725" s="34" t="s">
        <v>3348</v>
      </c>
      <c r="F1725" s="34" t="str">
        <f>IF(ISNUMBER(FIND("% dfgh",tbPassiveSkills[[#This Row],[Original]])),_xlfn.CONCAT("+x%",tbPassiveSkills[[#This Row],[MetaName]]),"NO MATCH")</f>
        <v>NO MATCH</v>
      </c>
      <c r="G1725" s="2" t="s">
        <v>2187</v>
      </c>
    </row>
    <row r="1726" spans="3:7" ht="30" hidden="1" customHeight="1" x14ac:dyDescent="0.25">
      <c r="C1726" s="34" t="s">
        <v>3987</v>
      </c>
      <c r="D1726" s="34">
        <v>0.1</v>
      </c>
      <c r="E1726" s="34" t="s">
        <v>3348</v>
      </c>
      <c r="F1726" s="34" t="str">
        <f>IF(ISNUMBER(FIND("% dfgh",tbPassiveSkills[[#This Row],[Original]])),_xlfn.CONCAT("+x%",tbPassiveSkills[[#This Row],[MetaName]]),"NO MATCH")</f>
        <v>NO MATCH</v>
      </c>
      <c r="G1726" s="2" t="s">
        <v>2187</v>
      </c>
    </row>
    <row r="1727" spans="3:7" ht="30" hidden="1" customHeight="1" x14ac:dyDescent="0.25">
      <c r="C1727" s="34" t="s">
        <v>4012</v>
      </c>
      <c r="D1727" s="34">
        <v>0.1</v>
      </c>
      <c r="E1727" s="34" t="s">
        <v>3348</v>
      </c>
      <c r="F1727" s="34" t="str">
        <f>IF(ISNUMBER(FIND("% dfgh",tbPassiveSkills[[#This Row],[Original]])),_xlfn.CONCAT("+x%",tbPassiveSkills[[#This Row],[MetaName]]),"NO MATCH")</f>
        <v>NO MATCH</v>
      </c>
      <c r="G1727" s="2" t="s">
        <v>2187</v>
      </c>
    </row>
    <row r="1728" spans="3:7" ht="30" hidden="1" customHeight="1" x14ac:dyDescent="0.25">
      <c r="C1728" s="34" t="s">
        <v>4067</v>
      </c>
      <c r="D1728" s="34">
        <v>0.1</v>
      </c>
      <c r="E1728" s="34" t="s">
        <v>3348</v>
      </c>
      <c r="F1728" s="34" t="str">
        <f>IF(ISNUMBER(FIND("% dfgh",tbPassiveSkills[[#This Row],[Original]])),_xlfn.CONCAT("+x%",tbPassiveSkills[[#This Row],[MetaName]]),"NO MATCH")</f>
        <v>NO MATCH</v>
      </c>
      <c r="G1728" s="2" t="s">
        <v>2187</v>
      </c>
    </row>
    <row r="1729" spans="3:7" ht="30" hidden="1" customHeight="1" x14ac:dyDescent="0.25">
      <c r="C1729" s="34" t="s">
        <v>4272</v>
      </c>
      <c r="D1729" s="34">
        <v>0.1</v>
      </c>
      <c r="E1729" s="34" t="s">
        <v>3348</v>
      </c>
      <c r="F1729" s="34" t="str">
        <f>IF(ISNUMBER(FIND("% dfgh",tbPassiveSkills[[#This Row],[Original]])),_xlfn.CONCAT("+x%",tbPassiveSkills[[#This Row],[MetaName]]),"NO MATCH")</f>
        <v>NO MATCH</v>
      </c>
      <c r="G1729" s="2" t="s">
        <v>2187</v>
      </c>
    </row>
    <row r="1730" spans="3:7" ht="30" hidden="1" customHeight="1" x14ac:dyDescent="0.25">
      <c r="C1730" s="34" t="s">
        <v>4595</v>
      </c>
      <c r="D1730" s="34">
        <v>0.1</v>
      </c>
      <c r="E1730" s="34" t="s">
        <v>3348</v>
      </c>
      <c r="F1730" s="34" t="str">
        <f>IF(ISNUMBER(FIND("% dfgh",tbPassiveSkills[[#This Row],[Original]])),_xlfn.CONCAT("+x%",tbPassiveSkills[[#This Row],[MetaName]]),"NO MATCH")</f>
        <v>NO MATCH</v>
      </c>
      <c r="G1730" s="2" t="s">
        <v>2187</v>
      </c>
    </row>
    <row r="1731" spans="3:7" ht="30" hidden="1" customHeight="1" x14ac:dyDescent="0.25">
      <c r="C1731" s="34" t="s">
        <v>3600</v>
      </c>
      <c r="D1731" s="34">
        <v>0.6</v>
      </c>
      <c r="E1731" s="34" t="s">
        <v>3347</v>
      </c>
      <c r="F1731" s="34" t="str">
        <f>IF(ISNUMBER(FIND("% dfgh",tbPassiveSkills[[#This Row],[Original]])),_xlfn.CONCAT("+x%",tbPassiveSkills[[#This Row],[MetaName]]),"NO MATCH")</f>
        <v>NO MATCH</v>
      </c>
      <c r="G1731" s="2" t="s">
        <v>3601</v>
      </c>
    </row>
    <row r="1732" spans="3:7" ht="30" hidden="1" customHeight="1" x14ac:dyDescent="0.25">
      <c r="C1732" s="34" t="s">
        <v>4291</v>
      </c>
      <c r="D1732" s="34">
        <v>0.25</v>
      </c>
      <c r="E1732" s="34" t="s">
        <v>3345</v>
      </c>
      <c r="F1732" s="34" t="str">
        <f>IF(ISNUMBER(FIND("% dfgh",tbPassiveSkills[[#This Row],[Original]])),_xlfn.CONCAT("+x%",tbPassiveSkills[[#This Row],[MetaName]]),"NO MATCH")</f>
        <v>NO MATCH</v>
      </c>
      <c r="G1732" s="2" t="s">
        <v>4294</v>
      </c>
    </row>
    <row r="1733" spans="3:7" ht="30" hidden="1" customHeight="1" x14ac:dyDescent="0.25">
      <c r="C1733" s="34" t="s">
        <v>4297</v>
      </c>
      <c r="D1733" s="34">
        <v>0.25</v>
      </c>
      <c r="E1733" s="34" t="s">
        <v>3345</v>
      </c>
      <c r="F1733" s="34" t="str">
        <f>IF(ISNUMBER(FIND("% dfgh",tbPassiveSkills[[#This Row],[Original]])),_xlfn.CONCAT("+x%",tbPassiveSkills[[#This Row],[MetaName]]),"NO MATCH")</f>
        <v>NO MATCH</v>
      </c>
      <c r="G1733" s="2" t="s">
        <v>4294</v>
      </c>
    </row>
    <row r="1734" spans="3:7" ht="30" hidden="1" customHeight="1" x14ac:dyDescent="0.25">
      <c r="C1734" s="34" t="s">
        <v>4339</v>
      </c>
      <c r="D1734" s="34">
        <v>0.24</v>
      </c>
      <c r="E1734" s="34" t="s">
        <v>3344</v>
      </c>
      <c r="F1734" s="34" t="str">
        <f>IF(ISNUMBER(FIND("% dfgh",tbPassiveSkills[[#This Row],[Original]])),_xlfn.CONCAT("+x%",tbPassiveSkills[[#This Row],[MetaName]]),"NO MATCH")</f>
        <v>NO MATCH</v>
      </c>
      <c r="G1734" s="2" t="s">
        <v>4340</v>
      </c>
    </row>
    <row r="1735" spans="3:7" ht="30" hidden="1" customHeight="1" x14ac:dyDescent="0.25">
      <c r="C1735" s="34" t="s">
        <v>4299</v>
      </c>
      <c r="D1735" s="34">
        <v>0.3</v>
      </c>
      <c r="E1735" s="34" t="s">
        <v>3343</v>
      </c>
      <c r="F1735" s="34" t="str">
        <f>IF(ISNUMBER(FIND("% dfgh",tbPassiveSkills[[#This Row],[Original]])),_xlfn.CONCAT("+x%",tbPassiveSkills[[#This Row],[MetaName]]),"NO MATCH")</f>
        <v>NO MATCH</v>
      </c>
      <c r="G1735" s="2" t="s">
        <v>4300</v>
      </c>
    </row>
    <row r="1736" spans="3:7" ht="30" hidden="1" customHeight="1" x14ac:dyDescent="0.25">
      <c r="C1736" s="34" t="s">
        <v>4087</v>
      </c>
      <c r="D1736" s="34">
        <v>0.3</v>
      </c>
      <c r="E1736" s="34" t="s">
        <v>3342</v>
      </c>
      <c r="F1736" s="34" t="str">
        <f>IF(ISNUMBER(FIND("% dfgh",tbPassiveSkills[[#This Row],[Original]])),_xlfn.CONCAT("+x%",tbPassiveSkills[[#This Row],[MetaName]]),"NO MATCH")</f>
        <v>NO MATCH</v>
      </c>
      <c r="G1736" s="2" t="s">
        <v>4088</v>
      </c>
    </row>
    <row r="1737" spans="3:7" ht="30" hidden="1" customHeight="1" x14ac:dyDescent="0.25">
      <c r="C1737" s="34" t="s">
        <v>3818</v>
      </c>
      <c r="D1737" s="34">
        <v>0.24</v>
      </c>
      <c r="E1737" s="34" t="s">
        <v>3341</v>
      </c>
      <c r="F1737" s="34" t="str">
        <f>IF(ISNUMBER(FIND("% dfgh",tbPassiveSkills[[#This Row],[Original]])),_xlfn.CONCAT("+x%",tbPassiveSkills[[#This Row],[MetaName]]),"NO MATCH")</f>
        <v>NO MATCH</v>
      </c>
      <c r="G1737" s="2" t="s">
        <v>3821</v>
      </c>
    </row>
    <row r="1738" spans="3:7" ht="30" hidden="1" customHeight="1" x14ac:dyDescent="0.25">
      <c r="C1738" s="34" t="s">
        <v>3925</v>
      </c>
      <c r="D1738" s="34">
        <v>0.24</v>
      </c>
      <c r="E1738" s="34" t="s">
        <v>3341</v>
      </c>
      <c r="F1738" s="34" t="str">
        <f>IF(ISNUMBER(FIND("% dfgh",tbPassiveSkills[[#This Row],[Original]])),_xlfn.CONCAT("+x%",tbPassiveSkills[[#This Row],[MetaName]]),"NO MATCH")</f>
        <v>NO MATCH</v>
      </c>
      <c r="G1738" s="2" t="s">
        <v>3821</v>
      </c>
    </row>
    <row r="1739" spans="3:7" ht="30" hidden="1" customHeight="1" x14ac:dyDescent="0.25">
      <c r="C1739" s="34" t="s">
        <v>4064</v>
      </c>
      <c r="D1739" s="34">
        <v>0.2</v>
      </c>
      <c r="E1739" s="34" t="s">
        <v>3341</v>
      </c>
      <c r="F1739" s="34" t="str">
        <f>IF(ISNUMBER(FIND("% dfgh",tbPassiveSkills[[#This Row],[Original]])),_xlfn.CONCAT("+x%",tbPassiveSkills[[#This Row],[MetaName]]),"NO MATCH")</f>
        <v>NO MATCH</v>
      </c>
      <c r="G1739" s="2" t="s">
        <v>4065</v>
      </c>
    </row>
    <row r="1740" spans="3:7" ht="30" hidden="1" customHeight="1" x14ac:dyDescent="0.25">
      <c r="C1740" s="34" t="s">
        <v>4337</v>
      </c>
      <c r="D1740" s="34">
        <v>0.2</v>
      </c>
      <c r="E1740" s="34" t="s">
        <v>3341</v>
      </c>
      <c r="F1740" s="34" t="str">
        <f>IF(ISNUMBER(FIND("% dfgh",tbPassiveSkills[[#This Row],[Original]])),_xlfn.CONCAT("+x%",tbPassiveSkills[[#This Row],[MetaName]]),"NO MATCH")</f>
        <v>NO MATCH</v>
      </c>
      <c r="G1740" s="2" t="s">
        <v>4065</v>
      </c>
    </row>
    <row r="1741" spans="3:7" ht="30" hidden="1" customHeight="1" x14ac:dyDescent="0.25">
      <c r="C1741" s="34" t="s">
        <v>4337</v>
      </c>
      <c r="D1741" s="34">
        <v>0.2</v>
      </c>
      <c r="E1741" s="34" t="s">
        <v>4764</v>
      </c>
      <c r="F1741" s="34" t="str">
        <f>IF(ISNUMBER(FIND("% dfgh",tbPassiveSkills[[#This Row],[Original]])),_xlfn.CONCAT("+x%",tbPassiveSkills[[#This Row],[MetaName]]),"NO MATCH")</f>
        <v>NO MATCH</v>
      </c>
      <c r="G1741" s="2" t="s">
        <v>4338</v>
      </c>
    </row>
    <row r="1742" spans="3:7" ht="30" hidden="1" customHeight="1" x14ac:dyDescent="0.25">
      <c r="C1742" s="34" t="s">
        <v>3931</v>
      </c>
      <c r="D1742" s="34">
        <v>0.5</v>
      </c>
      <c r="E1742" s="34" t="s">
        <v>3340</v>
      </c>
      <c r="F1742" s="34" t="str">
        <f>IF(ISNUMBER(FIND("% dfgh",tbPassiveSkills[[#This Row],[Original]])),_xlfn.CONCAT("+x%",tbPassiveSkills[[#This Row],[MetaName]]),"NO MATCH")</f>
        <v>NO MATCH</v>
      </c>
      <c r="G1742" s="2" t="s">
        <v>3932</v>
      </c>
    </row>
    <row r="1743" spans="3:7" ht="30" hidden="1" customHeight="1" x14ac:dyDescent="0.25">
      <c r="C1743" s="34" t="s">
        <v>3634</v>
      </c>
      <c r="D1743" s="34">
        <v>0.3</v>
      </c>
      <c r="E1743" s="34" t="s">
        <v>3340</v>
      </c>
      <c r="F1743" s="34" t="str">
        <f>IF(ISNUMBER(FIND("% dfgh",tbPassiveSkills[[#This Row],[Original]])),_xlfn.CONCAT("+x%",tbPassiveSkills[[#This Row],[MetaName]]),"NO MATCH")</f>
        <v>NO MATCH</v>
      </c>
      <c r="G1743" s="2" t="s">
        <v>3635</v>
      </c>
    </row>
    <row r="1744" spans="3:7" ht="30" hidden="1" customHeight="1" x14ac:dyDescent="0.25">
      <c r="C1744" s="34" t="s">
        <v>3954</v>
      </c>
      <c r="D1744" s="34">
        <v>0.2</v>
      </c>
      <c r="E1744" s="34" t="s">
        <v>3340</v>
      </c>
      <c r="F1744" s="34" t="str">
        <f>IF(ISNUMBER(FIND("% dfgh",tbPassiveSkills[[#This Row],[Original]])),_xlfn.CONCAT("+x%",tbPassiveSkills[[#This Row],[MetaName]]),"NO MATCH")</f>
        <v>NO MATCH</v>
      </c>
      <c r="G1744" s="2" t="s">
        <v>3955</v>
      </c>
    </row>
    <row r="1745" spans="3:7" ht="30" hidden="1" customHeight="1" x14ac:dyDescent="0.25">
      <c r="C1745" s="34" t="s">
        <v>4009</v>
      </c>
      <c r="D1745" s="34">
        <v>0.15</v>
      </c>
      <c r="E1745" s="34" t="s">
        <v>3340</v>
      </c>
      <c r="F1745" s="34" t="str">
        <f>IF(ISNUMBER(FIND("% dfgh",tbPassiveSkills[[#This Row],[Original]])),_xlfn.CONCAT("+x%",tbPassiveSkills[[#This Row],[MetaName]]),"NO MATCH")</f>
        <v>NO MATCH</v>
      </c>
      <c r="G1745" s="2" t="s">
        <v>4011</v>
      </c>
    </row>
    <row r="1746" spans="3:7" ht="30" hidden="1" customHeight="1" x14ac:dyDescent="0.25">
      <c r="C1746" s="34" t="s">
        <v>3928</v>
      </c>
      <c r="D1746" s="34">
        <v>0.12</v>
      </c>
      <c r="E1746" s="34" t="s">
        <v>3340</v>
      </c>
      <c r="F1746" s="34" t="str">
        <f>IF(ISNUMBER(FIND("% dfgh",tbPassiveSkills[[#This Row],[Original]])),_xlfn.CONCAT("+x%",tbPassiveSkills[[#This Row],[MetaName]]),"NO MATCH")</f>
        <v>NO MATCH</v>
      </c>
      <c r="G1746" s="2" t="s">
        <v>2164</v>
      </c>
    </row>
    <row r="1747" spans="3:7" ht="30" hidden="1" customHeight="1" x14ac:dyDescent="0.25">
      <c r="C1747" s="34" t="s">
        <v>3933</v>
      </c>
      <c r="D1747" s="34">
        <v>0.12</v>
      </c>
      <c r="E1747" s="34" t="s">
        <v>3340</v>
      </c>
      <c r="F1747" s="34" t="str">
        <f>IF(ISNUMBER(FIND("% dfgh",tbPassiveSkills[[#This Row],[Original]])),_xlfn.CONCAT("+x%",tbPassiveSkills[[#This Row],[MetaName]]),"NO MATCH")</f>
        <v>NO MATCH</v>
      </c>
      <c r="G1747" s="2" t="s">
        <v>2164</v>
      </c>
    </row>
    <row r="1748" spans="3:7" ht="30" hidden="1" customHeight="1" x14ac:dyDescent="0.25">
      <c r="C1748" s="34" t="s">
        <v>4178</v>
      </c>
      <c r="D1748" s="34">
        <v>0.12</v>
      </c>
      <c r="E1748" s="34" t="s">
        <v>3340</v>
      </c>
      <c r="F1748" s="34" t="str">
        <f>IF(ISNUMBER(FIND("% dfgh",tbPassiveSkills[[#This Row],[Original]])),_xlfn.CONCAT("+x%",tbPassiveSkills[[#This Row],[MetaName]]),"NO MATCH")</f>
        <v>NO MATCH</v>
      </c>
      <c r="G1748" s="2" t="s">
        <v>2164</v>
      </c>
    </row>
    <row r="1749" spans="3:7" ht="30" hidden="1" customHeight="1" x14ac:dyDescent="0.25">
      <c r="C1749" s="34" t="s">
        <v>3839</v>
      </c>
      <c r="D1749" s="34">
        <v>0.1</v>
      </c>
      <c r="E1749" s="34" t="s">
        <v>4724</v>
      </c>
      <c r="F1749" s="34" t="str">
        <f>IF(ISNUMBER(FIND("% dfgh",tbPassiveSkills[[#This Row],[Original]])),_xlfn.CONCAT("+x%",tbPassiveSkills[[#This Row],[MetaName]]),"NO MATCH")</f>
        <v>NO MATCH</v>
      </c>
      <c r="G1749" s="2" t="s">
        <v>3840</v>
      </c>
    </row>
    <row r="1750" spans="3:7" ht="30" hidden="1" customHeight="1" x14ac:dyDescent="0.25">
      <c r="C1750" s="34" t="s">
        <v>4435</v>
      </c>
      <c r="D1750" s="34">
        <v>0.1</v>
      </c>
      <c r="E1750" s="34" t="s">
        <v>3339</v>
      </c>
      <c r="F1750" s="34" t="str">
        <f>IF(ISNUMBER(FIND("% dfgh",tbPassiveSkills[[#This Row],[Original]])),_xlfn.CONCAT("+x%",tbPassiveSkills[[#This Row],[MetaName]]),"NO MATCH")</f>
        <v>NO MATCH</v>
      </c>
      <c r="G1750" s="2" t="s">
        <v>4437</v>
      </c>
    </row>
    <row r="1751" spans="3:7" ht="30" hidden="1" customHeight="1" x14ac:dyDescent="0.25">
      <c r="C1751" s="34" t="s">
        <v>4169</v>
      </c>
      <c r="D1751" s="34">
        <v>0.05</v>
      </c>
      <c r="E1751" s="34" t="s">
        <v>3339</v>
      </c>
      <c r="F1751" s="34" t="str">
        <f>IF(ISNUMBER(FIND("% dfgh",tbPassiveSkills[[#This Row],[Original]])),_xlfn.CONCAT("+x%",tbPassiveSkills[[#This Row],[MetaName]]),"NO MATCH")</f>
        <v>NO MATCH</v>
      </c>
      <c r="G1751" s="2" t="s">
        <v>2067</v>
      </c>
    </row>
    <row r="1752" spans="3:7" ht="30" hidden="1" customHeight="1" x14ac:dyDescent="0.25">
      <c r="C1752" s="34" t="s">
        <v>3826</v>
      </c>
      <c r="D1752" s="34">
        <v>0.2</v>
      </c>
      <c r="E1752" s="34" t="s">
        <v>4754</v>
      </c>
      <c r="F1752" s="34" t="str">
        <f>IF(ISNUMBER(FIND("% dfgh",tbPassiveSkills[[#This Row],[Original]])),_xlfn.CONCAT("+x%",tbPassiveSkills[[#This Row],[MetaName]]),"NO MATCH")</f>
        <v>NO MATCH</v>
      </c>
      <c r="G1752" s="2" t="s">
        <v>3829</v>
      </c>
    </row>
    <row r="1753" spans="3:7" ht="30" hidden="1" customHeight="1" x14ac:dyDescent="0.25">
      <c r="C1753" s="34" t="s">
        <v>4490</v>
      </c>
      <c r="D1753" s="34">
        <v>0.2</v>
      </c>
      <c r="E1753" s="34" t="s">
        <v>4767</v>
      </c>
      <c r="F1753" s="34" t="str">
        <f>IF(ISNUMBER(FIND("% dfgh",tbPassiveSkills[[#This Row],[Original]])),_xlfn.CONCAT("+x%",tbPassiveSkills[[#This Row],[MetaName]]),"NO MATCH")</f>
        <v>NO MATCH</v>
      </c>
      <c r="G1753" s="2" t="s">
        <v>4492</v>
      </c>
    </row>
    <row r="1754" spans="3:7" ht="30" hidden="1" customHeight="1" x14ac:dyDescent="0.25">
      <c r="C1754" s="34" t="s">
        <v>3634</v>
      </c>
      <c r="D1754" s="34">
        <v>0.2</v>
      </c>
      <c r="E1754" s="34" t="s">
        <v>3338</v>
      </c>
      <c r="F1754" s="34" t="str">
        <f>IF(ISNUMBER(FIND("% dfgh",tbPassiveSkills[[#This Row],[Original]])),_xlfn.CONCAT("+x%",tbPassiveSkills[[#This Row],[MetaName]]),"NO MATCH")</f>
        <v>NO MATCH</v>
      </c>
      <c r="G1754" s="2" t="s">
        <v>3636</v>
      </c>
    </row>
    <row r="1755" spans="3:7" ht="30" hidden="1" customHeight="1" x14ac:dyDescent="0.25">
      <c r="C1755" s="34" t="s">
        <v>3954</v>
      </c>
      <c r="D1755" s="34">
        <v>0.2</v>
      </c>
      <c r="E1755" s="34" t="s">
        <v>3338</v>
      </c>
      <c r="F1755" s="34" t="str">
        <f>IF(ISNUMBER(FIND("% dfgh",tbPassiveSkills[[#This Row],[Original]])),_xlfn.CONCAT("+x%",tbPassiveSkills[[#This Row],[MetaName]]),"NO MATCH")</f>
        <v>NO MATCH</v>
      </c>
      <c r="G1755" s="2" t="s">
        <v>3636</v>
      </c>
    </row>
    <row r="1756" spans="3:7" ht="30" hidden="1" customHeight="1" x14ac:dyDescent="0.25">
      <c r="C1756" s="34" t="s">
        <v>4500</v>
      </c>
      <c r="D1756" s="34">
        <v>0.2</v>
      </c>
      <c r="E1756" s="34" t="s">
        <v>3338</v>
      </c>
      <c r="F1756" s="34" t="str">
        <f>IF(ISNUMBER(FIND("% dfgh",tbPassiveSkills[[#This Row],[Original]])),_xlfn.CONCAT("+x%",tbPassiveSkills[[#This Row],[MetaName]]),"NO MATCH")</f>
        <v>NO MATCH</v>
      </c>
      <c r="G1756" s="2" t="s">
        <v>3636</v>
      </c>
    </row>
    <row r="1757" spans="3:7" ht="30" hidden="1" customHeight="1" x14ac:dyDescent="0.25">
      <c r="C1757" s="34" t="s">
        <v>3668</v>
      </c>
      <c r="D1757" s="34">
        <v>0.15</v>
      </c>
      <c r="E1757" s="34" t="s">
        <v>4735</v>
      </c>
      <c r="F1757" s="34" t="str">
        <f>IF(ISNUMBER(FIND("% dfgh",tbPassiveSkills[[#This Row],[Original]])),_xlfn.CONCAT("+x%",tbPassiveSkills[[#This Row],[MetaName]]),"NO MATCH")</f>
        <v>NO MATCH</v>
      </c>
      <c r="G1757" s="2" t="s">
        <v>3669</v>
      </c>
    </row>
    <row r="1758" spans="3:7" ht="30" hidden="1" customHeight="1" x14ac:dyDescent="0.25">
      <c r="C1758" s="34" t="s">
        <v>4375</v>
      </c>
      <c r="D1758" s="34">
        <v>0.1</v>
      </c>
      <c r="E1758" s="34" t="s">
        <v>4735</v>
      </c>
      <c r="F1758" s="34" t="str">
        <f>IF(ISNUMBER(FIND("% dfgh",tbPassiveSkills[[#This Row],[Original]])),_xlfn.CONCAT("+x%",tbPassiveSkills[[#This Row],[MetaName]]),"NO MATCH")</f>
        <v>NO MATCH</v>
      </c>
      <c r="G1758" s="2" t="s">
        <v>4376</v>
      </c>
    </row>
    <row r="1759" spans="3:7" ht="30" hidden="1" customHeight="1" x14ac:dyDescent="0.25">
      <c r="C1759" s="34" t="s">
        <v>4191</v>
      </c>
      <c r="D1759" s="34">
        <v>0.14000000000000001</v>
      </c>
      <c r="E1759" s="34" t="s">
        <v>3337</v>
      </c>
      <c r="F1759" s="34" t="str">
        <f>IF(ISNUMBER(FIND("% dfgh",tbPassiveSkills[[#This Row],[Original]])),_xlfn.CONCAT("+x%",tbPassiveSkills[[#This Row],[MetaName]]),"NO MATCH")</f>
        <v>NO MATCH</v>
      </c>
      <c r="G1759" s="2" t="s">
        <v>4192</v>
      </c>
    </row>
    <row r="1760" spans="3:7" ht="30" hidden="1" customHeight="1" x14ac:dyDescent="0.25">
      <c r="C1760" s="34" t="s">
        <v>4466</v>
      </c>
      <c r="D1760" s="34">
        <v>0.1</v>
      </c>
      <c r="E1760" s="34" t="s">
        <v>3337</v>
      </c>
      <c r="F1760" s="34" t="str">
        <f>IF(ISNUMBER(FIND("% dfgh",tbPassiveSkills[[#This Row],[Original]])),_xlfn.CONCAT("+x%",tbPassiveSkills[[#This Row],[MetaName]]),"NO MATCH")</f>
        <v>NO MATCH</v>
      </c>
      <c r="G1760" s="2" t="s">
        <v>4468</v>
      </c>
    </row>
    <row r="1761" spans="3:7" ht="30" hidden="1" customHeight="1" x14ac:dyDescent="0.25">
      <c r="C1761" s="34" t="s">
        <v>3776</v>
      </c>
      <c r="D1761" s="34">
        <v>0.06</v>
      </c>
      <c r="E1761" s="34" t="s">
        <v>3337</v>
      </c>
      <c r="F1761" s="34" t="str">
        <f>IF(ISNUMBER(FIND("% dfgh",tbPassiveSkills[[#This Row],[Original]])),_xlfn.CONCAT("+x%",tbPassiveSkills[[#This Row],[MetaName]]),"NO MATCH")</f>
        <v>NO MATCH</v>
      </c>
      <c r="G1761" s="2" t="s">
        <v>1865</v>
      </c>
    </row>
    <row r="1762" spans="3:7" ht="30" hidden="1" customHeight="1" x14ac:dyDescent="0.25">
      <c r="C1762" s="34" t="s">
        <v>3782</v>
      </c>
      <c r="D1762" s="34">
        <v>0.06</v>
      </c>
      <c r="E1762" s="34" t="s">
        <v>3337</v>
      </c>
      <c r="F1762" s="34" t="str">
        <f>IF(ISNUMBER(FIND("% dfgh",tbPassiveSkills[[#This Row],[Original]])),_xlfn.CONCAT("+x%",tbPassiveSkills[[#This Row],[MetaName]]),"NO MATCH")</f>
        <v>NO MATCH</v>
      </c>
      <c r="G1762" s="2" t="s">
        <v>1865</v>
      </c>
    </row>
    <row r="1763" spans="3:7" ht="30" hidden="1" customHeight="1" x14ac:dyDescent="0.25">
      <c r="C1763" s="34" t="s">
        <v>4215</v>
      </c>
      <c r="D1763" s="34">
        <v>0.06</v>
      </c>
      <c r="E1763" s="34" t="s">
        <v>3337</v>
      </c>
      <c r="F1763" s="34" t="str">
        <f>IF(ISNUMBER(FIND("% dfgh",tbPassiveSkills[[#This Row],[Original]])),_xlfn.CONCAT("+x%",tbPassiveSkills[[#This Row],[MetaName]]),"NO MATCH")</f>
        <v>NO MATCH</v>
      </c>
      <c r="G1763" s="2" t="s">
        <v>1865</v>
      </c>
    </row>
    <row r="1764" spans="3:7" ht="30" hidden="1" customHeight="1" x14ac:dyDescent="0.25">
      <c r="C1764" s="34" t="s">
        <v>3886</v>
      </c>
      <c r="D1764" s="34">
        <v>0.03</v>
      </c>
      <c r="E1764" s="34" t="s">
        <v>3337</v>
      </c>
      <c r="F1764" s="34" t="str">
        <f>IF(ISNUMBER(FIND("% dfgh",tbPassiveSkills[[#This Row],[Original]])),_xlfn.CONCAT("+x%",tbPassiveSkills[[#This Row],[MetaName]]),"NO MATCH")</f>
        <v>NO MATCH</v>
      </c>
      <c r="G1764" s="2" t="s">
        <v>3887</v>
      </c>
    </row>
    <row r="1765" spans="3:7" ht="30" hidden="1" customHeight="1" x14ac:dyDescent="0.25">
      <c r="C1765" s="34" t="s">
        <v>3751</v>
      </c>
      <c r="D1765" s="34">
        <v>0.2</v>
      </c>
      <c r="E1765" s="34" t="s">
        <v>3336</v>
      </c>
      <c r="F1765" s="34" t="str">
        <f>IF(ISNUMBER(FIND("% dfgh",tbPassiveSkills[[#This Row],[Original]])),_xlfn.CONCAT("+x%",tbPassiveSkills[[#This Row],[MetaName]]),"NO MATCH")</f>
        <v>NO MATCH</v>
      </c>
      <c r="G1765" s="2" t="s">
        <v>2623</v>
      </c>
    </row>
    <row r="1766" spans="3:7" ht="30" hidden="1" customHeight="1" x14ac:dyDescent="0.25">
      <c r="C1766" s="34" t="s">
        <v>4426</v>
      </c>
      <c r="D1766" s="34">
        <v>0.15</v>
      </c>
      <c r="E1766" s="34" t="s">
        <v>3336</v>
      </c>
      <c r="F1766" s="34" t="str">
        <f>IF(ISNUMBER(FIND("% dfgh",tbPassiveSkills[[#This Row],[Original]])),_xlfn.CONCAT("+x%",tbPassiveSkills[[#This Row],[MetaName]]),"NO MATCH")</f>
        <v>NO MATCH</v>
      </c>
      <c r="G1766" s="2" t="s">
        <v>2339</v>
      </c>
    </row>
    <row r="1767" spans="3:7" ht="30" hidden="1" customHeight="1" x14ac:dyDescent="0.25">
      <c r="C1767" s="34" t="s">
        <v>3624</v>
      </c>
      <c r="D1767" s="34">
        <v>0.1</v>
      </c>
      <c r="E1767" s="34" t="s">
        <v>3336</v>
      </c>
      <c r="F1767" s="34" t="str">
        <f>IF(ISNUMBER(FIND("% dfgh",tbPassiveSkills[[#This Row],[Original]])),_xlfn.CONCAT("+x%",tbPassiveSkills[[#This Row],[MetaName]]),"NO MATCH")</f>
        <v>NO MATCH</v>
      </c>
      <c r="G1767" s="2" t="s">
        <v>2338</v>
      </c>
    </row>
    <row r="1768" spans="3:7" ht="30" hidden="1" customHeight="1" x14ac:dyDescent="0.25">
      <c r="C1768" s="34" t="s">
        <v>3833</v>
      </c>
      <c r="D1768" s="34">
        <v>0.1</v>
      </c>
      <c r="E1768" s="34" t="s">
        <v>3336</v>
      </c>
      <c r="F1768" s="34" t="str">
        <f>IF(ISNUMBER(FIND("% dfgh",tbPassiveSkills[[#This Row],[Original]])),_xlfn.CONCAT("+x%",tbPassiveSkills[[#This Row],[MetaName]]),"NO MATCH")</f>
        <v>NO MATCH</v>
      </c>
      <c r="G1768" s="2" t="s">
        <v>2338</v>
      </c>
    </row>
    <row r="1769" spans="3:7" ht="30" hidden="1" customHeight="1" x14ac:dyDescent="0.25">
      <c r="C1769" s="34" t="s">
        <v>4431</v>
      </c>
      <c r="D1769" s="34">
        <v>0.25</v>
      </c>
      <c r="E1769" s="34" t="s">
        <v>3335</v>
      </c>
      <c r="F1769" s="34" t="str">
        <f>IF(ISNUMBER(FIND("% dfgh",tbPassiveSkills[[#This Row],[Original]])),_xlfn.CONCAT("+x%",tbPassiveSkills[[#This Row],[MetaName]]),"NO MATCH")</f>
        <v>NO MATCH</v>
      </c>
      <c r="G1769" s="2" t="s">
        <v>4434</v>
      </c>
    </row>
    <row r="1770" spans="3:7" ht="30" hidden="1" customHeight="1" x14ac:dyDescent="0.25">
      <c r="C1770" s="34" t="s">
        <v>4124</v>
      </c>
      <c r="D1770" s="34">
        <v>0.2</v>
      </c>
      <c r="E1770" s="34" t="s">
        <v>4759</v>
      </c>
      <c r="F1770" s="34" t="str">
        <f>IF(ISNUMBER(FIND("% dfgh",tbPassiveSkills[[#This Row],[Original]])),_xlfn.CONCAT("+x%",tbPassiveSkills[[#This Row],[MetaName]]),"NO MATCH")</f>
        <v>NO MATCH</v>
      </c>
      <c r="G1770" s="2" t="s">
        <v>4125</v>
      </c>
    </row>
    <row r="1771" spans="3:7" ht="30" hidden="1" customHeight="1" x14ac:dyDescent="0.25">
      <c r="C1771" s="34" t="s">
        <v>4494</v>
      </c>
      <c r="D1771" s="34">
        <v>0.1</v>
      </c>
      <c r="E1771" s="34" t="s">
        <v>4737</v>
      </c>
      <c r="F1771" s="34" t="str">
        <f>IF(ISNUMBER(FIND("% dfgh",tbPassiveSkills[[#This Row],[Original]])),_xlfn.CONCAT("+x%",tbPassiveSkills[[#This Row],[MetaName]]),"NO MATCH")</f>
        <v>NO MATCH</v>
      </c>
      <c r="G1771" s="2" t="s">
        <v>4495</v>
      </c>
    </row>
    <row r="1772" spans="3:7" ht="30" hidden="1" customHeight="1" x14ac:dyDescent="0.25">
      <c r="C1772" s="34" t="s">
        <v>4352</v>
      </c>
      <c r="D1772" s="34">
        <v>0.1</v>
      </c>
      <c r="E1772" s="34" t="s">
        <v>3332</v>
      </c>
      <c r="F1772" s="34" t="str">
        <f>IF(ISNUMBER(FIND("% dfgh",tbPassiveSkills[[#This Row],[Original]])),_xlfn.CONCAT("+x%",tbPassiveSkills[[#This Row],[MetaName]]),"NO MATCH")</f>
        <v>NO MATCH</v>
      </c>
      <c r="G1772" s="2" t="s">
        <v>2257</v>
      </c>
    </row>
    <row r="1773" spans="3:7" ht="30" hidden="1" customHeight="1" x14ac:dyDescent="0.25">
      <c r="C1773" s="34" t="s">
        <v>4494</v>
      </c>
      <c r="D1773" s="34">
        <v>0.1</v>
      </c>
      <c r="E1773" s="34" t="s">
        <v>3332</v>
      </c>
      <c r="F1773" s="34" t="str">
        <f>IF(ISNUMBER(FIND("% dfgh",tbPassiveSkills[[#This Row],[Original]])),_xlfn.CONCAT("+x%",tbPassiveSkills[[#This Row],[MetaName]]),"NO MATCH")</f>
        <v>NO MATCH</v>
      </c>
      <c r="G1773" s="2" t="s">
        <v>2257</v>
      </c>
    </row>
    <row r="1774" spans="3:7" ht="30" hidden="1" customHeight="1" x14ac:dyDescent="0.25">
      <c r="C1774" s="34" t="s">
        <v>3755</v>
      </c>
      <c r="D1774" s="34">
        <v>0.2</v>
      </c>
      <c r="E1774" s="34" t="s">
        <v>3331</v>
      </c>
      <c r="F1774" s="34" t="str">
        <f>IF(ISNUMBER(FIND("% dfgh",tbPassiveSkills[[#This Row],[Original]])),_xlfn.CONCAT("+x%",tbPassiveSkills[[#This Row],[MetaName]]),"NO MATCH")</f>
        <v>NO MATCH</v>
      </c>
      <c r="G1774" s="2" t="s">
        <v>3758</v>
      </c>
    </row>
    <row r="1775" spans="3:7" ht="30" hidden="1" customHeight="1" x14ac:dyDescent="0.25">
      <c r="C1775" s="34" t="s">
        <v>4043</v>
      </c>
      <c r="D1775" s="34">
        <v>0.2</v>
      </c>
      <c r="E1775" s="34" t="s">
        <v>3331</v>
      </c>
      <c r="F1775" s="34" t="str">
        <f>IF(ISNUMBER(FIND("% dfgh",tbPassiveSkills[[#This Row],[Original]])),_xlfn.CONCAT("+x%",tbPassiveSkills[[#This Row],[MetaName]]),"NO MATCH")</f>
        <v>NO MATCH</v>
      </c>
      <c r="G1775" s="2" t="s">
        <v>3758</v>
      </c>
    </row>
    <row r="1776" spans="3:7" ht="30" hidden="1" customHeight="1" x14ac:dyDescent="0.25">
      <c r="C1776" s="34" t="s">
        <v>4051</v>
      </c>
      <c r="D1776" s="34">
        <v>0.2</v>
      </c>
      <c r="E1776" s="34" t="s">
        <v>3331</v>
      </c>
      <c r="F1776" s="34" t="str">
        <f>IF(ISNUMBER(FIND("% dfgh",tbPassiveSkills[[#This Row],[Original]])),_xlfn.CONCAT("+x%",tbPassiveSkills[[#This Row],[MetaName]]),"NO MATCH")</f>
        <v>NO MATCH</v>
      </c>
      <c r="G1776" s="2" t="s">
        <v>3758</v>
      </c>
    </row>
    <row r="1777" spans="3:7" ht="30" hidden="1" customHeight="1" x14ac:dyDescent="0.25">
      <c r="C1777" s="34" t="s">
        <v>4015</v>
      </c>
      <c r="D1777" s="34">
        <v>0.1</v>
      </c>
      <c r="E1777" s="34" t="s">
        <v>3331</v>
      </c>
      <c r="F1777" s="34" t="str">
        <f>IF(ISNUMBER(FIND("% dfgh",tbPassiveSkills[[#This Row],[Original]])),_xlfn.CONCAT("+x%",tbPassiveSkills[[#This Row],[MetaName]]),"NO MATCH")</f>
        <v>NO MATCH</v>
      </c>
      <c r="G1777" s="2" t="s">
        <v>2030</v>
      </c>
    </row>
    <row r="1778" spans="3:7" ht="30" hidden="1" customHeight="1" x14ac:dyDescent="0.25">
      <c r="C1778" s="34" t="s">
        <v>4101</v>
      </c>
      <c r="D1778" s="34">
        <v>0.3</v>
      </c>
      <c r="E1778" s="34" t="s">
        <v>3330</v>
      </c>
      <c r="F1778" s="34" t="str">
        <f>IF(ISNUMBER(FIND("% dfgh",tbPassiveSkills[[#This Row],[Original]])),_xlfn.CONCAT("+x%",tbPassiveSkills[[#This Row],[MetaName]]),"NO MATCH")</f>
        <v>NO MATCH</v>
      </c>
      <c r="G1778" s="2" t="s">
        <v>4103</v>
      </c>
    </row>
    <row r="1779" spans="3:7" ht="30" hidden="1" customHeight="1" x14ac:dyDescent="0.25">
      <c r="C1779" s="34" t="s">
        <v>4312</v>
      </c>
      <c r="D1779" s="34">
        <v>0.5</v>
      </c>
      <c r="E1779" s="34" t="s">
        <v>4785</v>
      </c>
      <c r="F1779" s="34" t="str">
        <f>IF(ISNUMBER(FIND("% dfgh",tbPassiveSkills[[#This Row],[Original]])),_xlfn.CONCAT("+x%",tbPassiveSkills[[#This Row],[MetaName]]),"NO MATCH")</f>
        <v>NO MATCH</v>
      </c>
      <c r="G1779" s="2" t="s">
        <v>4314</v>
      </c>
    </row>
    <row r="1780" spans="3:7" ht="30" hidden="1" customHeight="1" x14ac:dyDescent="0.25">
      <c r="C1780" s="34" t="s">
        <v>3586</v>
      </c>
      <c r="D1780" s="34">
        <v>0.1</v>
      </c>
      <c r="E1780" s="34" t="s">
        <v>4714</v>
      </c>
      <c r="F1780" s="34" t="str">
        <f>IF(ISNUMBER(FIND("% dfgh",tbPassiveSkills[[#This Row],[Original]])),_xlfn.CONCAT("+x%",tbPassiveSkills[[#This Row],[MetaName]]),"NO MATCH")</f>
        <v>NO MATCH</v>
      </c>
      <c r="G1780" s="2" t="s">
        <v>3588</v>
      </c>
    </row>
    <row r="1781" spans="3:7" ht="30" hidden="1" customHeight="1" x14ac:dyDescent="0.25">
      <c r="C1781" s="34" t="s">
        <v>3751</v>
      </c>
      <c r="D1781" s="34">
        <v>0.2</v>
      </c>
      <c r="E1781" s="34" t="s">
        <v>3328</v>
      </c>
      <c r="F1781" s="34" t="str">
        <f>IF(ISNUMBER(FIND("% dfgh",tbPassiveSkills[[#This Row],[Original]])),_xlfn.CONCAT("+x%",tbPassiveSkills[[#This Row],[MetaName]]),"NO MATCH")</f>
        <v>NO MATCH</v>
      </c>
      <c r="G1781" s="2" t="s">
        <v>3752</v>
      </c>
    </row>
    <row r="1782" spans="3:7" ht="30" hidden="1" customHeight="1" x14ac:dyDescent="0.25">
      <c r="C1782" s="34" t="s">
        <v>3954</v>
      </c>
      <c r="D1782" s="34">
        <v>0.1</v>
      </c>
      <c r="E1782" s="34" t="s">
        <v>4726</v>
      </c>
      <c r="F1782" s="34" t="str">
        <f>IF(ISNUMBER(FIND("% dfgh",tbPassiveSkills[[#This Row],[Original]])),_xlfn.CONCAT("+x%",tbPassiveSkills[[#This Row],[MetaName]]),"NO MATCH")</f>
        <v>NO MATCH</v>
      </c>
      <c r="G1782" s="2" t="s">
        <v>3956</v>
      </c>
    </row>
    <row r="1783" spans="3:7" ht="30" hidden="1" customHeight="1" x14ac:dyDescent="0.25">
      <c r="C1783" s="34" t="s">
        <v>4583</v>
      </c>
      <c r="D1783" s="34">
        <v>0.08</v>
      </c>
      <c r="E1783" s="34" t="s">
        <v>4711</v>
      </c>
      <c r="F1783" s="34" t="str">
        <f>IF(ISNUMBER(FIND("% dfgh",tbPassiveSkills[[#This Row],[Original]])),_xlfn.CONCAT("+x%",tbPassiveSkills[[#This Row],[MetaName]]),"NO MATCH")</f>
        <v>NO MATCH</v>
      </c>
      <c r="G1783" s="2" t="s">
        <v>4585</v>
      </c>
    </row>
    <row r="1784" spans="3:7" ht="30" hidden="1" customHeight="1" x14ac:dyDescent="0.25">
      <c r="C1784" s="34" t="s">
        <v>4329</v>
      </c>
      <c r="D1784" s="34">
        <v>0.6</v>
      </c>
      <c r="E1784" s="34" t="s">
        <v>3326</v>
      </c>
      <c r="F1784" s="34" t="str">
        <f>IF(ISNUMBER(FIND("% dfgh",tbPassiveSkills[[#This Row],[Original]])),_xlfn.CONCAT("+x%",tbPassiveSkills[[#This Row],[MetaName]]),"NO MATCH")</f>
        <v>NO MATCH</v>
      </c>
      <c r="G1784" s="2" t="s">
        <v>4330</v>
      </c>
    </row>
    <row r="1785" spans="3:7" ht="30" hidden="1" customHeight="1" x14ac:dyDescent="0.25">
      <c r="C1785" s="34" t="s">
        <v>4532</v>
      </c>
      <c r="D1785" s="34">
        <v>0.6</v>
      </c>
      <c r="E1785" s="34" t="s">
        <v>3326</v>
      </c>
      <c r="F1785" s="34" t="str">
        <f>IF(ISNUMBER(FIND("% dfgh",tbPassiveSkills[[#This Row],[Original]])),_xlfn.CONCAT("+x%",tbPassiveSkills[[#This Row],[MetaName]]),"NO MATCH")</f>
        <v>NO MATCH</v>
      </c>
      <c r="G1785" s="2" t="s">
        <v>4330</v>
      </c>
    </row>
    <row r="1786" spans="3:7" ht="30" hidden="1" customHeight="1" x14ac:dyDescent="0.25">
      <c r="C1786" s="34" t="s">
        <v>3818</v>
      </c>
      <c r="D1786" s="34">
        <v>0.4</v>
      </c>
      <c r="E1786" s="34" t="s">
        <v>3326</v>
      </c>
      <c r="F1786" s="34" t="str">
        <f>IF(ISNUMBER(FIND("% dfgh",tbPassiveSkills[[#This Row],[Original]])),_xlfn.CONCAT("+x%",tbPassiveSkills[[#This Row],[MetaName]]),"NO MATCH")</f>
        <v>NO MATCH</v>
      </c>
      <c r="G1786" s="2" t="s">
        <v>2129</v>
      </c>
    </row>
    <row r="1787" spans="3:7" ht="30" hidden="1" customHeight="1" x14ac:dyDescent="0.25">
      <c r="C1787" s="34" t="s">
        <v>3868</v>
      </c>
      <c r="D1787" s="34">
        <v>0.4</v>
      </c>
      <c r="E1787" s="34" t="s">
        <v>3326</v>
      </c>
      <c r="F1787" s="34" t="str">
        <f>IF(ISNUMBER(FIND("% dfgh",tbPassiveSkills[[#This Row],[Original]])),_xlfn.CONCAT("+x%",tbPassiveSkills[[#This Row],[MetaName]]),"NO MATCH")</f>
        <v>NO MATCH</v>
      </c>
      <c r="G1787" s="2" t="s">
        <v>2129</v>
      </c>
    </row>
    <row r="1788" spans="3:7" ht="30" hidden="1" customHeight="1" x14ac:dyDescent="0.25">
      <c r="C1788" s="34" t="s">
        <v>3870</v>
      </c>
      <c r="D1788" s="34">
        <v>0.4</v>
      </c>
      <c r="E1788" s="34" t="s">
        <v>3326</v>
      </c>
      <c r="F1788" s="34" t="str">
        <f>IF(ISNUMBER(FIND("% dfgh",tbPassiveSkills[[#This Row],[Original]])),_xlfn.CONCAT("+x%",tbPassiveSkills[[#This Row],[MetaName]]),"NO MATCH")</f>
        <v>NO MATCH</v>
      </c>
      <c r="G1788" s="2" t="s">
        <v>2129</v>
      </c>
    </row>
    <row r="1789" spans="3:7" ht="30" hidden="1" customHeight="1" x14ac:dyDescent="0.25">
      <c r="C1789" s="34" t="s">
        <v>4370</v>
      </c>
      <c r="D1789" s="34">
        <v>0.4</v>
      </c>
      <c r="E1789" s="34" t="s">
        <v>3326</v>
      </c>
      <c r="F1789" s="34" t="str">
        <f>IF(ISNUMBER(FIND("% dfgh",tbPassiveSkills[[#This Row],[Original]])),_xlfn.CONCAT("+x%",tbPassiveSkills[[#This Row],[MetaName]]),"NO MATCH")</f>
        <v>NO MATCH</v>
      </c>
      <c r="G1789" s="2" t="s">
        <v>2129</v>
      </c>
    </row>
    <row r="1790" spans="3:7" ht="30" hidden="1" customHeight="1" x14ac:dyDescent="0.25">
      <c r="C1790" s="34" t="s">
        <v>4026</v>
      </c>
      <c r="D1790" s="34">
        <v>0.3</v>
      </c>
      <c r="E1790" s="34" t="s">
        <v>3325</v>
      </c>
      <c r="F1790" s="34" t="str">
        <f>IF(ISNUMBER(FIND("% dfgh",tbPassiveSkills[[#This Row],[Original]])),_xlfn.CONCAT("+x%",tbPassiveSkills[[#This Row],[MetaName]]),"NO MATCH")</f>
        <v>NO MATCH</v>
      </c>
      <c r="G1790" s="2" t="s">
        <v>4027</v>
      </c>
    </row>
    <row r="1791" spans="3:7" ht="30" hidden="1" customHeight="1" x14ac:dyDescent="0.25">
      <c r="C1791" s="34" t="s">
        <v>3544</v>
      </c>
      <c r="D1791" s="34">
        <v>0.2</v>
      </c>
      <c r="E1791" s="34" t="s">
        <v>3325</v>
      </c>
      <c r="F1791" s="34" t="str">
        <f>IF(ISNUMBER(FIND("% dfgh",tbPassiveSkills[[#This Row],[Original]])),_xlfn.CONCAT("+x%",tbPassiveSkills[[#This Row],[MetaName]]),"NO MATCH")</f>
        <v>NO MATCH</v>
      </c>
      <c r="G1791" s="2" t="s">
        <v>2550</v>
      </c>
    </row>
    <row r="1792" spans="3:7" ht="30" hidden="1" customHeight="1" x14ac:dyDescent="0.25">
      <c r="C1792" s="34" t="s">
        <v>4527</v>
      </c>
      <c r="D1792" s="34">
        <v>0.16</v>
      </c>
      <c r="E1792" s="34" t="s">
        <v>3325</v>
      </c>
      <c r="F1792" s="34" t="str">
        <f>IF(ISNUMBER(FIND("% dfgh",tbPassiveSkills[[#This Row],[Original]])),_xlfn.CONCAT("+x%",tbPassiveSkills[[#This Row],[MetaName]]),"NO MATCH")</f>
        <v>NO MATCH</v>
      </c>
      <c r="G1792" s="2" t="s">
        <v>4528</v>
      </c>
    </row>
    <row r="1793" spans="3:7" ht="30" hidden="1" customHeight="1" x14ac:dyDescent="0.25">
      <c r="C1793" s="34" t="s">
        <v>4444</v>
      </c>
      <c r="D1793" s="34">
        <v>0.2</v>
      </c>
      <c r="E1793" s="34" t="s">
        <v>3324</v>
      </c>
      <c r="F1793" s="34" t="str">
        <f>IF(ISNUMBER(FIND("% dfgh",tbPassiveSkills[[#This Row],[Original]])),_xlfn.CONCAT("+x%",tbPassiveSkills[[#This Row],[MetaName]]),"NO MATCH")</f>
        <v>NO MATCH</v>
      </c>
      <c r="G1793" s="2" t="s">
        <v>4445</v>
      </c>
    </row>
    <row r="1794" spans="3:7" ht="30" hidden="1" customHeight="1" x14ac:dyDescent="0.25">
      <c r="C1794" s="34" t="s">
        <v>4251</v>
      </c>
      <c r="D1794" s="34">
        <v>0.25</v>
      </c>
      <c r="E1794" s="34" t="s">
        <v>3323</v>
      </c>
      <c r="F1794" s="34" t="str">
        <f>IF(ISNUMBER(FIND("% dfgh",tbPassiveSkills[[#This Row],[Original]])),_xlfn.CONCAT("+x%",tbPassiveSkills[[#This Row],[MetaName]]),"NO MATCH")</f>
        <v>NO MATCH</v>
      </c>
      <c r="G1794" s="2" t="s">
        <v>4252</v>
      </c>
    </row>
    <row r="1795" spans="3:7" ht="30" hidden="1" customHeight="1" x14ac:dyDescent="0.25">
      <c r="C1795" s="34" t="s">
        <v>4243</v>
      </c>
      <c r="D1795" s="34">
        <v>0.2</v>
      </c>
      <c r="E1795" s="34" t="s">
        <v>3322</v>
      </c>
      <c r="F1795" s="34" t="str">
        <f>IF(ISNUMBER(FIND("% dfgh",tbPassiveSkills[[#This Row],[Original]])),_xlfn.CONCAT("+x%",tbPassiveSkills[[#This Row],[MetaName]]),"NO MATCH")</f>
        <v>NO MATCH</v>
      </c>
      <c r="G1795" s="2" t="s">
        <v>4244</v>
      </c>
    </row>
    <row r="1796" spans="3:7" ht="30" hidden="1" customHeight="1" x14ac:dyDescent="0.25">
      <c r="C1796" s="34" t="s">
        <v>3799</v>
      </c>
      <c r="D1796" s="34">
        <v>0.3</v>
      </c>
      <c r="E1796" s="34" t="s">
        <v>4774</v>
      </c>
      <c r="F1796" s="34" t="str">
        <f>IF(ISNUMBER(FIND("% dfgh",tbPassiveSkills[[#This Row],[Original]])),_xlfn.CONCAT("+x%",tbPassiveSkills[[#This Row],[MetaName]]),"NO MATCH")</f>
        <v>NO MATCH</v>
      </c>
      <c r="G1796" s="2" t="s">
        <v>3802</v>
      </c>
    </row>
    <row r="1797" spans="3:7" ht="30" hidden="1" customHeight="1" x14ac:dyDescent="0.25">
      <c r="C1797" s="34" t="s">
        <v>3996</v>
      </c>
      <c r="D1797" s="34">
        <v>0.5</v>
      </c>
      <c r="E1797" s="34" t="s">
        <v>4784</v>
      </c>
      <c r="F1797" s="34" t="str">
        <f>IF(ISNUMBER(FIND("% dfgh",tbPassiveSkills[[#This Row],[Original]])),_xlfn.CONCAT("+x%",tbPassiveSkills[[#This Row],[MetaName]]),"NO MATCH")</f>
        <v>NO MATCH</v>
      </c>
      <c r="G1797" s="2" t="s">
        <v>3998</v>
      </c>
    </row>
    <row r="1798" spans="3:7" ht="30" hidden="1" customHeight="1" x14ac:dyDescent="0.25">
      <c r="C1798" s="34" t="s">
        <v>3655</v>
      </c>
      <c r="D1798" s="34">
        <v>0.24</v>
      </c>
      <c r="E1798" s="34" t="s">
        <v>3318</v>
      </c>
      <c r="F1798" s="34" t="str">
        <f>IF(ISNUMBER(FIND("% dfgh",tbPassiveSkills[[#This Row],[Original]])),_xlfn.CONCAT("+x%",tbPassiveSkills[[#This Row],[MetaName]]),"NO MATCH")</f>
        <v>NO MATCH</v>
      </c>
      <c r="G1798" s="2" t="s">
        <v>3656</v>
      </c>
    </row>
    <row r="1799" spans="3:7" ht="30" hidden="1" customHeight="1" x14ac:dyDescent="0.25">
      <c r="C1799" s="34" t="s">
        <v>4020</v>
      </c>
      <c r="D1799" s="34">
        <v>0.24</v>
      </c>
      <c r="E1799" s="34" t="s">
        <v>3318</v>
      </c>
      <c r="F1799" s="34" t="str">
        <f>IF(ISNUMBER(FIND("% dfgh",tbPassiveSkills[[#This Row],[Original]])),_xlfn.CONCAT("+x%",tbPassiveSkills[[#This Row],[MetaName]]),"NO MATCH")</f>
        <v>NO MATCH</v>
      </c>
      <c r="G1799" s="2" t="s">
        <v>3656</v>
      </c>
    </row>
    <row r="1800" spans="3:7" ht="30" hidden="1" customHeight="1" x14ac:dyDescent="0.25">
      <c r="C1800" s="34" t="s">
        <v>4181</v>
      </c>
      <c r="D1800" s="34">
        <v>0.24</v>
      </c>
      <c r="E1800" s="34" t="s">
        <v>3318</v>
      </c>
      <c r="F1800" s="34" t="str">
        <f>IF(ISNUMBER(FIND("% dfgh",tbPassiveSkills[[#This Row],[Original]])),_xlfn.CONCAT("+x%",tbPassiveSkills[[#This Row],[MetaName]]),"NO MATCH")</f>
        <v>NO MATCH</v>
      </c>
      <c r="G1800" s="2" t="s">
        <v>3656</v>
      </c>
    </row>
    <row r="1801" spans="3:7" ht="30" hidden="1" customHeight="1" x14ac:dyDescent="0.25">
      <c r="C1801" s="34" t="s">
        <v>3639</v>
      </c>
      <c r="D1801" s="34">
        <v>0.2</v>
      </c>
      <c r="E1801" s="34" t="s">
        <v>3318</v>
      </c>
      <c r="F1801" s="34" t="str">
        <f>IF(ISNUMBER(FIND("% dfgh",tbPassiveSkills[[#This Row],[Original]])),_xlfn.CONCAT("+x%",tbPassiveSkills[[#This Row],[MetaName]]),"NO MATCH")</f>
        <v>NO MATCH</v>
      </c>
      <c r="G1801" s="2" t="s">
        <v>3640</v>
      </c>
    </row>
    <row r="1802" spans="3:7" ht="30" hidden="1" customHeight="1" x14ac:dyDescent="0.25">
      <c r="C1802" s="34" t="s">
        <v>4208</v>
      </c>
      <c r="D1802" s="34">
        <v>0.16</v>
      </c>
      <c r="E1802" s="34" t="s">
        <v>3318</v>
      </c>
      <c r="F1802" s="34" t="str">
        <f>IF(ISNUMBER(FIND("% dfgh",tbPassiveSkills[[#This Row],[Original]])),_xlfn.CONCAT("+x%",tbPassiveSkills[[#This Row],[MetaName]]),"NO MATCH")</f>
        <v>NO MATCH</v>
      </c>
      <c r="G1802" s="2" t="s">
        <v>4211</v>
      </c>
    </row>
    <row r="1803" spans="3:7" ht="30" hidden="1" customHeight="1" x14ac:dyDescent="0.25">
      <c r="C1803" s="34" t="s">
        <v>4219</v>
      </c>
      <c r="D1803" s="34">
        <v>0.16</v>
      </c>
      <c r="E1803" s="34" t="s">
        <v>3318</v>
      </c>
      <c r="F1803" s="34" t="str">
        <f>IF(ISNUMBER(FIND("% dfgh",tbPassiveSkills[[#This Row],[Original]])),_xlfn.CONCAT("+x%",tbPassiveSkills[[#This Row],[MetaName]]),"NO MATCH")</f>
        <v>NO MATCH</v>
      </c>
      <c r="G1803" s="2" t="s">
        <v>4211</v>
      </c>
    </row>
    <row r="1804" spans="3:7" ht="30" hidden="1" customHeight="1" x14ac:dyDescent="0.25">
      <c r="C1804" s="34" t="s">
        <v>4258</v>
      </c>
      <c r="D1804" s="34">
        <v>0.12</v>
      </c>
      <c r="E1804" s="34" t="s">
        <v>3318</v>
      </c>
      <c r="F1804" s="34" t="str">
        <f>IF(ISNUMBER(FIND("% dfgh",tbPassiveSkills[[#This Row],[Original]])),_xlfn.CONCAT("+x%",tbPassiveSkills[[#This Row],[MetaName]]),"NO MATCH")</f>
        <v>NO MATCH</v>
      </c>
      <c r="G1804" s="2" t="s">
        <v>1929</v>
      </c>
    </row>
    <row r="1805" spans="3:7" ht="30" hidden="1" customHeight="1" x14ac:dyDescent="0.25">
      <c r="C1805" s="34" t="s">
        <v>3718</v>
      </c>
      <c r="D1805" s="34">
        <v>0.25</v>
      </c>
      <c r="E1805" s="34" t="s">
        <v>3317</v>
      </c>
      <c r="F1805" s="34" t="str">
        <f>IF(ISNUMBER(FIND("% dfgh",tbPassiveSkills[[#This Row],[Original]])),_xlfn.CONCAT("+x%",tbPassiveSkills[[#This Row],[MetaName]]),"NO MATCH")</f>
        <v>NO MATCH</v>
      </c>
      <c r="G1805" s="2" t="s">
        <v>3719</v>
      </c>
    </row>
    <row r="1806" spans="3:7" ht="30" hidden="1" customHeight="1" x14ac:dyDescent="0.25">
      <c r="C1806" s="34" t="s">
        <v>4101</v>
      </c>
      <c r="D1806" s="34">
        <v>0.2</v>
      </c>
      <c r="E1806" s="34" t="s">
        <v>4758</v>
      </c>
      <c r="F1806" s="34" t="str">
        <f>IF(ISNUMBER(FIND("% dfgh",tbPassiveSkills[[#This Row],[Original]])),_xlfn.CONCAT("+x%",tbPassiveSkills[[#This Row],[MetaName]]),"NO MATCH")</f>
        <v>NO MATCH</v>
      </c>
      <c r="G1806" s="2" t="s">
        <v>4105</v>
      </c>
    </row>
    <row r="1807" spans="3:7" ht="30" hidden="1" customHeight="1" x14ac:dyDescent="0.25">
      <c r="C1807" s="34" t="s">
        <v>4599</v>
      </c>
      <c r="D1807" s="34">
        <v>0.25</v>
      </c>
      <c r="E1807" s="34" t="s">
        <v>3316</v>
      </c>
      <c r="F1807" s="34" t="str">
        <f>IF(ISNUMBER(FIND("% dfgh",tbPassiveSkills[[#This Row],[Original]])),_xlfn.CONCAT("+x%",tbPassiveSkills[[#This Row],[MetaName]]),"NO MATCH")</f>
        <v>NO MATCH</v>
      </c>
      <c r="G1807" s="2" t="s">
        <v>4600</v>
      </c>
    </row>
    <row r="1808" spans="3:7" ht="30" hidden="1" customHeight="1" x14ac:dyDescent="0.25">
      <c r="C1808" s="34" t="s">
        <v>4222</v>
      </c>
      <c r="D1808" s="34">
        <v>0.24</v>
      </c>
      <c r="E1808" s="34" t="s">
        <v>4770</v>
      </c>
      <c r="F1808" s="34" t="str">
        <f>IF(ISNUMBER(FIND("% dfgh",tbPassiveSkills[[#This Row],[Original]])),_xlfn.CONCAT("+x%",tbPassiveSkills[[#This Row],[MetaName]]),"NO MATCH")</f>
        <v>NO MATCH</v>
      </c>
      <c r="G1808" s="2" t="s">
        <v>4225</v>
      </c>
    </row>
    <row r="1809" spans="3:7" ht="30" hidden="1" customHeight="1" x14ac:dyDescent="0.25">
      <c r="C1809" s="34" t="s">
        <v>4161</v>
      </c>
      <c r="D1809" s="34">
        <v>0.3</v>
      </c>
      <c r="E1809" s="34" t="s">
        <v>4779</v>
      </c>
      <c r="F1809" s="34" t="str">
        <f>IF(ISNUMBER(FIND("% dfgh",tbPassiveSkills[[#This Row],[Original]])),_xlfn.CONCAT("+x%",tbPassiveSkills[[#This Row],[MetaName]]),"NO MATCH")</f>
        <v>NO MATCH</v>
      </c>
      <c r="G1809" s="2" t="s">
        <v>4164</v>
      </c>
    </row>
    <row r="1810" spans="3:7" ht="30" hidden="1" customHeight="1" x14ac:dyDescent="0.25">
      <c r="C1810" s="34" t="s">
        <v>4586</v>
      </c>
      <c r="D1810" s="34">
        <v>0.3</v>
      </c>
      <c r="E1810" s="34" t="s">
        <v>3315</v>
      </c>
      <c r="F1810" s="34" t="str">
        <f>IF(ISNUMBER(FIND("% dfgh",tbPassiveSkills[[#This Row],[Original]])),_xlfn.CONCAT("+x%",tbPassiveSkills[[#This Row],[MetaName]]),"NO MATCH")</f>
        <v>NO MATCH</v>
      </c>
      <c r="G1810" s="2" t="s">
        <v>4587</v>
      </c>
    </row>
    <row r="1811" spans="3:7" ht="30" hidden="1" customHeight="1" x14ac:dyDescent="0.25">
      <c r="C1811" s="34" t="s">
        <v>3897</v>
      </c>
      <c r="D1811" s="34">
        <v>0.08</v>
      </c>
      <c r="E1811" s="34" t="s">
        <v>4702</v>
      </c>
      <c r="F1811" s="34" t="str">
        <f>IF(ISNUMBER(FIND("% dfgh",tbPassiveSkills[[#This Row],[Original]])),_xlfn.CONCAT("+x%",tbPassiveSkills[[#This Row],[MetaName]]),"NO MATCH")</f>
        <v>NO MATCH</v>
      </c>
      <c r="G1811" s="2" t="s">
        <v>3900</v>
      </c>
    </row>
    <row r="1812" spans="3:7" ht="30" hidden="1" customHeight="1" x14ac:dyDescent="0.25">
      <c r="C1812" s="34" t="s">
        <v>3901</v>
      </c>
      <c r="D1812" s="34">
        <v>0.08</v>
      </c>
      <c r="E1812" s="34" t="s">
        <v>4704</v>
      </c>
      <c r="F1812" s="34" t="str">
        <f>IF(ISNUMBER(FIND("% dfgh",tbPassiveSkills[[#This Row],[Original]])),_xlfn.CONCAT("+x%",tbPassiveSkills[[#This Row],[MetaName]]),"NO MATCH")</f>
        <v>NO MATCH</v>
      </c>
      <c r="G1812" s="2" t="s">
        <v>3904</v>
      </c>
    </row>
    <row r="1813" spans="3:7" ht="30" hidden="1" customHeight="1" x14ac:dyDescent="0.25">
      <c r="C1813" s="34" t="s">
        <v>3905</v>
      </c>
      <c r="D1813" s="34">
        <v>0.08</v>
      </c>
      <c r="E1813" s="34" t="s">
        <v>4706</v>
      </c>
      <c r="F1813" s="34" t="str">
        <f>IF(ISNUMBER(FIND("% dfgh",tbPassiveSkills[[#This Row],[Original]])),_xlfn.CONCAT("+x%",tbPassiveSkills[[#This Row],[MetaName]]),"NO MATCH")</f>
        <v>NO MATCH</v>
      </c>
      <c r="G1813" s="2" t="s">
        <v>3908</v>
      </c>
    </row>
    <row r="1814" spans="3:7" ht="30" hidden="1" customHeight="1" x14ac:dyDescent="0.25">
      <c r="C1814" s="34" t="s">
        <v>3816</v>
      </c>
      <c r="D1814" s="34">
        <v>0.01</v>
      </c>
      <c r="E1814" s="34" t="s">
        <v>4682</v>
      </c>
      <c r="F1814" s="34" t="str">
        <f>IF(ISNUMBER(FIND("% dfgh",tbPassiveSkills[[#This Row],[Original]])),_xlfn.CONCAT("+x%",tbPassiveSkills[[#This Row],[MetaName]]),"NO MATCH")</f>
        <v>NO MATCH</v>
      </c>
      <c r="G1814" s="2" t="s">
        <v>3817</v>
      </c>
    </row>
    <row r="1815" spans="3:7" ht="30" hidden="1" customHeight="1" x14ac:dyDescent="0.25">
      <c r="C1815" s="34" t="s">
        <v>3849</v>
      </c>
      <c r="D1815" s="34">
        <v>0.3</v>
      </c>
      <c r="E1815" s="34" t="s">
        <v>3313</v>
      </c>
      <c r="F1815" s="34" t="str">
        <f>IF(ISNUMBER(FIND("% dfgh",tbPassiveSkills[[#This Row],[Original]])),_xlfn.CONCAT("+x%",tbPassiveSkills[[#This Row],[MetaName]]),"NO MATCH")</f>
        <v>NO MATCH</v>
      </c>
      <c r="G1815" s="2" t="s">
        <v>3851</v>
      </c>
    </row>
    <row r="1816" spans="3:7" ht="30" hidden="1" customHeight="1" x14ac:dyDescent="0.25">
      <c r="C1816" s="34" t="s">
        <v>3655</v>
      </c>
      <c r="D1816" s="34">
        <v>0.24</v>
      </c>
      <c r="E1816" s="34" t="s">
        <v>3313</v>
      </c>
      <c r="F1816" s="34" t="str">
        <f>IF(ISNUMBER(FIND("% dfgh",tbPassiveSkills[[#This Row],[Original]])),_xlfn.CONCAT("+x%",tbPassiveSkills[[#This Row],[MetaName]]),"NO MATCH")</f>
        <v>NO MATCH</v>
      </c>
      <c r="G1816" s="2" t="s">
        <v>3658</v>
      </c>
    </row>
    <row r="1817" spans="3:7" ht="30" hidden="1" customHeight="1" x14ac:dyDescent="0.25">
      <c r="C1817" s="34" t="s">
        <v>4020</v>
      </c>
      <c r="D1817" s="34">
        <v>0.24</v>
      </c>
      <c r="E1817" s="34" t="s">
        <v>3313</v>
      </c>
      <c r="F1817" s="34" t="str">
        <f>IF(ISNUMBER(FIND("% dfgh",tbPassiveSkills[[#This Row],[Original]])),_xlfn.CONCAT("+x%",tbPassiveSkills[[#This Row],[MetaName]]),"NO MATCH")</f>
        <v>NO MATCH</v>
      </c>
      <c r="G1817" s="2" t="s">
        <v>3658</v>
      </c>
    </row>
    <row r="1818" spans="3:7" ht="30" hidden="1" customHeight="1" x14ac:dyDescent="0.25">
      <c r="C1818" s="34" t="s">
        <v>4181</v>
      </c>
      <c r="D1818" s="34">
        <v>0.24</v>
      </c>
      <c r="E1818" s="34" t="s">
        <v>3313</v>
      </c>
      <c r="F1818" s="34" t="str">
        <f>IF(ISNUMBER(FIND("% dfgh",tbPassiveSkills[[#This Row],[Original]])),_xlfn.CONCAT("+x%",tbPassiveSkills[[#This Row],[MetaName]]),"NO MATCH")</f>
        <v>NO MATCH</v>
      </c>
      <c r="G1818" s="2" t="s">
        <v>3658</v>
      </c>
    </row>
    <row r="1819" spans="3:7" ht="30" hidden="1" customHeight="1" x14ac:dyDescent="0.25">
      <c r="C1819" s="34" t="s">
        <v>3639</v>
      </c>
      <c r="D1819" s="34">
        <v>0.2</v>
      </c>
      <c r="E1819" s="34" t="s">
        <v>3313</v>
      </c>
      <c r="F1819" s="34" t="str">
        <f>IF(ISNUMBER(FIND("% dfgh",tbPassiveSkills[[#This Row],[Original]])),_xlfn.CONCAT("+x%",tbPassiveSkills[[#This Row],[MetaName]]),"NO MATCH")</f>
        <v>NO MATCH</v>
      </c>
      <c r="G1819" s="2" t="s">
        <v>1927</v>
      </c>
    </row>
    <row r="1820" spans="3:7" ht="30" hidden="1" customHeight="1" x14ac:dyDescent="0.25">
      <c r="C1820" s="34" t="s">
        <v>4158</v>
      </c>
      <c r="D1820" s="34">
        <v>0.2</v>
      </c>
      <c r="E1820" s="34" t="s">
        <v>3313</v>
      </c>
      <c r="F1820" s="34" t="str">
        <f>IF(ISNUMBER(FIND("% dfgh",tbPassiveSkills[[#This Row],[Original]])),_xlfn.CONCAT("+x%",tbPassiveSkills[[#This Row],[MetaName]]),"NO MATCH")</f>
        <v>NO MATCH</v>
      </c>
      <c r="G1820" s="2" t="s">
        <v>1927</v>
      </c>
    </row>
    <row r="1821" spans="3:7" ht="30" hidden="1" customHeight="1" x14ac:dyDescent="0.25">
      <c r="C1821" s="34" t="s">
        <v>4208</v>
      </c>
      <c r="D1821" s="34">
        <v>0.16</v>
      </c>
      <c r="E1821" s="34" t="s">
        <v>3313</v>
      </c>
      <c r="F1821" s="34" t="str">
        <f>IF(ISNUMBER(FIND("% dfgh",tbPassiveSkills[[#This Row],[Original]])),_xlfn.CONCAT("+x%",tbPassiveSkills[[#This Row],[MetaName]]),"NO MATCH")</f>
        <v>NO MATCH</v>
      </c>
      <c r="G1821" s="2" t="s">
        <v>1925</v>
      </c>
    </row>
    <row r="1822" spans="3:7" ht="30" hidden="1" customHeight="1" x14ac:dyDescent="0.25">
      <c r="C1822" s="34" t="s">
        <v>4219</v>
      </c>
      <c r="D1822" s="34">
        <v>0.16</v>
      </c>
      <c r="E1822" s="34" t="s">
        <v>3313</v>
      </c>
      <c r="F1822" s="34" t="str">
        <f>IF(ISNUMBER(FIND("% dfgh",tbPassiveSkills[[#This Row],[Original]])),_xlfn.CONCAT("+x%",tbPassiveSkills[[#This Row],[MetaName]]),"NO MATCH")</f>
        <v>NO MATCH</v>
      </c>
      <c r="G1822" s="2" t="s">
        <v>1925</v>
      </c>
    </row>
    <row r="1823" spans="3:7" ht="30" hidden="1" customHeight="1" x14ac:dyDescent="0.25">
      <c r="C1823" s="34" t="s">
        <v>4258</v>
      </c>
      <c r="D1823" s="34">
        <v>0.12</v>
      </c>
      <c r="E1823" s="34" t="s">
        <v>3313</v>
      </c>
      <c r="F1823" s="34" t="str">
        <f>IF(ISNUMBER(FIND("% dfgh",tbPassiveSkills[[#This Row],[Original]])),_xlfn.CONCAT("+x%",tbPassiveSkills[[#This Row],[MetaName]]),"NO MATCH")</f>
        <v>NO MATCH</v>
      </c>
      <c r="G1823" s="2" t="s">
        <v>1930</v>
      </c>
    </row>
    <row r="1824" spans="3:7" ht="30" hidden="1" customHeight="1" x14ac:dyDescent="0.25">
      <c r="C1824" s="34" t="s">
        <v>3974</v>
      </c>
      <c r="D1824" s="34">
        <v>0.23</v>
      </c>
      <c r="E1824" s="34" t="s">
        <v>3312</v>
      </c>
      <c r="F1824" s="34" t="str">
        <f>IF(ISNUMBER(FIND("% dfgh",tbPassiveSkills[[#This Row],[Original]])),_xlfn.CONCAT("+x%",tbPassiveSkills[[#This Row],[MetaName]]),"NO MATCH")</f>
        <v>NO MATCH</v>
      </c>
      <c r="G1824" s="2" t="s">
        <v>3975</v>
      </c>
    </row>
    <row r="1825" spans="3:7" ht="30" hidden="1" customHeight="1" x14ac:dyDescent="0.25">
      <c r="C1825" s="34" t="s">
        <v>4121</v>
      </c>
      <c r="D1825" s="34">
        <v>0.2</v>
      </c>
      <c r="E1825" s="34" t="s">
        <v>3312</v>
      </c>
      <c r="F1825" s="34" t="str">
        <f>IF(ISNUMBER(FIND("% dfgh",tbPassiveSkills[[#This Row],[Original]])),_xlfn.CONCAT("+x%",tbPassiveSkills[[#This Row],[MetaName]]),"NO MATCH")</f>
        <v>NO MATCH</v>
      </c>
      <c r="G1825" s="2" t="s">
        <v>4122</v>
      </c>
    </row>
    <row r="1826" spans="3:7" ht="30" hidden="1" customHeight="1" x14ac:dyDescent="0.25">
      <c r="C1826" s="34" t="s">
        <v>4490</v>
      </c>
      <c r="D1826" s="34">
        <v>0.3</v>
      </c>
      <c r="E1826" s="34" t="s">
        <v>3311</v>
      </c>
      <c r="F1826" s="34" t="str">
        <f>IF(ISNUMBER(FIND("% dfgh",tbPassiveSkills[[#This Row],[Original]])),_xlfn.CONCAT("+x%",tbPassiveSkills[[#This Row],[MetaName]]),"NO MATCH")</f>
        <v>NO MATCH</v>
      </c>
      <c r="G1826" s="2" t="s">
        <v>4493</v>
      </c>
    </row>
    <row r="1827" spans="3:7" ht="30" hidden="1" customHeight="1" x14ac:dyDescent="0.25">
      <c r="C1827" s="34" t="s">
        <v>4564</v>
      </c>
      <c r="D1827" s="34">
        <v>0.3</v>
      </c>
      <c r="E1827" s="34" t="s">
        <v>3310</v>
      </c>
      <c r="F1827" s="34" t="str">
        <f>IF(ISNUMBER(FIND("% dfgh",tbPassiveSkills[[#This Row],[Original]])),_xlfn.CONCAT("+x%",tbPassiveSkills[[#This Row],[MetaName]]),"NO MATCH")</f>
        <v>NO MATCH</v>
      </c>
      <c r="G1827" s="2" t="s">
        <v>4565</v>
      </c>
    </row>
    <row r="1828" spans="3:7" ht="30" hidden="1" customHeight="1" x14ac:dyDescent="0.25">
      <c r="C1828" s="34" t="s">
        <v>3976</v>
      </c>
      <c r="D1828" s="34">
        <v>0.2</v>
      </c>
      <c r="E1828" s="34" t="s">
        <v>4757</v>
      </c>
      <c r="F1828" s="34" t="str">
        <f>IF(ISNUMBER(FIND("% dfgh",tbPassiveSkills[[#This Row],[Original]])),_xlfn.CONCAT("+x%",tbPassiveSkills[[#This Row],[MetaName]]),"NO MATCH")</f>
        <v>NO MATCH</v>
      </c>
      <c r="G1828" s="2" t="s">
        <v>3979</v>
      </c>
    </row>
    <row r="1829" spans="3:7" ht="30" hidden="1" customHeight="1" x14ac:dyDescent="0.25">
      <c r="C1829" s="34" t="s">
        <v>3911</v>
      </c>
      <c r="D1829" s="34">
        <v>0.15</v>
      </c>
      <c r="E1829" s="34" t="s">
        <v>4743</v>
      </c>
      <c r="F1829" s="34" t="str">
        <f>IF(ISNUMBER(FIND("% dfgh",tbPassiveSkills[[#This Row],[Original]])),_xlfn.CONCAT("+x%",tbPassiveSkills[[#This Row],[MetaName]]),"NO MATCH")</f>
        <v>NO MATCH</v>
      </c>
      <c r="G1829" s="2" t="s">
        <v>3912</v>
      </c>
    </row>
    <row r="1830" spans="3:7" ht="30" hidden="1" customHeight="1" x14ac:dyDescent="0.25">
      <c r="C1830" s="34" t="s">
        <v>4557</v>
      </c>
      <c r="D1830" s="34">
        <v>0.2</v>
      </c>
      <c r="E1830" s="34" t="s">
        <v>3309</v>
      </c>
      <c r="F1830" s="34" t="str">
        <f>IF(ISNUMBER(FIND("% dfgh",tbPassiveSkills[[#This Row],[Original]])),_xlfn.CONCAT("+x%",tbPassiveSkills[[#This Row],[MetaName]]),"NO MATCH")</f>
        <v>NO MATCH</v>
      </c>
      <c r="G1830" s="2" t="s">
        <v>4558</v>
      </c>
    </row>
    <row r="1831" spans="3:7" ht="30" hidden="1" customHeight="1" x14ac:dyDescent="0.25">
      <c r="C1831" s="34" t="s">
        <v>4217</v>
      </c>
      <c r="D1831" s="34">
        <v>0.18</v>
      </c>
      <c r="E1831" s="34" t="s">
        <v>3309</v>
      </c>
      <c r="F1831" s="34" t="str">
        <f>IF(ISNUMBER(FIND("% dfgh",tbPassiveSkills[[#This Row],[Original]])),_xlfn.CONCAT("+x%",tbPassiveSkills[[#This Row],[MetaName]]),"NO MATCH")</f>
        <v>NO MATCH</v>
      </c>
      <c r="G1831" s="2" t="s">
        <v>4218</v>
      </c>
    </row>
    <row r="1832" spans="3:7" ht="30" hidden="1" customHeight="1" x14ac:dyDescent="0.25">
      <c r="C1832" s="34" t="s">
        <v>4373</v>
      </c>
      <c r="D1832" s="34">
        <v>0.14000000000000001</v>
      </c>
      <c r="E1832" s="34" t="s">
        <v>3309</v>
      </c>
      <c r="F1832" s="34" t="str">
        <f>IF(ISNUMBER(FIND("% dfgh",tbPassiveSkills[[#This Row],[Original]])),_xlfn.CONCAT("+x%",tbPassiveSkills[[#This Row],[MetaName]]),"NO MATCH")</f>
        <v>NO MATCH</v>
      </c>
      <c r="G1832" s="2" t="s">
        <v>2105</v>
      </c>
    </row>
    <row r="1833" spans="3:7" ht="30" hidden="1" customHeight="1" x14ac:dyDescent="0.25">
      <c r="C1833" s="34" t="s">
        <v>3812</v>
      </c>
      <c r="D1833" s="34">
        <v>0.12</v>
      </c>
      <c r="E1833" s="34" t="s">
        <v>3309</v>
      </c>
      <c r="F1833" s="34" t="str">
        <f>IF(ISNUMBER(FIND("% dfgh",tbPassiveSkills[[#This Row],[Original]])),_xlfn.CONCAT("+x%",tbPassiveSkills[[#This Row],[MetaName]]),"NO MATCH")</f>
        <v>NO MATCH</v>
      </c>
      <c r="G1833" s="2" t="s">
        <v>2094</v>
      </c>
    </row>
    <row r="1834" spans="3:7" ht="30" hidden="1" customHeight="1" x14ac:dyDescent="0.25">
      <c r="C1834" s="34" t="s">
        <v>4364</v>
      </c>
      <c r="D1834" s="34">
        <v>0.12</v>
      </c>
      <c r="E1834" s="34" t="s">
        <v>3309</v>
      </c>
      <c r="F1834" s="34" t="str">
        <f>IF(ISNUMBER(FIND("% dfgh",tbPassiveSkills[[#This Row],[Original]])),_xlfn.CONCAT("+x%",tbPassiveSkills[[#This Row],[MetaName]]),"NO MATCH")</f>
        <v>NO MATCH</v>
      </c>
      <c r="G1834" s="2" t="s">
        <v>2094</v>
      </c>
    </row>
    <row r="1835" spans="3:7" ht="30" hidden="1" customHeight="1" x14ac:dyDescent="0.25">
      <c r="C1835" s="34" t="s">
        <v>4377</v>
      </c>
      <c r="D1835" s="34">
        <v>0.12</v>
      </c>
      <c r="E1835" s="34" t="s">
        <v>3309</v>
      </c>
      <c r="F1835" s="34" t="str">
        <f>IF(ISNUMBER(FIND("% dfgh",tbPassiveSkills[[#This Row],[Original]])),_xlfn.CONCAT("+x%",tbPassiveSkills[[#This Row],[MetaName]]),"NO MATCH")</f>
        <v>NO MATCH</v>
      </c>
      <c r="G1835" s="2" t="s">
        <v>2094</v>
      </c>
    </row>
    <row r="1836" spans="3:7" ht="30" hidden="1" customHeight="1" x14ac:dyDescent="0.25">
      <c r="C1836" s="34" t="s">
        <v>3918</v>
      </c>
      <c r="D1836" s="34">
        <v>0.6</v>
      </c>
      <c r="E1836" s="34" t="s">
        <v>3308</v>
      </c>
      <c r="F1836" s="34" t="str">
        <f>IF(ISNUMBER(FIND("% dfgh",tbPassiveSkills[[#This Row],[Original]])),_xlfn.CONCAT("+x%",tbPassiveSkills[[#This Row],[MetaName]]),"NO MATCH")</f>
        <v>NO MATCH</v>
      </c>
      <c r="G1836" s="2" t="s">
        <v>3919</v>
      </c>
    </row>
    <row r="1837" spans="3:7" ht="30" hidden="1" customHeight="1" x14ac:dyDescent="0.25">
      <c r="C1837" s="34" t="s">
        <v>4544</v>
      </c>
      <c r="D1837" s="34">
        <v>0.4</v>
      </c>
      <c r="E1837" s="34" t="s">
        <v>3307</v>
      </c>
      <c r="F1837" s="34" t="str">
        <f>IF(ISNUMBER(FIND("% dfgh",tbPassiveSkills[[#This Row],[Original]])),_xlfn.CONCAT("+x%",tbPassiveSkills[[#This Row],[MetaName]]),"NO MATCH")</f>
        <v>NO MATCH</v>
      </c>
      <c r="G1837" s="2" t="s">
        <v>4545</v>
      </c>
    </row>
    <row r="1838" spans="3:7" ht="30" hidden="1" customHeight="1" x14ac:dyDescent="0.25">
      <c r="C1838" s="34" t="s">
        <v>3881</v>
      </c>
      <c r="D1838" s="34">
        <v>0.5</v>
      </c>
      <c r="E1838" s="34" t="s">
        <v>3306</v>
      </c>
      <c r="F1838" s="34" t="str">
        <f>IF(ISNUMBER(FIND("% dfgh",tbPassiveSkills[[#This Row],[Original]])),_xlfn.CONCAT("+x%",tbPassiveSkills[[#This Row],[MetaName]]),"NO MATCH")</f>
        <v>NO MATCH</v>
      </c>
      <c r="G1838" s="2" t="s">
        <v>3882</v>
      </c>
    </row>
    <row r="1839" spans="3:7" ht="30" hidden="1" customHeight="1" x14ac:dyDescent="0.25">
      <c r="C1839" s="34" t="s">
        <v>4023</v>
      </c>
      <c r="D1839" s="34">
        <v>0.5</v>
      </c>
      <c r="E1839" s="34" t="s">
        <v>3304</v>
      </c>
      <c r="F1839" s="34" t="str">
        <f>IF(ISNUMBER(FIND("% dfgh",tbPassiveSkills[[#This Row],[Original]])),_xlfn.CONCAT("+x%",tbPassiveSkills[[#This Row],[MetaName]]),"NO MATCH")</f>
        <v>NO MATCH</v>
      </c>
      <c r="G1839" s="2" t="s">
        <v>4025</v>
      </c>
    </row>
    <row r="1840" spans="3:7" ht="30" hidden="1" customHeight="1" x14ac:dyDescent="0.25">
      <c r="C1840" s="34" t="s">
        <v>3695</v>
      </c>
      <c r="D1840" s="34">
        <v>0.4</v>
      </c>
      <c r="E1840" s="34" t="s">
        <v>3304</v>
      </c>
      <c r="F1840" s="34" t="str">
        <f>IF(ISNUMBER(FIND("% dfgh",tbPassiveSkills[[#This Row],[Original]])),_xlfn.CONCAT("+x%",tbPassiveSkills[[#This Row],[MetaName]]),"NO MATCH")</f>
        <v>NO MATCH</v>
      </c>
      <c r="G1840" s="2" t="s">
        <v>3696</v>
      </c>
    </row>
    <row r="1841" spans="3:7" ht="30" hidden="1" customHeight="1" x14ac:dyDescent="0.25">
      <c r="C1841" s="34" t="s">
        <v>3727</v>
      </c>
      <c r="D1841" s="34">
        <v>0.4</v>
      </c>
      <c r="E1841" s="34" t="s">
        <v>3303</v>
      </c>
      <c r="F1841" s="34" t="str">
        <f>IF(ISNUMBER(FIND("% dfgh",tbPassiveSkills[[#This Row],[Original]])),_xlfn.CONCAT("+x%",tbPassiveSkills[[#This Row],[MetaName]]),"NO MATCH")</f>
        <v>NO MATCH</v>
      </c>
      <c r="G1841" s="2" t="s">
        <v>3730</v>
      </c>
    </row>
    <row r="1842" spans="3:7" ht="30" hidden="1" customHeight="1" x14ac:dyDescent="0.25">
      <c r="C1842" s="34" t="s">
        <v>4301</v>
      </c>
      <c r="D1842" s="34">
        <v>0.3</v>
      </c>
      <c r="E1842" s="34" t="s">
        <v>3303</v>
      </c>
      <c r="F1842" s="34" t="str">
        <f>IF(ISNUMBER(FIND("% dfgh",tbPassiveSkills[[#This Row],[Original]])),_xlfn.CONCAT("+x%",tbPassiveSkills[[#This Row],[MetaName]]),"NO MATCH")</f>
        <v>NO MATCH</v>
      </c>
      <c r="G1842" s="2" t="s">
        <v>4305</v>
      </c>
    </row>
    <row r="1843" spans="3:7" ht="30" hidden="1" customHeight="1" x14ac:dyDescent="0.25">
      <c r="C1843" s="34" t="s">
        <v>4448</v>
      </c>
      <c r="D1843" s="34">
        <v>0.3</v>
      </c>
      <c r="E1843" s="34" t="s">
        <v>3303</v>
      </c>
      <c r="F1843" s="34" t="str">
        <f>IF(ISNUMBER(FIND("% dfgh",tbPassiveSkills[[#This Row],[Original]])),_xlfn.CONCAT("+x%",tbPassiveSkills[[#This Row],[MetaName]]),"NO MATCH")</f>
        <v>NO MATCH</v>
      </c>
      <c r="G1843" s="2" t="s">
        <v>4305</v>
      </c>
    </row>
    <row r="1844" spans="3:7" ht="30" hidden="1" customHeight="1" x14ac:dyDescent="0.25">
      <c r="C1844" s="34" t="s">
        <v>3881</v>
      </c>
      <c r="D1844" s="34">
        <v>0.5</v>
      </c>
      <c r="E1844" s="34" t="s">
        <v>3302</v>
      </c>
      <c r="F1844" s="34" t="str">
        <f>IF(ISNUMBER(FIND("% dfgh",tbPassiveSkills[[#This Row],[Original]])),_xlfn.CONCAT("+x%",tbPassiveSkills[[#This Row],[MetaName]]),"NO MATCH")</f>
        <v>NO MATCH</v>
      </c>
      <c r="G1844" s="2" t="s">
        <v>3883</v>
      </c>
    </row>
    <row r="1845" spans="3:7" ht="30" hidden="1" customHeight="1" x14ac:dyDescent="0.25">
      <c r="C1845" s="34" t="s">
        <v>4309</v>
      </c>
      <c r="D1845" s="34">
        <v>0.6</v>
      </c>
      <c r="E1845" s="34" t="s">
        <v>3301</v>
      </c>
      <c r="F1845" s="34" t="str">
        <f>IF(ISNUMBER(FIND("% dfgh",tbPassiveSkills[[#This Row],[Original]])),_xlfn.CONCAT("+x%",tbPassiveSkills[[#This Row],[MetaName]]),"NO MATCH")</f>
        <v>NO MATCH</v>
      </c>
      <c r="G1845" s="2" t="s">
        <v>4311</v>
      </c>
    </row>
    <row r="1846" spans="3:7" ht="30" hidden="1" customHeight="1" x14ac:dyDescent="0.25">
      <c r="C1846" s="34" t="s">
        <v>3681</v>
      </c>
      <c r="D1846" s="34">
        <v>0.4</v>
      </c>
      <c r="E1846" s="34" t="s">
        <v>3301</v>
      </c>
      <c r="F1846" s="34" t="str">
        <f>IF(ISNUMBER(FIND("% dfgh",tbPassiveSkills[[#This Row],[Original]])),_xlfn.CONCAT("+x%",tbPassiveSkills[[#This Row],[MetaName]]),"NO MATCH")</f>
        <v>NO MATCH</v>
      </c>
      <c r="G1846" s="2" t="s">
        <v>3684</v>
      </c>
    </row>
    <row r="1847" spans="3:7" ht="30" hidden="1" customHeight="1" x14ac:dyDescent="0.25">
      <c r="C1847" s="34" t="s">
        <v>3661</v>
      </c>
      <c r="D1847" s="34">
        <v>0.4</v>
      </c>
      <c r="E1847" s="34" t="s">
        <v>3300</v>
      </c>
      <c r="F1847" s="34" t="str">
        <f>IF(ISNUMBER(FIND("% dfgh",tbPassiveSkills[[#This Row],[Original]])),_xlfn.CONCAT("+x%",tbPassiveSkills[[#This Row],[MetaName]]),"NO MATCH")</f>
        <v>NO MATCH</v>
      </c>
      <c r="G1847" s="2" t="s">
        <v>3662</v>
      </c>
    </row>
    <row r="1848" spans="3:7" ht="30" hidden="1" customHeight="1" x14ac:dyDescent="0.25">
      <c r="C1848" s="34" t="s">
        <v>3788</v>
      </c>
      <c r="D1848" s="34">
        <v>0.4</v>
      </c>
      <c r="E1848" s="34" t="s">
        <v>3298</v>
      </c>
      <c r="F1848" s="34" t="str">
        <f>IF(ISNUMBER(FIND("% dfgh",tbPassiveSkills[[#This Row],[Original]])),_xlfn.CONCAT("+x%",tbPassiveSkills[[#This Row],[MetaName]]),"NO MATCH")</f>
        <v>NO MATCH</v>
      </c>
      <c r="G1848" s="2" t="s">
        <v>3789</v>
      </c>
    </row>
    <row r="1849" spans="3:7" ht="30" hidden="1" customHeight="1" x14ac:dyDescent="0.25">
      <c r="C1849" s="34" t="s">
        <v>4208</v>
      </c>
      <c r="D1849" s="34">
        <v>0.8</v>
      </c>
      <c r="E1849" s="34" t="s">
        <v>3297</v>
      </c>
      <c r="F1849" s="34" t="str">
        <f>IF(ISNUMBER(FIND("% dfgh",tbPassiveSkills[[#This Row],[Original]])),_xlfn.CONCAT("+x%",tbPassiveSkills[[#This Row],[MetaName]]),"NO MATCH")</f>
        <v>NO MATCH</v>
      </c>
      <c r="G1849" s="2" t="s">
        <v>4210</v>
      </c>
    </row>
    <row r="1850" spans="3:7" ht="30" hidden="1" customHeight="1" x14ac:dyDescent="0.25">
      <c r="C1850" s="34" t="s">
        <v>4219</v>
      </c>
      <c r="D1850" s="34">
        <v>0.5</v>
      </c>
      <c r="E1850" s="34" t="s">
        <v>3297</v>
      </c>
      <c r="F1850" s="34" t="str">
        <f>IF(ISNUMBER(FIND("% dfgh",tbPassiveSkills[[#This Row],[Original]])),_xlfn.CONCAT("+x%",tbPassiveSkills[[#This Row],[MetaName]]),"NO MATCH")</f>
        <v>NO MATCH</v>
      </c>
      <c r="G1850" s="2" t="s">
        <v>4221</v>
      </c>
    </row>
    <row r="1851" spans="3:7" ht="30" hidden="1" customHeight="1" x14ac:dyDescent="0.25">
      <c r="C1851" s="34" t="s">
        <v>3936</v>
      </c>
      <c r="D1851" s="34">
        <v>0.6</v>
      </c>
      <c r="E1851" s="34" t="s">
        <v>3294</v>
      </c>
      <c r="F1851" s="34" t="str">
        <f>IF(ISNUMBER(FIND("% dfgh",tbPassiveSkills[[#This Row],[Original]])),_xlfn.CONCAT("+x%",tbPassiveSkills[[#This Row],[MetaName]]),"NO MATCH")</f>
        <v>NO MATCH</v>
      </c>
      <c r="G1851" s="2" t="s">
        <v>3937</v>
      </c>
    </row>
    <row r="1852" spans="3:7" ht="30" hidden="1" customHeight="1" x14ac:dyDescent="0.25">
      <c r="C1852" s="34" t="s">
        <v>3575</v>
      </c>
      <c r="D1852" s="34">
        <v>0.5</v>
      </c>
      <c r="E1852" s="34" t="s">
        <v>3294</v>
      </c>
      <c r="F1852" s="34" t="str">
        <f>IF(ISNUMBER(FIND("% dfgh",tbPassiveSkills[[#This Row],[Original]])),_xlfn.CONCAT("+x%",tbPassiveSkills[[#This Row],[MetaName]]),"NO MATCH")</f>
        <v>NO MATCH</v>
      </c>
      <c r="G1852" s="2" t="s">
        <v>3577</v>
      </c>
    </row>
    <row r="1853" spans="3:7" ht="30" hidden="1" customHeight="1" x14ac:dyDescent="0.25">
      <c r="C1853" s="34" t="s">
        <v>4405</v>
      </c>
      <c r="D1853" s="34">
        <v>0.45</v>
      </c>
      <c r="E1853" s="34" t="s">
        <v>3294</v>
      </c>
      <c r="F1853" s="34" t="str">
        <f>IF(ISNUMBER(FIND("% dfgh",tbPassiveSkills[[#This Row],[Original]])),_xlfn.CONCAT("+x%",tbPassiveSkills[[#This Row],[MetaName]]),"NO MATCH")</f>
        <v>NO MATCH</v>
      </c>
      <c r="G1853" s="2" t="s">
        <v>4406</v>
      </c>
    </row>
    <row r="1854" spans="3:7" ht="30" hidden="1" customHeight="1" x14ac:dyDescent="0.25">
      <c r="C1854" s="34" t="s">
        <v>3605</v>
      </c>
      <c r="D1854" s="34">
        <v>0.3</v>
      </c>
      <c r="E1854" s="34" t="s">
        <v>3294</v>
      </c>
      <c r="F1854" s="34" t="str">
        <f>IF(ISNUMBER(FIND("% dfgh",tbPassiveSkills[[#This Row],[Original]])),_xlfn.CONCAT("+x%",tbPassiveSkills[[#This Row],[MetaName]]),"NO MATCH")</f>
        <v>NO MATCH</v>
      </c>
      <c r="G1854" s="2" t="s">
        <v>3607</v>
      </c>
    </row>
    <row r="1855" spans="3:7" ht="30" hidden="1" customHeight="1" x14ac:dyDescent="0.25">
      <c r="C1855" s="34" t="s">
        <v>4541</v>
      </c>
      <c r="D1855" s="34">
        <v>0.3</v>
      </c>
      <c r="E1855" s="34" t="s">
        <v>3294</v>
      </c>
      <c r="F1855" s="34" t="str">
        <f>IF(ISNUMBER(FIND("% dfgh",tbPassiveSkills[[#This Row],[Original]])),_xlfn.CONCAT("+x%",tbPassiveSkills[[#This Row],[MetaName]]),"NO MATCH")</f>
        <v>NO MATCH</v>
      </c>
      <c r="G1855" s="2" t="s">
        <v>3607</v>
      </c>
    </row>
    <row r="1856" spans="3:7" ht="30" hidden="1" customHeight="1" x14ac:dyDescent="0.25">
      <c r="C1856" s="34" t="s">
        <v>4226</v>
      </c>
      <c r="D1856" s="34">
        <v>0.2</v>
      </c>
      <c r="E1856" s="34" t="s">
        <v>3294</v>
      </c>
      <c r="F1856" s="34" t="str">
        <f>IF(ISNUMBER(FIND("% dfgh",tbPassiveSkills[[#This Row],[Original]])),_xlfn.CONCAT("+x%",tbPassiveSkills[[#This Row],[MetaName]]),"NO MATCH")</f>
        <v>NO MATCH</v>
      </c>
      <c r="G1856" s="2" t="s">
        <v>2632</v>
      </c>
    </row>
    <row r="1857" spans="3:7" ht="30" hidden="1" customHeight="1" x14ac:dyDescent="0.25">
      <c r="C1857" s="34" t="s">
        <v>4510</v>
      </c>
      <c r="D1857" s="34">
        <v>0.1</v>
      </c>
      <c r="E1857" s="34" t="s">
        <v>4739</v>
      </c>
      <c r="F1857" s="34" t="str">
        <f>IF(ISNUMBER(FIND("% dfgh",tbPassiveSkills[[#This Row],[Original]])),_xlfn.CONCAT("+x%",tbPassiveSkills[[#This Row],[MetaName]]),"NO MATCH")</f>
        <v>NO MATCH</v>
      </c>
      <c r="G1857" s="2" t="s">
        <v>4511</v>
      </c>
    </row>
    <row r="1858" spans="3:7" ht="30" hidden="1" customHeight="1" x14ac:dyDescent="0.25">
      <c r="C1858" s="34" t="s">
        <v>4426</v>
      </c>
      <c r="D1858" s="34">
        <v>0.4</v>
      </c>
      <c r="E1858" s="34" t="s">
        <v>3293</v>
      </c>
      <c r="F1858" s="34" t="str">
        <f>IF(ISNUMBER(FIND("% dfgh",tbPassiveSkills[[#This Row],[Original]])),_xlfn.CONCAT("+x%",tbPassiveSkills[[#This Row],[MetaName]]),"NO MATCH")</f>
        <v>NO MATCH</v>
      </c>
      <c r="G1858" s="2" t="s">
        <v>4428</v>
      </c>
    </row>
    <row r="1859" spans="3:7" ht="30" hidden="1" customHeight="1" x14ac:dyDescent="0.25">
      <c r="C1859" s="34" t="s">
        <v>4490</v>
      </c>
      <c r="D1859" s="34">
        <v>0.4</v>
      </c>
      <c r="E1859" s="34" t="s">
        <v>3293</v>
      </c>
      <c r="F1859" s="34" t="str">
        <f>IF(ISNUMBER(FIND("% dfgh",tbPassiveSkills[[#This Row],[Original]])),_xlfn.CONCAT("+x%",tbPassiveSkills[[#This Row],[MetaName]]),"NO MATCH")</f>
        <v>NO MATCH</v>
      </c>
      <c r="G1859" s="2" t="s">
        <v>4428</v>
      </c>
    </row>
    <row r="1860" spans="3:7" ht="30" hidden="1" customHeight="1" x14ac:dyDescent="0.25">
      <c r="C1860" s="34" t="s">
        <v>3661</v>
      </c>
      <c r="D1860" s="34">
        <v>0.3</v>
      </c>
      <c r="E1860" s="34" t="s">
        <v>4773</v>
      </c>
      <c r="F1860" s="34" t="str">
        <f>IF(ISNUMBER(FIND("% dfgh",tbPassiveSkills[[#This Row],[Original]])),_xlfn.CONCAT("+x%",tbPassiveSkills[[#This Row],[MetaName]]),"NO MATCH")</f>
        <v>NO MATCH</v>
      </c>
      <c r="G1860" s="2" t="s">
        <v>3664</v>
      </c>
    </row>
    <row r="1861" spans="3:7" ht="30" hidden="1" customHeight="1" x14ac:dyDescent="0.25">
      <c r="C1861" s="34" t="s">
        <v>3846</v>
      </c>
      <c r="D1861" s="34">
        <v>0.4</v>
      </c>
      <c r="E1861" s="34" t="s">
        <v>3291</v>
      </c>
      <c r="F1861" s="34" t="str">
        <f>IF(ISNUMBER(FIND("% dfgh",tbPassiveSkills[[#This Row],[Original]])),_xlfn.CONCAT("+x%",tbPassiveSkills[[#This Row],[MetaName]]),"NO MATCH")</f>
        <v>NO MATCH</v>
      </c>
      <c r="G1861" s="2" t="s">
        <v>3848</v>
      </c>
    </row>
    <row r="1862" spans="3:7" ht="30" hidden="1" customHeight="1" x14ac:dyDescent="0.25">
      <c r="C1862" s="34" t="s">
        <v>4559</v>
      </c>
      <c r="D1862" s="34">
        <v>0.45</v>
      </c>
      <c r="E1862" s="34" t="s">
        <v>3290</v>
      </c>
      <c r="F1862" s="34" t="str">
        <f>IF(ISNUMBER(FIND("% dfgh",tbPassiveSkills[[#This Row],[Original]])),_xlfn.CONCAT("+x%",tbPassiveSkills[[#This Row],[MetaName]]),"NO MATCH")</f>
        <v>NO MATCH</v>
      </c>
      <c r="G1862" s="2" t="s">
        <v>4561</v>
      </c>
    </row>
    <row r="1863" spans="3:7" ht="30" hidden="1" customHeight="1" x14ac:dyDescent="0.25">
      <c r="C1863" s="34" t="s">
        <v>3890</v>
      </c>
      <c r="D1863" s="34">
        <v>0.4</v>
      </c>
      <c r="E1863" s="34" t="s">
        <v>3290</v>
      </c>
      <c r="F1863" s="34" t="str">
        <f>IF(ISNUMBER(FIND("% dfgh",tbPassiveSkills[[#This Row],[Original]])),_xlfn.CONCAT("+x%",tbPassiveSkills[[#This Row],[MetaName]]),"NO MATCH")</f>
        <v>NO MATCH</v>
      </c>
      <c r="G1863" s="2" t="s">
        <v>3891</v>
      </c>
    </row>
    <row r="1864" spans="3:7" ht="30" hidden="1" customHeight="1" x14ac:dyDescent="0.25">
      <c r="C1864" s="34" t="s">
        <v>4616</v>
      </c>
      <c r="D1864" s="34">
        <v>0.4</v>
      </c>
      <c r="E1864" s="34" t="s">
        <v>3290</v>
      </c>
      <c r="F1864" s="34" t="str">
        <f>IF(ISNUMBER(FIND("% dfgh",tbPassiveSkills[[#This Row],[Original]])),_xlfn.CONCAT("+x%",tbPassiveSkills[[#This Row],[MetaName]]),"NO MATCH")</f>
        <v>NO MATCH</v>
      </c>
      <c r="G1864" s="2" t="s">
        <v>3891</v>
      </c>
    </row>
    <row r="1865" spans="3:7" ht="30" hidden="1" customHeight="1" x14ac:dyDescent="0.25">
      <c r="C1865" s="34" t="s">
        <v>3945</v>
      </c>
      <c r="D1865" s="34">
        <v>0.3</v>
      </c>
      <c r="E1865" s="34" t="s">
        <v>3290</v>
      </c>
      <c r="F1865" s="34" t="str">
        <f>IF(ISNUMBER(FIND("% dfgh",tbPassiveSkills[[#This Row],[Original]])),_xlfn.CONCAT("+x%",tbPassiveSkills[[#This Row],[MetaName]]),"NO MATCH")</f>
        <v>NO MATCH</v>
      </c>
      <c r="G1865" s="2" t="s">
        <v>3946</v>
      </c>
    </row>
    <row r="1866" spans="3:7" ht="30" hidden="1" customHeight="1" x14ac:dyDescent="0.25">
      <c r="C1866" s="34" t="s">
        <v>4452</v>
      </c>
      <c r="D1866" s="34">
        <v>0.3</v>
      </c>
      <c r="E1866" s="34" t="s">
        <v>3290</v>
      </c>
      <c r="F1866" s="34" t="str">
        <f>IF(ISNUMBER(FIND("% dfgh",tbPassiveSkills[[#This Row],[Original]])),_xlfn.CONCAT("+x%",tbPassiveSkills[[#This Row],[MetaName]]),"NO MATCH")</f>
        <v>NO MATCH</v>
      </c>
      <c r="G1866" s="2" t="s">
        <v>3946</v>
      </c>
    </row>
    <row r="1867" spans="3:7" ht="30" hidden="1" customHeight="1" x14ac:dyDescent="0.25">
      <c r="C1867" s="34" t="s">
        <v>3650</v>
      </c>
      <c r="D1867" s="34">
        <v>0.25</v>
      </c>
      <c r="E1867" s="34" t="s">
        <v>3290</v>
      </c>
      <c r="F1867" s="34" t="str">
        <f>IF(ISNUMBER(FIND("% dfgh",tbPassiveSkills[[#This Row],[Original]])),_xlfn.CONCAT("+x%",tbPassiveSkills[[#This Row],[MetaName]]),"NO MATCH")</f>
        <v>NO MATCH</v>
      </c>
      <c r="G1867" s="2" t="s">
        <v>2056</v>
      </c>
    </row>
    <row r="1868" spans="3:7" ht="30" customHeight="1" x14ac:dyDescent="0.25">
      <c r="C1868" s="34" t="s">
        <v>3873</v>
      </c>
      <c r="D1868" s="34">
        <v>0.25</v>
      </c>
      <c r="E1868" s="34" t="s">
        <v>3290</v>
      </c>
      <c r="F1868" s="34" t="str">
        <f>IF(ISNUMBER(FIND("% dfgh",tbPassiveSkills[[#This Row],[Original]])),_xlfn.CONCAT("+x%",tbPassiveSkills[[#This Row],[MetaName]]),"NO MATCH")</f>
        <v>NO MATCH</v>
      </c>
      <c r="G1868" s="2" t="s">
        <v>2056</v>
      </c>
    </row>
    <row r="1869" spans="3:7" ht="30" hidden="1" customHeight="1" x14ac:dyDescent="0.25">
      <c r="C1869" s="34" t="s">
        <v>3643</v>
      </c>
      <c r="D1869" s="34">
        <v>0.2</v>
      </c>
      <c r="E1869" s="34" t="s">
        <v>3290</v>
      </c>
      <c r="F1869" s="34" t="str">
        <f>IF(ISNUMBER(FIND("% dfgh",tbPassiveSkills[[#This Row],[Original]])),_xlfn.CONCAT("+x%",tbPassiveSkills[[#This Row],[MetaName]]),"NO MATCH")</f>
        <v>NO MATCH</v>
      </c>
      <c r="G1869" s="2" t="s">
        <v>2055</v>
      </c>
    </row>
    <row r="1870" spans="3:7" ht="30" hidden="1" customHeight="1" x14ac:dyDescent="0.25">
      <c r="C1870" s="34" t="s">
        <v>4557</v>
      </c>
      <c r="D1870" s="34">
        <v>0.2</v>
      </c>
      <c r="E1870" s="34" t="s">
        <v>3290</v>
      </c>
      <c r="F1870" s="34" t="str">
        <f>IF(ISNUMBER(FIND("% dfgh",tbPassiveSkills[[#This Row],[Original]])),_xlfn.CONCAT("+x%",tbPassiveSkills[[#This Row],[MetaName]]),"NO MATCH")</f>
        <v>NO MATCH</v>
      </c>
      <c r="G1870" s="2" t="s">
        <v>2055</v>
      </c>
    </row>
    <row r="1871" spans="3:7" ht="30" hidden="1" customHeight="1" x14ac:dyDescent="0.25">
      <c r="C1871" s="34" t="s">
        <v>4590</v>
      </c>
      <c r="D1871" s="34">
        <v>0.2</v>
      </c>
      <c r="E1871" s="34" t="s">
        <v>3290</v>
      </c>
      <c r="F1871" s="34" t="str">
        <f>IF(ISNUMBER(FIND("% dfgh",tbPassiveSkills[[#This Row],[Original]])),_xlfn.CONCAT("+x%",tbPassiveSkills[[#This Row],[MetaName]]),"NO MATCH")</f>
        <v>NO MATCH</v>
      </c>
      <c r="G1871" s="2" t="s">
        <v>2055</v>
      </c>
    </row>
    <row r="1872" spans="3:7" ht="30" hidden="1" customHeight="1" x14ac:dyDescent="0.25">
      <c r="C1872" s="34" t="s">
        <v>3655</v>
      </c>
      <c r="D1872" s="34">
        <v>0.2</v>
      </c>
      <c r="E1872" s="34" t="s">
        <v>3289</v>
      </c>
      <c r="F1872" s="34" t="str">
        <f>IF(ISNUMBER(FIND("% dfgh",tbPassiveSkills[[#This Row],[Original]])),_xlfn.CONCAT("+x%",tbPassiveSkills[[#This Row],[MetaName]]),"NO MATCH")</f>
        <v>NO MATCH</v>
      </c>
      <c r="G1872" s="2" t="s">
        <v>3659</v>
      </c>
    </row>
    <row r="1873" spans="3:7" ht="30" hidden="1" customHeight="1" x14ac:dyDescent="0.25">
      <c r="C1873" s="34" t="s">
        <v>4057</v>
      </c>
      <c r="D1873" s="34">
        <v>0.2</v>
      </c>
      <c r="E1873" s="34" t="s">
        <v>3289</v>
      </c>
      <c r="F1873" s="34" t="str">
        <f>IF(ISNUMBER(FIND("% dfgh",tbPassiveSkills[[#This Row],[Original]])),_xlfn.CONCAT("+x%",tbPassiveSkills[[#This Row],[MetaName]]),"NO MATCH")</f>
        <v>NO MATCH</v>
      </c>
      <c r="G1873" s="2" t="s">
        <v>3659</v>
      </c>
    </row>
    <row r="1874" spans="3:7" ht="30" hidden="1" customHeight="1" x14ac:dyDescent="0.25">
      <c r="C1874" s="34" t="s">
        <v>4133</v>
      </c>
      <c r="D1874" s="34">
        <v>0.1</v>
      </c>
      <c r="E1874" s="34" t="s">
        <v>3288</v>
      </c>
      <c r="F1874" s="34" t="str">
        <f>IF(ISNUMBER(FIND("% dfgh",tbPassiveSkills[[#This Row],[Original]])),_xlfn.CONCAT("+x%",tbPassiveSkills[[#This Row],[MetaName]]),"NO MATCH")</f>
        <v>NO MATCH</v>
      </c>
      <c r="G1874" s="2" t="s">
        <v>4134</v>
      </c>
    </row>
    <row r="1875" spans="3:7" ht="30" hidden="1" customHeight="1" x14ac:dyDescent="0.25">
      <c r="C1875" s="34" t="s">
        <v>4015</v>
      </c>
      <c r="D1875" s="34">
        <v>0.3</v>
      </c>
      <c r="E1875" s="34" t="s">
        <v>3286</v>
      </c>
      <c r="F1875" s="34" t="str">
        <f>IF(ISNUMBER(FIND("% dfgh",tbPassiveSkills[[#This Row],[Original]])),_xlfn.CONCAT("+x%",tbPassiveSkills[[#This Row],[MetaName]]),"NO MATCH")</f>
        <v>NO MATCH</v>
      </c>
      <c r="G1875" s="2" t="s">
        <v>4016</v>
      </c>
    </row>
    <row r="1876" spans="3:7" ht="30" hidden="1" customHeight="1" x14ac:dyDescent="0.25">
      <c r="C1876" s="34" t="s">
        <v>4620</v>
      </c>
      <c r="D1876" s="34">
        <v>0.16</v>
      </c>
      <c r="E1876" s="34" t="s">
        <v>3286</v>
      </c>
      <c r="F1876" s="34" t="str">
        <f>IF(ISNUMBER(FIND("% dfgh",tbPassiveSkills[[#This Row],[Original]])),_xlfn.CONCAT("+x%",tbPassiveSkills[[#This Row],[MetaName]]),"NO MATCH")</f>
        <v>NO MATCH</v>
      </c>
      <c r="G1876" s="2" t="s">
        <v>4621</v>
      </c>
    </row>
    <row r="1877" spans="3:7" ht="30" hidden="1" customHeight="1" x14ac:dyDescent="0.25">
      <c r="C1877" s="34" t="s">
        <v>4452</v>
      </c>
      <c r="D1877" s="34">
        <v>0.3</v>
      </c>
      <c r="E1877" s="34" t="s">
        <v>3285</v>
      </c>
      <c r="F1877" s="34" t="str">
        <f>IF(ISNUMBER(FIND("% dfgh",tbPassiveSkills[[#This Row],[Original]])),_xlfn.CONCAT("+x%",tbPassiveSkills[[#This Row],[MetaName]]),"NO MATCH")</f>
        <v>NO MATCH</v>
      </c>
      <c r="G1877" s="2" t="s">
        <v>4453</v>
      </c>
    </row>
    <row r="1878" spans="3:7" ht="30" hidden="1" customHeight="1" x14ac:dyDescent="0.25">
      <c r="C1878" s="34" t="s">
        <v>4500</v>
      </c>
      <c r="D1878" s="34">
        <v>0.3</v>
      </c>
      <c r="E1878" s="34" t="s">
        <v>3285</v>
      </c>
      <c r="F1878" s="34" t="str">
        <f>IF(ISNUMBER(FIND("% dfgh",tbPassiveSkills[[#This Row],[Original]])),_xlfn.CONCAT("+x%",tbPassiveSkills[[#This Row],[MetaName]]),"NO MATCH")</f>
        <v>NO MATCH</v>
      </c>
      <c r="G1878" s="2" t="s">
        <v>4453</v>
      </c>
    </row>
    <row r="1879" spans="3:7" ht="30" hidden="1" customHeight="1" x14ac:dyDescent="0.25">
      <c r="C1879" s="34" t="s">
        <v>4043</v>
      </c>
      <c r="D1879" s="34">
        <v>0.25</v>
      </c>
      <c r="E1879" s="34" t="s">
        <v>3285</v>
      </c>
      <c r="F1879" s="34" t="str">
        <f>IF(ISNUMBER(FIND("% dfgh",tbPassiveSkills[[#This Row],[Original]])),_xlfn.CONCAT("+x%",tbPassiveSkills[[#This Row],[MetaName]]),"NO MATCH")</f>
        <v>NO MATCH</v>
      </c>
      <c r="G1879" s="2" t="s">
        <v>4046</v>
      </c>
    </row>
    <row r="1880" spans="3:7" ht="30" hidden="1" customHeight="1" x14ac:dyDescent="0.25">
      <c r="C1880" s="34" t="s">
        <v>4080</v>
      </c>
      <c r="D1880" s="34">
        <v>0.25</v>
      </c>
      <c r="E1880" s="34" t="s">
        <v>3285</v>
      </c>
      <c r="F1880" s="34" t="str">
        <f>IF(ISNUMBER(FIND("% dfgh",tbPassiveSkills[[#This Row],[Original]])),_xlfn.CONCAT("+x%",tbPassiveSkills[[#This Row],[MetaName]]),"NO MATCH")</f>
        <v>NO MATCH</v>
      </c>
      <c r="G1880" s="2" t="s">
        <v>4046</v>
      </c>
    </row>
    <row r="1881" spans="3:7" ht="30" hidden="1" customHeight="1" x14ac:dyDescent="0.25">
      <c r="C1881" s="34" t="s">
        <v>4145</v>
      </c>
      <c r="D1881" s="34">
        <v>0.25</v>
      </c>
      <c r="E1881" s="34" t="s">
        <v>3285</v>
      </c>
      <c r="F1881" s="34" t="str">
        <f>IF(ISNUMBER(FIND("% dfgh",tbPassiveSkills[[#This Row],[Original]])),_xlfn.CONCAT("+x%",tbPassiveSkills[[#This Row],[MetaName]]),"NO MATCH")</f>
        <v>NO MATCH</v>
      </c>
      <c r="G1881" s="2" t="s">
        <v>4046</v>
      </c>
    </row>
    <row r="1882" spans="3:7" ht="30" hidden="1" customHeight="1" x14ac:dyDescent="0.25">
      <c r="C1882" s="34" t="s">
        <v>4051</v>
      </c>
      <c r="D1882" s="34">
        <v>0.24</v>
      </c>
      <c r="E1882" s="34" t="s">
        <v>3285</v>
      </c>
      <c r="F1882" s="34" t="str">
        <f>IF(ISNUMBER(FIND("% dfgh",tbPassiveSkills[[#This Row],[Original]])),_xlfn.CONCAT("+x%",tbPassiveSkills[[#This Row],[MetaName]]),"NO MATCH")</f>
        <v>NO MATCH</v>
      </c>
      <c r="G1882" s="2" t="s">
        <v>4052</v>
      </c>
    </row>
    <row r="1883" spans="3:7" ht="30" hidden="1" customHeight="1" x14ac:dyDescent="0.25">
      <c r="C1883" s="34" t="s">
        <v>3755</v>
      </c>
      <c r="D1883" s="34">
        <v>0.2</v>
      </c>
      <c r="E1883" s="34" t="s">
        <v>3285</v>
      </c>
      <c r="F1883" s="34" t="str">
        <f>IF(ISNUMBER(FIND("% dfgh",tbPassiveSkills[[#This Row],[Original]])),_xlfn.CONCAT("+x%",tbPassiveSkills[[#This Row],[MetaName]]),"NO MATCH")</f>
        <v>NO MATCH</v>
      </c>
      <c r="G1883" s="2" t="s">
        <v>3757</v>
      </c>
    </row>
    <row r="1884" spans="3:7" ht="30" hidden="1" customHeight="1" x14ac:dyDescent="0.25">
      <c r="C1884" s="34" t="s">
        <v>4551</v>
      </c>
      <c r="D1884" s="34">
        <v>0.3</v>
      </c>
      <c r="E1884" s="34" t="s">
        <v>3284</v>
      </c>
      <c r="F1884" s="34" t="str">
        <f>IF(ISNUMBER(FIND("% dfgh",tbPassiveSkills[[#This Row],[Original]])),_xlfn.CONCAT("+x%",tbPassiveSkills[[#This Row],[MetaName]]),"NO MATCH")</f>
        <v>NO MATCH</v>
      </c>
      <c r="G1884" s="2" t="s">
        <v>4552</v>
      </c>
    </row>
    <row r="1885" spans="3:7" ht="30" hidden="1" customHeight="1" x14ac:dyDescent="0.25">
      <c r="C1885" s="34" t="s">
        <v>3826</v>
      </c>
      <c r="D1885" s="34">
        <v>0.25</v>
      </c>
      <c r="E1885" s="34" t="s">
        <v>3283</v>
      </c>
      <c r="F1885" s="34" t="str">
        <f>IF(ISNUMBER(FIND("% dfgh",tbPassiveSkills[[#This Row],[Original]])),_xlfn.CONCAT("+x%",tbPassiveSkills[[#This Row],[MetaName]]),"NO MATCH")</f>
        <v>NO MATCH</v>
      </c>
      <c r="G1885" s="2" t="s">
        <v>3827</v>
      </c>
    </row>
    <row r="1886" spans="3:7" ht="30" hidden="1" customHeight="1" x14ac:dyDescent="0.25">
      <c r="C1886" s="34" t="s">
        <v>4274</v>
      </c>
      <c r="D1886" s="34">
        <v>0.22</v>
      </c>
      <c r="E1886" s="34" t="s">
        <v>3283</v>
      </c>
      <c r="F1886" s="34" t="str">
        <f>IF(ISNUMBER(FIND("% dfgh",tbPassiveSkills[[#This Row],[Original]])),_xlfn.CONCAT("+x%",tbPassiveSkills[[#This Row],[MetaName]]),"NO MATCH")</f>
        <v>NO MATCH</v>
      </c>
      <c r="G1886" s="2" t="s">
        <v>4275</v>
      </c>
    </row>
    <row r="1887" spans="3:7" ht="30" hidden="1" customHeight="1" x14ac:dyDescent="0.25">
      <c r="C1887" s="34" t="s">
        <v>3652</v>
      </c>
      <c r="D1887" s="34">
        <v>0.2</v>
      </c>
      <c r="E1887" s="34" t="s">
        <v>3283</v>
      </c>
      <c r="F1887" s="34" t="str">
        <f>IF(ISNUMBER(FIND("% dfgh",tbPassiveSkills[[#This Row],[Original]])),_xlfn.CONCAT("+x%",tbPassiveSkills[[#This Row],[MetaName]]),"NO MATCH")</f>
        <v>NO MATCH</v>
      </c>
      <c r="G1887" s="2" t="s">
        <v>3653</v>
      </c>
    </row>
    <row r="1888" spans="3:7" ht="30" hidden="1" customHeight="1" x14ac:dyDescent="0.25">
      <c r="C1888" s="34" t="s">
        <v>4018</v>
      </c>
      <c r="D1888" s="34">
        <v>0.2</v>
      </c>
      <c r="E1888" s="34" t="s">
        <v>3283</v>
      </c>
      <c r="F1888" s="34" t="str">
        <f>IF(ISNUMBER(FIND("% dfgh",tbPassiveSkills[[#This Row],[Original]])),_xlfn.CONCAT("+x%",tbPassiveSkills[[#This Row],[MetaName]]),"NO MATCH")</f>
        <v>NO MATCH</v>
      </c>
      <c r="G1888" s="2" t="s">
        <v>3653</v>
      </c>
    </row>
    <row r="1889" spans="3:7" ht="30" hidden="1" customHeight="1" x14ac:dyDescent="0.25">
      <c r="C1889" s="34" t="s">
        <v>398</v>
      </c>
      <c r="D1889" s="34">
        <v>0.05</v>
      </c>
      <c r="E1889" s="34" t="s">
        <v>4695</v>
      </c>
      <c r="F1889" s="34" t="str">
        <f>IF(ISNUMBER(FIND("% dfgh",tbPassiveSkills[[#This Row],[Original]])),_xlfn.CONCAT("+x%",tbPassiveSkills[[#This Row],[MetaName]]),"NO MATCH")</f>
        <v>NO MATCH</v>
      </c>
      <c r="G1889" s="2" t="s">
        <v>4229</v>
      </c>
    </row>
    <row r="1890" spans="3:7" ht="30" hidden="1" customHeight="1" x14ac:dyDescent="0.25">
      <c r="C1890" s="34" t="s">
        <v>4047</v>
      </c>
      <c r="D1890" s="34">
        <v>0.05</v>
      </c>
      <c r="E1890" s="34" t="s">
        <v>4692</v>
      </c>
      <c r="F1890" s="34" t="str">
        <f>IF(ISNUMBER(FIND("% dfgh",tbPassiveSkills[[#This Row],[Original]])),_xlfn.CONCAT("+x%",tbPassiveSkills[[#This Row],[MetaName]]),"NO MATCH")</f>
        <v>NO MATCH</v>
      </c>
      <c r="G1890" s="2" t="s">
        <v>4050</v>
      </c>
    </row>
    <row r="1891" spans="3:7" ht="30" hidden="1" customHeight="1" x14ac:dyDescent="0.25">
      <c r="C1891" s="34" t="s">
        <v>4080</v>
      </c>
      <c r="D1891" s="34">
        <v>0.05</v>
      </c>
      <c r="E1891" s="34" t="s">
        <v>4694</v>
      </c>
      <c r="F1891" s="34" t="str">
        <f>IF(ISNUMBER(FIND("% dfgh",tbPassiveSkills[[#This Row],[Original]])),_xlfn.CONCAT("+x%",tbPassiveSkills[[#This Row],[MetaName]]),"NO MATCH")</f>
        <v>NO MATCH</v>
      </c>
      <c r="G1891" s="2" t="s">
        <v>4082</v>
      </c>
    </row>
    <row r="1892" spans="3:7" ht="30" hidden="1" customHeight="1" x14ac:dyDescent="0.25">
      <c r="C1892" s="34" t="s">
        <v>4390</v>
      </c>
      <c r="D1892" s="34">
        <v>0.12</v>
      </c>
      <c r="E1892" s="34" t="s">
        <v>3281</v>
      </c>
      <c r="F1892" s="34" t="str">
        <f>IF(ISNUMBER(FIND("% dfgh",tbPassiveSkills[[#This Row],[Original]])),_xlfn.CONCAT("+x%",tbPassiveSkills[[#This Row],[MetaName]]),"NO MATCH")</f>
        <v>NO MATCH</v>
      </c>
      <c r="G1892" s="2" t="s">
        <v>4391</v>
      </c>
    </row>
    <row r="1893" spans="3:7" ht="30" hidden="1" customHeight="1" x14ac:dyDescent="0.25">
      <c r="C1893" s="34" t="s">
        <v>3970</v>
      </c>
      <c r="D1893" s="34">
        <v>0.1</v>
      </c>
      <c r="E1893" s="34" t="s">
        <v>3280</v>
      </c>
      <c r="F1893" s="34" t="str">
        <f>IF(ISNUMBER(FIND("% dfgh",tbPassiveSkills[[#This Row],[Original]])),_xlfn.CONCAT("+x%",tbPassiveSkills[[#This Row],[MetaName]]),"NO MATCH")</f>
        <v>NO MATCH</v>
      </c>
      <c r="G1893" s="2" t="s">
        <v>3972</v>
      </c>
    </row>
    <row r="1894" spans="3:7" ht="30" hidden="1" customHeight="1" x14ac:dyDescent="0.25">
      <c r="C1894" s="34" t="s">
        <v>3608</v>
      </c>
      <c r="D1894" s="34">
        <v>0.05</v>
      </c>
      <c r="E1894" s="34" t="s">
        <v>3279</v>
      </c>
      <c r="F1894" s="34" t="str">
        <f>IF(ISNUMBER(FIND("% dfgh",tbPassiveSkills[[#This Row],[Original]])),_xlfn.CONCAT("+x%",tbPassiveSkills[[#This Row],[MetaName]]),"NO MATCH")</f>
        <v>NO MATCH</v>
      </c>
      <c r="G1894" s="2" t="s">
        <v>3612</v>
      </c>
    </row>
    <row r="1895" spans="3:7" ht="30" hidden="1" customHeight="1" x14ac:dyDescent="0.25">
      <c r="C1895" s="34" t="s">
        <v>3842</v>
      </c>
      <c r="D1895" s="34">
        <v>0.05</v>
      </c>
      <c r="E1895" s="34" t="s">
        <v>3278</v>
      </c>
      <c r="F1895" s="34" t="str">
        <f>IF(ISNUMBER(FIND("% dfgh",tbPassiveSkills[[#This Row],[Original]])),_xlfn.CONCAT("+x%",tbPassiveSkills[[#This Row],[MetaName]]),"NO MATCH")</f>
        <v>NO MATCH</v>
      </c>
      <c r="G1895" s="2" t="s">
        <v>3843</v>
      </c>
    </row>
    <row r="1896" spans="3:7" ht="30" hidden="1" customHeight="1" x14ac:dyDescent="0.25">
      <c r="C1896" s="34" t="s">
        <v>4272</v>
      </c>
      <c r="D1896" s="34">
        <v>0.1</v>
      </c>
      <c r="E1896" s="34" t="s">
        <v>3277</v>
      </c>
      <c r="F1896" s="34" t="str">
        <f>IF(ISNUMBER(FIND("% dfgh",tbPassiveSkills[[#This Row],[Original]])),_xlfn.CONCAT("+x%",tbPassiveSkills[[#This Row],[MetaName]]),"NO MATCH")</f>
        <v>NO MATCH</v>
      </c>
      <c r="G1896" s="2" t="s">
        <v>4273</v>
      </c>
    </row>
    <row r="1897" spans="3:7" ht="30" hidden="1" customHeight="1" x14ac:dyDescent="0.25">
      <c r="C1897" s="34" t="s">
        <v>3534</v>
      </c>
      <c r="D1897" s="34">
        <v>0.08</v>
      </c>
      <c r="E1897" s="34" t="s">
        <v>3277</v>
      </c>
      <c r="F1897" s="34" t="str">
        <f>IF(ISNUMBER(FIND("% dfgh",tbPassiveSkills[[#This Row],[Original]])),_xlfn.CONCAT("+x%",tbPassiveSkills[[#This Row],[MetaName]]),"NO MATCH")</f>
        <v>NO MATCH</v>
      </c>
      <c r="G1897" s="2" t="s">
        <v>3825</v>
      </c>
    </row>
    <row r="1898" spans="3:7" ht="30" hidden="1" customHeight="1" x14ac:dyDescent="0.25">
      <c r="C1898" s="34" t="s">
        <v>3833</v>
      </c>
      <c r="D1898" s="34">
        <v>0.06</v>
      </c>
      <c r="E1898" s="34" t="s">
        <v>3277</v>
      </c>
      <c r="F1898" s="34" t="str">
        <f>IF(ISNUMBER(FIND("% dfgh",tbPassiveSkills[[#This Row],[Original]])),_xlfn.CONCAT("+x%",tbPassiveSkills[[#This Row],[MetaName]]),"NO MATCH")</f>
        <v>NO MATCH</v>
      </c>
      <c r="G1898" s="2" t="s">
        <v>3835</v>
      </c>
    </row>
    <row r="1899" spans="3:7" ht="30" hidden="1" customHeight="1" x14ac:dyDescent="0.25">
      <c r="C1899" s="34" t="s">
        <v>4127</v>
      </c>
      <c r="D1899" s="34">
        <v>0.06</v>
      </c>
      <c r="E1899" s="34" t="s">
        <v>3277</v>
      </c>
      <c r="F1899" s="34" t="str">
        <f>IF(ISNUMBER(FIND("% dfgh",tbPassiveSkills[[#This Row],[Original]])),_xlfn.CONCAT("+x%",tbPassiveSkills[[#This Row],[MetaName]]),"NO MATCH")</f>
        <v>NO MATCH</v>
      </c>
      <c r="G1899" s="2" t="s">
        <v>3835</v>
      </c>
    </row>
    <row r="1900" spans="3:7" ht="30" hidden="1" customHeight="1" x14ac:dyDescent="0.25">
      <c r="C1900" s="34" t="s">
        <v>4295</v>
      </c>
      <c r="D1900" s="34">
        <v>0.06</v>
      </c>
      <c r="E1900" s="34" t="s">
        <v>3277</v>
      </c>
      <c r="F1900" s="34" t="str">
        <f>IF(ISNUMBER(FIND("% dfgh",tbPassiveSkills[[#This Row],[Original]])),_xlfn.CONCAT("+x%",tbPassiveSkills[[#This Row],[MetaName]]),"NO MATCH")</f>
        <v>NO MATCH</v>
      </c>
      <c r="G1900" s="2" t="s">
        <v>3835</v>
      </c>
    </row>
    <row r="1901" spans="3:7" ht="30" hidden="1" customHeight="1" x14ac:dyDescent="0.25">
      <c r="C1901" s="34" t="s">
        <v>395</v>
      </c>
      <c r="D1901" s="34">
        <v>0.05</v>
      </c>
      <c r="E1901" s="34" t="s">
        <v>3277</v>
      </c>
      <c r="F1901" s="34" t="str">
        <f>IF(ISNUMBER(FIND("% dfgh",tbPassiveSkills[[#This Row],[Original]])),_xlfn.CONCAT("+x%",tbPassiveSkills[[#This Row],[MetaName]]),"NO MATCH")</f>
        <v>NO MATCH</v>
      </c>
      <c r="G1901" s="2" t="s">
        <v>3622</v>
      </c>
    </row>
    <row r="1902" spans="3:7" ht="30" hidden="1" customHeight="1" x14ac:dyDescent="0.25">
      <c r="C1902" s="34" t="s">
        <v>3652</v>
      </c>
      <c r="D1902" s="34">
        <v>0.04</v>
      </c>
      <c r="E1902" s="34" t="s">
        <v>3277</v>
      </c>
      <c r="F1902" s="34" t="str">
        <f>IF(ISNUMBER(FIND("% dfgh",tbPassiveSkills[[#This Row],[Original]])),_xlfn.CONCAT("+x%",tbPassiveSkills[[#This Row],[MetaName]]),"NO MATCH")</f>
        <v>NO MATCH</v>
      </c>
      <c r="G1902" s="2" t="s">
        <v>1823</v>
      </c>
    </row>
    <row r="1903" spans="3:7" ht="30" hidden="1" customHeight="1" x14ac:dyDescent="0.25">
      <c r="C1903" s="34" t="s">
        <v>4006</v>
      </c>
      <c r="D1903" s="34">
        <v>0.2</v>
      </c>
      <c r="E1903" s="34" t="s">
        <v>3276</v>
      </c>
      <c r="F1903" s="34" t="str">
        <f>IF(ISNUMBER(FIND("% dfgh",tbPassiveSkills[[#This Row],[Original]])),_xlfn.CONCAT("+x%",tbPassiveSkills[[#This Row],[MetaName]]),"NO MATCH")</f>
        <v>NO MATCH</v>
      </c>
      <c r="G1903" s="2" t="s">
        <v>4007</v>
      </c>
    </row>
    <row r="1904" spans="3:7" ht="30" hidden="1" customHeight="1" x14ac:dyDescent="0.25">
      <c r="C1904" s="34" t="s">
        <v>4418</v>
      </c>
      <c r="D1904" s="34">
        <v>0.5</v>
      </c>
      <c r="E1904" s="34" t="s">
        <v>3275</v>
      </c>
      <c r="F1904" s="34" t="str">
        <f>IF(ISNUMBER(FIND("% dfgh",tbPassiveSkills[[#This Row],[Original]])),_xlfn.CONCAT("+x%",tbPassiveSkills[[#This Row],[MetaName]]),"NO MATCH")</f>
        <v>NO MATCH</v>
      </c>
      <c r="G1904" s="2" t="s">
        <v>4420</v>
      </c>
    </row>
    <row r="1905" spans="3:7" ht="30" hidden="1" customHeight="1" x14ac:dyDescent="0.25">
      <c r="C1905" s="34" t="s">
        <v>4006</v>
      </c>
      <c r="D1905" s="34">
        <v>0.2</v>
      </c>
      <c r="E1905" s="34" t="s">
        <v>3274</v>
      </c>
      <c r="F1905" s="34" t="str">
        <f>IF(ISNUMBER(FIND("% dfgh",tbPassiveSkills[[#This Row],[Original]])),_xlfn.CONCAT("+x%",tbPassiveSkills[[#This Row],[MetaName]]),"NO MATCH")</f>
        <v>NO MATCH</v>
      </c>
      <c r="G1905" s="2" t="s">
        <v>4008</v>
      </c>
    </row>
    <row r="1906" spans="3:7" ht="30" hidden="1" customHeight="1" x14ac:dyDescent="0.25">
      <c r="C1906" s="34" t="s">
        <v>4532</v>
      </c>
      <c r="D1906" s="34">
        <v>0.6</v>
      </c>
      <c r="E1906" s="34" t="s">
        <v>3273</v>
      </c>
      <c r="F1906" s="34" t="str">
        <f>IF(ISNUMBER(FIND("% dfgh",tbPassiveSkills[[#This Row],[Original]])),_xlfn.CONCAT("+x%",tbPassiveSkills[[#This Row],[MetaName]]),"NO MATCH")</f>
        <v>NO MATCH</v>
      </c>
      <c r="G1906" s="2" t="s">
        <v>4534</v>
      </c>
    </row>
    <row r="1907" spans="3:7" ht="30" hidden="1" customHeight="1" x14ac:dyDescent="0.25">
      <c r="C1907" s="34" t="s">
        <v>3686</v>
      </c>
      <c r="D1907" s="34">
        <v>0.5</v>
      </c>
      <c r="E1907" s="34" t="s">
        <v>3273</v>
      </c>
      <c r="F1907" s="34" t="str">
        <f>IF(ISNUMBER(FIND("% dfgh",tbPassiveSkills[[#This Row],[Original]])),_xlfn.CONCAT("+x%",tbPassiveSkills[[#This Row],[MetaName]]),"NO MATCH")</f>
        <v>NO MATCH</v>
      </c>
      <c r="G1907" s="2" t="s">
        <v>3689</v>
      </c>
    </row>
    <row r="1908" spans="3:7" ht="30" hidden="1" customHeight="1" x14ac:dyDescent="0.25">
      <c r="C1908" s="34" t="s">
        <v>3893</v>
      </c>
      <c r="D1908" s="34">
        <v>0.2</v>
      </c>
      <c r="E1908" s="34" t="s">
        <v>3271</v>
      </c>
      <c r="F1908" s="34" t="str">
        <f>IF(ISNUMBER(FIND("% dfgh",tbPassiveSkills[[#This Row],[Original]])),_xlfn.CONCAT("+x%",tbPassiveSkills[[#This Row],[MetaName]]),"NO MATCH")</f>
        <v>NO MATCH</v>
      </c>
      <c r="G1908" s="2" t="s">
        <v>1894</v>
      </c>
    </row>
    <row r="1909" spans="3:7" ht="30" hidden="1" customHeight="1" x14ac:dyDescent="0.25">
      <c r="C1909" s="34" t="s">
        <v>4084</v>
      </c>
      <c r="D1909" s="34">
        <v>0.15</v>
      </c>
      <c r="E1909" s="34" t="s">
        <v>3270</v>
      </c>
      <c r="F1909" s="34" t="str">
        <f>IF(ISNUMBER(FIND("% dfgh",tbPassiveSkills[[#This Row],[Original]])),_xlfn.CONCAT("+x%",tbPassiveSkills[[#This Row],[MetaName]]),"NO MATCH")</f>
        <v>NO MATCH</v>
      </c>
      <c r="G1909" s="2" t="s">
        <v>4085</v>
      </c>
    </row>
    <row r="1910" spans="3:7" ht="30" hidden="1" customHeight="1" x14ac:dyDescent="0.25">
      <c r="C1910" s="34" t="s">
        <v>4339</v>
      </c>
      <c r="D1910" s="34">
        <v>0.06</v>
      </c>
      <c r="E1910" s="34" t="s">
        <v>3270</v>
      </c>
      <c r="F1910" s="34" t="str">
        <f>IF(ISNUMBER(FIND("% dfgh",tbPassiveSkills[[#This Row],[Original]])),_xlfn.CONCAT("+x%",tbPassiveSkills[[#This Row],[MetaName]]),"NO MATCH")</f>
        <v>NO MATCH</v>
      </c>
      <c r="G1910" s="2" t="s">
        <v>4341</v>
      </c>
    </row>
    <row r="1911" spans="3:7" ht="30" hidden="1" customHeight="1" x14ac:dyDescent="0.25">
      <c r="C1911" s="34" t="s">
        <v>4599</v>
      </c>
      <c r="D1911" s="34">
        <v>0.05</v>
      </c>
      <c r="E1911" s="34" t="s">
        <v>3270</v>
      </c>
      <c r="F1911" s="34" t="str">
        <f>IF(ISNUMBER(FIND("% dfgh",tbPassiveSkills[[#This Row],[Original]])),_xlfn.CONCAT("+x%",tbPassiveSkills[[#This Row],[MetaName]]),"NO MATCH")</f>
        <v>NO MATCH</v>
      </c>
      <c r="G1911" s="2" t="s">
        <v>2819</v>
      </c>
    </row>
    <row r="1912" spans="3:7" ht="30" hidden="1" customHeight="1" x14ac:dyDescent="0.25">
      <c r="C1912" s="34" t="s">
        <v>4623</v>
      </c>
      <c r="D1912" s="34">
        <v>0.1</v>
      </c>
      <c r="E1912" s="34" t="s">
        <v>3269</v>
      </c>
      <c r="F1912" s="34" t="str">
        <f>IF(ISNUMBER(FIND("% dfgh",tbPassiveSkills[[#This Row],[Original]])),_xlfn.CONCAT("+x%",tbPassiveSkills[[#This Row],[MetaName]]),"NO MATCH")</f>
        <v>NO MATCH</v>
      </c>
      <c r="G1912" s="2" t="s">
        <v>4625</v>
      </c>
    </row>
    <row r="1913" spans="3:7" ht="30" hidden="1" customHeight="1" x14ac:dyDescent="0.25">
      <c r="C1913" s="34" t="s">
        <v>3772</v>
      </c>
      <c r="D1913" s="34">
        <v>0.05</v>
      </c>
      <c r="E1913" s="34" t="s">
        <v>3269</v>
      </c>
      <c r="F1913" s="34" t="str">
        <f>IF(ISNUMBER(FIND("% dfgh",tbPassiveSkills[[#This Row],[Original]])),_xlfn.CONCAT("+x%",tbPassiveSkills[[#This Row],[MetaName]]),"NO MATCH")</f>
        <v>NO MATCH</v>
      </c>
      <c r="G1913" s="2" t="s">
        <v>3774</v>
      </c>
    </row>
    <row r="1914" spans="3:7" ht="30" hidden="1" customHeight="1" x14ac:dyDescent="0.25">
      <c r="C1914" s="34" t="s">
        <v>3875</v>
      </c>
      <c r="D1914" s="34">
        <v>0.05</v>
      </c>
      <c r="E1914" s="34" t="s">
        <v>3269</v>
      </c>
      <c r="F1914" s="34" t="str">
        <f>IF(ISNUMBER(FIND("% dfgh",tbPassiveSkills[[#This Row],[Original]])),_xlfn.CONCAT("+x%",tbPassiveSkills[[#This Row],[MetaName]]),"NO MATCH")</f>
        <v>NO MATCH</v>
      </c>
      <c r="G1914" s="2" t="s">
        <v>3774</v>
      </c>
    </row>
    <row r="1915" spans="3:7" ht="30" hidden="1" customHeight="1" x14ac:dyDescent="0.25">
      <c r="C1915" s="34" t="s">
        <v>3690</v>
      </c>
      <c r="D1915" s="34">
        <v>0.08</v>
      </c>
      <c r="E1915" s="34" t="s">
        <v>3268</v>
      </c>
      <c r="F1915" s="34" t="str">
        <f>IF(ISNUMBER(FIND("% dfgh",tbPassiveSkills[[#This Row],[Original]])),_xlfn.CONCAT("+x%",tbPassiveSkills[[#This Row],[MetaName]]),"NO MATCH")</f>
        <v>NO MATCH</v>
      </c>
      <c r="G1915" s="2" t="s">
        <v>3692</v>
      </c>
    </row>
    <row r="1916" spans="3:7" ht="30" hidden="1" customHeight="1" x14ac:dyDescent="0.25">
      <c r="C1916" s="34" t="s">
        <v>3764</v>
      </c>
      <c r="D1916" s="34">
        <v>0.08</v>
      </c>
      <c r="E1916" s="34" t="s">
        <v>3268</v>
      </c>
      <c r="F1916" s="34" t="str">
        <f>IF(ISNUMBER(FIND("% dfgh",tbPassiveSkills[[#This Row],[Original]])),_xlfn.CONCAT("+x%",tbPassiveSkills[[#This Row],[MetaName]]),"NO MATCH")</f>
        <v>NO MATCH</v>
      </c>
      <c r="G1916" s="2" t="s">
        <v>3692</v>
      </c>
    </row>
    <row r="1917" spans="3:7" ht="30" hidden="1" customHeight="1" x14ac:dyDescent="0.25">
      <c r="C1917" s="34" t="s">
        <v>3698</v>
      </c>
      <c r="D1917" s="34">
        <v>0.06</v>
      </c>
      <c r="E1917" s="34" t="s">
        <v>3268</v>
      </c>
      <c r="F1917" s="34" t="str">
        <f>IF(ISNUMBER(FIND("% dfgh",tbPassiveSkills[[#This Row],[Original]])),_xlfn.CONCAT("+x%",tbPassiveSkills[[#This Row],[MetaName]]),"NO MATCH")</f>
        <v>NO MATCH</v>
      </c>
      <c r="G1917" s="2" t="s">
        <v>3700</v>
      </c>
    </row>
    <row r="1918" spans="3:7" ht="30" hidden="1" customHeight="1" x14ac:dyDescent="0.25">
      <c r="C1918" s="34" t="s">
        <v>4180</v>
      </c>
      <c r="D1918" s="34">
        <v>0.06</v>
      </c>
      <c r="E1918" s="34" t="s">
        <v>3268</v>
      </c>
      <c r="F1918" s="34" t="str">
        <f>IF(ISNUMBER(FIND("% dfgh",tbPassiveSkills[[#This Row],[Original]])),_xlfn.CONCAT("+x%",tbPassiveSkills[[#This Row],[MetaName]]),"NO MATCH")</f>
        <v>NO MATCH</v>
      </c>
      <c r="G1918" s="2" t="s">
        <v>3700</v>
      </c>
    </row>
    <row r="1919" spans="3:7" ht="30" hidden="1" customHeight="1" x14ac:dyDescent="0.25">
      <c r="C1919" s="34" t="s">
        <v>3970</v>
      </c>
      <c r="D1919" s="34">
        <v>0.1</v>
      </c>
      <c r="E1919" s="34" t="s">
        <v>3267</v>
      </c>
      <c r="F1919" s="34" t="str">
        <f>IF(ISNUMBER(FIND("% dfgh",tbPassiveSkills[[#This Row],[Original]])),_xlfn.CONCAT("+x%",tbPassiveSkills[[#This Row],[MetaName]]),"NO MATCH")</f>
        <v>NO MATCH</v>
      </c>
      <c r="G1919" s="2" t="s">
        <v>3971</v>
      </c>
    </row>
    <row r="1920" spans="3:7" ht="30" hidden="1" customHeight="1" x14ac:dyDescent="0.25">
      <c r="C1920" s="34" t="s">
        <v>4301</v>
      </c>
      <c r="D1920" s="34">
        <v>0.08</v>
      </c>
      <c r="E1920" s="34" t="s">
        <v>3267</v>
      </c>
      <c r="F1920" s="34" t="str">
        <f>IF(ISNUMBER(FIND("% dfgh",tbPassiveSkills[[#This Row],[Original]])),_xlfn.CONCAT("+x%",tbPassiveSkills[[#This Row],[MetaName]]),"NO MATCH")</f>
        <v>NO MATCH</v>
      </c>
      <c r="G1920" s="2" t="s">
        <v>4303</v>
      </c>
    </row>
    <row r="1921" spans="3:7" ht="30" hidden="1" customHeight="1" x14ac:dyDescent="0.25">
      <c r="C1921" s="34" t="s">
        <v>4444</v>
      </c>
      <c r="D1921" s="34">
        <v>0.08</v>
      </c>
      <c r="E1921" s="34" t="s">
        <v>4708</v>
      </c>
      <c r="F1921" s="34" t="str">
        <f>IF(ISNUMBER(FIND("% dfgh",tbPassiveSkills[[#This Row],[Original]])),_xlfn.CONCAT("+x%",tbPassiveSkills[[#This Row],[MetaName]]),"NO MATCH")</f>
        <v>NO MATCH</v>
      </c>
      <c r="G1921" s="2" t="s">
        <v>4446</v>
      </c>
    </row>
    <row r="1922" spans="3:7" ht="30" hidden="1" customHeight="1" x14ac:dyDescent="0.25">
      <c r="C1922" s="34" t="s">
        <v>4502</v>
      </c>
      <c r="D1922" s="34">
        <v>0.05</v>
      </c>
      <c r="E1922" s="34" t="s">
        <v>3266</v>
      </c>
      <c r="F1922" s="34" t="str">
        <f>IF(ISNUMBER(FIND("% dfgh",tbPassiveSkills[[#This Row],[Original]])),_xlfn.CONCAT("+x%",tbPassiveSkills[[#This Row],[MetaName]]),"NO MATCH")</f>
        <v>NO MATCH</v>
      </c>
      <c r="G1922" s="2" t="s">
        <v>4504</v>
      </c>
    </row>
    <row r="1923" spans="3:7" ht="30" hidden="1" customHeight="1" x14ac:dyDescent="0.25">
      <c r="C1923" s="34" t="s">
        <v>3567</v>
      </c>
      <c r="D1923" s="34">
        <v>0.2</v>
      </c>
      <c r="E1923" s="34" t="s">
        <v>4749</v>
      </c>
      <c r="F1923" s="34" t="str">
        <f>IF(ISNUMBER(FIND("% dfgh",tbPassiveSkills[[#This Row],[Original]])),_xlfn.CONCAT("+x%",tbPassiveSkills[[#This Row],[MetaName]]),"NO MATCH")</f>
        <v>NO MATCH</v>
      </c>
      <c r="G1923" s="2" t="s">
        <v>3569</v>
      </c>
    </row>
    <row r="1924" spans="3:7" ht="30" hidden="1" customHeight="1" x14ac:dyDescent="0.25">
      <c r="C1924" s="34" t="s">
        <v>3722</v>
      </c>
      <c r="D1924" s="34">
        <v>0.08</v>
      </c>
      <c r="E1924" s="34" t="s">
        <v>3265</v>
      </c>
      <c r="F1924" s="34" t="str">
        <f>IF(ISNUMBER(FIND("% dfgh",tbPassiveSkills[[#This Row],[Original]])),_xlfn.CONCAT("+x%",tbPassiveSkills[[#This Row],[MetaName]]),"NO MATCH")</f>
        <v>NO MATCH</v>
      </c>
      <c r="G1924" s="2" t="s">
        <v>3724</v>
      </c>
    </row>
    <row r="1925" spans="3:7" ht="30" hidden="1" customHeight="1" x14ac:dyDescent="0.25">
      <c r="C1925" s="34" t="s">
        <v>4378</v>
      </c>
      <c r="D1925" s="34">
        <v>0.06</v>
      </c>
      <c r="E1925" s="34" t="s">
        <v>3265</v>
      </c>
      <c r="F1925" s="34" t="str">
        <f>IF(ISNUMBER(FIND("% dfgh",tbPassiveSkills[[#This Row],[Original]])),_xlfn.CONCAT("+x%",tbPassiveSkills[[#This Row],[MetaName]]),"NO MATCH")</f>
        <v>NO MATCH</v>
      </c>
      <c r="G1925" s="2" t="s">
        <v>4380</v>
      </c>
    </row>
    <row r="1926" spans="3:7" ht="30" hidden="1" customHeight="1" x14ac:dyDescent="0.25">
      <c r="C1926" s="34" t="s">
        <v>4053</v>
      </c>
      <c r="D1926" s="34">
        <v>0.12</v>
      </c>
      <c r="E1926" s="34" t="s">
        <v>3264</v>
      </c>
      <c r="F1926" s="34" t="str">
        <f>IF(ISNUMBER(FIND("% dfgh",tbPassiveSkills[[#This Row],[Original]])),_xlfn.CONCAT("+x%",tbPassiveSkills[[#This Row],[MetaName]]),"NO MATCH")</f>
        <v>NO MATCH</v>
      </c>
      <c r="G1926" s="2" t="s">
        <v>4055</v>
      </c>
    </row>
    <row r="1927" spans="3:7" ht="30" hidden="1" customHeight="1" x14ac:dyDescent="0.25">
      <c r="C1927" s="34" t="s">
        <v>4076</v>
      </c>
      <c r="D1927" s="34">
        <v>0.08</v>
      </c>
      <c r="E1927" s="34" t="s">
        <v>3264</v>
      </c>
      <c r="F1927" s="34" t="str">
        <f>IF(ISNUMBER(FIND("% dfgh",tbPassiveSkills[[#This Row],[Original]])),_xlfn.CONCAT("+x%",tbPassiveSkills[[#This Row],[MetaName]]),"NO MATCH")</f>
        <v>NO MATCH</v>
      </c>
      <c r="G1927" s="2" t="s">
        <v>4079</v>
      </c>
    </row>
    <row r="1928" spans="3:7" ht="30" hidden="1" customHeight="1" x14ac:dyDescent="0.25">
      <c r="C1928" s="34" t="s">
        <v>4485</v>
      </c>
      <c r="D1928" s="34">
        <v>0.06</v>
      </c>
      <c r="E1928" s="34" t="s">
        <v>3264</v>
      </c>
      <c r="F1928" s="34" t="str">
        <f>IF(ISNUMBER(FIND("% dfgh",tbPassiveSkills[[#This Row],[Original]])),_xlfn.CONCAT("+x%",tbPassiveSkills[[#This Row],[MetaName]]),"NO MATCH")</f>
        <v>NO MATCH</v>
      </c>
      <c r="G1928" s="2" t="s">
        <v>4488</v>
      </c>
    </row>
    <row r="1929" spans="3:7" ht="30" hidden="1" customHeight="1" x14ac:dyDescent="0.25">
      <c r="C1929" s="34" t="s">
        <v>3792</v>
      </c>
      <c r="D1929" s="34">
        <v>0.1</v>
      </c>
      <c r="E1929" s="34" t="s">
        <v>3263</v>
      </c>
      <c r="F1929" s="34" t="str">
        <f>IF(ISNUMBER(FIND("% dfgh",tbPassiveSkills[[#This Row],[Original]])),_xlfn.CONCAT("+x%",tbPassiveSkills[[#This Row],[MetaName]]),"NO MATCH")</f>
        <v>NO MATCH</v>
      </c>
      <c r="G1929" s="2" t="s">
        <v>3794</v>
      </c>
    </row>
    <row r="1930" spans="3:7" ht="30" hidden="1" customHeight="1" x14ac:dyDescent="0.25">
      <c r="C1930" s="34" t="s">
        <v>4258</v>
      </c>
      <c r="D1930" s="34">
        <v>0.12</v>
      </c>
      <c r="E1930" s="34" t="s">
        <v>3262</v>
      </c>
      <c r="F1930" s="34" t="str">
        <f>IF(ISNUMBER(FIND("% dfgh",tbPassiveSkills[[#This Row],[Original]])),_xlfn.CONCAT("+x%",tbPassiveSkills[[#This Row],[MetaName]]),"NO MATCH")</f>
        <v>NO MATCH</v>
      </c>
      <c r="G1930" s="2" t="s">
        <v>4259</v>
      </c>
    </row>
    <row r="1931" spans="3:7" ht="30" hidden="1" customHeight="1" x14ac:dyDescent="0.25">
      <c r="C1931" s="34" t="s">
        <v>4020</v>
      </c>
      <c r="D1931" s="34">
        <v>0.06</v>
      </c>
      <c r="E1931" s="34" t="s">
        <v>3262</v>
      </c>
      <c r="F1931" s="34" t="str">
        <f>IF(ISNUMBER(FIND("% dfgh",tbPassiveSkills[[#This Row],[Original]])),_xlfn.CONCAT("+x%",tbPassiveSkills[[#This Row],[MetaName]]),"NO MATCH")</f>
        <v>NO MATCH</v>
      </c>
      <c r="G1931" s="2" t="s">
        <v>4022</v>
      </c>
    </row>
    <row r="1932" spans="3:7" ht="30" hidden="1" customHeight="1" x14ac:dyDescent="0.25">
      <c r="C1932" s="34" t="s">
        <v>4128</v>
      </c>
      <c r="D1932" s="34">
        <v>0.1</v>
      </c>
      <c r="E1932" s="34" t="s">
        <v>3261</v>
      </c>
      <c r="F1932" s="34" t="str">
        <f>IF(ISNUMBER(FIND("% dfgh",tbPassiveSkills[[#This Row],[Original]])),_xlfn.CONCAT("+x%",tbPassiveSkills[[#This Row],[MetaName]]),"NO MATCH")</f>
        <v>NO MATCH</v>
      </c>
      <c r="G1932" s="2" t="s">
        <v>4131</v>
      </c>
    </row>
    <row r="1933" spans="3:7" ht="30" hidden="1" customHeight="1" x14ac:dyDescent="0.25">
      <c r="C1933" s="34" t="s">
        <v>4136</v>
      </c>
      <c r="D1933" s="34">
        <v>0.08</v>
      </c>
      <c r="E1933" s="34" t="s">
        <v>3261</v>
      </c>
      <c r="F1933" s="34" t="str">
        <f>IF(ISNUMBER(FIND("% dfgh",tbPassiveSkills[[#This Row],[Original]])),_xlfn.CONCAT("+x%",tbPassiveSkills[[#This Row],[MetaName]]),"NO MATCH")</f>
        <v>NO MATCH</v>
      </c>
      <c r="G1933" s="2" t="s">
        <v>4138</v>
      </c>
    </row>
    <row r="1934" spans="3:7" ht="30" hidden="1" customHeight="1" x14ac:dyDescent="0.25">
      <c r="C1934" s="34" t="s">
        <v>4441</v>
      </c>
      <c r="D1934" s="34">
        <v>0.08</v>
      </c>
      <c r="E1934" s="34" t="s">
        <v>3261</v>
      </c>
      <c r="F1934" s="34" t="str">
        <f>IF(ISNUMBER(FIND("% dfgh",tbPassiveSkills[[#This Row],[Original]])),_xlfn.CONCAT("+x%",tbPassiveSkills[[#This Row],[MetaName]]),"NO MATCH")</f>
        <v>NO MATCH</v>
      </c>
      <c r="G1934" s="2" t="s">
        <v>4138</v>
      </c>
    </row>
    <row r="1935" spans="3:7" ht="30" hidden="1" customHeight="1" x14ac:dyDescent="0.25">
      <c r="C1935" s="34" t="s">
        <v>4481</v>
      </c>
      <c r="D1935" s="34">
        <v>0.06</v>
      </c>
      <c r="E1935" s="34" t="s">
        <v>3261</v>
      </c>
      <c r="F1935" s="34" t="str">
        <f>IF(ISNUMBER(FIND("% dfgh",tbPassiveSkills[[#This Row],[Original]])),_xlfn.CONCAT("+x%",tbPassiveSkills[[#This Row],[MetaName]]),"NO MATCH")</f>
        <v>NO MATCH</v>
      </c>
      <c r="G1935" s="2" t="s">
        <v>4483</v>
      </c>
    </row>
    <row r="1936" spans="3:7" ht="30" hidden="1" customHeight="1" x14ac:dyDescent="0.25">
      <c r="C1936" s="34" t="s">
        <v>4352</v>
      </c>
      <c r="D1936" s="34">
        <v>0.08</v>
      </c>
      <c r="E1936" s="34" t="s">
        <v>3260</v>
      </c>
      <c r="F1936" s="34" t="str">
        <f>IF(ISNUMBER(FIND("% dfgh",tbPassiveSkills[[#This Row],[Original]])),_xlfn.CONCAT("+x%",tbPassiveSkills[[#This Row],[MetaName]]),"NO MATCH")</f>
        <v>NO MATCH</v>
      </c>
      <c r="G1936" s="2" t="s">
        <v>4355</v>
      </c>
    </row>
    <row r="1937" spans="3:7" ht="30" hidden="1" customHeight="1" x14ac:dyDescent="0.25">
      <c r="C1937" s="34" t="s">
        <v>4370</v>
      </c>
      <c r="D1937" s="34">
        <v>0.08</v>
      </c>
      <c r="E1937" s="34" t="s">
        <v>3259</v>
      </c>
      <c r="F1937" s="34" t="str">
        <f>IF(ISNUMBER(FIND("% dfgh",tbPassiveSkills[[#This Row],[Original]])),_xlfn.CONCAT("+x%",tbPassiveSkills[[#This Row],[MetaName]]),"NO MATCH")</f>
        <v>NO MATCH</v>
      </c>
      <c r="G1937" s="2" t="s">
        <v>4372</v>
      </c>
    </row>
    <row r="1938" spans="3:7" ht="30" hidden="1" customHeight="1" x14ac:dyDescent="0.25">
      <c r="C1938" s="34" t="s">
        <v>3818</v>
      </c>
      <c r="D1938" s="34">
        <v>0.06</v>
      </c>
      <c r="E1938" s="34" t="s">
        <v>3259</v>
      </c>
      <c r="F1938" s="34" t="str">
        <f>IF(ISNUMBER(FIND("% dfgh",tbPassiveSkills[[#This Row],[Original]])),_xlfn.CONCAT("+x%",tbPassiveSkills[[#This Row],[MetaName]]),"NO MATCH")</f>
        <v>NO MATCH</v>
      </c>
      <c r="G1938" s="2" t="s">
        <v>3820</v>
      </c>
    </row>
    <row r="1939" spans="3:7" ht="30" hidden="1" customHeight="1" x14ac:dyDescent="0.25">
      <c r="C1939" s="34" t="s">
        <v>4329</v>
      </c>
      <c r="D1939" s="34">
        <v>0.06</v>
      </c>
      <c r="E1939" s="34" t="s">
        <v>3259</v>
      </c>
      <c r="F1939" s="34" t="str">
        <f>IF(ISNUMBER(FIND("% dfgh",tbPassiveSkills[[#This Row],[Original]])),_xlfn.CONCAT("+x%",tbPassiveSkills[[#This Row],[MetaName]]),"NO MATCH")</f>
        <v>NO MATCH</v>
      </c>
      <c r="G1939" s="2" t="s">
        <v>3820</v>
      </c>
    </row>
    <row r="1940" spans="3:7" ht="30" hidden="1" customHeight="1" x14ac:dyDescent="0.25">
      <c r="C1940" s="34" t="s">
        <v>3646</v>
      </c>
      <c r="D1940" s="34">
        <v>0.06</v>
      </c>
      <c r="E1940" s="34" t="s">
        <v>3258</v>
      </c>
      <c r="F1940" s="34" t="str">
        <f>IF(ISNUMBER(FIND("% dfgh",tbPassiveSkills[[#This Row],[Original]])),_xlfn.CONCAT("+x%",tbPassiveSkills[[#This Row],[MetaName]]),"NO MATCH")</f>
        <v>NO MATCH</v>
      </c>
      <c r="G1940" s="2" t="s">
        <v>3648</v>
      </c>
    </row>
    <row r="1941" spans="3:7" ht="30" hidden="1" customHeight="1" x14ac:dyDescent="0.25">
      <c r="C1941" s="34" t="s">
        <v>3874</v>
      </c>
      <c r="D1941" s="34">
        <v>0.06</v>
      </c>
      <c r="E1941" s="34" t="s">
        <v>3258</v>
      </c>
      <c r="F1941" s="34" t="str">
        <f>IF(ISNUMBER(FIND("% dfgh",tbPassiveSkills[[#This Row],[Original]])),_xlfn.CONCAT("+x%",tbPassiveSkills[[#This Row],[MetaName]]),"NO MATCH")</f>
        <v>NO MATCH</v>
      </c>
      <c r="G1941" s="2" t="s">
        <v>3648</v>
      </c>
    </row>
    <row r="1942" spans="3:7" ht="30" hidden="1" customHeight="1" x14ac:dyDescent="0.25">
      <c r="C1942" s="34" t="s">
        <v>4091</v>
      </c>
      <c r="D1942" s="34">
        <v>0.06</v>
      </c>
      <c r="E1942" s="34" t="s">
        <v>3258</v>
      </c>
      <c r="F1942" s="34" t="str">
        <f>IF(ISNUMBER(FIND("% dfgh",tbPassiveSkills[[#This Row],[Original]])),_xlfn.CONCAT("+x%",tbPassiveSkills[[#This Row],[MetaName]]),"NO MATCH")</f>
        <v>NO MATCH</v>
      </c>
      <c r="G1942" s="2" t="s">
        <v>3648</v>
      </c>
    </row>
    <row r="1943" spans="3:7" ht="30" hidden="1" customHeight="1" x14ac:dyDescent="0.25">
      <c r="C1943" s="34" t="s">
        <v>4586</v>
      </c>
      <c r="D1943" s="34">
        <v>0.1</v>
      </c>
      <c r="E1943" s="34" t="s">
        <v>4740</v>
      </c>
      <c r="F1943" s="34" t="str">
        <f>IF(ISNUMBER(FIND("% dfgh",tbPassiveSkills[[#This Row],[Original]])),_xlfn.CONCAT("+x%",tbPassiveSkills[[#This Row],[MetaName]]),"NO MATCH")</f>
        <v>NO MATCH</v>
      </c>
      <c r="G1943" s="2" t="s">
        <v>4589</v>
      </c>
    </row>
    <row r="1944" spans="3:7" ht="30" hidden="1" customHeight="1" x14ac:dyDescent="0.25">
      <c r="C1944" s="34" t="s">
        <v>4239</v>
      </c>
      <c r="D1944" s="34">
        <v>0.12</v>
      </c>
      <c r="E1944" s="34" t="s">
        <v>3256</v>
      </c>
      <c r="F1944" s="34" t="str">
        <f>IF(ISNUMBER(FIND("% dfgh",tbPassiveSkills[[#This Row],[Original]])),_xlfn.CONCAT("+x%",tbPassiveSkills[[#This Row],[MetaName]]),"NO MATCH")</f>
        <v>NO MATCH</v>
      </c>
      <c r="G1944" s="2" t="s">
        <v>4241</v>
      </c>
    </row>
    <row r="1945" spans="3:7" ht="30" hidden="1" customHeight="1" x14ac:dyDescent="0.25">
      <c r="C1945" s="34" t="s">
        <v>3631</v>
      </c>
      <c r="D1945" s="34">
        <v>0.1</v>
      </c>
      <c r="E1945" s="34" t="s">
        <v>3256</v>
      </c>
      <c r="F1945" s="34" t="str">
        <f>IF(ISNUMBER(FIND("% dfgh",tbPassiveSkills[[#This Row],[Original]])),_xlfn.CONCAT("+x%",tbPassiveSkills[[#This Row],[MetaName]]),"NO MATCH")</f>
        <v>NO MATCH</v>
      </c>
      <c r="G1945" s="2" t="s">
        <v>3632</v>
      </c>
    </row>
    <row r="1946" spans="3:7" ht="30" hidden="1" customHeight="1" x14ac:dyDescent="0.25">
      <c r="C1946" s="34" t="s">
        <v>3534</v>
      </c>
      <c r="D1946" s="34">
        <v>0.1</v>
      </c>
      <c r="E1946" s="34" t="s">
        <v>3256</v>
      </c>
      <c r="F1946" s="34" t="str">
        <f>IF(ISNUMBER(FIND("% dfgh",tbPassiveSkills[[#This Row],[Original]])),_xlfn.CONCAT("+x%",tbPassiveSkills[[#This Row],[MetaName]]),"NO MATCH")</f>
        <v>NO MATCH</v>
      </c>
      <c r="G1946" s="2" t="s">
        <v>3632</v>
      </c>
    </row>
    <row r="1947" spans="3:7" ht="30" hidden="1" customHeight="1" x14ac:dyDescent="0.25">
      <c r="C1947" s="34" t="s">
        <v>4609</v>
      </c>
      <c r="D1947" s="34">
        <v>0.1</v>
      </c>
      <c r="E1947" s="34" t="s">
        <v>3256</v>
      </c>
      <c r="F1947" s="34" t="str">
        <f>IF(ISNUMBER(FIND("% dfgh",tbPassiveSkills[[#This Row],[Original]])),_xlfn.CONCAT("+x%",tbPassiveSkills[[#This Row],[MetaName]]),"NO MATCH")</f>
        <v>NO MATCH</v>
      </c>
      <c r="G1947" s="2" t="s">
        <v>3632</v>
      </c>
    </row>
    <row r="1948" spans="3:7" ht="30" hidden="1" customHeight="1" x14ac:dyDescent="0.25">
      <c r="C1948" s="34" t="s">
        <v>4041</v>
      </c>
      <c r="D1948" s="34">
        <v>0.08</v>
      </c>
      <c r="E1948" s="34" t="s">
        <v>3256</v>
      </c>
      <c r="F1948" s="34" t="str">
        <f>IF(ISNUMBER(FIND("% dfgh",tbPassiveSkills[[#This Row],[Original]])),_xlfn.CONCAT("+x%",tbPassiveSkills[[#This Row],[MetaName]]),"NO MATCH")</f>
        <v>NO MATCH</v>
      </c>
      <c r="G1948" s="2" t="s">
        <v>4042</v>
      </c>
    </row>
    <row r="1949" spans="3:7" ht="30" hidden="1" customHeight="1" x14ac:dyDescent="0.25">
      <c r="C1949" s="34" t="s">
        <v>4127</v>
      </c>
      <c r="D1949" s="34">
        <v>0.08</v>
      </c>
      <c r="E1949" s="34" t="s">
        <v>3256</v>
      </c>
      <c r="F1949" s="34" t="str">
        <f>IF(ISNUMBER(FIND("% dfgh",tbPassiveSkills[[#This Row],[Original]])),_xlfn.CONCAT("+x%",tbPassiveSkills[[#This Row],[MetaName]]),"NO MATCH")</f>
        <v>NO MATCH</v>
      </c>
      <c r="G1949" s="2" t="s">
        <v>4042</v>
      </c>
    </row>
    <row r="1950" spans="3:7" ht="30" hidden="1" customHeight="1" x14ac:dyDescent="0.25">
      <c r="C1950" s="34" t="s">
        <v>4527</v>
      </c>
      <c r="D1950" s="34">
        <v>0.08</v>
      </c>
      <c r="E1950" s="34" t="s">
        <v>3256</v>
      </c>
      <c r="F1950" s="34" t="str">
        <f>IF(ISNUMBER(FIND("% dfgh",tbPassiveSkills[[#This Row],[Original]])),_xlfn.CONCAT("+x%",tbPassiveSkills[[#This Row],[MetaName]]),"NO MATCH")</f>
        <v>NO MATCH</v>
      </c>
      <c r="G1950" s="2" t="s">
        <v>4042</v>
      </c>
    </row>
    <row r="1951" spans="3:7" ht="30" hidden="1" customHeight="1" x14ac:dyDescent="0.25">
      <c r="C1951" s="34" t="s">
        <v>3679</v>
      </c>
      <c r="D1951" s="34">
        <v>0.06</v>
      </c>
      <c r="E1951" s="34" t="s">
        <v>3256</v>
      </c>
      <c r="F1951" s="34" t="str">
        <f>IF(ISNUMBER(FIND("% dfgh",tbPassiveSkills[[#This Row],[Original]])),_xlfn.CONCAT("+x%",tbPassiveSkills[[#This Row],[MetaName]]),"NO MATCH")</f>
        <v>NO MATCH</v>
      </c>
      <c r="G1951" s="2" t="s">
        <v>1849</v>
      </c>
    </row>
    <row r="1952" spans="3:7" ht="30" hidden="1" customHeight="1" x14ac:dyDescent="0.25">
      <c r="C1952" s="34" t="s">
        <v>4351</v>
      </c>
      <c r="D1952" s="34">
        <v>0.06</v>
      </c>
      <c r="E1952" s="34" t="s">
        <v>3256</v>
      </c>
      <c r="F1952" s="34" t="str">
        <f>IF(ISNUMBER(FIND("% dfgh",tbPassiveSkills[[#This Row],[Original]])),_xlfn.CONCAT("+x%",tbPassiveSkills[[#This Row],[MetaName]]),"NO MATCH")</f>
        <v>NO MATCH</v>
      </c>
      <c r="G1952" s="2" t="s">
        <v>1849</v>
      </c>
    </row>
    <row r="1953" spans="3:7" ht="30" hidden="1" customHeight="1" x14ac:dyDescent="0.25">
      <c r="C1953" s="34" t="s">
        <v>3535</v>
      </c>
      <c r="D1953" s="34">
        <v>0.05</v>
      </c>
      <c r="E1953" s="34" t="s">
        <v>3256</v>
      </c>
      <c r="F1953" s="34" t="str">
        <f>IF(ISNUMBER(FIND("% dfgh",tbPassiveSkills[[#This Row],[Original]])),_xlfn.CONCAT("+x%",tbPassiveSkills[[#This Row],[MetaName]]),"NO MATCH")</f>
        <v>NO MATCH</v>
      </c>
      <c r="G1953" s="2" t="s">
        <v>3538</v>
      </c>
    </row>
    <row r="1954" spans="3:7" ht="30" hidden="1" customHeight="1" x14ac:dyDescent="0.25">
      <c r="C1954" s="34" t="s">
        <v>4525</v>
      </c>
      <c r="D1954" s="34">
        <v>0.05</v>
      </c>
      <c r="E1954" s="34" t="s">
        <v>3256</v>
      </c>
      <c r="F1954" s="34" t="str">
        <f>IF(ISNUMBER(FIND("% dfgh",tbPassiveSkills[[#This Row],[Original]])),_xlfn.CONCAT("+x%",tbPassiveSkills[[#This Row],[MetaName]]),"NO MATCH")</f>
        <v>NO MATCH</v>
      </c>
      <c r="G1954" s="2" t="s">
        <v>3538</v>
      </c>
    </row>
    <row r="1955" spans="3:7" ht="30" hidden="1" customHeight="1" x14ac:dyDescent="0.25">
      <c r="C1955" s="34" t="s">
        <v>4590</v>
      </c>
      <c r="D1955" s="34">
        <v>0.05</v>
      </c>
      <c r="E1955" s="34" t="s">
        <v>3256</v>
      </c>
      <c r="F1955" s="34" t="str">
        <f>IF(ISNUMBER(FIND("% dfgh",tbPassiveSkills[[#This Row],[Original]])),_xlfn.CONCAT("+x%",tbPassiveSkills[[#This Row],[MetaName]]),"NO MATCH")</f>
        <v>NO MATCH</v>
      </c>
      <c r="G1955" s="2" t="s">
        <v>3538</v>
      </c>
    </row>
    <row r="1956" spans="3:7" ht="30" hidden="1" customHeight="1" x14ac:dyDescent="0.25">
      <c r="C1956" s="34" t="s">
        <v>4525</v>
      </c>
      <c r="D1956" s="34">
        <v>0.15</v>
      </c>
      <c r="E1956" s="34" t="s">
        <v>3255</v>
      </c>
      <c r="F1956" s="34" t="str">
        <f>IF(ISNUMBER(FIND("% dfgh",tbPassiveSkills[[#This Row],[Original]])),_xlfn.CONCAT("+x%",tbPassiveSkills[[#This Row],[MetaName]]),"NO MATCH")</f>
        <v>NO MATCH</v>
      </c>
      <c r="G1956" s="2" t="s">
        <v>4526</v>
      </c>
    </row>
    <row r="1957" spans="3:7" ht="30" hidden="1" customHeight="1" x14ac:dyDescent="0.25">
      <c r="C1957" s="34" t="s">
        <v>3567</v>
      </c>
      <c r="D1957" s="34">
        <v>0.5</v>
      </c>
      <c r="E1957" s="34" t="s">
        <v>4783</v>
      </c>
      <c r="F1957" s="34" t="str">
        <f>IF(ISNUMBER(FIND("% dfgh",tbPassiveSkills[[#This Row],[Original]])),_xlfn.CONCAT("+x%",tbPassiveSkills[[#This Row],[MetaName]]),"NO MATCH")</f>
        <v>NO MATCH</v>
      </c>
      <c r="G1957" s="2" t="s">
        <v>3568</v>
      </c>
    </row>
    <row r="1958" spans="3:7" ht="30" hidden="1" customHeight="1" x14ac:dyDescent="0.25">
      <c r="C1958" s="34" t="s">
        <v>4352</v>
      </c>
      <c r="D1958" s="34">
        <v>0.2</v>
      </c>
      <c r="E1958" s="34" t="s">
        <v>3254</v>
      </c>
      <c r="F1958" s="34" t="str">
        <f>IF(ISNUMBER(FIND("% dfgh",tbPassiveSkills[[#This Row],[Original]])),_xlfn.CONCAT("+x%",tbPassiveSkills[[#This Row],[MetaName]]),"NO MATCH")</f>
        <v>NO MATCH</v>
      </c>
      <c r="G1958" s="2" t="s">
        <v>4354</v>
      </c>
    </row>
    <row r="1959" spans="3:7" ht="30" hidden="1" customHeight="1" x14ac:dyDescent="0.25">
      <c r="C1959" s="34" t="s">
        <v>4094</v>
      </c>
      <c r="D1959" s="34">
        <v>0.3</v>
      </c>
      <c r="E1959" s="34" t="s">
        <v>4776</v>
      </c>
      <c r="F1959" s="34" t="str">
        <f>IF(ISNUMBER(FIND("% dfgh",tbPassiveSkills[[#This Row],[Original]])),_xlfn.CONCAT("+x%",tbPassiveSkills[[#This Row],[MetaName]]),"NO MATCH")</f>
        <v>NO MATCH</v>
      </c>
      <c r="G1959" s="2" t="s">
        <v>4096</v>
      </c>
    </row>
    <row r="1960" spans="3:7" ht="30" hidden="1" customHeight="1" x14ac:dyDescent="0.25">
      <c r="C1960" s="34" t="s">
        <v>4098</v>
      </c>
      <c r="D1960" s="34">
        <v>0.02</v>
      </c>
      <c r="E1960" s="34" t="s">
        <v>4685</v>
      </c>
      <c r="F1960" s="34" t="str">
        <f>IF(ISNUMBER(FIND("% dfgh",tbPassiveSkills[[#This Row],[Original]])),_xlfn.CONCAT("+x%",tbPassiveSkills[[#This Row],[MetaName]]),"NO MATCH")</f>
        <v>NO MATCH</v>
      </c>
      <c r="G1960" s="2" t="s">
        <v>4099</v>
      </c>
    </row>
    <row r="1961" spans="3:7" ht="30" hidden="1" customHeight="1" x14ac:dyDescent="0.25">
      <c r="C1961" s="34" t="s">
        <v>3718</v>
      </c>
      <c r="D1961" s="34">
        <v>0.4</v>
      </c>
      <c r="E1961" s="34" t="s">
        <v>4781</v>
      </c>
      <c r="F1961" s="34" t="str">
        <f>IF(ISNUMBER(FIND("% dfgh",tbPassiveSkills[[#This Row],[Original]])),_xlfn.CONCAT("+x%",tbPassiveSkills[[#This Row],[MetaName]]),"NO MATCH")</f>
        <v>NO MATCH</v>
      </c>
      <c r="G1961" s="2" t="s">
        <v>3720</v>
      </c>
    </row>
    <row r="1962" spans="3:7" ht="30" hidden="1" customHeight="1" x14ac:dyDescent="0.25">
      <c r="C1962" s="34" t="s">
        <v>3643</v>
      </c>
      <c r="D1962" s="34">
        <v>0.2</v>
      </c>
      <c r="E1962" s="34" t="s">
        <v>3252</v>
      </c>
      <c r="F1962" s="34" t="str">
        <f>IF(ISNUMBER(FIND("% dfgh",tbPassiveSkills[[#This Row],[Original]])),_xlfn.CONCAT("+x%",tbPassiveSkills[[#This Row],[MetaName]]),"NO MATCH")</f>
        <v>NO MATCH</v>
      </c>
      <c r="G1962" s="2" t="s">
        <v>3644</v>
      </c>
    </row>
    <row r="1963" spans="3:7" ht="30" hidden="1" customHeight="1" x14ac:dyDescent="0.25">
      <c r="C1963" s="34" t="s">
        <v>4108</v>
      </c>
      <c r="D1963" s="34">
        <v>0.2</v>
      </c>
      <c r="E1963" s="34" t="s">
        <v>3252</v>
      </c>
      <c r="F1963" s="34" t="str">
        <f>IF(ISNUMBER(FIND("% dfgh",tbPassiveSkills[[#This Row],[Original]])),_xlfn.CONCAT("+x%",tbPassiveSkills[[#This Row],[MetaName]]),"NO MATCH")</f>
        <v>NO MATCH</v>
      </c>
      <c r="G1963" s="2" t="s">
        <v>3644</v>
      </c>
    </row>
    <row r="1964" spans="3:7" ht="30" hidden="1" customHeight="1" x14ac:dyDescent="0.25">
      <c r="C1964" s="34" t="s">
        <v>4562</v>
      </c>
      <c r="D1964" s="34">
        <v>0.75</v>
      </c>
      <c r="E1964" s="34" t="s">
        <v>3251</v>
      </c>
      <c r="F1964" s="34" t="str">
        <f>IF(ISNUMBER(FIND("% dfgh",tbPassiveSkills[[#This Row],[Original]])),_xlfn.CONCAT("+x%",tbPassiveSkills[[#This Row],[MetaName]]),"NO MATCH")</f>
        <v>NO MATCH</v>
      </c>
      <c r="G1964" s="2" t="s">
        <v>4563</v>
      </c>
    </row>
    <row r="1965" spans="3:7" ht="30" hidden="1" customHeight="1" x14ac:dyDescent="0.25">
      <c r="C1965" s="34" t="s">
        <v>3990</v>
      </c>
      <c r="D1965" s="34">
        <v>0.06</v>
      </c>
      <c r="E1965" s="34" t="s">
        <v>4699</v>
      </c>
      <c r="F1965" s="34" t="str">
        <f>IF(ISNUMBER(FIND("% dfgh",tbPassiveSkills[[#This Row],[Original]])),_xlfn.CONCAT("+x%",tbPassiveSkills[[#This Row],[MetaName]]),"NO MATCH")</f>
        <v>NO MATCH</v>
      </c>
      <c r="G1965" s="2" t="s">
        <v>3993</v>
      </c>
    </row>
    <row r="1966" spans="3:7" ht="30" hidden="1" customHeight="1" x14ac:dyDescent="0.25">
      <c r="C1966" s="34" t="s">
        <v>3796</v>
      </c>
      <c r="D1966" s="34">
        <v>0.15</v>
      </c>
      <c r="E1966" s="34" t="s">
        <v>4691</v>
      </c>
      <c r="F1966" s="34" t="str">
        <f>IF(ISNUMBER(FIND("% dfgh",tbPassiveSkills[[#This Row],[Original]])),_xlfn.CONCAT("+x%",tbPassiveSkills[[#This Row],[MetaName]]),"NO MATCH")</f>
        <v>NO MATCH</v>
      </c>
      <c r="G1966" s="2" t="s">
        <v>3797</v>
      </c>
    </row>
    <row r="1967" spans="3:7" ht="30" hidden="1" customHeight="1" x14ac:dyDescent="0.25">
      <c r="C1967" s="34" t="s">
        <v>4057</v>
      </c>
      <c r="D1967" s="34">
        <v>0.1</v>
      </c>
      <c r="E1967" s="34" t="s">
        <v>4691</v>
      </c>
      <c r="F1967" s="34" t="str">
        <f>IF(ISNUMBER(FIND("% dfgh",tbPassiveSkills[[#This Row],[Original]])),_xlfn.CONCAT("+x%",tbPassiveSkills[[#This Row],[MetaName]]),"NO MATCH")</f>
        <v>NO MATCH</v>
      </c>
      <c r="G1967" s="2" t="s">
        <v>4058</v>
      </c>
    </row>
    <row r="1968" spans="3:7" ht="30" hidden="1" customHeight="1" x14ac:dyDescent="0.25">
      <c r="C1968" s="34" t="s">
        <v>3842</v>
      </c>
      <c r="D1968" s="34">
        <v>0.05</v>
      </c>
      <c r="E1968" s="34" t="s">
        <v>4691</v>
      </c>
      <c r="F1968" s="34" t="str">
        <f>IF(ISNUMBER(FIND("% dfgh",tbPassiveSkills[[#This Row],[Original]])),_xlfn.CONCAT("+x%",tbPassiveSkills[[#This Row],[MetaName]]),"NO MATCH")</f>
        <v>NO MATCH</v>
      </c>
      <c r="G1968" s="2" t="s">
        <v>3844</v>
      </c>
    </row>
    <row r="1969" spans="3:7" ht="30" hidden="1" customHeight="1" x14ac:dyDescent="0.25">
      <c r="C1969" s="34" t="s">
        <v>3582</v>
      </c>
      <c r="D1969" s="34">
        <v>0.08</v>
      </c>
      <c r="E1969" s="34" t="s">
        <v>4700</v>
      </c>
      <c r="F1969" s="34" t="str">
        <f>IF(ISNUMBER(FIND("% dfgh",tbPassiveSkills[[#This Row],[Original]])),_xlfn.CONCAT("+x%",tbPassiveSkills[[#This Row],[MetaName]]),"NO MATCH")</f>
        <v>NO MATCH</v>
      </c>
      <c r="G1969" s="2" t="s">
        <v>3585</v>
      </c>
    </row>
    <row r="1970" spans="3:7" ht="30" hidden="1" customHeight="1" x14ac:dyDescent="0.25">
      <c r="C1970" s="34" t="s">
        <v>791</v>
      </c>
      <c r="D1970" s="34">
        <v>0.06</v>
      </c>
      <c r="E1970" s="34" t="s">
        <v>3250</v>
      </c>
      <c r="F1970" s="34" t="str">
        <f>IF(ISNUMBER(FIND("% dfgh",tbPassiveSkills[[#This Row],[Original]])),_xlfn.CONCAT("+x%",tbPassiveSkills[[#This Row],[MetaName]]),"NO MATCH")</f>
        <v>NO MATCH</v>
      </c>
      <c r="G1970" s="2" t="s">
        <v>4332</v>
      </c>
    </row>
    <row r="1971" spans="3:7" ht="30" hidden="1" customHeight="1" x14ac:dyDescent="0.25">
      <c r="C1971" s="34" t="s">
        <v>4373</v>
      </c>
      <c r="D1971" s="34">
        <v>0.05</v>
      </c>
      <c r="E1971" s="34" t="s">
        <v>3250</v>
      </c>
      <c r="F1971" s="34" t="str">
        <f>IF(ISNUMBER(FIND("% dfgh",tbPassiveSkills[[#This Row],[Original]])),_xlfn.CONCAT("+x%",tbPassiveSkills[[#This Row],[MetaName]]),"NO MATCH")</f>
        <v>NO MATCH</v>
      </c>
      <c r="G1971" s="2" t="s">
        <v>4374</v>
      </c>
    </row>
    <row r="1972" spans="3:7" ht="30" hidden="1" customHeight="1" x14ac:dyDescent="0.25">
      <c r="C1972" s="34" t="s">
        <v>4059</v>
      </c>
      <c r="D1972" s="34">
        <v>0.04</v>
      </c>
      <c r="E1972" s="34" t="s">
        <v>3250</v>
      </c>
      <c r="F1972" s="34" t="str">
        <f>IF(ISNUMBER(FIND("% dfgh",tbPassiveSkills[[#This Row],[Original]])),_xlfn.CONCAT("+x%",tbPassiveSkills[[#This Row],[MetaName]]),"NO MATCH")</f>
        <v>NO MATCH</v>
      </c>
      <c r="G1972" s="2" t="s">
        <v>1825</v>
      </c>
    </row>
    <row r="1973" spans="3:7" ht="30" hidden="1" customHeight="1" x14ac:dyDescent="0.25">
      <c r="C1973" s="34" t="s">
        <v>4258</v>
      </c>
      <c r="D1973" s="34">
        <v>0.2</v>
      </c>
      <c r="E1973" s="34" t="s">
        <v>4763</v>
      </c>
      <c r="F1973" s="34" t="str">
        <f>IF(ISNUMBER(FIND("% dfgh",tbPassiveSkills[[#This Row],[Original]])),_xlfn.CONCAT("+x%",tbPassiveSkills[[#This Row],[MetaName]]),"NO MATCH")</f>
        <v>NO MATCH</v>
      </c>
      <c r="G1973" s="2" t="s">
        <v>4260</v>
      </c>
    </row>
    <row r="1974" spans="3:7" ht="30" hidden="1" customHeight="1" x14ac:dyDescent="0.25">
      <c r="C1974" s="34" t="s">
        <v>4494</v>
      </c>
      <c r="D1974" s="34">
        <v>0.3</v>
      </c>
      <c r="E1974" s="34" t="s">
        <v>3249</v>
      </c>
      <c r="F1974" s="34" t="str">
        <f>IF(ISNUMBER(FIND("% dfgh",tbPassiveSkills[[#This Row],[Original]])),_xlfn.CONCAT("+x%",tbPassiveSkills[[#This Row],[MetaName]]),"NO MATCH")</f>
        <v>NO MATCH</v>
      </c>
      <c r="G1974" s="2" t="s">
        <v>4496</v>
      </c>
    </row>
    <row r="1975" spans="3:7" ht="30" hidden="1" customHeight="1" x14ac:dyDescent="0.25">
      <c r="C1975" s="34" t="s">
        <v>4187</v>
      </c>
      <c r="D1975" s="34">
        <v>0.3</v>
      </c>
      <c r="E1975" s="34" t="s">
        <v>4780</v>
      </c>
      <c r="F1975" s="34" t="str">
        <f>IF(ISNUMBER(FIND("% dfgh",tbPassiveSkills[[#This Row],[Original]])),_xlfn.CONCAT("+x%",tbPassiveSkills[[#This Row],[MetaName]]),"NO MATCH")</f>
        <v>NO MATCH</v>
      </c>
      <c r="G1975" s="2" t="s">
        <v>4190</v>
      </c>
    </row>
    <row r="1976" spans="3:7" ht="30" hidden="1" customHeight="1" x14ac:dyDescent="0.25">
      <c r="C1976" s="34" t="s">
        <v>4400</v>
      </c>
      <c r="D1976" s="34">
        <v>0.3</v>
      </c>
      <c r="E1976" s="34" t="s">
        <v>3248</v>
      </c>
      <c r="F1976" s="34" t="str">
        <f>IF(ISNUMBER(FIND("% dfgh",tbPassiveSkills[[#This Row],[Original]])),_xlfn.CONCAT("+x%",tbPassiveSkills[[#This Row],[MetaName]]),"NO MATCH")</f>
        <v>NO MATCH</v>
      </c>
      <c r="G1976" s="2" t="s">
        <v>4402</v>
      </c>
    </row>
    <row r="1977" spans="3:7" ht="30" hidden="1" customHeight="1" x14ac:dyDescent="0.25">
      <c r="C1977" s="34" t="s">
        <v>4457</v>
      </c>
      <c r="D1977" s="34">
        <v>0.3</v>
      </c>
      <c r="E1977" s="34" t="s">
        <v>3248</v>
      </c>
      <c r="F1977" s="34" t="str">
        <f>IF(ISNUMBER(FIND("% dfgh",tbPassiveSkills[[#This Row],[Original]])),_xlfn.CONCAT("+x%",tbPassiveSkills[[#This Row],[MetaName]]),"NO MATCH")</f>
        <v>NO MATCH</v>
      </c>
      <c r="G1977" s="2" t="s">
        <v>4402</v>
      </c>
    </row>
    <row r="1978" spans="3:7" ht="30" hidden="1" customHeight="1" x14ac:dyDescent="0.25">
      <c r="C1978" s="34" t="s">
        <v>3888</v>
      </c>
      <c r="D1978" s="34">
        <v>0.24</v>
      </c>
      <c r="E1978" s="34" t="s">
        <v>3248</v>
      </c>
      <c r="F1978" s="34" t="str">
        <f>IF(ISNUMBER(FIND("% dfgh",tbPassiveSkills[[#This Row],[Original]])),_xlfn.CONCAT("+x%",tbPassiveSkills[[#This Row],[MetaName]]),"NO MATCH")</f>
        <v>NO MATCH</v>
      </c>
      <c r="G1978" s="2" t="s">
        <v>3889</v>
      </c>
    </row>
    <row r="1979" spans="3:7" ht="30" hidden="1" customHeight="1" x14ac:dyDescent="0.25">
      <c r="C1979" s="34" t="s">
        <v>3540</v>
      </c>
      <c r="D1979" s="34">
        <v>0.2</v>
      </c>
      <c r="E1979" s="34" t="s">
        <v>3248</v>
      </c>
      <c r="F1979" s="34" t="str">
        <f>IF(ISNUMBER(FIND("% dfgh",tbPassiveSkills[[#This Row],[Original]])),_xlfn.CONCAT("+x%",tbPassiveSkills[[#This Row],[MetaName]]),"NO MATCH")</f>
        <v>NO MATCH</v>
      </c>
      <c r="G1979" s="2" t="s">
        <v>3541</v>
      </c>
    </row>
    <row r="1980" spans="3:7" ht="30" hidden="1" customHeight="1" x14ac:dyDescent="0.25">
      <c r="C1980" s="34" t="s">
        <v>3815</v>
      </c>
      <c r="D1980" s="34">
        <v>0.2</v>
      </c>
      <c r="E1980" s="34" t="s">
        <v>3248</v>
      </c>
      <c r="F1980" s="34" t="str">
        <f>IF(ISNUMBER(FIND("% dfgh",tbPassiveSkills[[#This Row],[Original]])),_xlfn.CONCAT("+x%",tbPassiveSkills[[#This Row],[MetaName]]),"NO MATCH")</f>
        <v>NO MATCH</v>
      </c>
      <c r="G1980" s="2" t="s">
        <v>3541</v>
      </c>
    </row>
    <row r="1981" spans="3:7" ht="30" hidden="1" customHeight="1" x14ac:dyDescent="0.25">
      <c r="C1981" s="34" t="s">
        <v>4012</v>
      </c>
      <c r="D1981" s="34">
        <v>0.2</v>
      </c>
      <c r="E1981" s="34" t="s">
        <v>3248</v>
      </c>
      <c r="F1981" s="34" t="str">
        <f>IF(ISNUMBER(FIND("% dfgh",tbPassiveSkills[[#This Row],[Original]])),_xlfn.CONCAT("+x%",tbPassiveSkills[[#This Row],[MetaName]]),"NO MATCH")</f>
        <v>NO MATCH</v>
      </c>
      <c r="G1981" s="2" t="s">
        <v>3541</v>
      </c>
    </row>
    <row r="1982" spans="3:7" ht="30" hidden="1" customHeight="1" x14ac:dyDescent="0.25">
      <c r="C1982" s="34" t="s">
        <v>4187</v>
      </c>
      <c r="D1982" s="34">
        <v>0.2</v>
      </c>
      <c r="E1982" s="34" t="s">
        <v>3248</v>
      </c>
      <c r="F1982" s="34" t="str">
        <f>IF(ISNUMBER(FIND("% dfgh",tbPassiveSkills[[#This Row],[Original]])),_xlfn.CONCAT("+x%",tbPassiveSkills[[#This Row],[MetaName]]),"NO MATCH")</f>
        <v>NO MATCH</v>
      </c>
      <c r="G1982" s="2" t="s">
        <v>3541</v>
      </c>
    </row>
    <row r="1983" spans="3:7" ht="30" hidden="1" customHeight="1" x14ac:dyDescent="0.25">
      <c r="C1983" s="34" t="s">
        <v>1776</v>
      </c>
      <c r="D1983" s="34">
        <v>0.2</v>
      </c>
      <c r="E1983" s="34" t="s">
        <v>3248</v>
      </c>
      <c r="F1983" s="34" t="str">
        <f>IF(ISNUMBER(FIND("% dfgh",tbPassiveSkills[[#This Row],[Original]])),_xlfn.CONCAT("+x%",tbPassiveSkills[[#This Row],[MetaName]]),"NO MATCH")</f>
        <v>NO MATCH</v>
      </c>
      <c r="G1983" s="2" t="s">
        <v>3541</v>
      </c>
    </row>
    <row r="1984" spans="3:7" ht="30" hidden="1" customHeight="1" x14ac:dyDescent="0.25">
      <c r="C1984" s="34" t="s">
        <v>4397</v>
      </c>
      <c r="D1984" s="34">
        <v>0.2</v>
      </c>
      <c r="E1984" s="34" t="s">
        <v>3248</v>
      </c>
      <c r="F1984" s="34" t="str">
        <f>IF(ISNUMBER(FIND("% dfgh",tbPassiveSkills[[#This Row],[Original]])),_xlfn.CONCAT("+x%",tbPassiveSkills[[#This Row],[MetaName]]),"NO MATCH")</f>
        <v>NO MATCH</v>
      </c>
      <c r="G1984" s="2" t="s">
        <v>3541</v>
      </c>
    </row>
    <row r="1985" spans="3:7" ht="30" hidden="1" customHeight="1" x14ac:dyDescent="0.25">
      <c r="C1985" s="34" t="s">
        <v>4497</v>
      </c>
      <c r="D1985" s="34">
        <v>0.2</v>
      </c>
      <c r="E1985" s="34" t="s">
        <v>3248</v>
      </c>
      <c r="F1985" s="34" t="str">
        <f>IF(ISNUMBER(FIND("% dfgh",tbPassiveSkills[[#This Row],[Original]])),_xlfn.CONCAT("+x%",tbPassiveSkills[[#This Row],[MetaName]]),"NO MATCH")</f>
        <v>NO MATCH</v>
      </c>
      <c r="G1985" s="2" t="s">
        <v>3541</v>
      </c>
    </row>
    <row r="1986" spans="3:7" ht="30" hidden="1" customHeight="1" x14ac:dyDescent="0.25">
      <c r="C1986" s="34" t="s">
        <v>3970</v>
      </c>
      <c r="D1986" s="34">
        <v>0.1</v>
      </c>
      <c r="E1986" s="34" t="s">
        <v>3247</v>
      </c>
      <c r="F1986" s="34" t="str">
        <f>IF(ISNUMBER(FIND("% dfgh",tbPassiveSkills[[#This Row],[Original]])),_xlfn.CONCAT("+x%",tbPassiveSkills[[#This Row],[MetaName]]),"NO MATCH")</f>
        <v>NO MATCH</v>
      </c>
      <c r="G1986" s="2" t="s">
        <v>2647</v>
      </c>
    </row>
    <row r="1987" spans="3:7" ht="30" hidden="1" customHeight="1" x14ac:dyDescent="0.25">
      <c r="C1987" s="34" t="s">
        <v>4586</v>
      </c>
      <c r="D1987" s="34">
        <v>0.15</v>
      </c>
      <c r="E1987" s="34" t="s">
        <v>3246</v>
      </c>
      <c r="F1987" s="34" t="str">
        <f>IF(ISNUMBER(FIND("% dfgh",tbPassiveSkills[[#This Row],[Original]])),_xlfn.CONCAT("+x%",tbPassiveSkills[[#This Row],[MetaName]]),"NO MATCH")</f>
        <v>NO MATCH</v>
      </c>
      <c r="G1987" s="2" t="s">
        <v>4588</v>
      </c>
    </row>
    <row r="1988" spans="3:7" ht="30" hidden="1" customHeight="1" x14ac:dyDescent="0.25">
      <c r="C1988" s="34" t="s">
        <v>3970</v>
      </c>
      <c r="D1988" s="34">
        <v>0.03</v>
      </c>
      <c r="E1988" s="34" t="s">
        <v>4687</v>
      </c>
      <c r="F1988" s="34" t="str">
        <f>IF(ISNUMBER(FIND("% dfgh",tbPassiveSkills[[#This Row],[Original]])),_xlfn.CONCAT("+x%",tbPassiveSkills[[#This Row],[MetaName]]),"NO MATCH")</f>
        <v>NO MATCH</v>
      </c>
      <c r="G1988" s="2" t="s">
        <v>3973</v>
      </c>
    </row>
    <row r="1989" spans="3:7" ht="30" hidden="1" customHeight="1" x14ac:dyDescent="0.25">
      <c r="C1989" s="34" t="s">
        <v>4169</v>
      </c>
      <c r="D1989" s="34">
        <v>0.4</v>
      </c>
      <c r="E1989" s="34" t="s">
        <v>4782</v>
      </c>
      <c r="F1989" s="34" t="str">
        <f>IF(ISNUMBER(FIND("% dfgh",tbPassiveSkills[[#This Row],[Original]])),_xlfn.CONCAT("+x%",tbPassiveSkills[[#This Row],[MetaName]]),"NO MATCH")</f>
        <v>NO MATCH</v>
      </c>
      <c r="G1989" s="2" t="s">
        <v>4171</v>
      </c>
    </row>
    <row r="1990" spans="3:7" ht="30" hidden="1" customHeight="1" x14ac:dyDescent="0.25">
      <c r="C1990" s="34" t="s">
        <v>4215</v>
      </c>
      <c r="D1990" s="34">
        <v>0.3</v>
      </c>
      <c r="E1990" s="34" t="s">
        <v>3244</v>
      </c>
      <c r="F1990" s="34" t="str">
        <f>IF(ISNUMBER(FIND("% dfgh",tbPassiveSkills[[#This Row],[Original]])),_xlfn.CONCAT("+x%",tbPassiveSkills[[#This Row],[MetaName]]),"NO MATCH")</f>
        <v>NO MATCH</v>
      </c>
      <c r="G1990" s="2" t="s">
        <v>4216</v>
      </c>
    </row>
    <row r="1991" spans="3:7" ht="30" hidden="1" customHeight="1" x14ac:dyDescent="0.25">
      <c r="C1991" s="34" t="s">
        <v>3776</v>
      </c>
      <c r="D1991" s="34">
        <v>0.12</v>
      </c>
      <c r="E1991" s="34" t="s">
        <v>3244</v>
      </c>
      <c r="F1991" s="34" t="str">
        <f>IF(ISNUMBER(FIND("% dfgh",tbPassiveSkills[[#This Row],[Original]])),_xlfn.CONCAT("+x%",tbPassiveSkills[[#This Row],[MetaName]]),"NO MATCH")</f>
        <v>NO MATCH</v>
      </c>
      <c r="G1991" s="2" t="s">
        <v>1861</v>
      </c>
    </row>
    <row r="1992" spans="3:7" ht="30" hidden="1" customHeight="1" x14ac:dyDescent="0.25">
      <c r="C1992" s="34" t="s">
        <v>3996</v>
      </c>
      <c r="D1992" s="34">
        <v>0.12</v>
      </c>
      <c r="E1992" s="34" t="s">
        <v>4716</v>
      </c>
      <c r="F1992" s="34" t="str">
        <f>IF(ISNUMBER(FIND("% dfgh",tbPassiveSkills[[#This Row],[Original]])),_xlfn.CONCAT("+x%",tbPassiveSkills[[#This Row],[MetaName]]),"NO MATCH")</f>
        <v>NO MATCH</v>
      </c>
      <c r="G1992" s="2" t="s">
        <v>4000</v>
      </c>
    </row>
    <row r="1993" spans="3:7" ht="30" hidden="1" customHeight="1" x14ac:dyDescent="0.25">
      <c r="C1993" s="34" t="s">
        <v>3594</v>
      </c>
      <c r="D1993" s="34">
        <v>0.1</v>
      </c>
      <c r="E1993" s="34" t="s">
        <v>4716</v>
      </c>
      <c r="F1993" s="34" t="str">
        <f>IF(ISNUMBER(FIND("% dfgh",tbPassiveSkills[[#This Row],[Original]])),_xlfn.CONCAT("+x%",tbPassiveSkills[[#This Row],[MetaName]]),"NO MATCH")</f>
        <v>NO MATCH</v>
      </c>
      <c r="G1993" s="2" t="s">
        <v>3597</v>
      </c>
    </row>
    <row r="1994" spans="3:7" ht="30" hidden="1" customHeight="1" x14ac:dyDescent="0.25">
      <c r="C1994" s="34" t="s">
        <v>4378</v>
      </c>
      <c r="D1994" s="34">
        <v>0.15</v>
      </c>
      <c r="E1994" s="34" t="s">
        <v>4719</v>
      </c>
      <c r="F1994" s="34" t="str">
        <f>IF(ISNUMBER(FIND("% dfgh",tbPassiveSkills[[#This Row],[Original]])),_xlfn.CONCAT("+x%",tbPassiveSkills[[#This Row],[MetaName]]),"NO MATCH")</f>
        <v>NO MATCH</v>
      </c>
      <c r="G1994" s="2" t="s">
        <v>4381</v>
      </c>
    </row>
    <row r="1995" spans="3:7" ht="30" hidden="1" customHeight="1" x14ac:dyDescent="0.25">
      <c r="C1995" s="34" t="s">
        <v>3760</v>
      </c>
      <c r="D1995" s="34">
        <v>0.1</v>
      </c>
      <c r="E1995" s="34" t="s">
        <v>4719</v>
      </c>
      <c r="F1995" s="34" t="str">
        <f>IF(ISNUMBER(FIND("% dfgh",tbPassiveSkills[[#This Row],[Original]])),_xlfn.CONCAT("+x%",tbPassiveSkills[[#This Row],[MetaName]]),"NO MATCH")</f>
        <v>NO MATCH</v>
      </c>
      <c r="G1995" s="2" t="s">
        <v>3762</v>
      </c>
    </row>
    <row r="1996" spans="3:7" ht="30" hidden="1" customHeight="1" x14ac:dyDescent="0.25">
      <c r="C1996" s="34" t="s">
        <v>3732</v>
      </c>
      <c r="D1996" s="34">
        <v>0.12</v>
      </c>
      <c r="E1996" s="34" t="s">
        <v>3243</v>
      </c>
      <c r="F1996" s="34" t="str">
        <f>IF(ISNUMBER(FIND("% dfgh",tbPassiveSkills[[#This Row],[Original]])),_xlfn.CONCAT("+x%",tbPassiveSkills[[#This Row],[MetaName]]),"NO MATCH")</f>
        <v>NO MATCH</v>
      </c>
      <c r="G1996" s="2" t="s">
        <v>3734</v>
      </c>
    </row>
    <row r="1997" spans="3:7" ht="30" hidden="1" customHeight="1" x14ac:dyDescent="0.25">
      <c r="C1997" s="34" t="s">
        <v>4004</v>
      </c>
      <c r="D1997" s="34">
        <v>0.12</v>
      </c>
      <c r="E1997" s="34" t="s">
        <v>3243</v>
      </c>
      <c r="F1997" s="34" t="str">
        <f>IF(ISNUMBER(FIND("% dfgh",tbPassiveSkills[[#This Row],[Original]])),_xlfn.CONCAT("+x%",tbPassiveSkills[[#This Row],[MetaName]]),"NO MATCH")</f>
        <v>NO MATCH</v>
      </c>
      <c r="G1997" s="2" t="s">
        <v>3734</v>
      </c>
    </row>
    <row r="1998" spans="3:7" ht="30" hidden="1" customHeight="1" x14ac:dyDescent="0.25">
      <c r="C1998" s="34" t="s">
        <v>4158</v>
      </c>
      <c r="D1998" s="34">
        <v>0.12</v>
      </c>
      <c r="E1998" s="34" t="s">
        <v>3243</v>
      </c>
      <c r="F1998" s="34" t="str">
        <f>IF(ISNUMBER(FIND("% dfgh",tbPassiveSkills[[#This Row],[Original]])),_xlfn.CONCAT("+x%",tbPassiveSkills[[#This Row],[MetaName]]),"NO MATCH")</f>
        <v>NO MATCH</v>
      </c>
      <c r="G1998" s="2" t="s">
        <v>3734</v>
      </c>
    </row>
    <row r="1999" spans="3:7" ht="30" hidden="1" customHeight="1" x14ac:dyDescent="0.25">
      <c r="C1999" s="34" t="s">
        <v>4575</v>
      </c>
      <c r="D1999" s="34">
        <v>0.12</v>
      </c>
      <c r="E1999" s="34" t="s">
        <v>3243</v>
      </c>
      <c r="F1999" s="34" t="str">
        <f>IF(ISNUMBER(FIND("% dfgh",tbPassiveSkills[[#This Row],[Original]])),_xlfn.CONCAT("+x%",tbPassiveSkills[[#This Row],[MetaName]]),"NO MATCH")</f>
        <v>NO MATCH</v>
      </c>
      <c r="G1999" s="2" t="s">
        <v>3734</v>
      </c>
    </row>
    <row r="2000" spans="3:7" ht="30" hidden="1" customHeight="1" x14ac:dyDescent="0.25">
      <c r="C2000" s="34" t="s">
        <v>3571</v>
      </c>
      <c r="D2000" s="34">
        <v>0.1</v>
      </c>
      <c r="E2000" s="34" t="s">
        <v>3243</v>
      </c>
      <c r="F2000" s="34" t="str">
        <f>IF(ISNUMBER(FIND("% dfgh",tbPassiveSkills[[#This Row],[Original]])),_xlfn.CONCAT("+x%",tbPassiveSkills[[#This Row],[MetaName]]),"NO MATCH")</f>
        <v>NO MATCH</v>
      </c>
      <c r="G2000" s="2" t="s">
        <v>1790</v>
      </c>
    </row>
    <row r="2001" spans="3:7" ht="30" hidden="1" customHeight="1" x14ac:dyDescent="0.25">
      <c r="C2001" s="34" t="s">
        <v>3707</v>
      </c>
      <c r="D2001" s="34">
        <v>0.1</v>
      </c>
      <c r="E2001" s="34" t="s">
        <v>3243</v>
      </c>
      <c r="F2001" s="34" t="str">
        <f>IF(ISNUMBER(FIND("% dfgh",tbPassiveSkills[[#This Row],[Original]])),_xlfn.CONCAT("+x%",tbPassiveSkills[[#This Row],[MetaName]]),"NO MATCH")</f>
        <v>NO MATCH</v>
      </c>
      <c r="G2001" s="2" t="s">
        <v>1790</v>
      </c>
    </row>
    <row r="2002" spans="3:7" ht="30" hidden="1" customHeight="1" x14ac:dyDescent="0.25">
      <c r="C2002" s="34" t="s">
        <v>4217</v>
      </c>
      <c r="D2002" s="34">
        <v>0.1</v>
      </c>
      <c r="E2002" s="34" t="s">
        <v>3243</v>
      </c>
      <c r="F2002" s="34" t="str">
        <f>IF(ISNUMBER(FIND("% dfgh",tbPassiveSkills[[#This Row],[Original]])),_xlfn.CONCAT("+x%",tbPassiveSkills[[#This Row],[MetaName]]),"NO MATCH")</f>
        <v>NO MATCH</v>
      </c>
      <c r="G2002" s="2" t="s">
        <v>1790</v>
      </c>
    </row>
    <row r="2003" spans="3:7" ht="30" hidden="1" customHeight="1" x14ac:dyDescent="0.25">
      <c r="C2003" s="34" t="s">
        <v>3571</v>
      </c>
      <c r="D2003" s="34">
        <v>0.2</v>
      </c>
      <c r="E2003" s="34" t="s">
        <v>3242</v>
      </c>
      <c r="F2003" s="34" t="str">
        <f>IF(ISNUMBER(FIND("% dfgh",tbPassiveSkills[[#This Row],[Original]])),_xlfn.CONCAT("+x%",tbPassiveSkills[[#This Row],[MetaName]]),"NO MATCH")</f>
        <v>NO MATCH</v>
      </c>
      <c r="G2003" s="2" t="s">
        <v>3572</v>
      </c>
    </row>
    <row r="2004" spans="3:7" ht="30" hidden="1" customHeight="1" x14ac:dyDescent="0.25">
      <c r="C2004" s="34" t="s">
        <v>3707</v>
      </c>
      <c r="D2004" s="34">
        <v>0.2</v>
      </c>
      <c r="E2004" s="34" t="s">
        <v>3242</v>
      </c>
      <c r="F2004" s="34" t="str">
        <f>IF(ISNUMBER(FIND("% dfgh",tbPassiveSkills[[#This Row],[Original]])),_xlfn.CONCAT("+x%",tbPassiveSkills[[#This Row],[MetaName]]),"NO MATCH")</f>
        <v>NO MATCH</v>
      </c>
      <c r="G2004" s="2" t="s">
        <v>3572</v>
      </c>
    </row>
    <row r="2005" spans="3:7" ht="30" hidden="1" customHeight="1" x14ac:dyDescent="0.25">
      <c r="C2005" s="34" t="s">
        <v>4084</v>
      </c>
      <c r="D2005" s="34">
        <v>0.3</v>
      </c>
      <c r="E2005" s="34" t="s">
        <v>3241</v>
      </c>
      <c r="F2005" s="34" t="str">
        <f>IF(ISNUMBER(FIND("% dfgh",tbPassiveSkills[[#This Row],[Original]])),_xlfn.CONCAT("+x%",tbPassiveSkills[[#This Row],[MetaName]]),"NO MATCH")</f>
        <v>NO MATCH</v>
      </c>
      <c r="G2005" s="2" t="s">
        <v>4086</v>
      </c>
    </row>
    <row r="2006" spans="3:7" ht="30" hidden="1" customHeight="1" x14ac:dyDescent="0.25">
      <c r="C2006" s="34" t="s">
        <v>4544</v>
      </c>
      <c r="D2006" s="34">
        <v>0.12</v>
      </c>
      <c r="E2006" s="34" t="s">
        <v>3240</v>
      </c>
      <c r="F2006" s="34" t="str">
        <f>IF(ISNUMBER(FIND("% dfgh",tbPassiveSkills[[#This Row],[Original]])),_xlfn.CONCAT("+x%",tbPassiveSkills[[#This Row],[MetaName]]),"NO MATCH")</f>
        <v>NO MATCH</v>
      </c>
      <c r="G2006" s="2" t="s">
        <v>2796</v>
      </c>
    </row>
    <row r="2007" spans="3:7" ht="30" hidden="1" customHeight="1" x14ac:dyDescent="0.25">
      <c r="C2007" s="34" t="s">
        <v>3727</v>
      </c>
      <c r="D2007" s="34">
        <v>0.15</v>
      </c>
      <c r="E2007" s="34" t="s">
        <v>3238</v>
      </c>
      <c r="F2007" s="34" t="str">
        <f>IF(ISNUMBER(FIND("% dfgh",tbPassiveSkills[[#This Row],[Original]])),_xlfn.CONCAT("+x%",tbPassiveSkills[[#This Row],[MetaName]]),"NO MATCH")</f>
        <v>NO MATCH</v>
      </c>
      <c r="G2007" s="2" t="s">
        <v>3729</v>
      </c>
    </row>
    <row r="2008" spans="3:7" ht="30" hidden="1" customHeight="1" x14ac:dyDescent="0.25">
      <c r="C2008" s="34" t="s">
        <v>4301</v>
      </c>
      <c r="D2008" s="34">
        <v>0.12</v>
      </c>
      <c r="E2008" s="34" t="s">
        <v>3238</v>
      </c>
      <c r="F2008" s="34" t="str">
        <f>IF(ISNUMBER(FIND("% dfgh",tbPassiveSkills[[#This Row],[Original]])),_xlfn.CONCAT("+x%",tbPassiveSkills[[#This Row],[MetaName]]),"NO MATCH")</f>
        <v>NO MATCH</v>
      </c>
      <c r="G2008" s="2" t="s">
        <v>4302</v>
      </c>
    </row>
    <row r="2009" spans="3:7" ht="30" hidden="1" customHeight="1" x14ac:dyDescent="0.25">
      <c r="C2009" s="34" t="s">
        <v>4087</v>
      </c>
      <c r="D2009" s="34">
        <v>0.1</v>
      </c>
      <c r="E2009" s="34" t="s">
        <v>3237</v>
      </c>
      <c r="F2009" s="34" t="str">
        <f>IF(ISNUMBER(FIND("% dfgh",tbPassiveSkills[[#This Row],[Original]])),_xlfn.CONCAT("+x%",tbPassiveSkills[[#This Row],[MetaName]]),"NO MATCH")</f>
        <v>NO MATCH</v>
      </c>
      <c r="G2009" s="2" t="s">
        <v>4089</v>
      </c>
    </row>
    <row r="2010" spans="3:7" ht="30" hidden="1" customHeight="1" x14ac:dyDescent="0.25">
      <c r="C2010" s="34" t="s">
        <v>4076</v>
      </c>
      <c r="D2010" s="34">
        <v>0.15</v>
      </c>
      <c r="E2010" s="34" t="s">
        <v>3236</v>
      </c>
      <c r="F2010" s="34" t="str">
        <f>IF(ISNUMBER(FIND("% dfgh",tbPassiveSkills[[#This Row],[Original]])),_xlfn.CONCAT("+x%",tbPassiveSkills[[#This Row],[MetaName]]),"NO MATCH")</f>
        <v>NO MATCH</v>
      </c>
      <c r="G2010" s="2" t="s">
        <v>4078</v>
      </c>
    </row>
    <row r="2011" spans="3:7" ht="30" hidden="1" customHeight="1" x14ac:dyDescent="0.25">
      <c r="C2011" s="34" t="s">
        <v>4053</v>
      </c>
      <c r="D2011" s="34">
        <v>0.1</v>
      </c>
      <c r="E2011" s="34" t="s">
        <v>3236</v>
      </c>
      <c r="F2011" s="34" t="str">
        <f>IF(ISNUMBER(FIND("% dfgh",tbPassiveSkills[[#This Row],[Original]])),_xlfn.CONCAT("+x%",tbPassiveSkills[[#This Row],[MetaName]]),"NO MATCH")</f>
        <v>NO MATCH</v>
      </c>
      <c r="G2011" s="2" t="s">
        <v>2080</v>
      </c>
    </row>
    <row r="2012" spans="3:7" ht="30" hidden="1" customHeight="1" x14ac:dyDescent="0.25">
      <c r="C2012" s="34" t="s">
        <v>3784</v>
      </c>
      <c r="D2012" s="34">
        <v>0.15</v>
      </c>
      <c r="E2012" s="34" t="s">
        <v>3235</v>
      </c>
      <c r="F2012" s="34" t="str">
        <f>IF(ISNUMBER(FIND("% dfgh",tbPassiveSkills[[#This Row],[Original]])),_xlfn.CONCAT("+x%",tbPassiveSkills[[#This Row],[MetaName]]),"NO MATCH")</f>
        <v>NO MATCH</v>
      </c>
      <c r="G2012" s="2" t="s">
        <v>3787</v>
      </c>
    </row>
    <row r="2013" spans="3:7" ht="30" hidden="1" customHeight="1" x14ac:dyDescent="0.25">
      <c r="C2013" s="34" t="s">
        <v>4020</v>
      </c>
      <c r="D2013" s="34">
        <v>0.16</v>
      </c>
      <c r="E2013" s="34" t="s">
        <v>3234</v>
      </c>
      <c r="F2013" s="34" t="str">
        <f>IF(ISNUMBER(FIND("% dfgh",tbPassiveSkills[[#This Row],[Original]])),_xlfn.CONCAT("+x%",tbPassiveSkills[[#This Row],[MetaName]]),"NO MATCH")</f>
        <v>NO MATCH</v>
      </c>
      <c r="G2013" s="2" t="s">
        <v>4021</v>
      </c>
    </row>
    <row r="2014" spans="3:7" ht="30" hidden="1" customHeight="1" x14ac:dyDescent="0.25">
      <c r="C2014" s="34" t="s">
        <v>4128</v>
      </c>
      <c r="D2014" s="34">
        <v>0.12</v>
      </c>
      <c r="E2014" s="34" t="s">
        <v>3233</v>
      </c>
      <c r="F2014" s="34" t="str">
        <f>IF(ISNUMBER(FIND("% dfgh",tbPassiveSkills[[#This Row],[Original]])),_xlfn.CONCAT("+x%",tbPassiveSkills[[#This Row],[MetaName]]),"NO MATCH")</f>
        <v>NO MATCH</v>
      </c>
      <c r="G2014" s="2" t="s">
        <v>4130</v>
      </c>
    </row>
    <row r="2015" spans="3:7" ht="30" hidden="1" customHeight="1" x14ac:dyDescent="0.25">
      <c r="C2015" s="34" t="s">
        <v>4091</v>
      </c>
      <c r="D2015" s="34">
        <v>0.12</v>
      </c>
      <c r="E2015" s="34" t="s">
        <v>3232</v>
      </c>
      <c r="F2015" s="34" t="str">
        <f>IF(ISNUMBER(FIND("% dfgh",tbPassiveSkills[[#This Row],[Original]])),_xlfn.CONCAT("+x%",tbPassiveSkills[[#This Row],[MetaName]]),"NO MATCH")</f>
        <v>NO MATCH</v>
      </c>
      <c r="G2015" s="2" t="s">
        <v>2133</v>
      </c>
    </row>
    <row r="2016" spans="3:7" ht="30" hidden="1" customHeight="1" x14ac:dyDescent="0.25">
      <c r="C2016" s="34" t="s">
        <v>4562</v>
      </c>
      <c r="D2016" s="34">
        <v>0.12</v>
      </c>
      <c r="E2016" s="34" t="s">
        <v>3232</v>
      </c>
      <c r="F2016" s="34" t="str">
        <f>IF(ISNUMBER(FIND("% dfgh",tbPassiveSkills[[#This Row],[Original]])),_xlfn.CONCAT("+x%",tbPassiveSkills[[#This Row],[MetaName]]),"NO MATCH")</f>
        <v>NO MATCH</v>
      </c>
      <c r="G2016" s="2" t="s">
        <v>2133</v>
      </c>
    </row>
    <row r="2017" spans="3:7" ht="30" hidden="1" customHeight="1" x14ac:dyDescent="0.25">
      <c r="C2017" s="34" t="s">
        <v>3987</v>
      </c>
      <c r="D2017" s="34">
        <v>0.15</v>
      </c>
      <c r="E2017" s="34" t="s">
        <v>4744</v>
      </c>
      <c r="F2017" s="34" t="str">
        <f>IF(ISNUMBER(FIND("% dfgh",tbPassiveSkills[[#This Row],[Original]])),_xlfn.CONCAT("+x%",tbPassiveSkills[[#This Row],[MetaName]]),"NO MATCH")</f>
        <v>NO MATCH</v>
      </c>
      <c r="G2017" s="2" t="s">
        <v>3989</v>
      </c>
    </row>
    <row r="2018" spans="3:7" ht="30" hidden="1" customHeight="1" x14ac:dyDescent="0.25">
      <c r="C2018" s="34" t="s">
        <v>3792</v>
      </c>
      <c r="D2018" s="34">
        <v>0.25</v>
      </c>
      <c r="E2018" s="34" t="s">
        <v>4771</v>
      </c>
      <c r="F2018" s="34" t="str">
        <f>IF(ISNUMBER(FIND("% dfgh",tbPassiveSkills[[#This Row],[Original]])),_xlfn.CONCAT("+x%",tbPassiveSkills[[#This Row],[MetaName]]),"NO MATCH")</f>
        <v>NO MATCH</v>
      </c>
      <c r="G2018" s="2" t="s">
        <v>3795</v>
      </c>
    </row>
    <row r="2019" spans="3:7" ht="30" hidden="1" customHeight="1" x14ac:dyDescent="0.25">
      <c r="C2019" s="34" t="s">
        <v>3751</v>
      </c>
      <c r="D2019" s="34">
        <v>0.15</v>
      </c>
      <c r="E2019" s="34" t="s">
        <v>3470</v>
      </c>
      <c r="F2019" s="34" t="str">
        <f>IF(ISNUMBER(FIND("% dfgh",tbPassiveSkills[[#This Row],[Original]])),_xlfn.CONCAT("+x%",tbPassiveSkills[[#This Row],[MetaName]]),"NO MATCH")</f>
        <v>NO MATCH</v>
      </c>
      <c r="G2019" s="2" t="s">
        <v>3753</v>
      </c>
    </row>
    <row r="2020" spans="3:7" ht="30" hidden="1" customHeight="1" x14ac:dyDescent="0.25">
      <c r="C2020" s="34" t="s">
        <v>4426</v>
      </c>
      <c r="D2020" s="34">
        <v>0.15</v>
      </c>
      <c r="E2020" s="34" t="s">
        <v>3470</v>
      </c>
      <c r="F2020" s="34" t="str">
        <f>IF(ISNUMBER(FIND("% dfgh",tbPassiveSkills[[#This Row],[Original]])),_xlfn.CONCAT("+x%",tbPassiveSkills[[#This Row],[MetaName]]),"NO MATCH")</f>
        <v>NO MATCH</v>
      </c>
      <c r="G2020" s="2" t="s">
        <v>3753</v>
      </c>
    </row>
    <row r="2021" spans="3:7" ht="30" hidden="1" customHeight="1" x14ac:dyDescent="0.25">
      <c r="C2021" s="34" t="s">
        <v>4414</v>
      </c>
      <c r="D2021" s="34">
        <v>0.15</v>
      </c>
      <c r="E2021" s="34" t="s">
        <v>3469</v>
      </c>
      <c r="F2021" s="34" t="str">
        <f>IF(ISNUMBER(FIND("% dfgh",tbPassiveSkills[[#This Row],[Original]])),_xlfn.CONCAT("+x%",tbPassiveSkills[[#This Row],[MetaName]]),"NO MATCH")</f>
        <v>NO MATCH</v>
      </c>
      <c r="G2021" s="2" t="s">
        <v>4415</v>
      </c>
    </row>
    <row r="2022" spans="3:7" ht="30" hidden="1" customHeight="1" x14ac:dyDescent="0.25">
      <c r="C2022" s="34" t="s">
        <v>4324</v>
      </c>
      <c r="D2022" s="34">
        <v>0.1</v>
      </c>
      <c r="E2022" s="34" t="s">
        <v>3468</v>
      </c>
      <c r="F2022" s="34" t="str">
        <f>IF(ISNUMBER(FIND("% dfgh",tbPassiveSkills[[#This Row],[Original]])),_xlfn.CONCAT("+x%",tbPassiveSkills[[#This Row],[MetaName]]),"NO MATCH")</f>
        <v>NO MATCH</v>
      </c>
      <c r="G2022" s="2" t="s">
        <v>1853</v>
      </c>
    </row>
    <row r="2023" spans="3:7" ht="30" hidden="1" customHeight="1" x14ac:dyDescent="0.25">
      <c r="C2023" s="34" t="s">
        <v>4527</v>
      </c>
      <c r="D2023" s="34">
        <v>0.1</v>
      </c>
      <c r="E2023" s="34" t="s">
        <v>3468</v>
      </c>
      <c r="F2023" s="34" t="str">
        <f>IF(ISNUMBER(FIND("% dfgh",tbPassiveSkills[[#This Row],[Original]])),_xlfn.CONCAT("+x%",tbPassiveSkills[[#This Row],[MetaName]]),"NO MATCH")</f>
        <v>NO MATCH</v>
      </c>
      <c r="G2023" s="2" t="s">
        <v>1853</v>
      </c>
    </row>
    <row r="2024" spans="3:7" ht="30" hidden="1" customHeight="1" x14ac:dyDescent="0.25">
      <c r="C2024" s="34" t="s">
        <v>4551</v>
      </c>
      <c r="D2024" s="34">
        <v>0.1</v>
      </c>
      <c r="E2024" s="34" t="s">
        <v>3467</v>
      </c>
      <c r="F2024" s="34" t="str">
        <f>IF(ISNUMBER(FIND("% dfgh",tbPassiveSkills[[#This Row],[Original]])),_xlfn.CONCAT("+x%",tbPassiveSkills[[#This Row],[MetaName]]),"NO MATCH")</f>
        <v>NO MATCH</v>
      </c>
      <c r="G2024" s="2" t="s">
        <v>2558</v>
      </c>
    </row>
    <row r="2025" spans="3:7" ht="30" hidden="1" customHeight="1" x14ac:dyDescent="0.25">
      <c r="C2025" s="34" t="s">
        <v>3921</v>
      </c>
      <c r="D2025" s="34">
        <v>0.2</v>
      </c>
      <c r="E2025" s="34" t="s">
        <v>4756</v>
      </c>
      <c r="F2025" s="34" t="str">
        <f>IF(ISNUMBER(FIND("% dfgh",tbPassiveSkills[[#This Row],[Original]])),_xlfn.CONCAT("+x%",tbPassiveSkills[[#This Row],[MetaName]]),"NO MATCH")</f>
        <v>NO MATCH</v>
      </c>
      <c r="G2025" s="2" t="s">
        <v>3924</v>
      </c>
    </row>
    <row r="2026" spans="3:7" ht="30" hidden="1" customHeight="1" x14ac:dyDescent="0.25">
      <c r="C2026" s="34" t="s">
        <v>4037</v>
      </c>
      <c r="D2026" s="34">
        <v>0.12</v>
      </c>
      <c r="E2026" s="34" t="s">
        <v>3466</v>
      </c>
      <c r="F2026" s="34" t="str">
        <f>IF(ISNUMBER(FIND("% dfgh",tbPassiveSkills[[#This Row],[Original]])),_xlfn.CONCAT("+x%",tbPassiveSkills[[#This Row],[MetaName]]),"NO MATCH")</f>
        <v>NO MATCH</v>
      </c>
      <c r="G2026" s="2" t="s">
        <v>4038</v>
      </c>
    </row>
    <row r="2027" spans="3:7" ht="30" hidden="1" customHeight="1" x14ac:dyDescent="0.25">
      <c r="C2027" s="34" t="s">
        <v>4124</v>
      </c>
      <c r="D2027" s="34">
        <v>0.2</v>
      </c>
      <c r="E2027" s="34" t="s">
        <v>3465</v>
      </c>
      <c r="F2027" s="34" t="str">
        <f>IF(ISNUMBER(FIND("% dfgh",tbPassiveSkills[[#This Row],[Original]])),_xlfn.CONCAT("+x%",tbPassiveSkills[[#This Row],[MetaName]]),"NO MATCH")</f>
        <v>NO MATCH</v>
      </c>
      <c r="G2027" s="2" t="s">
        <v>4126</v>
      </c>
    </row>
    <row r="2028" spans="3:7" ht="30" hidden="1" customHeight="1" x14ac:dyDescent="0.25">
      <c r="C2028" s="34" t="s">
        <v>4061</v>
      </c>
      <c r="D2028" s="34">
        <v>0.15</v>
      </c>
      <c r="E2028" s="34" t="s">
        <v>3464</v>
      </c>
      <c r="F2028" s="34" t="str">
        <f>IF(ISNUMBER(FIND("% dfgh",tbPassiveSkills[[#This Row],[Original]])),_xlfn.CONCAT("+x%",tbPassiveSkills[[#This Row],[MetaName]]),"NO MATCH")</f>
        <v>NO MATCH</v>
      </c>
      <c r="G2028" s="2" t="s">
        <v>4062</v>
      </c>
    </row>
    <row r="2029" spans="3:7" ht="30" hidden="1" customHeight="1" x14ac:dyDescent="0.25">
      <c r="C2029" s="34" t="s">
        <v>4525</v>
      </c>
      <c r="D2029" s="34">
        <v>0.15</v>
      </c>
      <c r="E2029" s="34" t="s">
        <v>3464</v>
      </c>
      <c r="F2029" s="34" t="str">
        <f>IF(ISNUMBER(FIND("% dfgh",tbPassiveSkills[[#This Row],[Original]])),_xlfn.CONCAT("+x%",tbPassiveSkills[[#This Row],[MetaName]]),"NO MATCH")</f>
        <v>NO MATCH</v>
      </c>
      <c r="G2029" s="2" t="s">
        <v>4062</v>
      </c>
    </row>
    <row r="2030" spans="3:7" ht="30" hidden="1" customHeight="1" x14ac:dyDescent="0.25">
      <c r="C2030" s="34" t="s">
        <v>3747</v>
      </c>
      <c r="D2030" s="34">
        <v>0.2</v>
      </c>
      <c r="E2030" s="34" t="s">
        <v>3463</v>
      </c>
      <c r="F2030" s="34" t="str">
        <f>IF(ISNUMBER(FIND("% dfgh",tbPassiveSkills[[#This Row],[Original]])),_xlfn.CONCAT("+x%",tbPassiveSkills[[#This Row],[MetaName]]),"NO MATCH")</f>
        <v>NO MATCH</v>
      </c>
      <c r="G2030" s="2" t="s">
        <v>3748</v>
      </c>
    </row>
    <row r="2031" spans="3:7" ht="30" hidden="1" customHeight="1" x14ac:dyDescent="0.25">
      <c r="C2031" s="34" t="s">
        <v>4179</v>
      </c>
      <c r="D2031" s="34">
        <v>0.15</v>
      </c>
      <c r="E2031" s="34" t="s">
        <v>3463</v>
      </c>
      <c r="F2031" s="34" t="str">
        <f>IF(ISNUMBER(FIND("% dfgh",tbPassiveSkills[[#This Row],[Original]])),_xlfn.CONCAT("+x%",tbPassiveSkills[[#This Row],[MetaName]]),"NO MATCH")</f>
        <v>NO MATCH</v>
      </c>
      <c r="G2031" s="2" t="s">
        <v>2874</v>
      </c>
    </row>
    <row r="2032" spans="3:7" ht="30" hidden="1" customHeight="1" x14ac:dyDescent="0.25">
      <c r="C2032" s="34" t="s">
        <v>3965</v>
      </c>
      <c r="D2032" s="34">
        <v>0.1</v>
      </c>
      <c r="E2032" s="34" t="s">
        <v>4727</v>
      </c>
      <c r="F2032" s="34" t="str">
        <f>IF(ISNUMBER(FIND("% dfgh",tbPassiveSkills[[#This Row],[Original]])),_xlfn.CONCAT("+x%",tbPassiveSkills[[#This Row],[MetaName]]),"NO MATCH")</f>
        <v>NO MATCH</v>
      </c>
      <c r="G2032" s="2" t="s">
        <v>3969</v>
      </c>
    </row>
    <row r="2033" spans="3:7" ht="30" hidden="1" customHeight="1" x14ac:dyDescent="0.25">
      <c r="C2033" s="34" t="s">
        <v>4071</v>
      </c>
      <c r="D2033" s="34">
        <v>0.1</v>
      </c>
      <c r="E2033" s="34" t="s">
        <v>3462</v>
      </c>
      <c r="F2033" s="34" t="str">
        <f>IF(ISNUMBER(FIND("% dfgh",tbPassiveSkills[[#This Row],[Original]])),_xlfn.CONCAT("+x%",tbPassiveSkills[[#This Row],[MetaName]]),"NO MATCH")</f>
        <v>NO MATCH</v>
      </c>
      <c r="G2033" s="2" t="s">
        <v>2224</v>
      </c>
    </row>
    <row r="2034" spans="3:7" ht="30" hidden="1" customHeight="1" x14ac:dyDescent="0.25">
      <c r="C2034" s="34" t="s">
        <v>4076</v>
      </c>
      <c r="D2034" s="34">
        <v>0.1</v>
      </c>
      <c r="E2034" s="34" t="s">
        <v>3462</v>
      </c>
      <c r="F2034" s="34" t="str">
        <f>IF(ISNUMBER(FIND("% dfgh",tbPassiveSkills[[#This Row],[Original]])),_xlfn.CONCAT("+x%",tbPassiveSkills[[#This Row],[MetaName]]),"NO MATCH")</f>
        <v>NO MATCH</v>
      </c>
      <c r="G2034" s="2" t="s">
        <v>2224</v>
      </c>
    </row>
    <row r="2035" spans="3:7" ht="30" hidden="1" customHeight="1" x14ac:dyDescent="0.25">
      <c r="C2035" s="34" t="s">
        <v>4108</v>
      </c>
      <c r="D2035" s="34">
        <v>0.1</v>
      </c>
      <c r="E2035" s="34" t="s">
        <v>4729</v>
      </c>
      <c r="F2035" s="34" t="str">
        <f>IF(ISNUMBER(FIND("% dfgh",tbPassiveSkills[[#This Row],[Original]])),_xlfn.CONCAT("+x%",tbPassiveSkills[[#This Row],[MetaName]]),"NO MATCH")</f>
        <v>NO MATCH</v>
      </c>
      <c r="G2035" s="2" t="s">
        <v>4110</v>
      </c>
    </row>
    <row r="2036" spans="3:7" ht="30" hidden="1" customHeight="1" x14ac:dyDescent="0.25">
      <c r="C2036" s="34" t="s">
        <v>4441</v>
      </c>
      <c r="D2036" s="34">
        <v>0.1</v>
      </c>
      <c r="E2036" s="34" t="s">
        <v>4729</v>
      </c>
      <c r="F2036" s="34" t="str">
        <f>IF(ISNUMBER(FIND("% dfgh",tbPassiveSkills[[#This Row],[Original]])),_xlfn.CONCAT("+x%",tbPassiveSkills[[#This Row],[MetaName]]),"NO MATCH")</f>
        <v>NO MATCH</v>
      </c>
      <c r="G2036" s="2" t="s">
        <v>4110</v>
      </c>
    </row>
    <row r="2037" spans="3:7" ht="30" hidden="1" customHeight="1" x14ac:dyDescent="0.25">
      <c r="C2037" s="34" t="s">
        <v>4297</v>
      </c>
      <c r="D2037" s="34">
        <v>0.1</v>
      </c>
      <c r="E2037" s="34" t="s">
        <v>4734</v>
      </c>
      <c r="F2037" s="34" t="str">
        <f>IF(ISNUMBER(FIND("% dfgh",tbPassiveSkills[[#This Row],[Original]])),_xlfn.CONCAT("+x%",tbPassiveSkills[[#This Row],[MetaName]]),"NO MATCH")</f>
        <v>NO MATCH</v>
      </c>
      <c r="G2037" s="2" t="s">
        <v>4298</v>
      </c>
    </row>
    <row r="2038" spans="3:7" ht="30" hidden="1" customHeight="1" x14ac:dyDescent="0.25">
      <c r="C2038" s="34" t="s">
        <v>3586</v>
      </c>
      <c r="D2038" s="34">
        <v>0.1</v>
      </c>
      <c r="E2038" s="34" t="s">
        <v>4713</v>
      </c>
      <c r="F2038" s="34" t="str">
        <f>IF(ISNUMBER(FIND("% dfgh",tbPassiveSkills[[#This Row],[Original]])),_xlfn.CONCAT("+x%",tbPassiveSkills[[#This Row],[MetaName]]),"NO MATCH")</f>
        <v>NO MATCH</v>
      </c>
      <c r="G2038" s="2" t="s">
        <v>3587</v>
      </c>
    </row>
    <row r="2039" spans="3:7" ht="30" hidden="1" customHeight="1" x14ac:dyDescent="0.25">
      <c r="C2039" s="34" t="s">
        <v>4506</v>
      </c>
      <c r="D2039" s="34">
        <v>0.1</v>
      </c>
      <c r="E2039" s="34" t="s">
        <v>4738</v>
      </c>
      <c r="F2039" s="34" t="str">
        <f>IF(ISNUMBER(FIND("% dfgh",tbPassiveSkills[[#This Row],[Original]])),_xlfn.CONCAT("+x%",tbPassiveSkills[[#This Row],[MetaName]]),"NO MATCH")</f>
        <v>NO MATCH</v>
      </c>
      <c r="G2039" s="2" t="s">
        <v>4509</v>
      </c>
    </row>
    <row r="2040" spans="3:7" ht="30" hidden="1" customHeight="1" x14ac:dyDescent="0.25">
      <c r="C2040" s="34" t="s">
        <v>4521</v>
      </c>
      <c r="D2040" s="34">
        <v>0.15</v>
      </c>
      <c r="E2040" s="34" t="s">
        <v>4748</v>
      </c>
      <c r="F2040" s="34" t="str">
        <f>IF(ISNUMBER(FIND("% dfgh",tbPassiveSkills[[#This Row],[Original]])),_xlfn.CONCAT("+x%",tbPassiveSkills[[#This Row],[MetaName]]),"NO MATCH")</f>
        <v>NO MATCH</v>
      </c>
      <c r="G2040" s="2" t="s">
        <v>4524</v>
      </c>
    </row>
    <row r="2041" spans="3:7" ht="30" hidden="1" customHeight="1" x14ac:dyDescent="0.25">
      <c r="C2041" s="34" t="s">
        <v>4187</v>
      </c>
      <c r="D2041" s="34">
        <v>0.15</v>
      </c>
      <c r="E2041" s="34" t="s">
        <v>3461</v>
      </c>
      <c r="F2041" s="34" t="str">
        <f>IF(ISNUMBER(FIND("% dfgh",tbPassiveSkills[[#This Row],[Original]])),_xlfn.CONCAT("+x%",tbPassiveSkills[[#This Row],[MetaName]]),"NO MATCH")</f>
        <v>NO MATCH</v>
      </c>
      <c r="G2041" s="2" t="s">
        <v>4189</v>
      </c>
    </row>
    <row r="2042" spans="3:7" ht="30" hidden="1" customHeight="1" x14ac:dyDescent="0.25">
      <c r="C2042" s="34" t="s">
        <v>3777</v>
      </c>
      <c r="D2042" s="34">
        <v>0.1</v>
      </c>
      <c r="E2042" s="34" t="s">
        <v>4721</v>
      </c>
      <c r="F2042" s="34" t="str">
        <f>IF(ISNUMBER(FIND("% dfgh",tbPassiveSkills[[#This Row],[Original]])),_xlfn.CONCAT("+x%",tbPassiveSkills[[#This Row],[MetaName]]),"NO MATCH")</f>
        <v>NO MATCH</v>
      </c>
      <c r="G2042" s="2" t="s">
        <v>3780</v>
      </c>
    </row>
    <row r="2043" spans="3:7" ht="30" hidden="1" customHeight="1" x14ac:dyDescent="0.25">
      <c r="C2043" s="34" t="s">
        <v>4448</v>
      </c>
      <c r="D2043" s="34">
        <v>0.1</v>
      </c>
      <c r="E2043" s="34" t="s">
        <v>4736</v>
      </c>
      <c r="F2043" s="34" t="str">
        <f>IF(ISNUMBER(FIND("% dfgh",tbPassiveSkills[[#This Row],[Original]])),_xlfn.CONCAT("+x%",tbPassiveSkills[[#This Row],[MetaName]]),"NO MATCH")</f>
        <v>NO MATCH</v>
      </c>
      <c r="G2043" s="2" t="s">
        <v>4450</v>
      </c>
    </row>
    <row r="2044" spans="3:7" ht="30" hidden="1" customHeight="1" x14ac:dyDescent="0.25">
      <c r="C2044" s="34" t="s">
        <v>3555</v>
      </c>
      <c r="D2044" s="34">
        <v>0.05</v>
      </c>
      <c r="E2044" s="34" t="s">
        <v>4689</v>
      </c>
      <c r="F2044" s="34" t="str">
        <f>IF(ISNUMBER(FIND("% dfgh",tbPassiveSkills[[#This Row],[Original]])),_xlfn.CONCAT("+x%",tbPassiveSkills[[#This Row],[MetaName]]),"NO MATCH")</f>
        <v>NO MATCH</v>
      </c>
      <c r="G2044" s="2" t="s">
        <v>3559</v>
      </c>
    </row>
    <row r="2045" spans="3:7" ht="30" hidden="1" customHeight="1" x14ac:dyDescent="0.25">
      <c r="C2045" s="34" t="s">
        <v>3905</v>
      </c>
      <c r="D2045" s="34">
        <v>0.08</v>
      </c>
      <c r="E2045" s="34" t="s">
        <v>4705</v>
      </c>
      <c r="F2045" s="34" t="str">
        <f>IF(ISNUMBER(FIND("% dfgh",tbPassiveSkills[[#This Row],[Original]])),_xlfn.CONCAT("+x%",tbPassiveSkills[[#This Row],[MetaName]]),"NO MATCH")</f>
        <v>NO MATCH</v>
      </c>
      <c r="G2045" s="2" t="s">
        <v>3907</v>
      </c>
    </row>
    <row r="2046" spans="3:7" ht="30" hidden="1" customHeight="1" x14ac:dyDescent="0.25">
      <c r="C2046" s="34" t="s">
        <v>4307</v>
      </c>
      <c r="D2046" s="34">
        <v>0.08</v>
      </c>
      <c r="E2046" s="34" t="s">
        <v>3460</v>
      </c>
      <c r="F2046" s="34" t="str">
        <f>IF(ISNUMBER(FIND("% dfgh",tbPassiveSkills[[#This Row],[Original]])),_xlfn.CONCAT("+x%",tbPassiveSkills[[#This Row],[MetaName]]),"NO MATCH")</f>
        <v>NO MATCH</v>
      </c>
      <c r="G2046" s="2" t="s">
        <v>4308</v>
      </c>
    </row>
    <row r="2047" spans="3:7" ht="30" hidden="1" customHeight="1" x14ac:dyDescent="0.25">
      <c r="C2047" s="34" t="s">
        <v>3702</v>
      </c>
      <c r="D2047" s="34">
        <v>0.15</v>
      </c>
      <c r="E2047" s="34" t="s">
        <v>4742</v>
      </c>
      <c r="F2047" s="34" t="str">
        <f>IF(ISNUMBER(FIND("% dfgh",tbPassiveSkills[[#This Row],[Original]])),_xlfn.CONCAT("+x%",tbPassiveSkills[[#This Row],[MetaName]]),"NO MATCH")</f>
        <v>NO MATCH</v>
      </c>
      <c r="G2047" s="2" t="s">
        <v>3705</v>
      </c>
    </row>
    <row r="2048" spans="3:7" ht="30" hidden="1" customHeight="1" x14ac:dyDescent="0.25">
      <c r="C2048" s="34" t="s">
        <v>3702</v>
      </c>
      <c r="D2048" s="34">
        <v>0.1</v>
      </c>
      <c r="E2048" s="34" t="s">
        <v>4718</v>
      </c>
      <c r="F2048" s="34" t="str">
        <f>IF(ISNUMBER(FIND("% dfgh",tbPassiveSkills[[#This Row],[Original]])),_xlfn.CONCAT("+x%",tbPassiveSkills[[#This Row],[MetaName]]),"NO MATCH")</f>
        <v>NO MATCH</v>
      </c>
      <c r="G2048" s="2" t="s">
        <v>3706</v>
      </c>
    </row>
    <row r="2049" spans="3:7" ht="30" hidden="1" customHeight="1" x14ac:dyDescent="0.25">
      <c r="C2049" s="34" t="s">
        <v>4309</v>
      </c>
      <c r="D2049" s="34">
        <v>0.08</v>
      </c>
      <c r="E2049" s="34" t="s">
        <v>4707</v>
      </c>
      <c r="F2049" s="34" t="str">
        <f>IF(ISNUMBER(FIND("% dfgh",tbPassiveSkills[[#This Row],[Original]])),_xlfn.CONCAT("+x%",tbPassiveSkills[[#This Row],[MetaName]]),"NO MATCH")</f>
        <v>NO MATCH</v>
      </c>
      <c r="G2049" s="2" t="s">
        <v>4310</v>
      </c>
    </row>
    <row r="2050" spans="3:7" ht="30" hidden="1" customHeight="1" x14ac:dyDescent="0.25">
      <c r="C2050" s="34" t="s">
        <v>4284</v>
      </c>
      <c r="D2050" s="34">
        <v>0.1</v>
      </c>
      <c r="E2050" s="34" t="s">
        <v>4733</v>
      </c>
      <c r="F2050" s="34" t="str">
        <f>IF(ISNUMBER(FIND("% dfgh",tbPassiveSkills[[#This Row],[Original]])),_xlfn.CONCAT("+x%",tbPassiveSkills[[#This Row],[MetaName]]),"NO MATCH")</f>
        <v>NO MATCH</v>
      </c>
      <c r="G2050" s="2" t="s">
        <v>4287</v>
      </c>
    </row>
    <row r="2051" spans="3:7" ht="30" hidden="1" customHeight="1" x14ac:dyDescent="0.25">
      <c r="C2051" s="34" t="s">
        <v>4611</v>
      </c>
      <c r="D2051" s="34">
        <v>0.2</v>
      </c>
      <c r="E2051" s="34" t="s">
        <v>4769</v>
      </c>
      <c r="F2051" s="34" t="str">
        <f>IF(ISNUMBER(FIND("% dfgh",tbPassiveSkills[[#This Row],[Original]])),_xlfn.CONCAT("+x%",tbPassiveSkills[[#This Row],[MetaName]]),"NO MATCH")</f>
        <v>NO MATCH</v>
      </c>
      <c r="G2051" s="2" t="s">
        <v>4613</v>
      </c>
    </row>
    <row r="2052" spans="3:7" ht="30" hidden="1" customHeight="1" x14ac:dyDescent="0.25">
      <c r="C2052" s="34" t="s">
        <v>3951</v>
      </c>
      <c r="D2052" s="34">
        <v>0.1</v>
      </c>
      <c r="E2052" s="34" t="s">
        <v>4701</v>
      </c>
      <c r="F2052" s="34" t="str">
        <f>IF(ISNUMBER(FIND("% dfgh",tbPassiveSkills[[#This Row],[Original]])),_xlfn.CONCAT("+x%",tbPassiveSkills[[#This Row],[MetaName]]),"NO MATCH")</f>
        <v>NO MATCH</v>
      </c>
      <c r="G2052" s="2" t="s">
        <v>3953</v>
      </c>
    </row>
    <row r="2053" spans="3:7" ht="30" hidden="1" customHeight="1" x14ac:dyDescent="0.25">
      <c r="C2053" s="34" t="s">
        <v>3897</v>
      </c>
      <c r="D2053" s="34">
        <v>0.08</v>
      </c>
      <c r="E2053" s="34" t="s">
        <v>4701</v>
      </c>
      <c r="F2053" s="34" t="str">
        <f>IF(ISNUMBER(FIND("% dfgh",tbPassiveSkills[[#This Row],[Original]])),_xlfn.CONCAT("+x%",tbPassiveSkills[[#This Row],[MetaName]]),"NO MATCH")</f>
        <v>NO MATCH</v>
      </c>
      <c r="G2053" s="2" t="s">
        <v>3899</v>
      </c>
    </row>
    <row r="2054" spans="3:7" ht="30" hidden="1" customHeight="1" x14ac:dyDescent="0.25">
      <c r="C2054" s="34" t="s">
        <v>4265</v>
      </c>
      <c r="D2054" s="34">
        <v>0.15</v>
      </c>
      <c r="E2054" s="34" t="s">
        <v>4746</v>
      </c>
      <c r="F2054" s="34" t="str">
        <f>IF(ISNUMBER(FIND("% dfgh",tbPassiveSkills[[#This Row],[Original]])),_xlfn.CONCAT("+x%",tbPassiveSkills[[#This Row],[MetaName]]),"NO MATCH")</f>
        <v>NO MATCH</v>
      </c>
      <c r="G2054" s="2" t="s">
        <v>4268</v>
      </c>
    </row>
    <row r="2055" spans="3:7" ht="30" hidden="1" customHeight="1" x14ac:dyDescent="0.25">
      <c r="C2055" s="34" t="s">
        <v>3764</v>
      </c>
      <c r="D2055" s="34">
        <v>0.1</v>
      </c>
      <c r="E2055" s="34" t="s">
        <v>4720</v>
      </c>
      <c r="F2055" s="34" t="str">
        <f>IF(ISNUMBER(FIND("% dfgh",tbPassiveSkills[[#This Row],[Original]])),_xlfn.CONCAT("+x%",tbPassiveSkills[[#This Row],[MetaName]]),"NO MATCH")</f>
        <v>NO MATCH</v>
      </c>
      <c r="G2055" s="2" t="s">
        <v>3767</v>
      </c>
    </row>
    <row r="2056" spans="3:7" ht="30" hidden="1" customHeight="1" x14ac:dyDescent="0.25">
      <c r="C2056" s="34" t="s">
        <v>4284</v>
      </c>
      <c r="D2056" s="34">
        <v>0.1</v>
      </c>
      <c r="E2056" s="34" t="s">
        <v>4720</v>
      </c>
      <c r="F2056" s="34" t="str">
        <f>IF(ISNUMBER(FIND("% dfgh",tbPassiveSkills[[#This Row],[Original]])),_xlfn.CONCAT("+x%",tbPassiveSkills[[#This Row],[MetaName]]),"NO MATCH")</f>
        <v>NO MATCH</v>
      </c>
      <c r="G2056" s="2" t="s">
        <v>3767</v>
      </c>
    </row>
    <row r="2057" spans="3:7" ht="30" hidden="1" customHeight="1" x14ac:dyDescent="0.25">
      <c r="C2057" s="34" t="s">
        <v>4521</v>
      </c>
      <c r="D2057" s="34">
        <v>0.15</v>
      </c>
      <c r="E2057" s="34" t="s">
        <v>4747</v>
      </c>
      <c r="F2057" s="34" t="str">
        <f>IF(ISNUMBER(FIND("% dfgh",tbPassiveSkills[[#This Row],[Original]])),_xlfn.CONCAT("+x%",tbPassiveSkills[[#This Row],[MetaName]]),"NO MATCH")</f>
        <v>NO MATCH</v>
      </c>
      <c r="G2057" s="2" t="s">
        <v>4523</v>
      </c>
    </row>
    <row r="2058" spans="3:7" ht="30" hidden="1" customHeight="1" x14ac:dyDescent="0.25">
      <c r="C2058" s="34" t="s">
        <v>3777</v>
      </c>
      <c r="D2058" s="34">
        <v>0.1</v>
      </c>
      <c r="E2058" s="34" t="s">
        <v>4722</v>
      </c>
      <c r="F2058" s="34" t="str">
        <f>IF(ISNUMBER(FIND("% dfgh",tbPassiveSkills[[#This Row],[Original]])),_xlfn.CONCAT("+x%",tbPassiveSkills[[#This Row],[MetaName]]),"NO MATCH")</f>
        <v>NO MATCH</v>
      </c>
      <c r="G2058" s="2" t="s">
        <v>3781</v>
      </c>
    </row>
    <row r="2059" spans="3:7" ht="30" hidden="1" customHeight="1" x14ac:dyDescent="0.25">
      <c r="C2059" s="34" t="s">
        <v>3901</v>
      </c>
      <c r="D2059" s="34">
        <v>0.08</v>
      </c>
      <c r="E2059" s="34" t="s">
        <v>4703</v>
      </c>
      <c r="F2059" s="34" t="str">
        <f>IF(ISNUMBER(FIND("% dfgh",tbPassiveSkills[[#This Row],[Original]])),_xlfn.CONCAT("+x%",tbPassiveSkills[[#This Row],[MetaName]]),"NO MATCH")</f>
        <v>NO MATCH</v>
      </c>
      <c r="G2059" s="2" t="s">
        <v>3903</v>
      </c>
    </row>
    <row r="2060" spans="3:7" ht="30" hidden="1" customHeight="1" x14ac:dyDescent="0.25">
      <c r="C2060" s="34" t="s">
        <v>3634</v>
      </c>
      <c r="D2060" s="34">
        <v>0.1</v>
      </c>
      <c r="E2060" s="34" t="s">
        <v>3459</v>
      </c>
      <c r="F2060" s="34" t="str">
        <f>IF(ISNUMBER(FIND("% dfgh",tbPassiveSkills[[#This Row],[Original]])),_xlfn.CONCAT("+x%",tbPassiveSkills[[#This Row],[MetaName]]),"NO MATCH")</f>
        <v>NO MATCH</v>
      </c>
      <c r="G2060" s="2" t="s">
        <v>3638</v>
      </c>
    </row>
    <row r="2061" spans="3:7" ht="30" hidden="1" customHeight="1" x14ac:dyDescent="0.25">
      <c r="C2061" s="34" t="s">
        <v>4178</v>
      </c>
      <c r="D2061" s="34">
        <v>0.1</v>
      </c>
      <c r="E2061" s="34" t="s">
        <v>3459</v>
      </c>
      <c r="F2061" s="34" t="str">
        <f>IF(ISNUMBER(FIND("% dfgh",tbPassiveSkills[[#This Row],[Original]])),_xlfn.CONCAT("+x%",tbPassiveSkills[[#This Row],[MetaName]]),"NO MATCH")</f>
        <v>NO MATCH</v>
      </c>
      <c r="G2061" s="2" t="s">
        <v>3638</v>
      </c>
    </row>
    <row r="2062" spans="3:7" ht="30" hidden="1" customHeight="1" x14ac:dyDescent="0.25">
      <c r="C2062" s="34" t="s">
        <v>4043</v>
      </c>
      <c r="D2062" s="34">
        <v>0.15</v>
      </c>
      <c r="E2062" s="34" t="s">
        <v>4745</v>
      </c>
      <c r="F2062" s="34" t="str">
        <f>IF(ISNUMBER(FIND("% dfgh",tbPassiveSkills[[#This Row],[Original]])),_xlfn.CONCAT("+x%",tbPassiveSkills[[#This Row],[MetaName]]),"NO MATCH")</f>
        <v>NO MATCH</v>
      </c>
      <c r="G2062" s="2" t="s">
        <v>4045</v>
      </c>
    </row>
    <row r="2063" spans="3:7" ht="30" hidden="1" customHeight="1" x14ac:dyDescent="0.25">
      <c r="C2063" s="34" t="s">
        <v>3755</v>
      </c>
      <c r="D2063" s="34">
        <v>0.1</v>
      </c>
      <c r="E2063" s="34" t="s">
        <v>3458</v>
      </c>
      <c r="F2063" s="34" t="str">
        <f>IF(ISNUMBER(FIND("% dfgh",tbPassiveSkills[[#This Row],[Original]])),_xlfn.CONCAT("+x%",tbPassiveSkills[[#This Row],[MetaName]]),"NO MATCH")</f>
        <v>NO MATCH</v>
      </c>
      <c r="G2063" s="2" t="s">
        <v>2040</v>
      </c>
    </row>
    <row r="2064" spans="3:7" ht="30" hidden="1" customHeight="1" x14ac:dyDescent="0.25">
      <c r="C2064" s="34" t="s">
        <v>4051</v>
      </c>
      <c r="D2064" s="34">
        <v>0.1</v>
      </c>
      <c r="E2064" s="34" t="s">
        <v>3458</v>
      </c>
      <c r="F2064" s="34" t="str">
        <f>IF(ISNUMBER(FIND("% dfgh",tbPassiveSkills[[#This Row],[Original]])),_xlfn.CONCAT("+x%",tbPassiveSkills[[#This Row],[MetaName]]),"NO MATCH")</f>
        <v>NO MATCH</v>
      </c>
      <c r="G2064" s="2" t="s">
        <v>2040</v>
      </c>
    </row>
    <row r="2065" spans="3:7" ht="30" hidden="1" customHeight="1" x14ac:dyDescent="0.25">
      <c r="C2065" s="34" t="s">
        <v>4204</v>
      </c>
      <c r="D2065" s="34">
        <v>0.1</v>
      </c>
      <c r="E2065" s="34" t="s">
        <v>3457</v>
      </c>
      <c r="F2065" s="34" t="str">
        <f>IF(ISNUMBER(FIND("% dfgh",tbPassiveSkills[[#This Row],[Original]])),_xlfn.CONCAT("+x%",tbPassiveSkills[[#This Row],[MetaName]]),"NO MATCH")</f>
        <v>NO MATCH</v>
      </c>
      <c r="G2065" s="2" t="s">
        <v>4206</v>
      </c>
    </row>
    <row r="2066" spans="3:7" ht="30" hidden="1" customHeight="1" x14ac:dyDescent="0.25">
      <c r="C2066" s="34" t="s">
        <v>4469</v>
      </c>
      <c r="D2066" s="34">
        <v>0.1</v>
      </c>
      <c r="E2066" s="34" t="s">
        <v>3457</v>
      </c>
      <c r="F2066" s="34" t="str">
        <f>IF(ISNUMBER(FIND("% dfgh",tbPassiveSkills[[#This Row],[Original]])),_xlfn.CONCAT("+x%",tbPassiveSkills[[#This Row],[MetaName]]),"NO MATCH")</f>
        <v>NO MATCH</v>
      </c>
      <c r="G2066" s="2" t="s">
        <v>4206</v>
      </c>
    </row>
    <row r="2067" spans="3:7" ht="30" hidden="1" customHeight="1" x14ac:dyDescent="0.25">
      <c r="C2067" s="34" t="s">
        <v>4506</v>
      </c>
      <c r="D2067" s="34">
        <v>0.1</v>
      </c>
      <c r="E2067" s="34" t="s">
        <v>3457</v>
      </c>
      <c r="F2067" s="34" t="str">
        <f>IF(ISNUMBER(FIND("% dfgh",tbPassiveSkills[[#This Row],[Original]])),_xlfn.CONCAT("+x%",tbPassiveSkills[[#This Row],[MetaName]]),"NO MATCH")</f>
        <v>NO MATCH</v>
      </c>
      <c r="G2067" s="2" t="s">
        <v>4206</v>
      </c>
    </row>
    <row r="2068" spans="3:7" ht="30" hidden="1" customHeight="1" x14ac:dyDescent="0.25">
      <c r="C2068" s="34" t="s">
        <v>4071</v>
      </c>
      <c r="D2068" s="34">
        <v>0.05</v>
      </c>
      <c r="E2068" s="34" t="s">
        <v>4693</v>
      </c>
      <c r="F2068" s="34" t="str">
        <f>IF(ISNUMBER(FIND("% dfgh",tbPassiveSkills[[#This Row],[Original]])),_xlfn.CONCAT("+x%",tbPassiveSkills[[#This Row],[MetaName]]),"NO MATCH")</f>
        <v>NO MATCH</v>
      </c>
      <c r="G2068" s="2" t="s">
        <v>4074</v>
      </c>
    </row>
    <row r="2069" spans="3:7" ht="30" hidden="1" customHeight="1" x14ac:dyDescent="0.25">
      <c r="C2069" s="34" t="s">
        <v>4571</v>
      </c>
      <c r="D2069" s="34">
        <v>0.05</v>
      </c>
      <c r="E2069" s="34" t="s">
        <v>4697</v>
      </c>
      <c r="F2069" s="34" t="str">
        <f>IF(ISNUMBER(FIND("% dfgh",tbPassiveSkills[[#This Row],[Original]])),_xlfn.CONCAT("+x%",tbPassiveSkills[[#This Row],[MetaName]]),"NO MATCH")</f>
        <v>NO MATCH</v>
      </c>
      <c r="G2069" s="2" t="s">
        <v>4574</v>
      </c>
    </row>
    <row r="2070" spans="3:7" ht="30" hidden="1" customHeight="1" x14ac:dyDescent="0.25">
      <c r="C2070" s="34" t="s">
        <v>4204</v>
      </c>
      <c r="D2070" s="34">
        <v>0.04</v>
      </c>
      <c r="E2070" s="34" t="s">
        <v>4688</v>
      </c>
      <c r="F2070" s="34" t="str">
        <f>IF(ISNUMBER(FIND("% dfgh",tbPassiveSkills[[#This Row],[Original]])),_xlfn.CONCAT("+x%",tbPassiveSkills[[#This Row],[MetaName]]),"NO MATCH")</f>
        <v>NO MATCH</v>
      </c>
      <c r="G2070" s="2" t="s">
        <v>4205</v>
      </c>
    </row>
    <row r="2071" spans="3:7" ht="30" hidden="1" customHeight="1" x14ac:dyDescent="0.25">
      <c r="C2071" s="34" t="s">
        <v>4281</v>
      </c>
      <c r="D2071" s="34">
        <v>0.06</v>
      </c>
      <c r="E2071" s="34" t="s">
        <v>3455</v>
      </c>
      <c r="F2071" s="34" t="str">
        <f>IF(ISNUMBER(FIND("% dfgh",tbPassiveSkills[[#This Row],[Original]])),_xlfn.CONCAT("+x%",tbPassiveSkills[[#This Row],[MetaName]]),"NO MATCH")</f>
        <v>NO MATCH</v>
      </c>
      <c r="G2071" s="2" t="s">
        <v>4282</v>
      </c>
    </row>
    <row r="2072" spans="3:7" ht="30" hidden="1" customHeight="1" x14ac:dyDescent="0.25">
      <c r="C2072" s="34" t="s">
        <v>3846</v>
      </c>
      <c r="D2072" s="34">
        <v>0.1</v>
      </c>
      <c r="E2072" s="34" t="s">
        <v>3454</v>
      </c>
      <c r="F2072" s="34" t="str">
        <f>IF(ISNUMBER(FIND("% dfgh",tbPassiveSkills[[#This Row],[Original]])),_xlfn.CONCAT("+x%",tbPassiveSkills[[#This Row],[MetaName]]),"NO MATCH")</f>
        <v>NO MATCH</v>
      </c>
      <c r="G2072" s="2" t="s">
        <v>3847</v>
      </c>
    </row>
    <row r="2073" spans="3:7" ht="30" hidden="1" customHeight="1" x14ac:dyDescent="0.25">
      <c r="C2073" s="34" t="s">
        <v>4429</v>
      </c>
      <c r="D2073" s="34">
        <v>0.1</v>
      </c>
      <c r="E2073" s="34" t="s">
        <v>3454</v>
      </c>
      <c r="F2073" s="34" t="str">
        <f>IF(ISNUMBER(FIND("% dfgh",tbPassiveSkills[[#This Row],[Original]])),_xlfn.CONCAT("+x%",tbPassiveSkills[[#This Row],[MetaName]]),"NO MATCH")</f>
        <v>NO MATCH</v>
      </c>
      <c r="G2073" s="2" t="s">
        <v>3847</v>
      </c>
    </row>
    <row r="2074" spans="3:7" ht="30" hidden="1" customHeight="1" x14ac:dyDescent="0.25">
      <c r="C2074" s="34" t="s">
        <v>3788</v>
      </c>
      <c r="D2074" s="34">
        <v>0.1</v>
      </c>
      <c r="E2074" s="34" t="s">
        <v>4723</v>
      </c>
      <c r="F2074" s="34" t="str">
        <f>IF(ISNUMBER(FIND("% dfgh",tbPassiveSkills[[#This Row],[Original]])),_xlfn.CONCAT("+x%",tbPassiveSkills[[#This Row],[MetaName]]),"NO MATCH")</f>
        <v>NO MATCH</v>
      </c>
      <c r="G2074" s="2" t="s">
        <v>3791</v>
      </c>
    </row>
    <row r="2075" spans="3:7" ht="30" hidden="1" customHeight="1" x14ac:dyDescent="0.25">
      <c r="C2075" s="34" t="s">
        <v>4326</v>
      </c>
      <c r="D2075" s="34">
        <v>0.25</v>
      </c>
      <c r="E2075" s="34" t="s">
        <v>3452</v>
      </c>
      <c r="F2075" s="34" t="str">
        <f>IF(ISNUMBER(FIND("% dfgh",tbPassiveSkills[[#This Row],[Original]])),_xlfn.CONCAT("+x%",tbPassiveSkills[[#This Row],[MetaName]]),"NO MATCH")</f>
        <v>NO MATCH</v>
      </c>
      <c r="G2075" s="2" t="s">
        <v>4327</v>
      </c>
    </row>
    <row r="2076" spans="3:7" ht="30" hidden="1" customHeight="1" x14ac:dyDescent="0.25">
      <c r="C2076" s="34" t="s">
        <v>4295</v>
      </c>
      <c r="D2076" s="34">
        <v>0.15</v>
      </c>
      <c r="E2076" s="34" t="s">
        <v>3452</v>
      </c>
      <c r="F2076" s="34" t="str">
        <f>IF(ISNUMBER(FIND("% dfgh",tbPassiveSkills[[#This Row],[Original]])),_xlfn.CONCAT("+x%",tbPassiveSkills[[#This Row],[MetaName]]),"NO MATCH")</f>
        <v>NO MATCH</v>
      </c>
      <c r="G2076" s="2" t="s">
        <v>1867</v>
      </c>
    </row>
    <row r="2077" spans="3:7" ht="30" hidden="1" customHeight="1" x14ac:dyDescent="0.25">
      <c r="C2077" s="34" t="s">
        <v>3608</v>
      </c>
      <c r="D2077" s="34">
        <v>0.2</v>
      </c>
      <c r="E2077" s="34" t="s">
        <v>4752</v>
      </c>
      <c r="F2077" s="34" t="str">
        <f>IF(ISNUMBER(FIND("% dfgh",tbPassiveSkills[[#This Row],[Original]])),_xlfn.CONCAT("+x%",tbPassiveSkills[[#This Row],[MetaName]]),"NO MATCH")</f>
        <v>NO MATCH</v>
      </c>
      <c r="G2077" s="2" t="s">
        <v>3611</v>
      </c>
    </row>
    <row r="2078" spans="3:7" ht="30" hidden="1" customHeight="1" x14ac:dyDescent="0.25">
      <c r="C2078" s="34" t="s">
        <v>3837</v>
      </c>
      <c r="D2078" s="34">
        <v>0.15</v>
      </c>
      <c r="E2078" s="34" t="s">
        <v>3450</v>
      </c>
      <c r="F2078" s="34" t="str">
        <f>IF(ISNUMBER(FIND("% dfgh",tbPassiveSkills[[#This Row],[Original]])),_xlfn.CONCAT("+x%",tbPassiveSkills[[#This Row],[MetaName]]),"NO MATCH")</f>
        <v>NO MATCH</v>
      </c>
      <c r="G2078" s="2" t="s">
        <v>3838</v>
      </c>
    </row>
    <row r="2079" spans="3:7" ht="30" hidden="1" customHeight="1" x14ac:dyDescent="0.25">
      <c r="C2079" s="34" t="s">
        <v>3954</v>
      </c>
      <c r="D2079" s="34">
        <v>0.1</v>
      </c>
      <c r="E2079" s="34" t="s">
        <v>3450</v>
      </c>
      <c r="F2079" s="34" t="str">
        <f>IF(ISNUMBER(FIND("% dfgh",tbPassiveSkills[[#This Row],[Original]])),_xlfn.CONCAT("+x%",tbPassiveSkills[[#This Row],[MetaName]]),"NO MATCH")</f>
        <v>NO MATCH</v>
      </c>
      <c r="G2079" s="2" t="s">
        <v>3957</v>
      </c>
    </row>
    <row r="2080" spans="3:7" ht="30" hidden="1" customHeight="1" x14ac:dyDescent="0.25">
      <c r="C2080" s="34" t="s">
        <v>4536</v>
      </c>
      <c r="D2080" s="34">
        <v>0.08</v>
      </c>
      <c r="E2080" s="34" t="s">
        <v>3450</v>
      </c>
      <c r="F2080" s="34" t="str">
        <f>IF(ISNUMBER(FIND("% dfgh",tbPassiveSkills[[#This Row],[Original]])),_xlfn.CONCAT("+x%",tbPassiveSkills[[#This Row],[MetaName]]),"NO MATCH")</f>
        <v>NO MATCH</v>
      </c>
      <c r="G2080" s="2" t="s">
        <v>4537</v>
      </c>
    </row>
    <row r="2081" spans="3:7" ht="30" hidden="1" customHeight="1" x14ac:dyDescent="0.25">
      <c r="C2081" s="34" t="s">
        <v>4429</v>
      </c>
      <c r="D2081" s="34">
        <v>0.6</v>
      </c>
      <c r="E2081" s="34" t="s">
        <v>3448</v>
      </c>
      <c r="F2081" s="34" t="str">
        <f>IF(ISNUMBER(FIND("% dfgh",tbPassiveSkills[[#This Row],[Original]])),_xlfn.CONCAT("+x%",tbPassiveSkills[[#This Row],[MetaName]]),"NO MATCH")</f>
        <v>NO MATCH</v>
      </c>
      <c r="G2081" s="2" t="s">
        <v>4430</v>
      </c>
    </row>
    <row r="2082" spans="3:7" ht="30" hidden="1" customHeight="1" x14ac:dyDescent="0.25">
      <c r="C2082" s="34" t="s">
        <v>3608</v>
      </c>
      <c r="D2082" s="34">
        <v>0.2</v>
      </c>
      <c r="E2082" s="34" t="s">
        <v>4751</v>
      </c>
      <c r="F2082" s="34" t="str">
        <f>IF(ISNUMBER(FIND("% dfgh",tbPassiveSkills[[#This Row],[Original]])),_xlfn.CONCAT("+x%",tbPassiveSkills[[#This Row],[MetaName]]),"NO MATCH")</f>
        <v>NO MATCH</v>
      </c>
      <c r="G2082" s="2" t="s">
        <v>3610</v>
      </c>
    </row>
    <row r="2083" spans="3:7" ht="30" hidden="1" customHeight="1" x14ac:dyDescent="0.25">
      <c r="C2083" s="34" t="s">
        <v>4235</v>
      </c>
      <c r="D2083" s="34">
        <v>0.4</v>
      </c>
      <c r="E2083" s="34" t="s">
        <v>3447</v>
      </c>
      <c r="F2083" s="34" t="str">
        <f>IF(ISNUMBER(FIND("% dfgh",tbPassiveSkills[[#This Row],[Original]])),_xlfn.CONCAT("+x%",tbPassiveSkills[[#This Row],[MetaName]]),"NO MATCH")</f>
        <v>NO MATCH</v>
      </c>
      <c r="G2083" s="2" t="s">
        <v>4238</v>
      </c>
    </row>
    <row r="2084" spans="3:7" ht="30" hidden="1" customHeight="1" x14ac:dyDescent="0.25">
      <c r="C2084" s="34" t="s">
        <v>4571</v>
      </c>
      <c r="D2084" s="34">
        <v>0.3</v>
      </c>
      <c r="E2084" s="34" t="s">
        <v>3447</v>
      </c>
      <c r="F2084" s="34" t="str">
        <f>IF(ISNUMBER(FIND("% dfgh",tbPassiveSkills[[#This Row],[Original]])),_xlfn.CONCAT("+x%",tbPassiveSkills[[#This Row],[MetaName]]),"NO MATCH")</f>
        <v>NO MATCH</v>
      </c>
      <c r="G2084" s="2" t="s">
        <v>4573</v>
      </c>
    </row>
    <row r="2085" spans="3:7" ht="30" hidden="1" customHeight="1" x14ac:dyDescent="0.25">
      <c r="C2085" s="34" t="s">
        <v>4148</v>
      </c>
      <c r="D2085" s="34">
        <v>0.2</v>
      </c>
      <c r="E2085" s="34" t="s">
        <v>3446</v>
      </c>
      <c r="F2085" s="34" t="str">
        <f>IF(ISNUMBER(FIND("% dfgh",tbPassiveSkills[[#This Row],[Original]])),_xlfn.CONCAT("+x%",tbPassiveSkills[[#This Row],[MetaName]]),"NO MATCH")</f>
        <v>NO MATCH</v>
      </c>
      <c r="G2085" s="2" t="s">
        <v>4149</v>
      </c>
    </row>
    <row r="2086" spans="3:7" ht="30" hidden="1" customHeight="1" x14ac:dyDescent="0.25">
      <c r="C2086" s="34" t="s">
        <v>4269</v>
      </c>
      <c r="D2086" s="34">
        <v>1</v>
      </c>
      <c r="E2086" s="34" t="s">
        <v>4810</v>
      </c>
      <c r="F2086" s="34" t="str">
        <f>IF(ISNUMBER(FIND("% dfgh",tbPassiveSkills[[#This Row],[Original]])),_xlfn.CONCAT("+x%",tbPassiveSkills[[#This Row],[MetaName]]),"NO MATCH")</f>
        <v>NO MATCH</v>
      </c>
      <c r="G2086" s="2" t="s">
        <v>4270</v>
      </c>
    </row>
    <row r="2087" spans="3:7" ht="30" hidden="1" customHeight="1" x14ac:dyDescent="0.25">
      <c r="C2087" s="34" t="s">
        <v>4288</v>
      </c>
      <c r="D2087" s="34">
        <v>1</v>
      </c>
      <c r="E2087" s="34" t="s">
        <v>4806</v>
      </c>
      <c r="F2087" s="34" t="str">
        <f>IF(ISNUMBER(FIND("% dfgh",tbPassiveSkills[[#This Row],[Original]])),_xlfn.CONCAT("+x%",tbPassiveSkills[[#This Row],[MetaName]]),"NO MATCH")</f>
        <v>NO MATCH</v>
      </c>
      <c r="G2087" s="2" t="s">
        <v>4290</v>
      </c>
    </row>
    <row r="2088" spans="3:7" ht="30" hidden="1" customHeight="1" x14ac:dyDescent="0.25">
      <c r="C2088" s="34" t="s">
        <v>3813</v>
      </c>
      <c r="D2088" s="34">
        <v>0</v>
      </c>
      <c r="E2088" s="34" t="s">
        <v>3814</v>
      </c>
      <c r="F2088" s="34" t="str">
        <f>IF(ISNUMBER(FIND("% dfgh",tbPassiveSkills[[#This Row],[Original]])),_xlfn.CONCAT("+x%",tbPassiveSkills[[#This Row],[MetaName]]),"NO MATCH")</f>
        <v>NO MATCH</v>
      </c>
      <c r="G2088" s="2" t="s">
        <v>3814</v>
      </c>
    </row>
    <row r="2089" spans="3:7" ht="30" hidden="1" customHeight="1" x14ac:dyDescent="0.25">
      <c r="C2089" s="34" t="s">
        <v>3805</v>
      </c>
      <c r="D2089" s="34">
        <v>5</v>
      </c>
      <c r="E2089" s="34" t="s">
        <v>4797</v>
      </c>
      <c r="F2089" s="34" t="str">
        <f>IF(ISNUMBER(FIND("% dfgh",tbPassiveSkills[[#This Row],[Original]])),_xlfn.CONCAT("+x%",tbPassiveSkills[[#This Row],[MetaName]]),"NO MATCH")</f>
        <v>NO MATCH</v>
      </c>
      <c r="G2089" s="2" t="s">
        <v>3806</v>
      </c>
    </row>
    <row r="2090" spans="3:7" ht="30" hidden="1" customHeight="1" x14ac:dyDescent="0.25">
      <c r="C2090" s="34" t="s">
        <v>4605</v>
      </c>
      <c r="D2090" s="34">
        <v>0</v>
      </c>
      <c r="E2090" s="34" t="s">
        <v>4607</v>
      </c>
      <c r="F2090" s="34" t="str">
        <f>IF(ISNUMBER(FIND("% dfgh",tbPassiveSkills[[#This Row],[Original]])),_xlfn.CONCAT("+x%",tbPassiveSkills[[#This Row],[MetaName]]),"NO MATCH")</f>
        <v>NO MATCH</v>
      </c>
      <c r="G2090" s="2" t="s">
        <v>4607</v>
      </c>
    </row>
    <row r="2091" spans="3:7" ht="30" hidden="1" customHeight="1" x14ac:dyDescent="0.25">
      <c r="C2091" s="34" t="s">
        <v>4553</v>
      </c>
      <c r="D2091" s="34">
        <v>1</v>
      </c>
      <c r="E2091" s="34" t="s">
        <v>4812</v>
      </c>
      <c r="F2091" s="34" t="str">
        <f>IF(ISNUMBER(FIND("% dfgh",tbPassiveSkills[[#This Row],[Original]])),_xlfn.CONCAT("+x%",tbPassiveSkills[[#This Row],[MetaName]]),"NO MATCH")</f>
        <v>NO MATCH</v>
      </c>
      <c r="G2091" s="2" t="s">
        <v>4554</v>
      </c>
    </row>
    <row r="2092" spans="3:7" ht="30" hidden="1" customHeight="1" x14ac:dyDescent="0.25">
      <c r="C2092" s="34" t="s">
        <v>4199</v>
      </c>
      <c r="D2092" s="34">
        <v>1</v>
      </c>
      <c r="E2092" s="34" t="s">
        <v>4809</v>
      </c>
      <c r="F2092" s="34" t="str">
        <f>IF(ISNUMBER(FIND("% dfgh",tbPassiveSkills[[#This Row],[Original]])),_xlfn.CONCAT("+x%",tbPassiveSkills[[#This Row],[MetaName]]),"NO MATCH")</f>
        <v>NO MATCH</v>
      </c>
      <c r="G2092" s="2" t="s">
        <v>4200</v>
      </c>
    </row>
    <row r="2093" spans="3:7" ht="30" hidden="1" customHeight="1" x14ac:dyDescent="0.25">
      <c r="C2093" s="34" t="s">
        <v>4133</v>
      </c>
      <c r="D2093" s="34">
        <v>1</v>
      </c>
      <c r="E2093" s="34" t="s">
        <v>4808</v>
      </c>
      <c r="F2093" s="34" t="str">
        <f>IF(ISNUMBER(FIND("% dfgh",tbPassiveSkills[[#This Row],[Original]])),_xlfn.CONCAT("+x%",tbPassiveSkills[[#This Row],[MetaName]]),"NO MATCH")</f>
        <v>NO MATCH</v>
      </c>
      <c r="G2093" s="2" t="s">
        <v>4135</v>
      </c>
    </row>
    <row r="2094" spans="3:7" ht="30" hidden="1" customHeight="1" x14ac:dyDescent="0.25">
      <c r="C2094" s="34" t="s">
        <v>4541</v>
      </c>
      <c r="D2094" s="34">
        <v>1</v>
      </c>
      <c r="E2094" s="34" t="s">
        <v>4807</v>
      </c>
      <c r="F2094" s="34" t="str">
        <f>IF(ISNUMBER(FIND("% dfgh",tbPassiveSkills[[#This Row],[Original]])),_xlfn.CONCAT("+x%",tbPassiveSkills[[#This Row],[MetaName]]),"NO MATCH")</f>
        <v>NO MATCH</v>
      </c>
      <c r="G2094" s="2" t="s">
        <v>4542</v>
      </c>
    </row>
    <row r="2095" spans="3:7" ht="30" hidden="1" customHeight="1" x14ac:dyDescent="0.25">
      <c r="C2095" s="34" t="s">
        <v>3552</v>
      </c>
      <c r="D2095" s="34">
        <v>0</v>
      </c>
      <c r="E2095" s="34" t="s">
        <v>3554</v>
      </c>
      <c r="F2095" s="34" t="str">
        <f>IF(ISNUMBER(FIND("% dfgh",tbPassiveSkills[[#This Row],[Original]])),_xlfn.CONCAT("+x%",tbPassiveSkills[[#This Row],[MetaName]]),"NO MATCH")</f>
        <v>NO MATCH</v>
      </c>
      <c r="G2095" s="2" t="s">
        <v>3554</v>
      </c>
    </row>
    <row r="2096" spans="3:7" ht="30" hidden="1" customHeight="1" x14ac:dyDescent="0.25">
      <c r="C2096" s="34" t="s">
        <v>3980</v>
      </c>
      <c r="D2096" s="34">
        <v>0</v>
      </c>
      <c r="E2096" s="34" t="s">
        <v>3983</v>
      </c>
      <c r="F2096" s="34" t="str">
        <f>IF(ISNUMBER(FIND("% dfgh",tbPassiveSkills[[#This Row],[Original]])),_xlfn.CONCAT("+x%",tbPassiveSkills[[#This Row],[MetaName]]),"NO MATCH")</f>
        <v>NO MATCH</v>
      </c>
      <c r="G2096" s="2" t="s">
        <v>3983</v>
      </c>
    </row>
    <row r="2097" spans="3:7" ht="30" hidden="1" customHeight="1" x14ac:dyDescent="0.25">
      <c r="C2097" s="34" t="s">
        <v>3839</v>
      </c>
      <c r="D2097" s="34">
        <v>0</v>
      </c>
      <c r="E2097" s="34" t="s">
        <v>3841</v>
      </c>
      <c r="F2097" s="34" t="str">
        <f>IF(ISNUMBER(FIND("% dfgh",tbPassiveSkills[[#This Row],[Original]])),_xlfn.CONCAT("+x%",tbPassiveSkills[[#This Row],[MetaName]]),"NO MATCH")</f>
        <v>NO MATCH</v>
      </c>
      <c r="G2097" s="2" t="s">
        <v>3841</v>
      </c>
    </row>
    <row r="2098" spans="3:7" ht="30" hidden="1" customHeight="1" x14ac:dyDescent="0.25">
      <c r="C2098" s="34" t="s">
        <v>3616</v>
      </c>
      <c r="D2098" s="34">
        <v>3</v>
      </c>
      <c r="E2098" s="34" t="s">
        <v>4800</v>
      </c>
      <c r="F2098" s="34" t="str">
        <f>IF(ISNUMBER(FIND("% dfgh",tbPassiveSkills[[#This Row],[Original]])),_xlfn.CONCAT("+x%",tbPassiveSkills[[#This Row],[MetaName]]),"NO MATCH")</f>
        <v>NO MATCH</v>
      </c>
      <c r="G2098" s="2" t="s">
        <v>3617</v>
      </c>
    </row>
    <row r="2099" spans="3:7" ht="30" hidden="1" customHeight="1" x14ac:dyDescent="0.25">
      <c r="C2099" s="34" t="s">
        <v>4532</v>
      </c>
      <c r="D2099" s="34">
        <v>20</v>
      </c>
      <c r="E2099" s="34" t="s">
        <v>4795</v>
      </c>
      <c r="F2099" s="34" t="str">
        <f>IF(ISNUMBER(FIND("% dfgh",tbPassiveSkills[[#This Row],[Original]])),_xlfn.CONCAT("+x%",tbPassiveSkills[[#This Row],[MetaName]]),"NO MATCH")</f>
        <v>NO MATCH</v>
      </c>
      <c r="G2099" s="2" t="s">
        <v>4535</v>
      </c>
    </row>
    <row r="2100" spans="3:7" ht="30" hidden="1" customHeight="1" x14ac:dyDescent="0.25">
      <c r="C2100" s="34" t="s">
        <v>4510</v>
      </c>
      <c r="D2100" s="34">
        <v>1</v>
      </c>
      <c r="E2100" s="34" t="s">
        <v>4813</v>
      </c>
      <c r="F2100" s="34" t="str">
        <f>IF(ISNUMBER(FIND("% dfgh",tbPassiveSkills[[#This Row],[Original]])),_xlfn.CONCAT("+x%",tbPassiveSkills[[#This Row],[MetaName]]),"NO MATCH")</f>
        <v>NO MATCH</v>
      </c>
      <c r="G2100" s="2" t="s">
        <v>4512</v>
      </c>
    </row>
    <row r="2101" spans="3:7" ht="30" hidden="1" customHeight="1" x14ac:dyDescent="0.25">
      <c r="C2101" s="34" t="s">
        <v>4510</v>
      </c>
      <c r="D2101" s="34">
        <v>0.4</v>
      </c>
      <c r="E2101" s="34" t="s">
        <v>4813</v>
      </c>
      <c r="F2101" s="34" t="str">
        <f>IF(ISNUMBER(FIND("% dfgh",tbPassiveSkills[[#This Row],[Original]])),_xlfn.CONCAT("+x%",tbPassiveSkills[[#This Row],[MetaName]]),"NO MATCH")</f>
        <v>NO MATCH</v>
      </c>
      <c r="G2101" s="2" t="s">
        <v>4514</v>
      </c>
    </row>
    <row r="2102" spans="3:7" ht="30" hidden="1" customHeight="1" x14ac:dyDescent="0.25">
      <c r="C2102" s="34" t="s">
        <v>4322</v>
      </c>
      <c r="D2102" s="34">
        <v>2</v>
      </c>
      <c r="E2102" s="34" t="s">
        <v>4803</v>
      </c>
      <c r="F2102" s="34" t="str">
        <f>IF(ISNUMBER(FIND("% dfgh",tbPassiveSkills[[#This Row],[Original]])),_xlfn.CONCAT("+x%",tbPassiveSkills[[#This Row],[MetaName]]),"NO MATCH")</f>
        <v>NO MATCH</v>
      </c>
      <c r="G2102" s="2" t="s">
        <v>4323</v>
      </c>
    </row>
    <row r="2103" spans="3:7" ht="30" hidden="1" customHeight="1" x14ac:dyDescent="0.25">
      <c r="C2103" s="34" t="s">
        <v>4230</v>
      </c>
      <c r="D2103" s="34">
        <v>0</v>
      </c>
      <c r="E2103" s="34" t="s">
        <v>4231</v>
      </c>
      <c r="F2103" s="34" t="str">
        <f>IF(ISNUMBER(FIND("% dfgh",tbPassiveSkills[[#This Row],[Original]])),_xlfn.CONCAT("+x%",tbPassiveSkills[[#This Row],[MetaName]]),"NO MATCH")</f>
        <v>NO MATCH</v>
      </c>
      <c r="G2103" s="2" t="s">
        <v>4231</v>
      </c>
    </row>
    <row r="2104" spans="3:7" ht="30" hidden="1" customHeight="1" x14ac:dyDescent="0.25">
      <c r="C2104" s="34" t="s">
        <v>3548</v>
      </c>
      <c r="D2104" s="34">
        <v>0</v>
      </c>
      <c r="E2104" s="34" t="s">
        <v>4787</v>
      </c>
      <c r="F2104" s="34" t="str">
        <f>IF(ISNUMBER(FIND("% dfgh",tbPassiveSkills[[#This Row],[Original]])),_xlfn.CONCAT("+x%",tbPassiveSkills[[#This Row],[MetaName]]),"NO MATCH")</f>
        <v>NO MATCH</v>
      </c>
      <c r="G2104" s="2" t="s">
        <v>3551</v>
      </c>
    </row>
    <row r="2105" spans="3:7" ht="30" hidden="1" customHeight="1" x14ac:dyDescent="0.25">
      <c r="C2105" s="34" t="s">
        <v>4182</v>
      </c>
      <c r="D2105" s="34">
        <v>0</v>
      </c>
      <c r="E2105" s="34" t="s">
        <v>4186</v>
      </c>
      <c r="F2105" s="34" t="str">
        <f>IF(ISNUMBER(FIND("% dfgh",tbPassiveSkills[[#This Row],[Original]])),_xlfn.CONCAT("+x%",tbPassiveSkills[[#This Row],[MetaName]]),"NO MATCH")</f>
        <v>NO MATCH</v>
      </c>
      <c r="G2105" s="2" t="s">
        <v>4186</v>
      </c>
    </row>
    <row r="2106" spans="3:7" ht="30" hidden="1" customHeight="1" x14ac:dyDescent="0.25">
      <c r="C2106" s="34" t="s">
        <v>3805</v>
      </c>
      <c r="D2106" s="34">
        <v>5</v>
      </c>
      <c r="E2106" s="34" t="s">
        <v>4798</v>
      </c>
      <c r="F2106" s="34" t="str">
        <f>IF(ISNUMBER(FIND("% dfgh",tbPassiveSkills[[#This Row],[Original]])),_xlfn.CONCAT("+x%",tbPassiveSkills[[#This Row],[MetaName]]),"NO MATCH")</f>
        <v>NO MATCH</v>
      </c>
      <c r="G2106" s="2" t="s">
        <v>3807</v>
      </c>
    </row>
    <row r="2107" spans="3:7" ht="30" hidden="1" customHeight="1" x14ac:dyDescent="0.25">
      <c r="C2107" s="34" t="s">
        <v>3980</v>
      </c>
      <c r="D2107" s="34">
        <v>3</v>
      </c>
      <c r="E2107" s="34" t="s">
        <v>4801</v>
      </c>
      <c r="F2107" s="34" t="str">
        <f>IF(ISNUMBER(FIND("% dfgh",tbPassiveSkills[[#This Row],[Original]])),_xlfn.CONCAT("+x%",tbPassiveSkills[[#This Row],[MetaName]]),"NO MATCH")</f>
        <v>NO MATCH</v>
      </c>
      <c r="G2107" s="2" t="s">
        <v>3982</v>
      </c>
    </row>
    <row r="2108" spans="3:7" ht="30" hidden="1" customHeight="1" x14ac:dyDescent="0.25">
      <c r="C2108" s="34" t="s">
        <v>3613</v>
      </c>
      <c r="D2108" s="34">
        <v>0</v>
      </c>
      <c r="E2108" s="34" t="s">
        <v>3614</v>
      </c>
      <c r="F2108" s="34" t="str">
        <f>IF(ISNUMBER(FIND("% dfgh",tbPassiveSkills[[#This Row],[Original]])),_xlfn.CONCAT("+x%",tbPassiveSkills[[#This Row],[MetaName]]),"NO MATCH")</f>
        <v>NO MATCH</v>
      </c>
      <c r="G2108" s="2" t="s">
        <v>3614</v>
      </c>
    </row>
    <row r="2109" spans="3:7" ht="30" hidden="1" customHeight="1" x14ac:dyDescent="0.25">
      <c r="C2109" s="34" t="s">
        <v>3727</v>
      </c>
      <c r="D2109" s="34">
        <v>0</v>
      </c>
      <c r="E2109" s="34" t="s">
        <v>3728</v>
      </c>
      <c r="F2109" s="34" t="str">
        <f>IF(ISNUMBER(FIND("% dfgh",tbPassiveSkills[[#This Row],[Original]])),_xlfn.CONCAT("+x%",tbPassiveSkills[[#This Row],[MetaName]]),"NO MATCH")</f>
        <v>NO MATCH</v>
      </c>
      <c r="G2109" s="2" t="s">
        <v>3728</v>
      </c>
    </row>
    <row r="2110" spans="3:7" ht="30" hidden="1" customHeight="1" x14ac:dyDescent="0.25">
      <c r="C2110" s="34" t="s">
        <v>4208</v>
      </c>
      <c r="D2110" s="34">
        <v>0</v>
      </c>
      <c r="E2110" s="34" t="s">
        <v>4209</v>
      </c>
      <c r="F2110" s="34" t="str">
        <f>IF(ISNUMBER(FIND("% dfgh",tbPassiveSkills[[#This Row],[Original]])),_xlfn.CONCAT("+x%",tbPassiveSkills[[#This Row],[MetaName]]),"NO MATCH")</f>
        <v>NO MATCH</v>
      </c>
      <c r="G2110" s="2" t="s">
        <v>4209</v>
      </c>
    </row>
    <row r="2111" spans="3:7" ht="30" hidden="1" customHeight="1" x14ac:dyDescent="0.25">
      <c r="C2111" s="34" t="s">
        <v>4599</v>
      </c>
      <c r="D2111" s="34">
        <v>0</v>
      </c>
      <c r="E2111" s="34" t="s">
        <v>4601</v>
      </c>
      <c r="F2111" s="34" t="str">
        <f>IF(ISNUMBER(FIND("% dfgh",tbPassiveSkills[[#This Row],[Original]])),_xlfn.CONCAT("+x%",tbPassiveSkills[[#This Row],[MetaName]]),"NO MATCH")</f>
        <v>NO MATCH</v>
      </c>
      <c r="G2111" s="2" t="s">
        <v>4601</v>
      </c>
    </row>
    <row r="2112" spans="3:7" ht="30" hidden="1" customHeight="1" x14ac:dyDescent="0.25">
      <c r="C2112" s="34" t="s">
        <v>4475</v>
      </c>
      <c r="D2112" s="34">
        <v>0</v>
      </c>
      <c r="E2112" s="34" t="s">
        <v>4476</v>
      </c>
      <c r="F2112" s="34" t="str">
        <f>IF(ISNUMBER(FIND("% dfgh",tbPassiveSkills[[#This Row],[Original]])),_xlfn.CONCAT("+x%",tbPassiveSkills[[#This Row],[MetaName]]),"NO MATCH")</f>
        <v>NO MATCH</v>
      </c>
      <c r="G2112" s="2" t="s">
        <v>4476</v>
      </c>
    </row>
    <row r="2113" spans="3:7" ht="30" hidden="1" customHeight="1" x14ac:dyDescent="0.25">
      <c r="C2113" s="34" t="s">
        <v>4477</v>
      </c>
      <c r="D2113" s="34">
        <v>0</v>
      </c>
      <c r="E2113" s="34" t="s">
        <v>4478</v>
      </c>
      <c r="F2113" s="34" t="str">
        <f>IF(ISNUMBER(FIND("% dfgh",tbPassiveSkills[[#This Row],[Original]])),_xlfn.CONCAT("+x%",tbPassiveSkills[[#This Row],[MetaName]]),"NO MATCH")</f>
        <v>NO MATCH</v>
      </c>
      <c r="G2113" s="2" t="s">
        <v>4478</v>
      </c>
    </row>
    <row r="2114" spans="3:7" ht="30" hidden="1" customHeight="1" x14ac:dyDescent="0.25">
      <c r="C2114" s="34" t="s">
        <v>3631</v>
      </c>
      <c r="D2114" s="34">
        <v>0</v>
      </c>
      <c r="E2114" s="34" t="s">
        <v>3633</v>
      </c>
      <c r="F2114" s="34" t="str">
        <f>IF(ISNUMBER(FIND("% dfgh",tbPassiveSkills[[#This Row],[Original]])),_xlfn.CONCAT("+x%",tbPassiveSkills[[#This Row],[MetaName]]),"NO MATCH")</f>
        <v>NO MATCH</v>
      </c>
      <c r="G2114" s="2" t="s">
        <v>3633</v>
      </c>
    </row>
    <row r="2115" spans="3:7" ht="30" hidden="1" customHeight="1" x14ac:dyDescent="0.25">
      <c r="C2115" s="34" t="s">
        <v>4438</v>
      </c>
      <c r="D2115" s="34">
        <v>0</v>
      </c>
      <c r="E2115" s="34" t="s">
        <v>4440</v>
      </c>
      <c r="F2115" s="34" t="str">
        <f>IF(ISNUMBER(FIND("% dfgh",tbPassiveSkills[[#This Row],[Original]])),_xlfn.CONCAT("+x%",tbPassiveSkills[[#This Row],[MetaName]]),"NO MATCH")</f>
        <v>NO MATCH</v>
      </c>
      <c r="G2115" s="2" t="s">
        <v>4440</v>
      </c>
    </row>
    <row r="2116" spans="3:7" ht="30" hidden="1" customHeight="1" x14ac:dyDescent="0.25">
      <c r="C2116" s="34" t="s">
        <v>4435</v>
      </c>
      <c r="D2116" s="34">
        <v>10</v>
      </c>
      <c r="E2116" s="34" t="s">
        <v>4796</v>
      </c>
      <c r="F2116" s="34" t="str">
        <f>IF(ISNUMBER(FIND("% dfgh",tbPassiveSkills[[#This Row],[Original]])),_xlfn.CONCAT("+x%",tbPassiveSkills[[#This Row],[MetaName]]),"NO MATCH")</f>
        <v>NO MATCH</v>
      </c>
      <c r="G2116" s="2" t="s">
        <v>4436</v>
      </c>
    </row>
    <row r="2117" spans="3:7" ht="30" hidden="1" customHeight="1" x14ac:dyDescent="0.25">
      <c r="C2117" s="34" t="s">
        <v>4243</v>
      </c>
      <c r="D2117" s="34">
        <v>4</v>
      </c>
      <c r="E2117" s="34" t="s">
        <v>4799</v>
      </c>
      <c r="F2117" s="34" t="str">
        <f>IF(ISNUMBER(FIND("% dfgh",tbPassiveSkills[[#This Row],[Original]])),_xlfn.CONCAT("+x%",tbPassiveSkills[[#This Row],[MetaName]]),"NO MATCH")</f>
        <v>NO MATCH</v>
      </c>
      <c r="G2117" s="2" t="s">
        <v>4245</v>
      </c>
    </row>
    <row r="2118" spans="3:7" ht="30" hidden="1" customHeight="1" x14ac:dyDescent="0.25">
      <c r="C2118" s="34" t="s">
        <v>4414</v>
      </c>
      <c r="D2118" s="34">
        <v>-0.05</v>
      </c>
      <c r="E2118" s="34" t="s">
        <v>4788</v>
      </c>
      <c r="F2118" s="34" t="str">
        <f>IF(ISNUMBER(FIND("% dfgh",tbPassiveSkills[[#This Row],[Original]])),_xlfn.CONCAT("+x%",tbPassiveSkills[[#This Row],[MetaName]]),"NO MATCH")</f>
        <v>NO MATCH</v>
      </c>
      <c r="G2118" s="2" t="s">
        <v>4417</v>
      </c>
    </row>
    <row r="2119" spans="3:7" ht="30" hidden="1" customHeight="1" x14ac:dyDescent="0.25">
      <c r="C2119" s="34" t="s">
        <v>3716</v>
      </c>
      <c r="D2119" s="34">
        <v>0</v>
      </c>
      <c r="E2119" s="34" t="s">
        <v>3717</v>
      </c>
      <c r="F2119" s="34" t="str">
        <f>IF(ISNUMBER(FIND("% dfgh",tbPassiveSkills[[#This Row],[Original]])),_xlfn.CONCAT("+x%",tbPassiveSkills[[#This Row],[MetaName]]),"NO MATCH")</f>
        <v>NO MATCH</v>
      </c>
      <c r="G2119" s="2" t="s">
        <v>3717</v>
      </c>
    </row>
    <row r="2120" spans="3:7" ht="30" hidden="1" customHeight="1" x14ac:dyDescent="0.25">
      <c r="C2120" s="34" t="s">
        <v>4043</v>
      </c>
      <c r="D2120" s="34">
        <v>0</v>
      </c>
      <c r="E2120" s="34" t="s">
        <v>4044</v>
      </c>
      <c r="F2120" s="34" t="str">
        <f>IF(ISNUMBER(FIND("% dfgh",tbPassiveSkills[[#This Row],[Original]])),_xlfn.CONCAT("+x%",tbPassiveSkills[[#This Row],[MetaName]]),"NO MATCH")</f>
        <v>NO MATCH</v>
      </c>
      <c r="G2120" s="2" t="s">
        <v>4044</v>
      </c>
    </row>
    <row r="2121" spans="3:7" ht="30" hidden="1" customHeight="1" x14ac:dyDescent="0.25">
      <c r="C2121" s="34" t="s">
        <v>4564</v>
      </c>
      <c r="D2121" s="34">
        <v>2</v>
      </c>
      <c r="E2121" s="34" t="s">
        <v>4805</v>
      </c>
      <c r="F2121" s="34" t="str">
        <f>IF(ISNUMBER(FIND("% dfgh",tbPassiveSkills[[#This Row],[Original]])),_xlfn.CONCAT("+x%",tbPassiveSkills[[#This Row],[MetaName]]),"NO MATCH")</f>
        <v>NO MATCH</v>
      </c>
      <c r="G2121" s="2" t="s">
        <v>4566</v>
      </c>
    </row>
    <row r="2122" spans="3:7" ht="30" hidden="1" customHeight="1" x14ac:dyDescent="0.25">
      <c r="C2122" s="34" t="s">
        <v>4251</v>
      </c>
      <c r="D2122" s="34">
        <v>0</v>
      </c>
      <c r="E2122" s="34" t="s">
        <v>4253</v>
      </c>
      <c r="F2122" s="34" t="str">
        <f>IF(ISNUMBER(FIND("% dfgh",tbPassiveSkills[[#This Row],[Original]])),_xlfn.CONCAT("+x%",tbPassiveSkills[[#This Row],[MetaName]]),"NO MATCH")</f>
        <v>NO MATCH</v>
      </c>
      <c r="G2122" s="2" t="s">
        <v>4253</v>
      </c>
    </row>
    <row r="2123" spans="3:7" ht="30" hidden="1" customHeight="1" x14ac:dyDescent="0.25">
      <c r="C2123" s="34" t="s">
        <v>4235</v>
      </c>
      <c r="D2123" s="34">
        <v>-3</v>
      </c>
      <c r="E2123" s="34" t="s">
        <v>4789</v>
      </c>
      <c r="F2123" s="34" t="str">
        <f>IF(ISNUMBER(FIND("% dfgh",tbPassiveSkills[[#This Row],[Original]])),_xlfn.CONCAT("+x%",tbPassiveSkills[[#This Row],[MetaName]]),"NO MATCH")</f>
        <v>NO MATCH</v>
      </c>
      <c r="G2123" s="2" t="s">
        <v>4237</v>
      </c>
    </row>
    <row r="2124" spans="3:7" ht="30" hidden="1" customHeight="1" x14ac:dyDescent="0.25">
      <c r="C2124" s="34" t="s">
        <v>4265</v>
      </c>
      <c r="D2124" s="34">
        <v>2</v>
      </c>
      <c r="E2124" s="34" t="s">
        <v>4802</v>
      </c>
      <c r="F2124" s="34" t="str">
        <f>IF(ISNUMBER(FIND("% dfgh",tbPassiveSkills[[#This Row],[Original]])),_xlfn.CONCAT("+x%",tbPassiveSkills[[#This Row],[MetaName]]),"NO MATCH")</f>
        <v>NO MATCH</v>
      </c>
      <c r="G2124" s="2" t="s">
        <v>4267</v>
      </c>
    </row>
    <row r="2125" spans="3:7" ht="30" hidden="1" customHeight="1" x14ac:dyDescent="0.25">
      <c r="C2125" s="34" t="s">
        <v>4393</v>
      </c>
      <c r="D2125" s="34">
        <v>2</v>
      </c>
      <c r="E2125" s="34" t="s">
        <v>4802</v>
      </c>
      <c r="F2125" s="34" t="str">
        <f>IF(ISNUMBER(FIND("% dfgh",tbPassiveSkills[[#This Row],[Original]])),_xlfn.CONCAT("+x%",tbPassiveSkills[[#This Row],[MetaName]]),"NO MATCH")</f>
        <v>NO MATCH</v>
      </c>
      <c r="G2125" s="2" t="s">
        <v>4267</v>
      </c>
    </row>
    <row r="2126" spans="3:7" ht="30" hidden="1" customHeight="1" x14ac:dyDescent="0.25">
      <c r="C2126" s="34" t="s">
        <v>4393</v>
      </c>
      <c r="D2126" s="34">
        <v>2</v>
      </c>
      <c r="E2126" s="34" t="s">
        <v>4804</v>
      </c>
      <c r="F2126" s="34" t="str">
        <f>IF(ISNUMBER(FIND("% dfgh",tbPassiveSkills[[#This Row],[Original]])),_xlfn.CONCAT("+x%",tbPassiveSkills[[#This Row],[MetaName]]),"NO MATCH")</f>
        <v>NO MATCH</v>
      </c>
      <c r="G2126" s="2" t="s">
        <v>4395</v>
      </c>
    </row>
    <row r="2127" spans="3:7" ht="30" hidden="1" customHeight="1" x14ac:dyDescent="0.25">
      <c r="C2127" s="34" t="s">
        <v>4596</v>
      </c>
      <c r="D2127" s="34">
        <v>2</v>
      </c>
      <c r="E2127" s="34" t="s">
        <v>4804</v>
      </c>
      <c r="F2127" s="34" t="str">
        <f>IF(ISNUMBER(FIND("% dfgh",tbPassiveSkills[[#This Row],[Original]])),_xlfn.CONCAT("+x%",tbPassiveSkills[[#This Row],[MetaName]]),"NO MATCH")</f>
        <v>NO MATCH</v>
      </c>
      <c r="G2127" s="2" t="s">
        <v>4395</v>
      </c>
    </row>
    <row r="2128" spans="3:7" ht="30" hidden="1" customHeight="1" x14ac:dyDescent="0.25">
      <c r="C2128" s="34" t="s">
        <v>4312</v>
      </c>
      <c r="D2128" s="34">
        <v>1</v>
      </c>
      <c r="E2128" s="34" t="s">
        <v>4811</v>
      </c>
      <c r="F2128" s="34" t="str">
        <f>IF(ISNUMBER(FIND("% dfgh",tbPassiveSkills[[#This Row],[Original]])),_xlfn.CONCAT("+x%",tbPassiveSkills[[#This Row],[MetaName]]),"NO MATCH")</f>
        <v>NO MATCH</v>
      </c>
      <c r="G2128" s="2" t="s">
        <v>4313</v>
      </c>
    </row>
    <row r="2129" spans="3:7" ht="30" hidden="1" customHeight="1" x14ac:dyDescent="0.25">
      <c r="C2129" s="34" t="s">
        <v>4605</v>
      </c>
      <c r="D2129" s="34">
        <v>1</v>
      </c>
      <c r="E2129" s="34" t="s">
        <v>4811</v>
      </c>
      <c r="F2129" s="34" t="str">
        <f>IF(ISNUMBER(FIND("% dfgh",tbPassiveSkills[[#This Row],[Original]])),_xlfn.CONCAT("+x%",tbPassiveSkills[[#This Row],[MetaName]]),"NO MATCH")</f>
        <v>NO MATCH</v>
      </c>
      <c r="G2129" s="2" t="s">
        <v>4313</v>
      </c>
    </row>
    <row r="2130" spans="3:7" ht="30" hidden="1" customHeight="1" x14ac:dyDescent="0.25">
      <c r="C2130" s="34" t="s">
        <v>3586</v>
      </c>
      <c r="D2130" s="34">
        <v>0.5</v>
      </c>
      <c r="E2130" s="34" t="s">
        <v>4814</v>
      </c>
      <c r="F2130" s="34" t="str">
        <f>IF(ISNUMBER(FIND("% dfgh",tbPassiveSkills[[#This Row],[Original]])),_xlfn.CONCAT("+x%",tbPassiveSkills[[#This Row],[MetaName]]),"NO MATCH")</f>
        <v>NO MATCH</v>
      </c>
      <c r="G2130" s="2" t="s">
        <v>3589</v>
      </c>
    </row>
    <row r="2131" spans="3:7" ht="30" hidden="1" customHeight="1" x14ac:dyDescent="0.25">
      <c r="C2131" s="34" t="s">
        <v>3915</v>
      </c>
      <c r="D2131" s="34">
        <v>0.25</v>
      </c>
      <c r="E2131" s="34" t="s">
        <v>3529</v>
      </c>
      <c r="F2131" s="34" t="str">
        <f>IF(ISNUMBER(FIND("% dfgh",tbPassiveSkills[[#This Row],[Original]])),_xlfn.CONCAT("+x%",tbPassiveSkills[[#This Row],[MetaName]]),"NO MATCH")</f>
        <v>NO MATCH</v>
      </c>
      <c r="G2131" s="2" t="s">
        <v>3917</v>
      </c>
    </row>
    <row r="2132" spans="3:7" ht="30" hidden="1" customHeight="1" x14ac:dyDescent="0.25">
      <c r="C2132" s="34" t="s">
        <v>3921</v>
      </c>
      <c r="D2132" s="34">
        <v>0.2</v>
      </c>
      <c r="E2132" s="34" t="s">
        <v>3529</v>
      </c>
      <c r="F2132" s="34" t="str">
        <f>IF(ISNUMBER(FIND("% dfgh",tbPassiveSkills[[#This Row],[Original]])),_xlfn.CONCAT("+x%",tbPassiveSkills[[#This Row],[MetaName]]),"NO MATCH")</f>
        <v>NO MATCH</v>
      </c>
      <c r="G2132" s="2" t="s">
        <v>3923</v>
      </c>
    </row>
    <row r="2133" spans="3:7" ht="30" hidden="1" customHeight="1" x14ac:dyDescent="0.25">
      <c r="C2133" s="34" t="s">
        <v>4568</v>
      </c>
      <c r="D2133" s="34">
        <v>0.01</v>
      </c>
      <c r="E2133" s="34" t="s">
        <v>4642</v>
      </c>
      <c r="F2133" s="34" t="str">
        <f>IF(ISNUMBER(FIND("% dfgh",tbPassiveSkills[[#This Row],[Original]])),_xlfn.CONCAT("+x%",tbPassiveSkills[[#This Row],[MetaName]]),"NO MATCH")</f>
        <v>NO MATCH</v>
      </c>
      <c r="G2133" s="2" t="s">
        <v>4569</v>
      </c>
    </row>
    <row r="2134" spans="3:7" ht="30" hidden="1" customHeight="1" x14ac:dyDescent="0.25">
      <c r="C2134" s="34" t="s">
        <v>3671</v>
      </c>
      <c r="D2134" s="34">
        <v>0.01</v>
      </c>
      <c r="E2134" s="34" t="s">
        <v>4641</v>
      </c>
      <c r="F2134" s="34" t="str">
        <f>IF(ISNUMBER(FIND("% dfgh",tbPassiveSkills[[#This Row],[Original]])),_xlfn.CONCAT("+x%",tbPassiveSkills[[#This Row],[MetaName]]),"NO MATCH")</f>
        <v>NO MATCH</v>
      </c>
      <c r="G2134" s="2" t="s">
        <v>3672</v>
      </c>
    </row>
    <row r="2135" spans="3:7" ht="30" hidden="1" customHeight="1" x14ac:dyDescent="0.25">
      <c r="C2135" s="34" t="s">
        <v>4517</v>
      </c>
      <c r="D2135" s="34">
        <v>0.01</v>
      </c>
      <c r="E2135" s="34" t="s">
        <v>4640</v>
      </c>
      <c r="F2135" s="34" t="str">
        <f>IF(ISNUMBER(FIND("% dfgh",tbPassiveSkills[[#This Row],[Original]])),_xlfn.CONCAT("+x%",tbPassiveSkills[[#This Row],[MetaName]]),"NO MATCH")</f>
        <v>NO MATCH</v>
      </c>
      <c r="G2135" s="2" t="s">
        <v>4519</v>
      </c>
    </row>
    <row r="2136" spans="3:7" ht="30" hidden="1" customHeight="1" x14ac:dyDescent="0.25">
      <c r="C2136" s="34" t="s">
        <v>4274</v>
      </c>
      <c r="D2136" s="34">
        <v>0.01</v>
      </c>
      <c r="E2136" s="34" t="s">
        <v>4639</v>
      </c>
      <c r="F2136" s="34" t="str">
        <f>IF(ISNUMBER(FIND("% dfgh",tbPassiveSkills[[#This Row],[Original]])),_xlfn.CONCAT("+x%",tbPassiveSkills[[#This Row],[MetaName]]),"NO MATCH")</f>
        <v>NO MATCH</v>
      </c>
      <c r="G2136" s="2" t="s">
        <v>4276</v>
      </c>
    </row>
    <row r="2137" spans="3:7" ht="30" hidden="1" customHeight="1" x14ac:dyDescent="0.25">
      <c r="C2137" s="34" t="s">
        <v>398</v>
      </c>
      <c r="D2137" s="34">
        <v>0.15</v>
      </c>
      <c r="E2137" s="34" t="s">
        <v>3528</v>
      </c>
      <c r="F2137" s="34" t="str">
        <f>IF(ISNUMBER(FIND("% dfgh",tbPassiveSkills[[#This Row],[Original]])),_xlfn.CONCAT("+x%",tbPassiveSkills[[#This Row],[MetaName]]),"NO MATCH")</f>
        <v>NO MATCH</v>
      </c>
      <c r="G2137" s="2" t="s">
        <v>4228</v>
      </c>
    </row>
    <row r="2138" spans="3:7" ht="30" hidden="1" customHeight="1" x14ac:dyDescent="0.25">
      <c r="C2138" s="34" t="s">
        <v>3830</v>
      </c>
      <c r="D2138" s="34">
        <v>0.3</v>
      </c>
      <c r="E2138" s="34" t="s">
        <v>3527</v>
      </c>
      <c r="F2138" s="34" t="str">
        <f>IF(ISNUMBER(FIND("% dfgh",tbPassiveSkills[[#This Row],[Original]])),_xlfn.CONCAT("+x%",tbPassiveSkills[[#This Row],[MetaName]]),"NO MATCH")</f>
        <v>NO MATCH</v>
      </c>
      <c r="G2138" s="2" t="s">
        <v>3832</v>
      </c>
    </row>
    <row r="2139" spans="3:7" ht="30" hidden="1" customHeight="1" x14ac:dyDescent="0.25">
      <c r="C2139" s="34" t="s">
        <v>4411</v>
      </c>
      <c r="D2139" s="34">
        <v>0.3</v>
      </c>
      <c r="E2139" s="34" t="s">
        <v>3527</v>
      </c>
      <c r="F2139" s="34" t="str">
        <f>IF(ISNUMBER(FIND("% dfgh",tbPassiveSkills[[#This Row],[Original]])),_xlfn.CONCAT("+x%",tbPassiveSkills[[#This Row],[MetaName]]),"NO MATCH")</f>
        <v>NO MATCH</v>
      </c>
      <c r="G2139" s="2" t="s">
        <v>3832</v>
      </c>
    </row>
    <row r="2140" spans="3:7" ht="30" hidden="1" customHeight="1" x14ac:dyDescent="0.25">
      <c r="C2140" s="34" t="s">
        <v>4047</v>
      </c>
      <c r="D2140" s="34">
        <v>0.15</v>
      </c>
      <c r="E2140" s="34" t="s">
        <v>3526</v>
      </c>
      <c r="F2140" s="34" t="str">
        <f>IF(ISNUMBER(FIND("% dfgh",tbPassiveSkills[[#This Row],[Original]])),_xlfn.CONCAT("+x%",tbPassiveSkills[[#This Row],[MetaName]]),"NO MATCH")</f>
        <v>NO MATCH</v>
      </c>
      <c r="G2140" s="2" t="s">
        <v>4049</v>
      </c>
    </row>
    <row r="2141" spans="3:7" ht="30" hidden="1" customHeight="1" x14ac:dyDescent="0.25">
      <c r="C2141" s="34" t="s">
        <v>3671</v>
      </c>
      <c r="D2141" s="34">
        <v>0.08</v>
      </c>
      <c r="E2141" s="34" t="s">
        <v>3526</v>
      </c>
      <c r="F2141" s="34" t="str">
        <f>IF(ISNUMBER(FIND("% dfgh",tbPassiveSkills[[#This Row],[Original]])),_xlfn.CONCAT("+x%",tbPassiveSkills[[#This Row],[MetaName]]),"NO MATCH")</f>
        <v>NO MATCH</v>
      </c>
      <c r="G2141" s="2" t="s">
        <v>3673</v>
      </c>
    </row>
    <row r="2142" spans="3:7" ht="30" hidden="1" customHeight="1" x14ac:dyDescent="0.25">
      <c r="C2142" s="34" t="s">
        <v>3747</v>
      </c>
      <c r="D2142" s="34">
        <v>0.1</v>
      </c>
      <c r="E2142" s="34" t="s">
        <v>3525</v>
      </c>
      <c r="F2142" s="34" t="str">
        <f>IF(ISNUMBER(FIND("% dfgh",tbPassiveSkills[[#This Row],[Original]])),_xlfn.CONCAT("+x%",tbPassiveSkills[[#This Row],[MetaName]]),"NO MATCH")</f>
        <v>NO MATCH</v>
      </c>
      <c r="G2142" s="2" t="s">
        <v>3750</v>
      </c>
    </row>
    <row r="2143" spans="3:7" ht="30" hidden="1" customHeight="1" x14ac:dyDescent="0.25">
      <c r="C2143" s="34" t="s">
        <v>4179</v>
      </c>
      <c r="D2143" s="34">
        <v>0.1</v>
      </c>
      <c r="E2143" s="34" t="s">
        <v>3525</v>
      </c>
      <c r="F2143" s="34" t="str">
        <f>IF(ISNUMBER(FIND("% dfgh",tbPassiveSkills[[#This Row],[Original]])),_xlfn.CONCAT("+x%",tbPassiveSkills[[#This Row],[MetaName]]),"NO MATCH")</f>
        <v>NO MATCH</v>
      </c>
      <c r="G2143" s="2" t="s">
        <v>3750</v>
      </c>
    </row>
    <row r="2144" spans="3:7" ht="30" hidden="1" customHeight="1" x14ac:dyDescent="0.25">
      <c r="C2144" s="34" t="s">
        <v>3768</v>
      </c>
      <c r="D2144" s="34">
        <v>0.08</v>
      </c>
      <c r="E2144" s="34" t="s">
        <v>3525</v>
      </c>
      <c r="F2144" s="34" t="str">
        <f>IF(ISNUMBER(FIND("% dfgh",tbPassiveSkills[[#This Row],[Original]])),_xlfn.CONCAT("+x%",tbPassiveSkills[[#This Row],[MetaName]]),"NO MATCH")</f>
        <v>NO MATCH</v>
      </c>
      <c r="G2144" s="2" t="s">
        <v>3770</v>
      </c>
    </row>
    <row r="2145" spans="3:7" ht="30" hidden="1" customHeight="1" x14ac:dyDescent="0.25">
      <c r="C2145" s="34" t="s">
        <v>4212</v>
      </c>
      <c r="D2145" s="34">
        <v>0.08</v>
      </c>
      <c r="E2145" s="34" t="s">
        <v>3525</v>
      </c>
      <c r="F2145" s="34" t="str">
        <f>IF(ISNUMBER(FIND("% dfgh",tbPassiveSkills[[#This Row],[Original]])),_xlfn.CONCAT("+x%",tbPassiveSkills[[#This Row],[MetaName]]),"NO MATCH")</f>
        <v>NO MATCH</v>
      </c>
      <c r="G2145" s="2" t="s">
        <v>3770</v>
      </c>
    </row>
    <row r="2146" spans="3:7" ht="30" hidden="1" customHeight="1" x14ac:dyDescent="0.25">
      <c r="C2146" s="34" t="s">
        <v>3627</v>
      </c>
      <c r="D2146" s="34">
        <v>0.06</v>
      </c>
      <c r="E2146" s="34" t="s">
        <v>3525</v>
      </c>
      <c r="F2146" s="34" t="str">
        <f>IF(ISNUMBER(FIND("% dfgh",tbPassiveSkills[[#This Row],[Original]])),_xlfn.CONCAT("+x%",tbPassiveSkills[[#This Row],[MetaName]]),"NO MATCH")</f>
        <v>NO MATCH</v>
      </c>
      <c r="G2146" s="2" t="s">
        <v>3630</v>
      </c>
    </row>
    <row r="2147" spans="3:7" ht="30" hidden="1" customHeight="1" x14ac:dyDescent="0.25">
      <c r="C2147" s="34" t="s">
        <v>4452</v>
      </c>
      <c r="D2147" s="34">
        <v>0.1</v>
      </c>
      <c r="E2147" s="34" t="s">
        <v>4638</v>
      </c>
      <c r="F2147" s="34" t="str">
        <f>IF(ISNUMBER(FIND("% dfgh",tbPassiveSkills[[#This Row],[Original]])),_xlfn.CONCAT("+x%",tbPassiveSkills[[#This Row],[MetaName]]),"NO MATCH")</f>
        <v>NO MATCH</v>
      </c>
      <c r="G2147" s="2" t="s">
        <v>4454</v>
      </c>
    </row>
    <row r="2148" spans="3:7" ht="30" hidden="1" customHeight="1" x14ac:dyDescent="0.25">
      <c r="C2148" s="34" t="s">
        <v>3544</v>
      </c>
      <c r="D2148" s="34">
        <v>0.15</v>
      </c>
      <c r="E2148" s="34" t="s">
        <v>4637</v>
      </c>
      <c r="F2148" s="34" t="str">
        <f>IF(ISNUMBER(FIND("% dfgh",tbPassiveSkills[[#This Row],[Original]])),_xlfn.CONCAT("+x%",tbPassiveSkills[[#This Row],[MetaName]]),"NO MATCH")</f>
        <v>NO MATCH</v>
      </c>
      <c r="G2148" s="2" t="s">
        <v>3547</v>
      </c>
    </row>
    <row r="2149" spans="3:7" ht="30" hidden="1" customHeight="1" x14ac:dyDescent="0.25">
      <c r="C2149" s="34" t="s">
        <v>4026</v>
      </c>
      <c r="D2149" s="34">
        <v>0.1</v>
      </c>
      <c r="E2149" s="34" t="s">
        <v>3524</v>
      </c>
      <c r="F2149" s="34" t="str">
        <f>IF(ISNUMBER(FIND("% dfgh",tbPassiveSkills[[#This Row],[Original]])),_xlfn.CONCAT("+x%",tbPassiveSkills[[#This Row],[MetaName]]),"NO MATCH")</f>
        <v>NO MATCH</v>
      </c>
      <c r="G2149" s="2" t="s">
        <v>4029</v>
      </c>
    </row>
    <row r="2150" spans="3:7" ht="30" hidden="1" customHeight="1" x14ac:dyDescent="0.25">
      <c r="C2150" s="34" t="s">
        <v>4324</v>
      </c>
      <c r="D2150" s="34">
        <v>0.1</v>
      </c>
      <c r="E2150" s="34" t="s">
        <v>3524</v>
      </c>
      <c r="F2150" s="34" t="str">
        <f>IF(ISNUMBER(FIND("% dfgh",tbPassiveSkills[[#This Row],[Original]])),_xlfn.CONCAT("+x%",tbPassiveSkills[[#This Row],[MetaName]]),"NO MATCH")</f>
        <v>NO MATCH</v>
      </c>
      <c r="G2150" s="2" t="s">
        <v>4029</v>
      </c>
    </row>
    <row r="2151" spans="3:7" ht="30" hidden="1" customHeight="1" x14ac:dyDescent="0.25">
      <c r="C2151" s="34" t="s">
        <v>4527</v>
      </c>
      <c r="D2151" s="34">
        <v>0.08</v>
      </c>
      <c r="E2151" s="34" t="s">
        <v>3524</v>
      </c>
      <c r="F2151" s="34" t="str">
        <f>IF(ISNUMBER(FIND("% dfgh",tbPassiveSkills[[#This Row],[Original]])),_xlfn.CONCAT("+x%",tbPassiveSkills[[#This Row],[MetaName]]),"NO MATCH")</f>
        <v>NO MATCH</v>
      </c>
      <c r="G2151" s="2" t="s">
        <v>4529</v>
      </c>
    </row>
    <row r="2152" spans="3:7" ht="30" hidden="1" customHeight="1" x14ac:dyDescent="0.25">
      <c r="C2152" s="34" t="s">
        <v>4551</v>
      </c>
      <c r="D2152" s="34">
        <v>0.08</v>
      </c>
      <c r="E2152" s="34" t="s">
        <v>3524</v>
      </c>
      <c r="F2152" s="34" t="str">
        <f>IF(ISNUMBER(FIND("% dfgh",tbPassiveSkills[[#This Row],[Original]])),_xlfn.CONCAT("+x%",tbPassiveSkills[[#This Row],[MetaName]]),"NO MATCH")</f>
        <v>NO MATCH</v>
      </c>
      <c r="G2152" s="2" t="s">
        <v>4529</v>
      </c>
    </row>
    <row r="2153" spans="3:7" ht="30" hidden="1" customHeight="1" x14ac:dyDescent="0.25">
      <c r="C2153" s="34" t="s">
        <v>4405</v>
      </c>
      <c r="D2153" s="34">
        <v>0.2</v>
      </c>
      <c r="E2153" s="34" t="s">
        <v>3523</v>
      </c>
      <c r="F2153" s="34" t="str">
        <f>IF(ISNUMBER(FIND("% dfgh",tbPassiveSkills[[#This Row],[Original]])),_xlfn.CONCAT("+x%",tbPassiveSkills[[#This Row],[MetaName]]),"NO MATCH")</f>
        <v>NO MATCH</v>
      </c>
      <c r="G2153" s="2" t="s">
        <v>4407</v>
      </c>
    </row>
    <row r="2154" spans="3:7" ht="30" hidden="1" customHeight="1" x14ac:dyDescent="0.25">
      <c r="C2154" s="34" t="s">
        <v>4359</v>
      </c>
      <c r="D2154" s="34">
        <v>0.1</v>
      </c>
      <c r="E2154" s="34" t="s">
        <v>3522</v>
      </c>
      <c r="F2154" s="34" t="str">
        <f>IF(ISNUMBER(FIND("% dfgh",tbPassiveSkills[[#This Row],[Original]])),_xlfn.CONCAT("+x%",tbPassiveSkills[[#This Row],[MetaName]]),"NO MATCH")</f>
        <v>NO MATCH</v>
      </c>
      <c r="G2154" s="2" t="s">
        <v>4362</v>
      </c>
    </row>
    <row r="2155" spans="3:7" ht="30" hidden="1" customHeight="1" x14ac:dyDescent="0.25">
      <c r="C2155" s="34" t="s">
        <v>3718</v>
      </c>
      <c r="D2155" s="34">
        <v>0.08</v>
      </c>
      <c r="E2155" s="34" t="s">
        <v>3522</v>
      </c>
      <c r="F2155" s="34" t="str">
        <f>IF(ISNUMBER(FIND("% dfgh",tbPassiveSkills[[#This Row],[Original]])),_xlfn.CONCAT("+x%",tbPassiveSkills[[#This Row],[MetaName]]),"NO MATCH")</f>
        <v>NO MATCH</v>
      </c>
      <c r="G2155" s="2" t="s">
        <v>3721</v>
      </c>
    </row>
    <row r="2156" spans="3:7" ht="30" hidden="1" customHeight="1" x14ac:dyDescent="0.25">
      <c r="C2156" s="34" t="s">
        <v>4363</v>
      </c>
      <c r="D2156" s="34">
        <v>0.08</v>
      </c>
      <c r="E2156" s="34" t="s">
        <v>3522</v>
      </c>
      <c r="F2156" s="34" t="str">
        <f>IF(ISNUMBER(FIND("% dfgh",tbPassiveSkills[[#This Row],[Original]])),_xlfn.CONCAT("+x%",tbPassiveSkills[[#This Row],[MetaName]]),"NO MATCH")</f>
        <v>NO MATCH</v>
      </c>
      <c r="G2156" s="2" t="s">
        <v>3721</v>
      </c>
    </row>
    <row r="2157" spans="3:7" ht="30" hidden="1" customHeight="1" x14ac:dyDescent="0.25">
      <c r="C2157" s="34" t="s">
        <v>3890</v>
      </c>
      <c r="D2157" s="34">
        <v>0.2</v>
      </c>
      <c r="E2157" s="34" t="s">
        <v>3521</v>
      </c>
      <c r="F2157" s="34" t="str">
        <f>IF(ISNUMBER(FIND("% dfgh",tbPassiveSkills[[#This Row],[Original]])),_xlfn.CONCAT("+x%",tbPassiveSkills[[#This Row],[MetaName]]),"NO MATCH")</f>
        <v>NO MATCH</v>
      </c>
      <c r="G2157" s="2" t="s">
        <v>3892</v>
      </c>
    </row>
    <row r="2158" spans="3:7" ht="30" hidden="1" customHeight="1" x14ac:dyDescent="0.25">
      <c r="C2158" s="34" t="s">
        <v>3893</v>
      </c>
      <c r="D2158" s="34">
        <v>0.1</v>
      </c>
      <c r="E2158" s="34" t="s">
        <v>4636</v>
      </c>
      <c r="F2158" s="34" t="str">
        <f>IF(ISNUMBER(FIND("% dfgh",tbPassiveSkills[[#This Row],[Original]])),_xlfn.CONCAT("+x%",tbPassiveSkills[[#This Row],[MetaName]]),"NO MATCH")</f>
        <v>NO MATCH</v>
      </c>
      <c r="G2158" s="2" t="s">
        <v>3896</v>
      </c>
    </row>
    <row r="2159" spans="3:7" ht="30" hidden="1" customHeight="1" x14ac:dyDescent="0.25">
      <c r="C2159" s="34" t="s">
        <v>4121</v>
      </c>
      <c r="D2159" s="34">
        <v>0.1</v>
      </c>
      <c r="E2159" s="34" t="s">
        <v>4636</v>
      </c>
      <c r="F2159" s="34" t="str">
        <f>IF(ISNUMBER(FIND("% dfgh",tbPassiveSkills[[#This Row],[Original]])),_xlfn.CONCAT("+x%",tbPassiveSkills[[#This Row],[MetaName]]),"NO MATCH")</f>
        <v>NO MATCH</v>
      </c>
      <c r="G2159" s="2" t="s">
        <v>3896</v>
      </c>
    </row>
    <row r="2160" spans="3:7" ht="30" hidden="1" customHeight="1" x14ac:dyDescent="0.25">
      <c r="C2160" s="34" t="s">
        <v>3918</v>
      </c>
      <c r="D2160" s="34">
        <v>0.3</v>
      </c>
      <c r="E2160" s="34" t="s">
        <v>3520</v>
      </c>
      <c r="F2160" s="34" t="str">
        <f>IF(ISNUMBER(FIND("% dfgh",tbPassiveSkills[[#This Row],[Original]])),_xlfn.CONCAT("+x%",tbPassiveSkills[[#This Row],[MetaName]]),"NO MATCH")</f>
        <v>NO MATCH</v>
      </c>
      <c r="G2160" s="2" t="s">
        <v>3920</v>
      </c>
    </row>
    <row r="2161" spans="3:7" ht="30" hidden="1" customHeight="1" x14ac:dyDescent="0.25">
      <c r="C2161" s="34" t="s">
        <v>4544</v>
      </c>
      <c r="D2161" s="34">
        <v>0.2</v>
      </c>
      <c r="E2161" s="34" t="s">
        <v>3519</v>
      </c>
      <c r="F2161" s="34" t="str">
        <f>IF(ISNUMBER(FIND("% dfgh",tbPassiveSkills[[#This Row],[Original]])),_xlfn.CONCAT("+x%",tbPassiveSkills[[#This Row],[MetaName]]),"NO MATCH")</f>
        <v>NO MATCH</v>
      </c>
      <c r="G2161" s="2" t="s">
        <v>4546</v>
      </c>
    </row>
    <row r="2162" spans="3:7" ht="30" hidden="1" customHeight="1" x14ac:dyDescent="0.25">
      <c r="C2162" s="34" t="s">
        <v>3702</v>
      </c>
      <c r="D2162" s="34">
        <v>0.3</v>
      </c>
      <c r="E2162" s="34" t="s">
        <v>3518</v>
      </c>
      <c r="F2162" s="34" t="str">
        <f>IF(ISNUMBER(FIND("% dfgh",tbPassiveSkills[[#This Row],[Original]])),_xlfn.CONCAT("+x%",tbPassiveSkills[[#This Row],[MetaName]]),"NO MATCH")</f>
        <v>NO MATCH</v>
      </c>
      <c r="G2162" s="2" t="s">
        <v>3703</v>
      </c>
    </row>
    <row r="2163" spans="3:7" ht="30" hidden="1" customHeight="1" x14ac:dyDescent="0.25">
      <c r="C2163" s="34" t="s">
        <v>3881</v>
      </c>
      <c r="D2163" s="34">
        <v>0.25</v>
      </c>
      <c r="E2163" s="34" t="s">
        <v>3518</v>
      </c>
      <c r="F2163" s="34" t="str">
        <f>IF(ISNUMBER(FIND("% dfgh",tbPassiveSkills[[#This Row],[Original]])),_xlfn.CONCAT("+x%",tbPassiveSkills[[#This Row],[MetaName]]),"NO MATCH")</f>
        <v>NO MATCH</v>
      </c>
      <c r="G2163" s="2" t="s">
        <v>3884</v>
      </c>
    </row>
    <row r="2164" spans="3:7" ht="30" hidden="1" customHeight="1" x14ac:dyDescent="0.25">
      <c r="C2164" s="34" t="s">
        <v>4418</v>
      </c>
      <c r="D2164" s="34">
        <v>0.2</v>
      </c>
      <c r="E2164" s="34" t="s">
        <v>3517</v>
      </c>
      <c r="F2164" s="34" t="str">
        <f>IF(ISNUMBER(FIND("% dfgh",tbPassiveSkills[[#This Row],[Original]])),_xlfn.CONCAT("+x%",tbPassiveSkills[[#This Row],[MetaName]]),"NO MATCH")</f>
        <v>NO MATCH</v>
      </c>
      <c r="G2164" s="2" t="s">
        <v>2723</v>
      </c>
    </row>
    <row r="2165" spans="3:7" ht="30" hidden="1" customHeight="1" x14ac:dyDescent="0.25">
      <c r="C2165" s="34" t="s">
        <v>4023</v>
      </c>
      <c r="D2165" s="34">
        <v>0.25</v>
      </c>
      <c r="E2165" s="34" t="s">
        <v>3516</v>
      </c>
      <c r="F2165" s="34" t="str">
        <f>IF(ISNUMBER(FIND("% dfgh",tbPassiveSkills[[#This Row],[Original]])),_xlfn.CONCAT("+x%",tbPassiveSkills[[#This Row],[MetaName]]),"NO MATCH")</f>
        <v>NO MATCH</v>
      </c>
      <c r="G2165" s="2" t="s">
        <v>4024</v>
      </c>
    </row>
    <row r="2166" spans="3:7" ht="30" hidden="1" customHeight="1" x14ac:dyDescent="0.25">
      <c r="C2166" s="34" t="s">
        <v>3695</v>
      </c>
      <c r="D2166" s="34">
        <v>0.15</v>
      </c>
      <c r="E2166" s="34" t="s">
        <v>3516</v>
      </c>
      <c r="F2166" s="34" t="str">
        <f>IF(ISNUMBER(FIND("% dfgh",tbPassiveSkills[[#This Row],[Original]])),_xlfn.CONCAT("+x%",tbPassiveSkills[[#This Row],[MetaName]]),"NO MATCH")</f>
        <v>NO MATCH</v>
      </c>
      <c r="G2166" s="2" t="s">
        <v>3697</v>
      </c>
    </row>
    <row r="2167" spans="3:7" ht="30" hidden="1" customHeight="1" x14ac:dyDescent="0.25">
      <c r="C2167" s="34" t="s">
        <v>3727</v>
      </c>
      <c r="D2167" s="34">
        <v>0.2</v>
      </c>
      <c r="E2167" s="34" t="s">
        <v>3515</v>
      </c>
      <c r="F2167" s="34" t="str">
        <f>IF(ISNUMBER(FIND("% dfgh",tbPassiveSkills[[#This Row],[Original]])),_xlfn.CONCAT("+x%",tbPassiveSkills[[#This Row],[MetaName]]),"NO MATCH")</f>
        <v>NO MATCH</v>
      </c>
      <c r="G2167" s="2" t="s">
        <v>3731</v>
      </c>
    </row>
    <row r="2168" spans="3:7" ht="30" hidden="1" customHeight="1" x14ac:dyDescent="0.25">
      <c r="C2168" s="34" t="s">
        <v>3702</v>
      </c>
      <c r="D2168" s="34">
        <v>0.3</v>
      </c>
      <c r="E2168" s="34" t="s">
        <v>3514</v>
      </c>
      <c r="F2168" s="34" t="str">
        <f>IF(ISNUMBER(FIND("% dfgh",tbPassiveSkills[[#This Row],[Original]])),_xlfn.CONCAT("+x%",tbPassiveSkills[[#This Row],[MetaName]]),"NO MATCH")</f>
        <v>NO MATCH</v>
      </c>
      <c r="G2168" s="2" t="s">
        <v>3704</v>
      </c>
    </row>
    <row r="2169" spans="3:7" ht="30" hidden="1" customHeight="1" x14ac:dyDescent="0.25">
      <c r="C2169" s="34" t="s">
        <v>3881</v>
      </c>
      <c r="D2169" s="34">
        <v>0.25</v>
      </c>
      <c r="E2169" s="34" t="s">
        <v>3514</v>
      </c>
      <c r="F2169" s="34" t="str">
        <f>IF(ISNUMBER(FIND("% dfgh",tbPassiveSkills[[#This Row],[Original]])),_xlfn.CONCAT("+x%",tbPassiveSkills[[#This Row],[MetaName]]),"NO MATCH")</f>
        <v>NO MATCH</v>
      </c>
      <c r="G2169" s="2" t="s">
        <v>3885</v>
      </c>
    </row>
    <row r="2170" spans="3:7" ht="30" hidden="1" customHeight="1" x14ac:dyDescent="0.25">
      <c r="C2170" s="34" t="s">
        <v>3681</v>
      </c>
      <c r="D2170" s="34">
        <v>0.25</v>
      </c>
      <c r="E2170" s="34" t="s">
        <v>3513</v>
      </c>
      <c r="F2170" s="34" t="str">
        <f>IF(ISNUMBER(FIND("% dfgh",tbPassiveSkills[[#This Row],[Original]])),_xlfn.CONCAT("+x%",tbPassiveSkills[[#This Row],[MetaName]]),"NO MATCH")</f>
        <v>NO MATCH</v>
      </c>
      <c r="G2170" s="2" t="s">
        <v>3685</v>
      </c>
    </row>
    <row r="2171" spans="3:7" ht="30" hidden="1" customHeight="1" x14ac:dyDescent="0.25">
      <c r="C2171" s="34" t="s">
        <v>3544</v>
      </c>
      <c r="D2171" s="34">
        <v>0.3</v>
      </c>
      <c r="E2171" s="34" t="s">
        <v>3511</v>
      </c>
      <c r="F2171" s="34" t="str">
        <f>IF(ISNUMBER(FIND("% dfgh",tbPassiveSkills[[#This Row],[Original]])),_xlfn.CONCAT("+x%",tbPassiveSkills[[#This Row],[MetaName]]),"NO MATCH")</f>
        <v>NO MATCH</v>
      </c>
      <c r="G2171" s="2" t="s">
        <v>3545</v>
      </c>
    </row>
    <row r="2172" spans="3:7" ht="30" hidden="1" customHeight="1" x14ac:dyDescent="0.25">
      <c r="C2172" s="34" t="s">
        <v>3661</v>
      </c>
      <c r="D2172" s="34">
        <v>0.3</v>
      </c>
      <c r="E2172" s="34" t="s">
        <v>3511</v>
      </c>
      <c r="F2172" s="34" t="str">
        <f>IF(ISNUMBER(FIND("% dfgh",tbPassiveSkills[[#This Row],[Original]])),_xlfn.CONCAT("+x%",tbPassiveSkills[[#This Row],[MetaName]]),"NO MATCH")</f>
        <v>NO MATCH</v>
      </c>
      <c r="G2172" s="2" t="s">
        <v>3545</v>
      </c>
    </row>
    <row r="2173" spans="3:7" ht="30" hidden="1" customHeight="1" x14ac:dyDescent="0.25">
      <c r="C2173" s="34" t="s">
        <v>4291</v>
      </c>
      <c r="D2173" s="34">
        <v>0.2</v>
      </c>
      <c r="E2173" s="34" t="s">
        <v>3511</v>
      </c>
      <c r="F2173" s="34" t="str">
        <f>IF(ISNUMBER(FIND("% dfgh",tbPassiveSkills[[#This Row],[Original]])),_xlfn.CONCAT("+x%",tbPassiveSkills[[#This Row],[MetaName]]),"NO MATCH")</f>
        <v>NO MATCH</v>
      </c>
      <c r="G2173" s="2" t="s">
        <v>4293</v>
      </c>
    </row>
    <row r="2174" spans="3:7" ht="30" hidden="1" customHeight="1" x14ac:dyDescent="0.25">
      <c r="C2174" s="34" t="s">
        <v>3784</v>
      </c>
      <c r="D2174" s="34">
        <v>0.3</v>
      </c>
      <c r="E2174" s="34" t="s">
        <v>3510</v>
      </c>
      <c r="F2174" s="34" t="str">
        <f>IF(ISNUMBER(FIND("% dfgh",tbPassiveSkills[[#This Row],[Original]])),_xlfn.CONCAT("+x%",tbPassiveSkills[[#This Row],[MetaName]]),"NO MATCH")</f>
        <v>NO MATCH</v>
      </c>
      <c r="G2174" s="2" t="s">
        <v>3786</v>
      </c>
    </row>
    <row r="2175" spans="3:7" ht="30" hidden="1" customHeight="1" x14ac:dyDescent="0.25">
      <c r="C2175" s="34" t="s">
        <v>3788</v>
      </c>
      <c r="D2175" s="34">
        <v>0.25</v>
      </c>
      <c r="E2175" s="34" t="s">
        <v>3510</v>
      </c>
      <c r="F2175" s="34" t="str">
        <f>IF(ISNUMBER(FIND("% dfgh",tbPassiveSkills[[#This Row],[Original]])),_xlfn.CONCAT("+x%",tbPassiveSkills[[#This Row],[MetaName]]),"NO MATCH")</f>
        <v>NO MATCH</v>
      </c>
      <c r="G2175" s="2" t="s">
        <v>3790</v>
      </c>
    </row>
    <row r="2176" spans="3:7" ht="30" hidden="1" customHeight="1" x14ac:dyDescent="0.25">
      <c r="C2176" s="34" t="s">
        <v>4219</v>
      </c>
      <c r="D2176" s="34">
        <v>0.3</v>
      </c>
      <c r="E2176" s="34" t="s">
        <v>3509</v>
      </c>
      <c r="F2176" s="34" t="str">
        <f>IF(ISNUMBER(FIND("% dfgh",tbPassiveSkills[[#This Row],[Original]])),_xlfn.CONCAT("+x%",tbPassiveSkills[[#This Row],[MetaName]]),"NO MATCH")</f>
        <v>NO MATCH</v>
      </c>
      <c r="G2176" s="2" t="s">
        <v>4220</v>
      </c>
    </row>
    <row r="2177" spans="3:7" ht="30" hidden="1" customHeight="1" x14ac:dyDescent="0.25">
      <c r="C2177" s="34" t="s">
        <v>4033</v>
      </c>
      <c r="D2177" s="34">
        <v>0.4</v>
      </c>
      <c r="E2177" s="34" t="s">
        <v>4635</v>
      </c>
      <c r="F2177" s="34" t="str">
        <f>IF(ISNUMBER(FIND("% dfgh",tbPassiveSkills[[#This Row],[Original]])),_xlfn.CONCAT("+x%",tbPassiveSkills[[#This Row],[MetaName]]),"NO MATCH")</f>
        <v>NO MATCH</v>
      </c>
      <c r="G2177" s="2" t="s">
        <v>4035</v>
      </c>
    </row>
    <row r="2178" spans="3:7" ht="30" hidden="1" customHeight="1" x14ac:dyDescent="0.25">
      <c r="C2178" s="34" t="s">
        <v>4098</v>
      </c>
      <c r="D2178" s="34">
        <v>0.01</v>
      </c>
      <c r="E2178" s="34" t="s">
        <v>4634</v>
      </c>
      <c r="F2178" s="34" t="str">
        <f>IF(ISNUMBER(FIND("% dfgh",tbPassiveSkills[[#This Row],[Original]])),_xlfn.CONCAT("+x%",tbPassiveSkills[[#This Row],[MetaName]]),"NO MATCH")</f>
        <v>NO MATCH</v>
      </c>
      <c r="G2178" s="2" t="s">
        <v>4100</v>
      </c>
    </row>
    <row r="2179" spans="3:7" ht="30" hidden="1" customHeight="1" x14ac:dyDescent="0.25">
      <c r="C2179" s="34" t="s">
        <v>3605</v>
      </c>
      <c r="D2179" s="34">
        <v>0.3</v>
      </c>
      <c r="E2179" s="34" t="s">
        <v>3507</v>
      </c>
      <c r="F2179" s="34" t="str">
        <f>IF(ISNUMBER(FIND("% dfgh",tbPassiveSkills[[#This Row],[Original]])),_xlfn.CONCAT("+x%",tbPassiveSkills[[#This Row],[MetaName]]),"NO MATCH")</f>
        <v>NO MATCH</v>
      </c>
      <c r="G2179" s="2" t="s">
        <v>3606</v>
      </c>
    </row>
    <row r="2180" spans="3:7" ht="30" hidden="1" customHeight="1" x14ac:dyDescent="0.25">
      <c r="C2180" s="34" t="s">
        <v>3575</v>
      </c>
      <c r="D2180" s="34">
        <v>0.15</v>
      </c>
      <c r="E2180" s="34" t="s">
        <v>3507</v>
      </c>
      <c r="F2180" s="34" t="str">
        <f>IF(ISNUMBER(FIND("% dfgh",tbPassiveSkills[[#This Row],[Original]])),_xlfn.CONCAT("+x%",tbPassiveSkills[[#This Row],[MetaName]]),"NO MATCH")</f>
        <v>NO MATCH</v>
      </c>
      <c r="G2180" s="2" t="s">
        <v>3576</v>
      </c>
    </row>
    <row r="2181" spans="3:7" ht="30" hidden="1" customHeight="1" x14ac:dyDescent="0.25">
      <c r="C2181" s="34" t="s">
        <v>3936</v>
      </c>
      <c r="D2181" s="34">
        <v>0.15</v>
      </c>
      <c r="E2181" s="34" t="s">
        <v>3507</v>
      </c>
      <c r="F2181" s="34" t="str">
        <f>IF(ISNUMBER(FIND("% dfgh",tbPassiveSkills[[#This Row],[Original]])),_xlfn.CONCAT("+x%",tbPassiveSkills[[#This Row],[MetaName]]),"NO MATCH")</f>
        <v>NO MATCH</v>
      </c>
      <c r="G2181" s="2" t="s">
        <v>3576</v>
      </c>
    </row>
    <row r="2182" spans="3:7" ht="30" hidden="1" customHeight="1" x14ac:dyDescent="0.25">
      <c r="C2182" s="34" t="s">
        <v>4295</v>
      </c>
      <c r="D2182" s="34">
        <v>0.12</v>
      </c>
      <c r="E2182" s="34" t="s">
        <v>3507</v>
      </c>
      <c r="F2182" s="34" t="str">
        <f>IF(ISNUMBER(FIND("% dfgh",tbPassiveSkills[[#This Row],[Original]])),_xlfn.CONCAT("+x%",tbPassiveSkills[[#This Row],[MetaName]]),"NO MATCH")</f>
        <v>NO MATCH</v>
      </c>
      <c r="G2182" s="2" t="s">
        <v>4296</v>
      </c>
    </row>
    <row r="2183" spans="3:7" ht="30" hidden="1" customHeight="1" x14ac:dyDescent="0.25">
      <c r="C2183" s="34" t="s">
        <v>4510</v>
      </c>
      <c r="D2183" s="34">
        <v>0.04</v>
      </c>
      <c r="E2183" s="34" t="s">
        <v>4633</v>
      </c>
      <c r="F2183" s="34" t="str">
        <f>IF(ISNUMBER(FIND("% dfgh",tbPassiveSkills[[#This Row],[Original]])),_xlfn.CONCAT("+x%",tbPassiveSkills[[#This Row],[MetaName]]),"NO MATCH")</f>
        <v>NO MATCH</v>
      </c>
      <c r="G2183" s="2" t="s">
        <v>4513</v>
      </c>
    </row>
    <row r="2184" spans="3:7" ht="30" hidden="1" customHeight="1" x14ac:dyDescent="0.25">
      <c r="C2184" s="34" t="s">
        <v>3661</v>
      </c>
      <c r="D2184" s="34">
        <v>0.4</v>
      </c>
      <c r="E2184" s="34" t="s">
        <v>4632</v>
      </c>
      <c r="F2184" s="34" t="str">
        <f>IF(ISNUMBER(FIND("% dfgh",tbPassiveSkills[[#This Row],[Original]])),_xlfn.CONCAT("+x%",tbPassiveSkills[[#This Row],[MetaName]]),"NO MATCH")</f>
        <v>NO MATCH</v>
      </c>
      <c r="G2184" s="2" t="s">
        <v>3663</v>
      </c>
    </row>
    <row r="2185" spans="3:7" ht="30" hidden="1" customHeight="1" x14ac:dyDescent="0.25">
      <c r="C2185" s="34" t="s">
        <v>4405</v>
      </c>
      <c r="D2185" s="34">
        <v>0.2</v>
      </c>
      <c r="E2185" s="34" t="s">
        <v>4631</v>
      </c>
      <c r="F2185" s="34" t="str">
        <f>IF(ISNUMBER(FIND("% dfgh",tbPassiveSkills[[#This Row],[Original]])),_xlfn.CONCAT("+x%",tbPassiveSkills[[#This Row],[MetaName]]),"NO MATCH")</f>
        <v>NO MATCH</v>
      </c>
      <c r="G2185" s="2" t="s">
        <v>4408</v>
      </c>
    </row>
    <row r="2186" spans="3:7" ht="30" hidden="1" customHeight="1" x14ac:dyDescent="0.25">
      <c r="C2186" s="34" t="s">
        <v>4156</v>
      </c>
      <c r="D2186" s="34">
        <v>0.3</v>
      </c>
      <c r="E2186" s="34" t="s">
        <v>3506</v>
      </c>
      <c r="F2186" s="34" t="str">
        <f>IF(ISNUMBER(FIND("% dfgh",tbPassiveSkills[[#This Row],[Original]])),_xlfn.CONCAT("+x%",tbPassiveSkills[[#This Row],[MetaName]]),"NO MATCH")</f>
        <v>NO MATCH</v>
      </c>
      <c r="G2186" s="2" t="s">
        <v>4157</v>
      </c>
    </row>
    <row r="2187" spans="3:7" ht="30" hidden="1" customHeight="1" x14ac:dyDescent="0.25">
      <c r="C2187" s="34" t="s">
        <v>4540</v>
      </c>
      <c r="D2187" s="34">
        <v>0.3</v>
      </c>
      <c r="E2187" s="34" t="s">
        <v>3506</v>
      </c>
      <c r="F2187" s="34" t="str">
        <f>IF(ISNUMBER(FIND("% dfgh",tbPassiveSkills[[#This Row],[Original]])),_xlfn.CONCAT("+x%",tbPassiveSkills[[#This Row],[MetaName]]),"NO MATCH")</f>
        <v>NO MATCH</v>
      </c>
      <c r="G2187" s="2" t="s">
        <v>4157</v>
      </c>
    </row>
    <row r="2188" spans="3:7" ht="30" hidden="1" customHeight="1" x14ac:dyDescent="0.25">
      <c r="C2188" s="34" t="s">
        <v>3650</v>
      </c>
      <c r="D2188" s="34">
        <v>0.25</v>
      </c>
      <c r="E2188" s="34" t="s">
        <v>3506</v>
      </c>
      <c r="F2188" s="34" t="str">
        <f>IF(ISNUMBER(FIND("% dfgh",tbPassiveSkills[[#This Row],[Original]])),_xlfn.CONCAT("+x%",tbPassiveSkills[[#This Row],[MetaName]]),"NO MATCH")</f>
        <v>NO MATCH</v>
      </c>
      <c r="G2188" s="2" t="s">
        <v>3651</v>
      </c>
    </row>
    <row r="2189" spans="3:7" ht="30" hidden="1" customHeight="1" x14ac:dyDescent="0.25">
      <c r="C2189" s="34" t="s">
        <v>4559</v>
      </c>
      <c r="D2189" s="34">
        <v>0.15</v>
      </c>
      <c r="E2189" s="34" t="s">
        <v>3506</v>
      </c>
      <c r="F2189" s="34" t="str">
        <f>IF(ISNUMBER(FIND("% dfgh",tbPassiveSkills[[#This Row],[Original]])),_xlfn.CONCAT("+x%",tbPassiveSkills[[#This Row],[MetaName]]),"NO MATCH")</f>
        <v>NO MATCH</v>
      </c>
      <c r="G2189" s="2" t="s">
        <v>4560</v>
      </c>
    </row>
    <row r="2190" spans="3:7" ht="30" hidden="1" customHeight="1" x14ac:dyDescent="0.25">
      <c r="C2190" s="34" t="s">
        <v>4080</v>
      </c>
      <c r="D2190" s="34">
        <v>0.15</v>
      </c>
      <c r="E2190" s="34" t="s">
        <v>3505</v>
      </c>
      <c r="F2190" s="34" t="str">
        <f>IF(ISNUMBER(FIND("% dfgh",tbPassiveSkills[[#This Row],[Original]])),_xlfn.CONCAT("+x%",tbPassiveSkills[[#This Row],[MetaName]]),"NO MATCH")</f>
        <v>NO MATCH</v>
      </c>
      <c r="G2190" s="2" t="s">
        <v>4081</v>
      </c>
    </row>
    <row r="2191" spans="3:7" ht="30" hidden="1" customHeight="1" x14ac:dyDescent="0.25">
      <c r="C2191" s="34" t="s">
        <v>3755</v>
      </c>
      <c r="D2191" s="34">
        <v>0.1</v>
      </c>
      <c r="E2191" s="34" t="s">
        <v>3504</v>
      </c>
      <c r="F2191" s="34" t="str">
        <f>IF(ISNUMBER(FIND("% dfgh",tbPassiveSkills[[#This Row],[Original]])),_xlfn.CONCAT("+x%",tbPassiveSkills[[#This Row],[MetaName]]),"NO MATCH")</f>
        <v>NO MATCH</v>
      </c>
      <c r="G2191" s="2" t="s">
        <v>3759</v>
      </c>
    </row>
    <row r="2192" spans="3:7" ht="30" hidden="1" customHeight="1" x14ac:dyDescent="0.25">
      <c r="C2192" s="34" t="s">
        <v>4274</v>
      </c>
      <c r="D2192" s="34">
        <v>0.12</v>
      </c>
      <c r="E2192" s="34" t="s">
        <v>3503</v>
      </c>
      <c r="F2192" s="34" t="str">
        <f>IF(ISNUMBER(FIND("% dfgh",tbPassiveSkills[[#This Row],[Original]])),_xlfn.CONCAT("+x%",tbPassiveSkills[[#This Row],[MetaName]]),"NO MATCH")</f>
        <v>NO MATCH</v>
      </c>
      <c r="G2192" s="2" t="s">
        <v>1995</v>
      </c>
    </row>
    <row r="2193" spans="3:7" ht="30" hidden="1" customHeight="1" x14ac:dyDescent="0.25">
      <c r="C2193" s="34" t="s">
        <v>4026</v>
      </c>
      <c r="D2193" s="34">
        <v>0.1</v>
      </c>
      <c r="E2193" s="34" t="s">
        <v>3503</v>
      </c>
      <c r="F2193" s="34" t="str">
        <f>IF(ISNUMBER(FIND("% dfgh",tbPassiveSkills[[#This Row],[Original]])),_xlfn.CONCAT("+x%",tbPassiveSkills[[#This Row],[MetaName]]),"NO MATCH")</f>
        <v>NO MATCH</v>
      </c>
      <c r="G2193" s="2" t="s">
        <v>4028</v>
      </c>
    </row>
    <row r="2194" spans="3:7" ht="30" hidden="1" customHeight="1" x14ac:dyDescent="0.25">
      <c r="C2194" s="34" t="s">
        <v>4348</v>
      </c>
      <c r="D2194" s="34">
        <v>0.08</v>
      </c>
      <c r="E2194" s="34" t="s">
        <v>3503</v>
      </c>
      <c r="F2194" s="34" t="str">
        <f>IF(ISNUMBER(FIND("% dfgh",tbPassiveSkills[[#This Row],[Original]])),_xlfn.CONCAT("+x%",tbPassiveSkills[[#This Row],[MetaName]]),"NO MATCH")</f>
        <v>NO MATCH</v>
      </c>
      <c r="G2194" s="2" t="s">
        <v>4349</v>
      </c>
    </row>
    <row r="2195" spans="3:7" ht="30" hidden="1" customHeight="1" x14ac:dyDescent="0.25">
      <c r="C2195" s="34" t="s">
        <v>3652</v>
      </c>
      <c r="D2195" s="34">
        <v>0.1</v>
      </c>
      <c r="E2195" s="34" t="s">
        <v>3502</v>
      </c>
      <c r="F2195" s="34" t="str">
        <f>IF(ISNUMBER(FIND("% dfgh",tbPassiveSkills[[#This Row],[Original]])),_xlfn.CONCAT("+x%",tbPassiveSkills[[#This Row],[MetaName]]),"NO MATCH")</f>
        <v>NO MATCH</v>
      </c>
      <c r="G2195" s="2" t="s">
        <v>3654</v>
      </c>
    </row>
    <row r="2196" spans="3:7" ht="30" hidden="1" customHeight="1" x14ac:dyDescent="0.25">
      <c r="C2196" s="34" t="s">
        <v>4181</v>
      </c>
      <c r="D2196" s="34">
        <v>0.1</v>
      </c>
      <c r="E2196" s="34" t="s">
        <v>3502</v>
      </c>
      <c r="F2196" s="34" t="str">
        <f>IF(ISNUMBER(FIND("% dfgh",tbPassiveSkills[[#This Row],[Original]])),_xlfn.CONCAT("+x%",tbPassiveSkills[[#This Row],[MetaName]]),"NO MATCH")</f>
        <v>NO MATCH</v>
      </c>
      <c r="G2196" s="2" t="s">
        <v>3654</v>
      </c>
    </row>
    <row r="2197" spans="3:7" ht="30" hidden="1" customHeight="1" x14ac:dyDescent="0.25">
      <c r="C2197" s="34" t="s">
        <v>4418</v>
      </c>
      <c r="D2197" s="34">
        <v>0.2</v>
      </c>
      <c r="E2197" s="34" t="s">
        <v>3501</v>
      </c>
      <c r="F2197" s="34" t="str">
        <f>IF(ISNUMBER(FIND("% dfgh",tbPassiveSkills[[#This Row],[Original]])),_xlfn.CONCAT("+x%",tbPassiveSkills[[#This Row],[MetaName]]),"NO MATCH")</f>
        <v>NO MATCH</v>
      </c>
      <c r="G2197" s="2" t="s">
        <v>2724</v>
      </c>
    </row>
    <row r="2198" spans="3:7" ht="30" hidden="1" customHeight="1" x14ac:dyDescent="0.25">
      <c r="C2198" s="34" t="s">
        <v>3578</v>
      </c>
      <c r="D2198" s="34">
        <v>0.01</v>
      </c>
      <c r="E2198" s="34" t="s">
        <v>4630</v>
      </c>
      <c r="F2198" s="34" t="str">
        <f>IF(ISNUMBER(FIND("% dfgh",tbPassiveSkills[[#This Row],[Original]])),_xlfn.CONCAT("+x%",tbPassiveSkills[[#This Row],[MetaName]]),"NO MATCH")</f>
        <v>NO MATCH</v>
      </c>
      <c r="G2198" s="2" t="s">
        <v>3579</v>
      </c>
    </row>
    <row r="2199" spans="3:7" ht="30" hidden="1" customHeight="1" x14ac:dyDescent="0.25">
      <c r="C2199" s="34" t="s">
        <v>3837</v>
      </c>
      <c r="D2199" s="34">
        <v>0.01</v>
      </c>
      <c r="E2199" s="34" t="s">
        <v>4630</v>
      </c>
      <c r="F2199" s="34" t="str">
        <f>IF(ISNUMBER(FIND("% dfgh",tbPassiveSkills[[#This Row],[Original]])),_xlfn.CONCAT("+x%",tbPassiveSkills[[#This Row],[MetaName]]),"NO MATCH")</f>
        <v>NO MATCH</v>
      </c>
      <c r="G2199" s="2" t="s">
        <v>3579</v>
      </c>
    </row>
    <row r="2200" spans="3:7" ht="30" hidden="1" customHeight="1" x14ac:dyDescent="0.25">
      <c r="C2200" s="34" t="s">
        <v>4457</v>
      </c>
      <c r="D2200" s="34">
        <v>0.01</v>
      </c>
      <c r="E2200" s="34" t="s">
        <v>4630</v>
      </c>
      <c r="F2200" s="34" t="str">
        <f>IF(ISNUMBER(FIND("% dfgh",tbPassiveSkills[[#This Row],[Original]])),_xlfn.CONCAT("+x%",tbPassiveSkills[[#This Row],[MetaName]]),"NO MATCH")</f>
        <v>NO MATCH</v>
      </c>
      <c r="G2200" s="2" t="s">
        <v>3579</v>
      </c>
    </row>
    <row r="2201" spans="3:7" ht="30" hidden="1" customHeight="1" x14ac:dyDescent="0.25">
      <c r="C2201" s="34" t="s">
        <v>3810</v>
      </c>
      <c r="D2201" s="34">
        <v>0.12</v>
      </c>
      <c r="E2201" s="34" t="s">
        <v>3499</v>
      </c>
      <c r="F2201" s="34" t="str">
        <f>IF(ISNUMBER(FIND("% dfgh",tbPassiveSkills[[#This Row],[Original]])),_xlfn.CONCAT("+x%",tbPassiveSkills[[#This Row],[MetaName]]),"NO MATCH")</f>
        <v>NO MATCH</v>
      </c>
      <c r="G2201" s="2" t="s">
        <v>3811</v>
      </c>
    </row>
    <row r="2202" spans="3:7" ht="30" hidden="1" customHeight="1" x14ac:dyDescent="0.25">
      <c r="C2202" s="34" t="s">
        <v>3888</v>
      </c>
      <c r="D2202" s="34">
        <v>0.12</v>
      </c>
      <c r="E2202" s="34" t="s">
        <v>3499</v>
      </c>
      <c r="F2202" s="34" t="str">
        <f>IF(ISNUMBER(FIND("% dfgh",tbPassiveSkills[[#This Row],[Original]])),_xlfn.CONCAT("+x%",tbPassiveSkills[[#This Row],[MetaName]]),"NO MATCH")</f>
        <v>NO MATCH</v>
      </c>
      <c r="G2202" s="2" t="s">
        <v>3811</v>
      </c>
    </row>
    <row r="2203" spans="3:7" ht="30" hidden="1" customHeight="1" x14ac:dyDescent="0.25">
      <c r="C2203" s="34" t="s">
        <v>4178</v>
      </c>
      <c r="D2203" s="34">
        <v>0.12</v>
      </c>
      <c r="E2203" s="34" t="s">
        <v>3499</v>
      </c>
      <c r="F2203" s="34" t="str">
        <f>IF(ISNUMBER(FIND("% dfgh",tbPassiveSkills[[#This Row],[Original]])),_xlfn.CONCAT("+x%",tbPassiveSkills[[#This Row],[MetaName]]),"NO MATCH")</f>
        <v>NO MATCH</v>
      </c>
      <c r="G2203" s="2" t="s">
        <v>3811</v>
      </c>
    </row>
    <row r="2204" spans="3:7" ht="30" hidden="1" customHeight="1" x14ac:dyDescent="0.25">
      <c r="C2204" s="34" t="s">
        <v>4409</v>
      </c>
      <c r="D2204" s="34">
        <v>0.1</v>
      </c>
      <c r="E2204" s="34" t="s">
        <v>3499</v>
      </c>
      <c r="F2204" s="34" t="str">
        <f>IF(ISNUMBER(FIND("% dfgh",tbPassiveSkills[[#This Row],[Original]])),_xlfn.CONCAT("+x%",tbPassiveSkills[[#This Row],[MetaName]]),"NO MATCH")</f>
        <v>NO MATCH</v>
      </c>
      <c r="G2204" s="2" t="s">
        <v>4410</v>
      </c>
    </row>
    <row r="2205" spans="3:7" ht="30" hidden="1" customHeight="1" x14ac:dyDescent="0.25">
      <c r="C2205" s="34" t="s">
        <v>4610</v>
      </c>
      <c r="D2205" s="34">
        <v>0.1</v>
      </c>
      <c r="E2205" s="34" t="s">
        <v>3499</v>
      </c>
      <c r="F2205" s="34" t="str">
        <f>IF(ISNUMBER(FIND("% dfgh",tbPassiveSkills[[#This Row],[Original]])),_xlfn.CONCAT("+x%",tbPassiveSkills[[#This Row],[MetaName]]),"NO MATCH")</f>
        <v>NO MATCH</v>
      </c>
      <c r="G2205" s="2" t="s">
        <v>4410</v>
      </c>
    </row>
    <row r="2206" spans="3:7" ht="30" hidden="1" customHeight="1" x14ac:dyDescent="0.25">
      <c r="C2206" s="34" t="s">
        <v>4012</v>
      </c>
      <c r="D2206" s="34">
        <v>0.08</v>
      </c>
      <c r="E2206" s="34" t="s">
        <v>3499</v>
      </c>
      <c r="F2206" s="34" t="str">
        <f>IF(ISNUMBER(FIND("% dfgh",tbPassiveSkills[[#This Row],[Original]])),_xlfn.CONCAT("+x%",tbPassiveSkills[[#This Row],[MetaName]]),"NO MATCH")</f>
        <v>NO MATCH</v>
      </c>
      <c r="G2206" s="2" t="s">
        <v>4014</v>
      </c>
    </row>
    <row r="2207" spans="3:7" ht="30" hidden="1" customHeight="1" x14ac:dyDescent="0.25">
      <c r="C2207" s="34" t="s">
        <v>4517</v>
      </c>
      <c r="D2207" s="34">
        <v>0.08</v>
      </c>
      <c r="E2207" s="34" t="s">
        <v>3499</v>
      </c>
      <c r="F2207" s="34" t="str">
        <f>IF(ISNUMBER(FIND("% dfgh",tbPassiveSkills[[#This Row],[Original]])),_xlfn.CONCAT("+x%",tbPassiveSkills[[#This Row],[MetaName]]),"NO MATCH")</f>
        <v>NO MATCH</v>
      </c>
      <c r="G2207" s="2" t="s">
        <v>4014</v>
      </c>
    </row>
    <row r="2208" spans="3:7" ht="30" hidden="1" customHeight="1" x14ac:dyDescent="0.25">
      <c r="C2208" s="34" t="s">
        <v>4595</v>
      </c>
      <c r="D2208" s="34">
        <v>0.08</v>
      </c>
      <c r="E2208" s="34" t="s">
        <v>3499</v>
      </c>
      <c r="F2208" s="34" t="str">
        <f>IF(ISNUMBER(FIND("% dfgh",tbPassiveSkills[[#This Row],[Original]])),_xlfn.CONCAT("+x%",tbPassiveSkills[[#This Row],[MetaName]]),"NO MATCH")</f>
        <v>NO MATCH</v>
      </c>
      <c r="G2208" s="2" t="s">
        <v>4014</v>
      </c>
    </row>
    <row r="2209" spans="3:7" ht="30" hidden="1" customHeight="1" x14ac:dyDescent="0.25">
      <c r="C2209" s="34" t="s">
        <v>3578</v>
      </c>
      <c r="D2209" s="34">
        <v>0.05</v>
      </c>
      <c r="E2209" s="34" t="s">
        <v>3499</v>
      </c>
      <c r="F2209" s="34" t="str">
        <f>IF(ISNUMBER(FIND("% dfgh",tbPassiveSkills[[#This Row],[Original]])),_xlfn.CONCAT("+x%",tbPassiveSkills[[#This Row],[MetaName]]),"NO MATCH")</f>
        <v>NO MATCH</v>
      </c>
      <c r="G2209" s="2" t="s">
        <v>1804</v>
      </c>
    </row>
    <row r="2210" spans="3:7" ht="30" hidden="1" customHeight="1" x14ac:dyDescent="0.25">
      <c r="C2210" s="34" t="s">
        <v>3836</v>
      </c>
      <c r="D2210" s="34">
        <v>0.05</v>
      </c>
      <c r="E2210" s="34" t="s">
        <v>3499</v>
      </c>
      <c r="F2210" s="34" t="str">
        <f>IF(ISNUMBER(FIND("% dfgh",tbPassiveSkills[[#This Row],[Original]])),_xlfn.CONCAT("+x%",tbPassiveSkills[[#This Row],[MetaName]]),"NO MATCH")</f>
        <v>NO MATCH</v>
      </c>
      <c r="G2210" s="2" t="s">
        <v>1804</v>
      </c>
    </row>
    <row r="2211" spans="3:7" ht="30" hidden="1" customHeight="1" x14ac:dyDescent="0.25">
      <c r="C2211" s="34" t="s">
        <v>3837</v>
      </c>
      <c r="D2211" s="34">
        <v>0.05</v>
      </c>
      <c r="E2211" s="34" t="s">
        <v>3499</v>
      </c>
      <c r="F2211" s="34" t="str">
        <f>IF(ISNUMBER(FIND("% dfgh",tbPassiveSkills[[#This Row],[Original]])),_xlfn.CONCAT("+x%",tbPassiveSkills[[#This Row],[MetaName]]),"NO MATCH")</f>
        <v>NO MATCH</v>
      </c>
      <c r="G2211" s="2" t="s">
        <v>1804</v>
      </c>
    </row>
    <row r="2212" spans="3:7" ht="30" hidden="1" customHeight="1" x14ac:dyDescent="0.25">
      <c r="C2212" s="34" t="s">
        <v>4398</v>
      </c>
      <c r="D2212" s="34">
        <v>0.12</v>
      </c>
      <c r="E2212" s="34" t="s">
        <v>3530</v>
      </c>
      <c r="F2212" s="34" t="str">
        <f>IF(ISNUMBER(FIND("% dfgh",tbPassiveSkills[[#This Row],[Original]])),_xlfn.CONCAT("+x%",tbPassiveSkills[[#This Row],[MetaName]]),"NO MATCH")</f>
        <v>NO MATCH</v>
      </c>
      <c r="G2212" s="2" t="s">
        <v>4399</v>
      </c>
    </row>
    <row r="2213" spans="3:7" ht="30" hidden="1" customHeight="1" x14ac:dyDescent="0.25">
      <c r="C2213" s="34" t="s">
        <v>4455</v>
      </c>
      <c r="D2213" s="34">
        <v>0.08</v>
      </c>
      <c r="E2213" s="34" t="s">
        <v>3530</v>
      </c>
      <c r="F2213" s="34" t="str">
        <f>IF(ISNUMBER(FIND("% dfgh",tbPassiveSkills[[#This Row],[Original]])),_xlfn.CONCAT("+x%",tbPassiveSkills[[#This Row],[MetaName]]),"NO MATCH")</f>
        <v>NO MATCH</v>
      </c>
      <c r="G2213" s="2" t="s">
        <v>4456</v>
      </c>
    </row>
    <row r="2214" spans="3:7" ht="30" hidden="1" customHeight="1" x14ac:dyDescent="0.25">
      <c r="C2214" s="34" t="s">
        <v>4517</v>
      </c>
      <c r="D2214" s="34">
        <v>0.03</v>
      </c>
      <c r="E2214" s="34" t="s">
        <v>4629</v>
      </c>
      <c r="F2214" s="34" t="str">
        <f>IF(ISNUMBER(FIND("% dfgh",tbPassiveSkills[[#This Row],[Original]])),_xlfn.CONCAT("+x%",tbPassiveSkills[[#This Row],[MetaName]]),"NO MATCH")</f>
        <v>NO MATCH</v>
      </c>
      <c r="G2214" s="2" t="s">
        <v>4520</v>
      </c>
    </row>
    <row r="2215" spans="3:7" ht="30" hidden="1" customHeight="1" x14ac:dyDescent="0.25">
      <c r="C2215" s="34" t="s">
        <v>4611</v>
      </c>
      <c r="D2215" s="34">
        <v>0.06</v>
      </c>
      <c r="E2215" s="34" t="s">
        <v>3231</v>
      </c>
      <c r="F2215" s="34" t="str">
        <f>IF(ISNUMBER(FIND("% dfgh",tbPassiveSkills[[#This Row],[Original]])),_xlfn.CONCAT("+x%",tbPassiveSkills[[#This Row],[MetaName]]),"NO MATCH")</f>
        <v>NO MATCH</v>
      </c>
      <c r="G2215" s="2" t="s">
        <v>4612</v>
      </c>
    </row>
    <row r="2216" spans="3:7" ht="30" hidden="1" customHeight="1" x14ac:dyDescent="0.25">
      <c r="C2216" s="34" t="s">
        <v>3965</v>
      </c>
      <c r="D2216" s="34">
        <v>0.05</v>
      </c>
      <c r="E2216" s="34" t="s">
        <v>3231</v>
      </c>
      <c r="F2216" s="34" t="str">
        <f>IF(ISNUMBER(FIND("% dfgh",tbPassiveSkills[[#This Row],[Original]])),_xlfn.CONCAT("+x%",tbPassiveSkills[[#This Row],[MetaName]]),"NO MATCH")</f>
        <v>NO MATCH</v>
      </c>
      <c r="G2216" s="2" t="s">
        <v>3968</v>
      </c>
    </row>
    <row r="2217" spans="3:7" ht="30" hidden="1" customHeight="1" x14ac:dyDescent="0.25">
      <c r="C2217" s="34" t="s">
        <v>3600</v>
      </c>
      <c r="D2217" s="34">
        <v>0.06</v>
      </c>
      <c r="E2217" s="34" t="s">
        <v>3230</v>
      </c>
      <c r="F2217" s="34" t="str">
        <f>IF(ISNUMBER(FIND("% dfgh",tbPassiveSkills[[#This Row],[Original]])),_xlfn.CONCAT("+x%",tbPassiveSkills[[#This Row],[MetaName]]),"NO MATCH")</f>
        <v>NO MATCH</v>
      </c>
      <c r="G2217" s="2" t="s">
        <v>3604</v>
      </c>
    </row>
    <row r="2218" spans="3:7" ht="30" hidden="1" customHeight="1" x14ac:dyDescent="0.25">
      <c r="C2218" s="34" t="s">
        <v>3870</v>
      </c>
      <c r="D2218" s="34">
        <v>0.04</v>
      </c>
      <c r="E2218" s="34" t="s">
        <v>3230</v>
      </c>
      <c r="F2218" s="34" t="str">
        <f>IF(ISNUMBER(FIND("% dfgh",tbPassiveSkills[[#This Row],[Original]])),_xlfn.CONCAT("+x%",tbPassiveSkills[[#This Row],[MetaName]]),"NO MATCH")</f>
        <v>NO MATCH</v>
      </c>
      <c r="G2218" s="2" t="s">
        <v>3871</v>
      </c>
    </row>
    <row r="2219" spans="3:7" ht="30" hidden="1" customHeight="1" x14ac:dyDescent="0.25">
      <c r="C2219" s="34" t="s">
        <v>4398</v>
      </c>
      <c r="D2219" s="34">
        <v>0.04</v>
      </c>
      <c r="E2219" s="34" t="s">
        <v>3230</v>
      </c>
      <c r="F2219" s="34" t="str">
        <f>IF(ISNUMBER(FIND("% dfgh",tbPassiveSkills[[#This Row],[Original]])),_xlfn.CONCAT("+x%",tbPassiveSkills[[#This Row],[MetaName]]),"NO MATCH")</f>
        <v>NO MATCH</v>
      </c>
      <c r="G2219" s="2" t="s">
        <v>3871</v>
      </c>
    </row>
    <row r="2220" spans="3:7" ht="30" hidden="1" customHeight="1" x14ac:dyDescent="0.25">
      <c r="C2220" s="34" t="s">
        <v>4284</v>
      </c>
      <c r="D2220" s="34">
        <v>0.04</v>
      </c>
      <c r="E2220" s="34" t="s">
        <v>3229</v>
      </c>
      <c r="F2220" s="34" t="str">
        <f>IF(ISNUMBER(FIND("% dfgh",tbPassiveSkills[[#This Row],[Original]])),_xlfn.CONCAT("+x%",tbPassiveSkills[[#This Row],[MetaName]]),"NO MATCH")</f>
        <v>NO MATCH</v>
      </c>
      <c r="G2220" s="2" t="s">
        <v>4286</v>
      </c>
    </row>
    <row r="2221" spans="3:7" ht="30" hidden="1" customHeight="1" x14ac:dyDescent="0.25">
      <c r="C2221" s="34" t="s">
        <v>3870</v>
      </c>
      <c r="D2221" s="34">
        <v>0.08</v>
      </c>
      <c r="E2221" s="34" t="s">
        <v>4628</v>
      </c>
      <c r="F2221" s="34" t="str">
        <f>IF(ISNUMBER(FIND("% dfgh",tbPassiveSkills[[#This Row],[Original]])),_xlfn.CONCAT("+x%",tbPassiveSkills[[#This Row],[MetaName]]),"NO MATCH")</f>
        <v>NO MATCH</v>
      </c>
      <c r="G2221" s="2" t="s">
        <v>3872</v>
      </c>
    </row>
    <row r="2222" spans="3:7" ht="30" hidden="1" customHeight="1" x14ac:dyDescent="0.25">
      <c r="C2222" s="34" t="s">
        <v>4497</v>
      </c>
      <c r="D2222" s="34">
        <v>0.06</v>
      </c>
      <c r="E2222" s="34" t="s">
        <v>3228</v>
      </c>
      <c r="F2222" s="34" t="str">
        <f>IF(ISNUMBER(FIND("% dfgh",tbPassiveSkills[[#This Row],[Original]])),_xlfn.CONCAT("+x%",tbPassiveSkills[[#This Row],[MetaName]]),"NO MATCH")</f>
        <v>NO MATCH</v>
      </c>
      <c r="G2222" s="2" t="s">
        <v>4499</v>
      </c>
    </row>
    <row r="2223" spans="3:7" ht="30" hidden="1" customHeight="1" x14ac:dyDescent="0.25">
      <c r="C2223" s="34" t="s">
        <v>4611</v>
      </c>
      <c r="D2223" s="34">
        <v>0.06</v>
      </c>
      <c r="E2223" s="34" t="s">
        <v>3228</v>
      </c>
      <c r="F2223" s="34" t="str">
        <f>IF(ISNUMBER(FIND("% dfgh",tbPassiveSkills[[#This Row],[Original]])),_xlfn.CONCAT("+x%",tbPassiveSkills[[#This Row],[MetaName]]),"NO MATCH")</f>
        <v>NO MATCH</v>
      </c>
      <c r="G2223" s="2" t="s">
        <v>4499</v>
      </c>
    </row>
    <row r="2224" spans="3:7" ht="30" hidden="1" customHeight="1" x14ac:dyDescent="0.25">
      <c r="C2224" s="34" t="s">
        <v>3965</v>
      </c>
      <c r="D2224" s="34">
        <v>0.05</v>
      </c>
      <c r="E2224" s="34" t="s">
        <v>3228</v>
      </c>
      <c r="F2224" s="34" t="str">
        <f>IF(ISNUMBER(FIND("% dfgh",tbPassiveSkills[[#This Row],[Original]])),_xlfn.CONCAT("+x%",tbPassiveSkills[[#This Row],[MetaName]]),"NO MATCH")</f>
        <v>NO MATCH</v>
      </c>
      <c r="G2224" s="2" t="s">
        <v>3967</v>
      </c>
    </row>
    <row r="2225" spans="3:7" ht="30" hidden="1" customHeight="1" x14ac:dyDescent="0.25">
      <c r="C2225" s="34" t="s">
        <v>4532</v>
      </c>
      <c r="D2225" s="34">
        <v>0.05</v>
      </c>
      <c r="E2225" s="34" t="s">
        <v>3227</v>
      </c>
      <c r="F2225" s="34" t="str">
        <f>IF(ISNUMBER(FIND("% dfgh",tbPassiveSkills[[#This Row],[Original]])),_xlfn.CONCAT("+x%",tbPassiveSkills[[#This Row],[MetaName]]),"NO MATCH")</f>
        <v>NO MATCH</v>
      </c>
      <c r="G2225" s="2" t="s">
        <v>4533</v>
      </c>
    </row>
    <row r="2226" spans="3:7" ht="30" hidden="1" customHeight="1" x14ac:dyDescent="0.25">
      <c r="C2226" s="34" t="s">
        <v>3555</v>
      </c>
      <c r="D2226" s="34">
        <v>0.04</v>
      </c>
      <c r="E2226" s="34" t="s">
        <v>3227</v>
      </c>
      <c r="F2226" s="34" t="str">
        <f>IF(ISNUMBER(FIND("% dfgh",tbPassiveSkills[[#This Row],[Original]])),_xlfn.CONCAT("+x%",tbPassiveSkills[[#This Row],[MetaName]]),"NO MATCH")</f>
        <v>NO MATCH</v>
      </c>
      <c r="G2226" s="2" t="s">
        <v>3557</v>
      </c>
    </row>
    <row r="2227" spans="3:7" ht="30" hidden="1" customHeight="1" x14ac:dyDescent="0.25">
      <c r="C2227" s="34" t="s">
        <v>3870</v>
      </c>
      <c r="D2227" s="34">
        <v>0.04</v>
      </c>
      <c r="E2227" s="34" t="s">
        <v>3227</v>
      </c>
      <c r="F2227" s="34" t="str">
        <f>IF(ISNUMBER(FIND("% dfgh",tbPassiveSkills[[#This Row],[Original]])),_xlfn.CONCAT("+x%",tbPassiveSkills[[#This Row],[MetaName]]),"NO MATCH")</f>
        <v>NO MATCH</v>
      </c>
      <c r="G2227" s="2" t="s">
        <v>3557</v>
      </c>
    </row>
    <row r="2228" spans="3:7" ht="30" hidden="1" customHeight="1" x14ac:dyDescent="0.25">
      <c r="C2228" s="34" t="s">
        <v>4398</v>
      </c>
      <c r="D2228" s="34">
        <v>0.04</v>
      </c>
      <c r="E2228" s="34" t="s">
        <v>3227</v>
      </c>
      <c r="F2228" s="34" t="str">
        <f>IF(ISNUMBER(FIND("% dfgh",tbPassiveSkills[[#This Row],[Original]])),_xlfn.CONCAT("+x%",tbPassiveSkills[[#This Row],[MetaName]]),"NO MATCH")</f>
        <v>NO MATCH</v>
      </c>
      <c r="G2228" s="2" t="s">
        <v>3557</v>
      </c>
    </row>
    <row r="2229" spans="3:7" ht="30" hidden="1" customHeight="1" x14ac:dyDescent="0.25">
      <c r="C2229" s="34" t="s">
        <v>3608</v>
      </c>
      <c r="D2229" s="34">
        <v>0.03</v>
      </c>
      <c r="E2229" s="34" t="s">
        <v>3227</v>
      </c>
      <c r="F2229" s="34" t="str">
        <f>IF(ISNUMBER(FIND("% dfgh",tbPassiveSkills[[#This Row],[Original]])),_xlfn.CONCAT("+x%",tbPassiveSkills[[#This Row],[MetaName]]),"NO MATCH")</f>
        <v>NO MATCH</v>
      </c>
      <c r="G2229" s="2" t="s">
        <v>2596</v>
      </c>
    </row>
    <row r="2230" spans="3:7" ht="30" hidden="1" customHeight="1" x14ac:dyDescent="0.25">
      <c r="C2230" s="34" t="s">
        <v>3816</v>
      </c>
      <c r="D2230" s="34">
        <v>0.03</v>
      </c>
      <c r="E2230" s="34" t="s">
        <v>3227</v>
      </c>
      <c r="F2230" s="34" t="str">
        <f>IF(ISNUMBER(FIND("% dfgh",tbPassiveSkills[[#This Row],[Original]])),_xlfn.CONCAT("+x%",tbPassiveSkills[[#This Row],[MetaName]]),"NO MATCH")</f>
        <v>NO MATCH</v>
      </c>
      <c r="G2230" s="2" t="s">
        <v>2596</v>
      </c>
    </row>
    <row r="2231" spans="3:7" ht="30" hidden="1" customHeight="1" x14ac:dyDescent="0.25">
      <c r="C2231" s="34" t="s">
        <v>3868</v>
      </c>
      <c r="D2231" s="34">
        <v>0.03</v>
      </c>
      <c r="E2231" s="34" t="s">
        <v>3227</v>
      </c>
      <c r="F2231" s="34" t="str">
        <f>IF(ISNUMBER(FIND("% dfgh",tbPassiveSkills[[#This Row],[Original]])),_xlfn.CONCAT("+x%",tbPassiveSkills[[#This Row],[MetaName]]),"NO MATCH")</f>
        <v>NO MATCH</v>
      </c>
      <c r="G2231" s="2" t="s">
        <v>2596</v>
      </c>
    </row>
    <row r="2232" spans="3:7" ht="30" hidden="1" customHeight="1" x14ac:dyDescent="0.25">
      <c r="C2232" s="34" t="s">
        <v>4329</v>
      </c>
      <c r="D2232" s="34">
        <v>0.03</v>
      </c>
      <c r="E2232" s="34" t="s">
        <v>3227</v>
      </c>
      <c r="F2232" s="34" t="str">
        <f>IF(ISNUMBER(FIND("% dfgh",tbPassiveSkills[[#This Row],[Original]])),_xlfn.CONCAT("+x%",tbPassiveSkills[[#This Row],[MetaName]]),"NO MATCH")</f>
        <v>NO MATCH</v>
      </c>
      <c r="G2232" s="2" t="s">
        <v>2596</v>
      </c>
    </row>
    <row r="2233" spans="3:7" ht="30" hidden="1" customHeight="1" x14ac:dyDescent="0.25">
      <c r="C2233" s="34" t="s">
        <v>4455</v>
      </c>
      <c r="D2233" s="34">
        <v>0.03</v>
      </c>
      <c r="E2233" s="34" t="s">
        <v>3227</v>
      </c>
      <c r="F2233" s="34" t="str">
        <f>IF(ISNUMBER(FIND("% dfgh",tbPassiveSkills[[#This Row],[Original]])),_xlfn.CONCAT("+x%",tbPassiveSkills[[#This Row],[MetaName]]),"NO MATCH")</f>
        <v>NO MATCH</v>
      </c>
      <c r="G2233" s="2" t="s">
        <v>2596</v>
      </c>
    </row>
    <row r="2234" spans="3:7" ht="30" hidden="1" customHeight="1" x14ac:dyDescent="0.25">
      <c r="C2234" s="34" t="s">
        <v>3764</v>
      </c>
      <c r="D2234" s="34">
        <v>0.04</v>
      </c>
      <c r="E2234" s="34" t="s">
        <v>3226</v>
      </c>
      <c r="F2234" s="34" t="str">
        <f>IF(ISNUMBER(FIND("% dfgh",tbPassiveSkills[[#This Row],[Original]])),_xlfn.CONCAT("+x%",tbPassiveSkills[[#This Row],[MetaName]]),"NO MATCH")</f>
        <v>NO MATCH</v>
      </c>
      <c r="G2234" s="2" t="s">
        <v>3766</v>
      </c>
    </row>
    <row r="2235" spans="3:7" ht="30" hidden="1" customHeight="1" x14ac:dyDescent="0.25">
      <c r="C2235" s="34" t="s">
        <v>4609</v>
      </c>
      <c r="D2235" s="34">
        <v>0.02</v>
      </c>
      <c r="E2235" s="34" t="s">
        <v>3226</v>
      </c>
      <c r="F2235" s="34" t="str">
        <f>IF(ISNUMBER(FIND("% dfgh",tbPassiveSkills[[#This Row],[Original]])),_xlfn.CONCAT("+x%",tbPassiveSkills[[#This Row],[MetaName]]),"NO MATCH")</f>
        <v>NO MATCH</v>
      </c>
      <c r="G2235" s="2" t="s">
        <v>1910</v>
      </c>
    </row>
    <row r="2236" spans="3:7" ht="30" hidden="1" customHeight="1" x14ac:dyDescent="0.25">
      <c r="C2236" s="34" t="s">
        <v>3686</v>
      </c>
      <c r="D2236" s="34">
        <v>0.05</v>
      </c>
      <c r="E2236" s="34" t="s">
        <v>3225</v>
      </c>
      <c r="F2236" s="34" t="str">
        <f>IF(ISNUMBER(FIND("% dfgh",tbPassiveSkills[[#This Row],[Original]])),_xlfn.CONCAT("+x%",tbPassiveSkills[[#This Row],[MetaName]]),"NO MATCH")</f>
        <v>NO MATCH</v>
      </c>
      <c r="G2236" s="2" t="s">
        <v>3687</v>
      </c>
    </row>
    <row r="2237" spans="3:7" ht="30" hidden="1" customHeight="1" x14ac:dyDescent="0.25">
      <c r="C2237" s="34" t="s">
        <v>4521</v>
      </c>
      <c r="D2237" s="34">
        <v>0.05</v>
      </c>
      <c r="E2237" s="34" t="s">
        <v>3225</v>
      </c>
      <c r="F2237" s="34" t="str">
        <f>IF(ISNUMBER(FIND("% dfgh",tbPassiveSkills[[#This Row],[Original]])),_xlfn.CONCAT("+x%",tbPassiveSkills[[#This Row],[MetaName]]),"NO MATCH")</f>
        <v>NO MATCH</v>
      </c>
      <c r="G2237" s="2" t="s">
        <v>3687</v>
      </c>
    </row>
    <row r="2238" spans="3:7" ht="30" hidden="1" customHeight="1" x14ac:dyDescent="0.25">
      <c r="C2238" s="34" t="s">
        <v>4091</v>
      </c>
      <c r="D2238" s="34">
        <v>0.04</v>
      </c>
      <c r="E2238" s="34" t="s">
        <v>3225</v>
      </c>
      <c r="F2238" s="34" t="str">
        <f>IF(ISNUMBER(FIND("% dfgh",tbPassiveSkills[[#This Row],[Original]])),_xlfn.CONCAT("+x%",tbPassiveSkills[[#This Row],[MetaName]]),"NO MATCH")</f>
        <v>NO MATCH</v>
      </c>
      <c r="G2238" s="2" t="s">
        <v>4093</v>
      </c>
    </row>
    <row r="2239" spans="3:7" ht="30" hidden="1" customHeight="1" x14ac:dyDescent="0.25">
      <c r="C2239" s="34" t="s">
        <v>4284</v>
      </c>
      <c r="D2239" s="34">
        <v>0.04</v>
      </c>
      <c r="E2239" s="34" t="s">
        <v>3225</v>
      </c>
      <c r="F2239" s="34" t="str">
        <f>IF(ISNUMBER(FIND("% dfgh",tbPassiveSkills[[#This Row],[Original]])),_xlfn.CONCAT("+x%",tbPassiveSkills[[#This Row],[MetaName]]),"NO MATCH")</f>
        <v>NO MATCH</v>
      </c>
      <c r="G2239" s="2" t="s">
        <v>4093</v>
      </c>
    </row>
    <row r="2240" spans="3:7" ht="30" hidden="1" customHeight="1" x14ac:dyDescent="0.25">
      <c r="C2240" s="34" t="s">
        <v>3646</v>
      </c>
      <c r="D2240" s="34">
        <v>0.03</v>
      </c>
      <c r="E2240" s="34" t="s">
        <v>3225</v>
      </c>
      <c r="F2240" s="34" t="str">
        <f>IF(ISNUMBER(FIND("% dfgh",tbPassiveSkills[[#This Row],[Original]])),_xlfn.CONCAT("+x%",tbPassiveSkills[[#This Row],[MetaName]]),"NO MATCH")</f>
        <v>NO MATCH</v>
      </c>
      <c r="G2240" s="2" t="s">
        <v>2155</v>
      </c>
    </row>
    <row r="2241" spans="3:7" ht="30" hidden="1" customHeight="1" x14ac:dyDescent="0.25">
      <c r="C2241" s="34" t="s">
        <v>3874</v>
      </c>
      <c r="D2241" s="34">
        <v>0.03</v>
      </c>
      <c r="E2241" s="34" t="s">
        <v>3225</v>
      </c>
      <c r="F2241" s="34" t="str">
        <f>IF(ISNUMBER(FIND("% dfgh",tbPassiveSkills[[#This Row],[Original]])),_xlfn.CONCAT("+x%",tbPassiveSkills[[#This Row],[MetaName]]),"NO MATCH")</f>
        <v>NO MATCH</v>
      </c>
      <c r="G2241" s="2" t="s">
        <v>2155</v>
      </c>
    </row>
    <row r="2242" spans="3:7" ht="30" hidden="1" customHeight="1" x14ac:dyDescent="0.25">
      <c r="C2242" s="34" t="s">
        <v>4411</v>
      </c>
      <c r="D2242" s="34">
        <v>0.05</v>
      </c>
      <c r="E2242" s="34" t="s">
        <v>4627</v>
      </c>
      <c r="F2242" s="34" t="str">
        <f>IF(ISNUMBER(FIND("% dfgh",tbPassiveSkills[[#This Row],[Original]])),_xlfn.CONCAT("+x%",tbPassiveSkills[[#This Row],[MetaName]]),"NO MATCH")</f>
        <v>NO MATCH</v>
      </c>
      <c r="G2242" s="2" t="s">
        <v>4413</v>
      </c>
    </row>
    <row r="2243" spans="3:7" ht="30" hidden="1" customHeight="1" x14ac:dyDescent="0.25">
      <c r="C2243" s="34" t="s">
        <v>4335</v>
      </c>
      <c r="D2243" s="34">
        <v>20</v>
      </c>
      <c r="E2243" s="34" t="s">
        <v>4681</v>
      </c>
      <c r="F2243" s="34" t="str">
        <f>IF(ISNUMBER(FIND("% dfgh",tbPassiveSkills[[#This Row],[Original]])),_xlfn.CONCAT("+x%",tbPassiveSkills[[#This Row],[MetaName]]),"NO MATCH")</f>
        <v>NO MATCH</v>
      </c>
      <c r="G2243" s="2" t="s">
        <v>4336</v>
      </c>
    </row>
    <row r="2244" spans="3:7" ht="30" hidden="1" customHeight="1" x14ac:dyDescent="0.25">
      <c r="C2244" s="34" t="s">
        <v>3925</v>
      </c>
      <c r="D2244" s="34">
        <v>10</v>
      </c>
      <c r="E2244" s="34" t="s">
        <v>4681</v>
      </c>
      <c r="F2244" s="34" t="str">
        <f>IF(ISNUMBER(FIND("% dfgh",tbPassiveSkills[[#This Row],[Original]])),_xlfn.CONCAT("+x%",tbPassiveSkills[[#This Row],[MetaName]]),"NO MATCH")</f>
        <v>NO MATCH</v>
      </c>
      <c r="G2244" s="2" t="s">
        <v>3926</v>
      </c>
    </row>
    <row r="2245" spans="3:7" ht="30" hidden="1" customHeight="1" x14ac:dyDescent="0.25">
      <c r="C2245" s="34" t="s">
        <v>4004</v>
      </c>
      <c r="D2245" s="34">
        <v>10</v>
      </c>
      <c r="E2245" s="34" t="s">
        <v>4681</v>
      </c>
      <c r="F2245" s="34" t="str">
        <f>IF(ISNUMBER(FIND("% dfgh",tbPassiveSkills[[#This Row],[Original]])),_xlfn.CONCAT("+x%",tbPassiveSkills[[#This Row],[MetaName]]),"NO MATCH")</f>
        <v>NO MATCH</v>
      </c>
      <c r="G2245" s="2" t="s">
        <v>3926</v>
      </c>
    </row>
    <row r="2246" spans="3:7" ht="30" hidden="1" customHeight="1" x14ac:dyDescent="0.25">
      <c r="C2246" s="34" t="s">
        <v>4226</v>
      </c>
      <c r="D2246" s="34">
        <v>10</v>
      </c>
      <c r="E2246" s="34" t="s">
        <v>4681</v>
      </c>
      <c r="F2246" s="34" t="str">
        <f>IF(ISNUMBER(FIND("% dfgh",tbPassiveSkills[[#This Row],[Original]])),_xlfn.CONCAT("+x%",tbPassiveSkills[[#This Row],[MetaName]]),"NO MATCH")</f>
        <v>NO MATCH</v>
      </c>
      <c r="G2246" s="2" t="s">
        <v>3926</v>
      </c>
    </row>
    <row r="2247" spans="3:7" ht="30" hidden="1" customHeight="1" x14ac:dyDescent="0.25">
      <c r="C2247" s="34" t="s">
        <v>4373</v>
      </c>
      <c r="D2247" s="34">
        <v>10</v>
      </c>
      <c r="E2247" s="34" t="s">
        <v>4681</v>
      </c>
      <c r="F2247" s="34" t="str">
        <f>IF(ISNUMBER(FIND("% dfgh",tbPassiveSkills[[#This Row],[Original]])),_xlfn.CONCAT("+x%",tbPassiveSkills[[#This Row],[MetaName]]),"NO MATCH")</f>
        <v>NO MATCH</v>
      </c>
      <c r="G2247" s="2" t="s">
        <v>3926</v>
      </c>
    </row>
    <row r="2248" spans="3:7" ht="30" hidden="1" customHeight="1" x14ac:dyDescent="0.25">
      <c r="C2248" s="34" t="s">
        <v>4397</v>
      </c>
      <c r="D2248" s="34">
        <v>10</v>
      </c>
      <c r="E2248" s="34" t="s">
        <v>4681</v>
      </c>
      <c r="F2248" s="34" t="str">
        <f>IF(ISNUMBER(FIND("% dfgh",tbPassiveSkills[[#This Row],[Original]])),_xlfn.CONCAT("+x%",tbPassiveSkills[[#This Row],[MetaName]]),"NO MATCH")</f>
        <v>NO MATCH</v>
      </c>
      <c r="G2248" s="2" t="s">
        <v>3926</v>
      </c>
    </row>
    <row r="2249" spans="3:7" ht="30" hidden="1" customHeight="1" x14ac:dyDescent="0.25">
      <c r="C2249" s="34" t="s">
        <v>4326</v>
      </c>
      <c r="D2249" s="34">
        <v>25</v>
      </c>
      <c r="E2249" s="34" t="s">
        <v>4680</v>
      </c>
      <c r="F2249" s="34" t="str">
        <f>IF(ISNUMBER(FIND("% dfgh",tbPassiveSkills[[#This Row],[Original]])),_xlfn.CONCAT("+x%",tbPassiveSkills[[#This Row],[MetaName]]),"NO MATCH")</f>
        <v>NO MATCH</v>
      </c>
      <c r="G2249" s="2" t="s">
        <v>4328</v>
      </c>
    </row>
    <row r="2250" spans="3:7" ht="30" hidden="1" customHeight="1" x14ac:dyDescent="0.25">
      <c r="C2250" s="34" t="s">
        <v>4609</v>
      </c>
      <c r="D2250" s="34">
        <v>10</v>
      </c>
      <c r="E2250" s="34" t="s">
        <v>4680</v>
      </c>
      <c r="F2250" s="34" t="str">
        <f>IF(ISNUMBER(FIND("% dfgh",tbPassiveSkills[[#This Row],[Original]])),_xlfn.CONCAT("+x%",tbPassiveSkills[[#This Row],[MetaName]]),"NO MATCH")</f>
        <v>NO MATCH</v>
      </c>
      <c r="G2250" s="2" t="s">
        <v>1868</v>
      </c>
    </row>
    <row r="2251" spans="3:7" ht="30" hidden="1" customHeight="1" x14ac:dyDescent="0.25">
      <c r="C2251" s="34" t="s">
        <v>4580</v>
      </c>
      <c r="D2251" s="34">
        <v>40</v>
      </c>
      <c r="E2251" s="34" t="s">
        <v>4679</v>
      </c>
      <c r="F2251" s="34" t="str">
        <f>IF(ISNUMBER(FIND("% dfgh",tbPassiveSkills[[#This Row],[Original]])),_xlfn.CONCAT("+x%",tbPassiveSkills[[#This Row],[MetaName]]),"NO MATCH")</f>
        <v>NO MATCH</v>
      </c>
      <c r="G2251" s="2" t="s">
        <v>4581</v>
      </c>
    </row>
    <row r="2252" spans="3:7" ht="30" hidden="1" customHeight="1" x14ac:dyDescent="0.25">
      <c r="C2252" s="34" t="s">
        <v>3677</v>
      </c>
      <c r="D2252" s="34">
        <v>30</v>
      </c>
      <c r="E2252" s="34" t="s">
        <v>4679</v>
      </c>
      <c r="F2252" s="34" t="str">
        <f>IF(ISNUMBER(FIND("% dfgh",tbPassiveSkills[[#This Row],[Original]])),_xlfn.CONCAT("+x%",tbPassiveSkills[[#This Row],[MetaName]]),"NO MATCH")</f>
        <v>NO MATCH</v>
      </c>
      <c r="G2252" s="2" t="s">
        <v>3678</v>
      </c>
    </row>
    <row r="2253" spans="3:7" ht="30" hidden="1" customHeight="1" x14ac:dyDescent="0.25">
      <c r="C2253" s="34" t="s">
        <v>4262</v>
      </c>
      <c r="D2253" s="34">
        <v>30</v>
      </c>
      <c r="E2253" s="34" t="s">
        <v>4679</v>
      </c>
      <c r="F2253" s="34" t="str">
        <f>IF(ISNUMBER(FIND("% dfgh",tbPassiveSkills[[#This Row],[Original]])),_xlfn.CONCAT("+x%",tbPassiveSkills[[#This Row],[MetaName]]),"NO MATCH")</f>
        <v>NO MATCH</v>
      </c>
      <c r="G2253" s="2" t="s">
        <v>3678</v>
      </c>
    </row>
    <row r="2254" spans="3:7" ht="30" hidden="1" customHeight="1" x14ac:dyDescent="0.25">
      <c r="C2254" s="34" t="s">
        <v>4277</v>
      </c>
      <c r="D2254" s="34">
        <v>30</v>
      </c>
      <c r="E2254" s="34" t="s">
        <v>4679</v>
      </c>
      <c r="F2254" s="34" t="str">
        <f>IF(ISNUMBER(FIND("% dfgh",tbPassiveSkills[[#This Row],[Original]])),_xlfn.CONCAT("+x%",tbPassiveSkills[[#This Row],[MetaName]]),"NO MATCH")</f>
        <v>NO MATCH</v>
      </c>
      <c r="G2254" s="2" t="s">
        <v>3678</v>
      </c>
    </row>
    <row r="2255" spans="3:7" ht="30" hidden="1" customHeight="1" x14ac:dyDescent="0.25">
      <c r="C2255" s="34" t="s">
        <v>4321</v>
      </c>
      <c r="D2255" s="34">
        <v>30</v>
      </c>
      <c r="E2255" s="34" t="s">
        <v>4679</v>
      </c>
      <c r="F2255" s="34" t="str">
        <f>IF(ISNUMBER(FIND("% dfgh",tbPassiveSkills[[#This Row],[Original]])),_xlfn.CONCAT("+x%",tbPassiveSkills[[#This Row],[MetaName]]),"NO MATCH")</f>
        <v>NO MATCH</v>
      </c>
      <c r="G2255" s="2" t="s">
        <v>3678</v>
      </c>
    </row>
    <row r="2256" spans="3:7" ht="30" hidden="1" customHeight="1" x14ac:dyDescent="0.25">
      <c r="C2256" s="34" t="s">
        <v>4347</v>
      </c>
      <c r="D2256" s="34">
        <v>30</v>
      </c>
      <c r="E2256" s="34" t="s">
        <v>4679</v>
      </c>
      <c r="F2256" s="34" t="str">
        <f>IF(ISNUMBER(FIND("% dfgh",tbPassiveSkills[[#This Row],[Original]])),_xlfn.CONCAT("+x%",tbPassiveSkills[[#This Row],[MetaName]]),"NO MATCH")</f>
        <v>NO MATCH</v>
      </c>
      <c r="G2256" s="2" t="s">
        <v>3678</v>
      </c>
    </row>
    <row r="2257" spans="3:7" ht="30" hidden="1" customHeight="1" x14ac:dyDescent="0.25">
      <c r="C2257" s="34" t="s">
        <v>3714</v>
      </c>
      <c r="D2257" s="34">
        <v>20</v>
      </c>
      <c r="E2257" s="34" t="s">
        <v>4679</v>
      </c>
      <c r="F2257" s="34" t="str">
        <f>IF(ISNUMBER(FIND("% dfgh",tbPassiveSkills[[#This Row],[Original]])),_xlfn.CONCAT("+x%",tbPassiveSkills[[#This Row],[MetaName]]),"NO MATCH")</f>
        <v>NO MATCH</v>
      </c>
      <c r="G2257" s="2" t="s">
        <v>3715</v>
      </c>
    </row>
    <row r="2258" spans="3:7" ht="30" hidden="1" customHeight="1" x14ac:dyDescent="0.25">
      <c r="C2258" s="34" t="s">
        <v>3737</v>
      </c>
      <c r="D2258" s="34">
        <v>20</v>
      </c>
      <c r="E2258" s="34" t="s">
        <v>4679</v>
      </c>
      <c r="F2258" s="34" t="str">
        <f>IF(ISNUMBER(FIND("% dfgh",tbPassiveSkills[[#This Row],[Original]])),_xlfn.CONCAT("+x%",tbPassiveSkills[[#This Row],[MetaName]]),"NO MATCH")</f>
        <v>NO MATCH</v>
      </c>
      <c r="G2258" s="2" t="s">
        <v>3715</v>
      </c>
    </row>
    <row r="2259" spans="3:7" ht="30" hidden="1" customHeight="1" x14ac:dyDescent="0.25">
      <c r="C2259" s="34" t="s">
        <v>3772</v>
      </c>
      <c r="D2259" s="34">
        <v>20</v>
      </c>
      <c r="E2259" s="34" t="s">
        <v>4679</v>
      </c>
      <c r="F2259" s="34" t="str">
        <f>IF(ISNUMBER(FIND("% dfgh",tbPassiveSkills[[#This Row],[Original]])),_xlfn.CONCAT("+x%",tbPassiveSkills[[#This Row],[MetaName]]),"NO MATCH")</f>
        <v>NO MATCH</v>
      </c>
      <c r="G2259" s="2" t="s">
        <v>3715</v>
      </c>
    </row>
    <row r="2260" spans="3:7" ht="30" hidden="1" customHeight="1" x14ac:dyDescent="0.25">
      <c r="C2260" s="34" t="s">
        <v>3886</v>
      </c>
      <c r="D2260" s="34">
        <v>20</v>
      </c>
      <c r="E2260" s="34" t="s">
        <v>4679</v>
      </c>
      <c r="F2260" s="34" t="str">
        <f>IF(ISNUMBER(FIND("% dfgh",tbPassiveSkills[[#This Row],[Original]])),_xlfn.CONCAT("+x%",tbPassiveSkills[[#This Row],[MetaName]]),"NO MATCH")</f>
        <v>NO MATCH</v>
      </c>
      <c r="G2260" s="2" t="s">
        <v>3715</v>
      </c>
    </row>
    <row r="2261" spans="3:7" ht="30" hidden="1" customHeight="1" x14ac:dyDescent="0.25">
      <c r="C2261" s="34" t="s">
        <v>4061</v>
      </c>
      <c r="D2261" s="34">
        <v>20</v>
      </c>
      <c r="E2261" s="34" t="s">
        <v>4679</v>
      </c>
      <c r="F2261" s="34" t="str">
        <f>IF(ISNUMBER(FIND("% dfgh",tbPassiveSkills[[#This Row],[Original]])),_xlfn.CONCAT("+x%",tbPassiveSkills[[#This Row],[MetaName]]),"NO MATCH")</f>
        <v>NO MATCH</v>
      </c>
      <c r="G2261" s="2" t="s">
        <v>3715</v>
      </c>
    </row>
    <row r="2262" spans="3:7" ht="30" hidden="1" customHeight="1" x14ac:dyDescent="0.25">
      <c r="C2262" s="34" t="s">
        <v>4083</v>
      </c>
      <c r="D2262" s="34">
        <v>20</v>
      </c>
      <c r="E2262" s="34" t="s">
        <v>4679</v>
      </c>
      <c r="F2262" s="34" t="str">
        <f>IF(ISNUMBER(FIND("% dfgh",tbPassiveSkills[[#This Row],[Original]])),_xlfn.CONCAT("+x%",tbPassiveSkills[[#This Row],[MetaName]]),"NO MATCH")</f>
        <v>NO MATCH</v>
      </c>
      <c r="G2262" s="2" t="s">
        <v>3715</v>
      </c>
    </row>
    <row r="2263" spans="3:7" ht="30" hidden="1" customHeight="1" x14ac:dyDescent="0.25">
      <c r="C2263" s="34" t="s">
        <v>4264</v>
      </c>
      <c r="D2263" s="34">
        <v>20</v>
      </c>
      <c r="E2263" s="34" t="s">
        <v>4679</v>
      </c>
      <c r="F2263" s="34" t="str">
        <f>IF(ISNUMBER(FIND("% dfgh",tbPassiveSkills[[#This Row],[Original]])),_xlfn.CONCAT("+x%",tbPassiveSkills[[#This Row],[MetaName]]),"NO MATCH")</f>
        <v>NO MATCH</v>
      </c>
      <c r="G2263" s="2" t="s">
        <v>3715</v>
      </c>
    </row>
    <row r="2264" spans="3:7" ht="30" hidden="1" customHeight="1" x14ac:dyDescent="0.25">
      <c r="C2264" s="34" t="s">
        <v>4318</v>
      </c>
      <c r="D2264" s="34">
        <v>20</v>
      </c>
      <c r="E2264" s="34" t="s">
        <v>4679</v>
      </c>
      <c r="F2264" s="34" t="str">
        <f>IF(ISNUMBER(FIND("% dfgh",tbPassiveSkills[[#This Row],[Original]])),_xlfn.CONCAT("+x%",tbPassiveSkills[[#This Row],[MetaName]]),"NO MATCH")</f>
        <v>NO MATCH</v>
      </c>
      <c r="G2264" s="2" t="s">
        <v>3715</v>
      </c>
    </row>
    <row r="2265" spans="3:7" ht="30" hidden="1" customHeight="1" x14ac:dyDescent="0.25">
      <c r="C2265" s="34" t="s">
        <v>4502</v>
      </c>
      <c r="D2265" s="34">
        <v>20</v>
      </c>
      <c r="E2265" s="34" t="s">
        <v>4679</v>
      </c>
      <c r="F2265" s="34" t="str">
        <f>IF(ISNUMBER(FIND("% dfgh",tbPassiveSkills[[#This Row],[Original]])),_xlfn.CONCAT("+x%",tbPassiveSkills[[#This Row],[MetaName]]),"NO MATCH")</f>
        <v>NO MATCH</v>
      </c>
      <c r="G2265" s="2" t="s">
        <v>3715</v>
      </c>
    </row>
    <row r="2266" spans="3:7" ht="30" hidden="1" customHeight="1" x14ac:dyDescent="0.25">
      <c r="C2266" s="34" t="s">
        <v>4602</v>
      </c>
      <c r="D2266" s="34">
        <v>20</v>
      </c>
      <c r="E2266" s="34" t="s">
        <v>4679</v>
      </c>
      <c r="F2266" s="34" t="str">
        <f>IF(ISNUMBER(FIND("% dfgh",tbPassiveSkills[[#This Row],[Original]])),_xlfn.CONCAT("+x%",tbPassiveSkills[[#This Row],[MetaName]]),"NO MATCH")</f>
        <v>NO MATCH</v>
      </c>
      <c r="G2266" s="2" t="s">
        <v>3715</v>
      </c>
    </row>
    <row r="2267" spans="3:7" ht="30" hidden="1" customHeight="1" x14ac:dyDescent="0.25">
      <c r="C2267" s="34" t="s">
        <v>3760</v>
      </c>
      <c r="D2267" s="34">
        <v>10</v>
      </c>
      <c r="E2267" s="34" t="s">
        <v>4679</v>
      </c>
      <c r="F2267" s="34" t="str">
        <f>IF(ISNUMBER(FIND("% dfgh",tbPassiveSkills[[#This Row],[Original]])),_xlfn.CONCAT("+x%",tbPassiveSkills[[#This Row],[MetaName]]),"NO MATCH")</f>
        <v>NO MATCH</v>
      </c>
      <c r="G2267" s="2" t="s">
        <v>2684</v>
      </c>
    </row>
    <row r="2268" spans="3:7" ht="30" hidden="1" customHeight="1" x14ac:dyDescent="0.25">
      <c r="C2268" s="34" t="s">
        <v>4151</v>
      </c>
      <c r="D2268" s="34">
        <v>10</v>
      </c>
      <c r="E2268" s="34" t="s">
        <v>4679</v>
      </c>
      <c r="F2268" s="34" t="str">
        <f>IF(ISNUMBER(FIND("% dfgh",tbPassiveSkills[[#This Row],[Original]])),_xlfn.CONCAT("+x%",tbPassiveSkills[[#This Row],[MetaName]]),"NO MATCH")</f>
        <v>NO MATCH</v>
      </c>
      <c r="G2268" s="2" t="s">
        <v>2684</v>
      </c>
    </row>
    <row r="2269" spans="3:7" ht="30" hidden="1" customHeight="1" x14ac:dyDescent="0.25">
      <c r="C2269" s="34" t="s">
        <v>4626</v>
      </c>
      <c r="D2269" s="34">
        <v>10</v>
      </c>
      <c r="E2269" s="34" t="s">
        <v>4679</v>
      </c>
      <c r="F2269" s="34" t="str">
        <f>IF(ISNUMBER(FIND("% dfgh",tbPassiveSkills[[#This Row],[Original]])),_xlfn.CONCAT("+x%",tbPassiveSkills[[#This Row],[MetaName]]),"NO MATCH")</f>
        <v>NO MATCH</v>
      </c>
      <c r="G2269" s="2" t="s">
        <v>2684</v>
      </c>
    </row>
    <row r="2270" spans="3:7" ht="30" hidden="1" customHeight="1" x14ac:dyDescent="0.25">
      <c r="C2270" s="34" t="s">
        <v>3897</v>
      </c>
      <c r="D2270" s="34">
        <v>1</v>
      </c>
      <c r="E2270" s="34" t="s">
        <v>4678</v>
      </c>
      <c r="F2270" s="34" t="str">
        <f>IF(ISNUMBER(FIND("% dfgh",tbPassiveSkills[[#This Row],[Original]])),_xlfn.CONCAT("+x%",tbPassiveSkills[[#This Row],[MetaName]]),"NO MATCH")</f>
        <v>NO MATCH</v>
      </c>
      <c r="G2270" s="2" t="s">
        <v>3898</v>
      </c>
    </row>
    <row r="2271" spans="3:7" ht="30" hidden="1" customHeight="1" x14ac:dyDescent="0.25">
      <c r="C2271" s="34" t="s">
        <v>3901</v>
      </c>
      <c r="D2271" s="34">
        <v>1</v>
      </c>
      <c r="E2271" s="34" t="s">
        <v>4677</v>
      </c>
      <c r="F2271" s="34" t="str">
        <f>IF(ISNUMBER(FIND("% dfgh",tbPassiveSkills[[#This Row],[Original]])),_xlfn.CONCAT("+x%",tbPassiveSkills[[#This Row],[MetaName]]),"NO MATCH")</f>
        <v>NO MATCH</v>
      </c>
      <c r="G2271" s="2" t="s">
        <v>3902</v>
      </c>
    </row>
    <row r="2272" spans="3:7" ht="30" hidden="1" customHeight="1" x14ac:dyDescent="0.25">
      <c r="C2272" s="34" t="s">
        <v>3905</v>
      </c>
      <c r="D2272" s="34">
        <v>1</v>
      </c>
      <c r="E2272" s="34" t="s">
        <v>4676</v>
      </c>
      <c r="F2272" s="34" t="str">
        <f>IF(ISNUMBER(FIND("% dfgh",tbPassiveSkills[[#This Row],[Original]])),_xlfn.CONCAT("+x%",tbPassiveSkills[[#This Row],[MetaName]]),"NO MATCH")</f>
        <v>NO MATCH</v>
      </c>
      <c r="G2272" s="2" t="s">
        <v>3906</v>
      </c>
    </row>
    <row r="2273" spans="3:7" ht="30" hidden="1" customHeight="1" x14ac:dyDescent="0.25">
      <c r="C2273" s="34" t="s">
        <v>3690</v>
      </c>
      <c r="D2273" s="34">
        <v>1</v>
      </c>
      <c r="E2273" s="34" t="s">
        <v>4675</v>
      </c>
      <c r="F2273" s="34" t="str">
        <f>IF(ISNUMBER(FIND("% dfgh",tbPassiveSkills[[#This Row],[Original]])),_xlfn.CONCAT("+x%",tbPassiveSkills[[#This Row],[MetaName]]),"NO MATCH")</f>
        <v>NO MATCH</v>
      </c>
      <c r="G2273" s="2" t="s">
        <v>2718</v>
      </c>
    </row>
    <row r="2274" spans="3:7" ht="30" hidden="1" customHeight="1" x14ac:dyDescent="0.25">
      <c r="C2274" s="34" t="s">
        <v>3698</v>
      </c>
      <c r="D2274" s="34">
        <v>1</v>
      </c>
      <c r="E2274" s="34" t="s">
        <v>4675</v>
      </c>
      <c r="F2274" s="34" t="str">
        <f>IF(ISNUMBER(FIND("% dfgh",tbPassiveSkills[[#This Row],[Original]])),_xlfn.CONCAT("+x%",tbPassiveSkills[[#This Row],[MetaName]]),"NO MATCH")</f>
        <v>NO MATCH</v>
      </c>
      <c r="G2274" s="2" t="s">
        <v>2718</v>
      </c>
    </row>
    <row r="2275" spans="3:7" ht="30" hidden="1" customHeight="1" x14ac:dyDescent="0.25">
      <c r="C2275" s="34" t="s">
        <v>4448</v>
      </c>
      <c r="D2275" s="34">
        <v>2</v>
      </c>
      <c r="E2275" s="34" t="s">
        <v>4674</v>
      </c>
      <c r="F2275" s="34" t="str">
        <f>IF(ISNUMBER(FIND("% dfgh",tbPassiveSkills[[#This Row],[Original]])),_xlfn.CONCAT("+x%",tbPassiveSkills[[#This Row],[MetaName]]),"NO MATCH")</f>
        <v>NO MATCH</v>
      </c>
      <c r="G2275" s="2" t="s">
        <v>4451</v>
      </c>
    </row>
    <row r="2276" spans="3:7" ht="30" hidden="1" customHeight="1" x14ac:dyDescent="0.25">
      <c r="C2276" s="34" t="s">
        <v>3732</v>
      </c>
      <c r="D2276" s="34">
        <v>2</v>
      </c>
      <c r="E2276" s="34" t="s">
        <v>4673</v>
      </c>
      <c r="F2276" s="34" t="str">
        <f>IF(ISNUMBER(FIND("% dfgh",tbPassiveSkills[[#This Row],[Original]])),_xlfn.CONCAT("+x%",tbPassiveSkills[[#This Row],[MetaName]]),"NO MATCH")</f>
        <v>NO MATCH</v>
      </c>
      <c r="G2276" s="2" t="s">
        <v>3736</v>
      </c>
    </row>
    <row r="2277" spans="3:7" ht="30" hidden="1" customHeight="1" x14ac:dyDescent="0.25">
      <c r="C2277" s="34" t="s">
        <v>4053</v>
      </c>
      <c r="D2277" s="34">
        <v>1</v>
      </c>
      <c r="E2277" s="34" t="s">
        <v>4672</v>
      </c>
      <c r="F2277" s="34" t="str">
        <f>IF(ISNUMBER(FIND("% dfgh",tbPassiveSkills[[#This Row],[Original]])),_xlfn.CONCAT("+x%",tbPassiveSkills[[#This Row],[MetaName]]),"NO MATCH")</f>
        <v>NO MATCH</v>
      </c>
      <c r="G2277" s="2" t="s">
        <v>4056</v>
      </c>
    </row>
    <row r="2278" spans="3:7" ht="30" hidden="1" customHeight="1" x14ac:dyDescent="0.25">
      <c r="C2278" s="34" t="s">
        <v>3796</v>
      </c>
      <c r="D2278" s="34">
        <v>1</v>
      </c>
      <c r="E2278" s="34" t="s">
        <v>4671</v>
      </c>
      <c r="F2278" s="34" t="str">
        <f>IF(ISNUMBER(FIND("% dfgh",tbPassiveSkills[[#This Row],[Original]])),_xlfn.CONCAT("+x%",tbPassiveSkills[[#This Row],[MetaName]]),"NO MATCH")</f>
        <v>NO MATCH</v>
      </c>
      <c r="G2278" s="2" t="s">
        <v>3798</v>
      </c>
    </row>
    <row r="2279" spans="3:7" ht="30" hidden="1" customHeight="1" x14ac:dyDescent="0.25">
      <c r="C2279" s="34" t="s">
        <v>3799</v>
      </c>
      <c r="D2279" s="34">
        <v>1</v>
      </c>
      <c r="E2279" s="34" t="s">
        <v>4670</v>
      </c>
      <c r="F2279" s="34" t="str">
        <f>IF(ISNUMBER(FIND("% dfgh",tbPassiveSkills[[#This Row],[Original]])),_xlfn.CONCAT("+x%",tbPassiveSkills[[#This Row],[MetaName]]),"NO MATCH")</f>
        <v>NO MATCH</v>
      </c>
      <c r="G2279" s="2" t="s">
        <v>3804</v>
      </c>
    </row>
    <row r="2280" spans="3:7" ht="30" hidden="1" customHeight="1" x14ac:dyDescent="0.25">
      <c r="C2280" s="34" t="s">
        <v>4481</v>
      </c>
      <c r="D2280" s="34">
        <v>1</v>
      </c>
      <c r="E2280" s="34" t="s">
        <v>4670</v>
      </c>
      <c r="F2280" s="34" t="str">
        <f>IF(ISNUMBER(FIND("% dfgh",tbPassiveSkills[[#This Row],[Original]])),_xlfn.CONCAT("+x%",tbPassiveSkills[[#This Row],[MetaName]]),"NO MATCH")</f>
        <v>NO MATCH</v>
      </c>
      <c r="G2280" s="2" t="s">
        <v>3804</v>
      </c>
    </row>
    <row r="2281" spans="3:7" ht="30" hidden="1" customHeight="1" x14ac:dyDescent="0.25">
      <c r="C2281" s="34" t="s">
        <v>3760</v>
      </c>
      <c r="D2281" s="34">
        <v>2</v>
      </c>
      <c r="E2281" s="34" t="s">
        <v>4669</v>
      </c>
      <c r="F2281" s="34" t="str">
        <f>IF(ISNUMBER(FIND("% dfgh",tbPassiveSkills[[#This Row],[Original]])),_xlfn.CONCAT("+x%",tbPassiveSkills[[#This Row],[MetaName]]),"NO MATCH")</f>
        <v>NO MATCH</v>
      </c>
      <c r="G2281" s="2" t="s">
        <v>3763</v>
      </c>
    </row>
    <row r="2282" spans="3:7" ht="30" hidden="1" customHeight="1" x14ac:dyDescent="0.25">
      <c r="C2282" s="34" t="s">
        <v>4264</v>
      </c>
      <c r="D2282" s="34">
        <v>2</v>
      </c>
      <c r="E2282" s="34" t="s">
        <v>4669</v>
      </c>
      <c r="F2282" s="34" t="str">
        <f>IF(ISNUMBER(FIND("% dfgh",tbPassiveSkills[[#This Row],[Original]])),_xlfn.CONCAT("+x%",tbPassiveSkills[[#This Row],[MetaName]]),"NO MATCH")</f>
        <v>NO MATCH</v>
      </c>
      <c r="G2282" s="2" t="s">
        <v>3763</v>
      </c>
    </row>
    <row r="2283" spans="3:7" ht="30" hidden="1" customHeight="1" x14ac:dyDescent="0.25">
      <c r="C2283" s="34" t="s">
        <v>3679</v>
      </c>
      <c r="D2283" s="34">
        <v>10</v>
      </c>
      <c r="E2283" s="34" t="s">
        <v>4668</v>
      </c>
      <c r="F2283" s="34" t="str">
        <f>IF(ISNUMBER(FIND("% dfgh",tbPassiveSkills[[#This Row],[Original]])),_xlfn.CONCAT("+x%",tbPassiveSkills[[#This Row],[MetaName]]),"NO MATCH")</f>
        <v>NO MATCH</v>
      </c>
      <c r="G2283" s="2" t="s">
        <v>3680</v>
      </c>
    </row>
    <row r="2284" spans="3:7" ht="30" hidden="1" customHeight="1" x14ac:dyDescent="0.25">
      <c r="C2284" s="34" t="s">
        <v>4136</v>
      </c>
      <c r="D2284" s="34">
        <v>5</v>
      </c>
      <c r="E2284" s="34" t="s">
        <v>4668</v>
      </c>
      <c r="F2284" s="34" t="str">
        <f>IF(ISNUMBER(FIND("% dfgh",tbPassiveSkills[[#This Row],[Original]])),_xlfn.CONCAT("+x%",tbPassiveSkills[[#This Row],[MetaName]]),"NO MATCH")</f>
        <v>NO MATCH</v>
      </c>
      <c r="G2284" s="2" t="s">
        <v>4139</v>
      </c>
    </row>
    <row r="2285" spans="3:7" ht="30" hidden="1" customHeight="1" x14ac:dyDescent="0.25">
      <c r="C2285" s="34" t="s">
        <v>4193</v>
      </c>
      <c r="D2285" s="34">
        <v>1</v>
      </c>
      <c r="E2285" s="34" t="s">
        <v>4667</v>
      </c>
      <c r="F2285" s="34" t="str">
        <f>IF(ISNUMBER(FIND("% dfgh",tbPassiveSkills[[#This Row],[Original]])),_xlfn.CONCAT("+x%",tbPassiveSkills[[#This Row],[MetaName]]),"NO MATCH")</f>
        <v>NO MATCH</v>
      </c>
      <c r="G2285" s="2" t="s">
        <v>4194</v>
      </c>
    </row>
    <row r="2286" spans="3:7" ht="30" hidden="1" customHeight="1" x14ac:dyDescent="0.25">
      <c r="C2286" s="34" t="s">
        <v>4198</v>
      </c>
      <c r="D2286" s="34">
        <v>1</v>
      </c>
      <c r="E2286" s="34" t="s">
        <v>4667</v>
      </c>
      <c r="F2286" s="34" t="str">
        <f>IF(ISNUMBER(FIND("% dfgh",tbPassiveSkills[[#This Row],[Original]])),_xlfn.CONCAT("+x%",tbPassiveSkills[[#This Row],[MetaName]]),"NO MATCH")</f>
        <v>NO MATCH</v>
      </c>
      <c r="G2286" s="2" t="s">
        <v>4194</v>
      </c>
    </row>
    <row r="2287" spans="3:7" ht="30" hidden="1" customHeight="1" x14ac:dyDescent="0.25">
      <c r="C2287" s="34" t="s">
        <v>4306</v>
      </c>
      <c r="D2287" s="34">
        <v>1</v>
      </c>
      <c r="E2287" s="34" t="s">
        <v>4667</v>
      </c>
      <c r="F2287" s="34" t="str">
        <f>IF(ISNUMBER(FIND("% dfgh",tbPassiveSkills[[#This Row],[Original]])),_xlfn.CONCAT("+x%",tbPassiveSkills[[#This Row],[MetaName]]),"NO MATCH")</f>
        <v>NO MATCH</v>
      </c>
      <c r="G2287" s="2" t="s">
        <v>4194</v>
      </c>
    </row>
    <row r="2288" spans="3:7" ht="30" hidden="1" customHeight="1" x14ac:dyDescent="0.25">
      <c r="C2288" s="34" t="s">
        <v>3854</v>
      </c>
      <c r="D2288" s="34">
        <v>1</v>
      </c>
      <c r="E2288" s="34" t="s">
        <v>4666</v>
      </c>
      <c r="F2288" s="34" t="str">
        <f>IF(ISNUMBER(FIND("% dfgh",tbPassiveSkills[[#This Row],[Original]])),_xlfn.CONCAT("+x%",tbPassiveSkills[[#This Row],[MetaName]]),"NO MATCH")</f>
        <v>NO MATCH</v>
      </c>
      <c r="G2288" s="2" t="s">
        <v>3855</v>
      </c>
    </row>
    <row r="2289" spans="3:7" ht="30" hidden="1" customHeight="1" x14ac:dyDescent="0.25">
      <c r="C2289" s="34" t="s">
        <v>3854</v>
      </c>
      <c r="D2289" s="34">
        <v>1</v>
      </c>
      <c r="E2289" s="34" t="s">
        <v>4665</v>
      </c>
      <c r="F2289" s="34" t="str">
        <f>IF(ISNUMBER(FIND("% dfgh",tbPassiveSkills[[#This Row],[Original]])),_xlfn.CONCAT("+x%",tbPassiveSkills[[#This Row],[MetaName]]),"NO MATCH")</f>
        <v>NO MATCH</v>
      </c>
      <c r="G2289" s="2" t="s">
        <v>3859</v>
      </c>
    </row>
    <row r="2290" spans="3:7" ht="30" hidden="1" customHeight="1" x14ac:dyDescent="0.25">
      <c r="C2290" s="34" t="s">
        <v>4234</v>
      </c>
      <c r="D2290" s="34">
        <v>1</v>
      </c>
      <c r="E2290" s="34" t="s">
        <v>4665</v>
      </c>
      <c r="F2290" s="34" t="str">
        <f>IF(ISNUMBER(FIND("% dfgh",tbPassiveSkills[[#This Row],[Original]])),_xlfn.CONCAT("+x%",tbPassiveSkills[[#This Row],[MetaName]]),"NO MATCH")</f>
        <v>NO MATCH</v>
      </c>
      <c r="G2290" s="2" t="s">
        <v>3859</v>
      </c>
    </row>
    <row r="2291" spans="3:7" ht="30" hidden="1" customHeight="1" x14ac:dyDescent="0.25">
      <c r="C2291" s="34" t="s">
        <v>3854</v>
      </c>
      <c r="D2291" s="34">
        <v>1</v>
      </c>
      <c r="E2291" s="34" t="s">
        <v>4664</v>
      </c>
      <c r="F2291" s="34" t="str">
        <f>IF(ISNUMBER(FIND("% dfgh",tbPassiveSkills[[#This Row],[Original]])),_xlfn.CONCAT("+x%",tbPassiveSkills[[#This Row],[MetaName]]),"NO MATCH")</f>
        <v>NO MATCH</v>
      </c>
      <c r="G2291" s="2" t="s">
        <v>3858</v>
      </c>
    </row>
    <row r="2292" spans="3:7" ht="30" hidden="1" customHeight="1" x14ac:dyDescent="0.25">
      <c r="C2292" s="34" t="s">
        <v>4234</v>
      </c>
      <c r="D2292" s="34">
        <v>1</v>
      </c>
      <c r="E2292" s="34" t="s">
        <v>4664</v>
      </c>
      <c r="F2292" s="34" t="str">
        <f>IF(ISNUMBER(FIND("% dfgh",tbPassiveSkills[[#This Row],[Original]])),_xlfn.CONCAT("+x%",tbPassiveSkills[[#This Row],[MetaName]]),"NO MATCH")</f>
        <v>NO MATCH</v>
      </c>
      <c r="G2292" s="2" t="s">
        <v>3858</v>
      </c>
    </row>
    <row r="2293" spans="3:7" ht="30" hidden="1" customHeight="1" x14ac:dyDescent="0.25">
      <c r="C2293" s="34" t="s">
        <v>4101</v>
      </c>
      <c r="D2293" s="34">
        <v>1</v>
      </c>
      <c r="E2293" s="34" t="s">
        <v>4663</v>
      </c>
      <c r="F2293" s="34" t="str">
        <f>IF(ISNUMBER(FIND("% dfgh",tbPassiveSkills[[#This Row],[Original]])),_xlfn.CONCAT("+x%",tbPassiveSkills[[#This Row],[MetaName]]),"NO MATCH")</f>
        <v>NO MATCH</v>
      </c>
      <c r="G2293" s="2" t="s">
        <v>4102</v>
      </c>
    </row>
    <row r="2294" spans="3:7" ht="30" hidden="1" customHeight="1" x14ac:dyDescent="0.25">
      <c r="C2294" s="34" t="s">
        <v>4375</v>
      </c>
      <c r="D2294" s="34">
        <v>25</v>
      </c>
      <c r="E2294" s="34" t="s">
        <v>4662</v>
      </c>
      <c r="F2294" s="34" t="str">
        <f>IF(ISNUMBER(FIND("% dfgh",tbPassiveSkills[[#This Row],[Original]])),_xlfn.CONCAT("+x%",tbPassiveSkills[[#This Row],[MetaName]]),"NO MATCH")</f>
        <v>NO MATCH</v>
      </c>
      <c r="G2294" s="2" t="s">
        <v>2383</v>
      </c>
    </row>
    <row r="2295" spans="3:7" ht="30" hidden="1" customHeight="1" x14ac:dyDescent="0.25">
      <c r="C2295" s="34" t="s">
        <v>3866</v>
      </c>
      <c r="D2295" s="34">
        <v>20</v>
      </c>
      <c r="E2295" s="34" t="s">
        <v>4662</v>
      </c>
      <c r="F2295" s="34" t="str">
        <f>IF(ISNUMBER(FIND("% dfgh",tbPassiveSkills[[#This Row],[Original]])),_xlfn.CONCAT("+x%",tbPassiveSkills[[#This Row],[MetaName]]),"NO MATCH")</f>
        <v>NO MATCH</v>
      </c>
      <c r="G2295" s="2" t="s">
        <v>2381</v>
      </c>
    </row>
    <row r="2296" spans="3:7" ht="30" hidden="1" customHeight="1" x14ac:dyDescent="0.25">
      <c r="C2296" s="34" t="s">
        <v>4317</v>
      </c>
      <c r="D2296" s="34">
        <v>20</v>
      </c>
      <c r="E2296" s="34" t="s">
        <v>4662</v>
      </c>
      <c r="F2296" s="34" t="str">
        <f>IF(ISNUMBER(FIND("% dfgh",tbPassiveSkills[[#This Row],[Original]])),_xlfn.CONCAT("+x%",tbPassiveSkills[[#This Row],[MetaName]]),"NO MATCH")</f>
        <v>NO MATCH</v>
      </c>
      <c r="G2296" s="2" t="s">
        <v>2381</v>
      </c>
    </row>
    <row r="2297" spans="3:7" ht="30" hidden="1" customHeight="1" x14ac:dyDescent="0.25">
      <c r="C2297" s="34" t="s">
        <v>3674</v>
      </c>
      <c r="D2297" s="34">
        <v>15</v>
      </c>
      <c r="E2297" s="34" t="s">
        <v>4662</v>
      </c>
      <c r="F2297" s="34" t="str">
        <f>IF(ISNUMBER(FIND("% dfgh",tbPassiveSkills[[#This Row],[Original]])),_xlfn.CONCAT("+x%",tbPassiveSkills[[#This Row],[MetaName]]),"NO MATCH")</f>
        <v>NO MATCH</v>
      </c>
      <c r="G2297" s="2" t="s">
        <v>3676</v>
      </c>
    </row>
    <row r="2298" spans="3:7" ht="30" hidden="1" customHeight="1" x14ac:dyDescent="0.25">
      <c r="C2298" s="34" t="s">
        <v>3939</v>
      </c>
      <c r="D2298" s="34">
        <v>15</v>
      </c>
      <c r="E2298" s="34" t="s">
        <v>4662</v>
      </c>
      <c r="F2298" s="34" t="str">
        <f>IF(ISNUMBER(FIND("% dfgh",tbPassiveSkills[[#This Row],[Original]])),_xlfn.CONCAT("+x%",tbPassiveSkills[[#This Row],[MetaName]]),"NO MATCH")</f>
        <v>NO MATCH</v>
      </c>
      <c r="G2298" s="2" t="s">
        <v>3676</v>
      </c>
    </row>
    <row r="2299" spans="3:7" ht="30" hidden="1" customHeight="1" x14ac:dyDescent="0.25">
      <c r="C2299" s="34" t="s">
        <v>4461</v>
      </c>
      <c r="D2299" s="34">
        <v>10</v>
      </c>
      <c r="E2299" s="34" t="s">
        <v>4662</v>
      </c>
      <c r="F2299" s="34" t="str">
        <f>IF(ISNUMBER(FIND("% dfgh",tbPassiveSkills[[#This Row],[Original]])),_xlfn.CONCAT("+x%",tbPassiveSkills[[#This Row],[MetaName]]),"NO MATCH")</f>
        <v>NO MATCH</v>
      </c>
      <c r="G2299" s="2" t="s">
        <v>4463</v>
      </c>
    </row>
    <row r="2300" spans="3:7" ht="30" hidden="1" customHeight="1" x14ac:dyDescent="0.25">
      <c r="C2300" s="34" t="s">
        <v>3909</v>
      </c>
      <c r="D2300" s="34">
        <v>30</v>
      </c>
      <c r="E2300" s="34" t="s">
        <v>3533</v>
      </c>
      <c r="F2300" s="34" t="str">
        <f>IF(ISNUMBER(FIND("% dfgh",tbPassiveSkills[[#This Row],[Original]])),_xlfn.CONCAT("+x%",tbPassiveSkills[[#This Row],[MetaName]]),"NO MATCH")</f>
        <v>NO MATCH</v>
      </c>
      <c r="G2300" s="2" t="s">
        <v>3910</v>
      </c>
    </row>
    <row r="2301" spans="3:7" ht="30" hidden="1" customHeight="1" x14ac:dyDescent="0.25">
      <c r="C2301" s="34" t="s">
        <v>3822</v>
      </c>
      <c r="D2301" s="34">
        <v>20</v>
      </c>
      <c r="E2301" s="34" t="s">
        <v>3533</v>
      </c>
      <c r="F2301" s="34" t="str">
        <f>IF(ISNUMBER(FIND("% dfgh",tbPassiveSkills[[#This Row],[Original]])),_xlfn.CONCAT("+x%",tbPassiveSkills[[#This Row],[MetaName]]),"NO MATCH")</f>
        <v>NO MATCH</v>
      </c>
      <c r="G2301" s="2" t="s">
        <v>3824</v>
      </c>
    </row>
    <row r="2302" spans="3:7" ht="30" hidden="1" customHeight="1" x14ac:dyDescent="0.25">
      <c r="C2302" s="34" t="s">
        <v>4151</v>
      </c>
      <c r="D2302" s="34">
        <v>20</v>
      </c>
      <c r="E2302" s="34" t="s">
        <v>3533</v>
      </c>
      <c r="F2302" s="34" t="str">
        <f>IF(ISNUMBER(FIND("% dfgh",tbPassiveSkills[[#This Row],[Original]])),_xlfn.CONCAT("+x%",tbPassiveSkills[[#This Row],[MetaName]]),"NO MATCH")</f>
        <v>NO MATCH</v>
      </c>
      <c r="G2302" s="2" t="s">
        <v>3824</v>
      </c>
    </row>
    <row r="2303" spans="3:7" ht="30" hidden="1" customHeight="1" x14ac:dyDescent="0.25">
      <c r="C2303" s="34" t="s">
        <v>3639</v>
      </c>
      <c r="D2303" s="34">
        <v>10</v>
      </c>
      <c r="E2303" s="34" t="s">
        <v>3533</v>
      </c>
      <c r="F2303" s="34" t="str">
        <f>IF(ISNUMBER(FIND("% dfgh",tbPassiveSkills[[#This Row],[Original]])),_xlfn.CONCAT("+x%",tbPassiveSkills[[#This Row],[MetaName]]),"NO MATCH")</f>
        <v>NO MATCH</v>
      </c>
      <c r="G2303" s="2" t="s">
        <v>2317</v>
      </c>
    </row>
    <row r="2304" spans="3:7" ht="30" hidden="1" customHeight="1" x14ac:dyDescent="0.25">
      <c r="C2304" s="34" t="s">
        <v>4039</v>
      </c>
      <c r="D2304" s="34">
        <v>1</v>
      </c>
      <c r="E2304" s="34" t="s">
        <v>4661</v>
      </c>
      <c r="F2304" s="34" t="str">
        <f>IF(ISNUMBER(FIND("% dfgh",tbPassiveSkills[[#This Row],[Original]])),_xlfn.CONCAT("+x%",tbPassiveSkills[[#This Row],[MetaName]]),"NO MATCH")</f>
        <v>NO MATCH</v>
      </c>
      <c r="G2304" s="2" t="s">
        <v>4040</v>
      </c>
    </row>
    <row r="2305" spans="3:7" ht="30" hidden="1" customHeight="1" x14ac:dyDescent="0.25">
      <c r="C2305" s="34" t="s">
        <v>4075</v>
      </c>
      <c r="D2305" s="34">
        <v>1</v>
      </c>
      <c r="E2305" s="34" t="s">
        <v>4661</v>
      </c>
      <c r="F2305" s="34" t="str">
        <f>IF(ISNUMBER(FIND("% dfgh",tbPassiveSkills[[#This Row],[Original]])),_xlfn.CONCAT("+x%",tbPassiveSkills[[#This Row],[MetaName]]),"NO MATCH")</f>
        <v>NO MATCH</v>
      </c>
      <c r="G2305" s="2" t="s">
        <v>4040</v>
      </c>
    </row>
    <row r="2306" spans="3:7" ht="30" hidden="1" customHeight="1" x14ac:dyDescent="0.25">
      <c r="C2306" s="34" t="s">
        <v>4404</v>
      </c>
      <c r="D2306" s="34">
        <v>1</v>
      </c>
      <c r="E2306" s="34" t="s">
        <v>4661</v>
      </c>
      <c r="F2306" s="34" t="str">
        <f>IF(ISNUMBER(FIND("% dfgh",tbPassiveSkills[[#This Row],[Original]])),_xlfn.CONCAT("+x%",tbPassiveSkills[[#This Row],[MetaName]]),"NO MATCH")</f>
        <v>NO MATCH</v>
      </c>
      <c r="G2306" s="2" t="s">
        <v>4040</v>
      </c>
    </row>
    <row r="2307" spans="3:7" ht="30" hidden="1" customHeight="1" x14ac:dyDescent="0.25">
      <c r="C2307" s="34" t="s">
        <v>3987</v>
      </c>
      <c r="D2307" s="34">
        <v>30</v>
      </c>
      <c r="E2307" s="34" t="s">
        <v>3532</v>
      </c>
      <c r="F2307" s="34" t="str">
        <f>IF(ISNUMBER(FIND("% dfgh",tbPassiveSkills[[#This Row],[Original]])),_xlfn.CONCAT("+x%",tbPassiveSkills[[#This Row],[MetaName]]),"NO MATCH")</f>
        <v>NO MATCH</v>
      </c>
      <c r="G2307" s="2" t="s">
        <v>3988</v>
      </c>
    </row>
    <row r="2308" spans="3:7" ht="30" hidden="1" customHeight="1" x14ac:dyDescent="0.25">
      <c r="C2308" s="34" t="s">
        <v>3866</v>
      </c>
      <c r="D2308" s="34">
        <v>20</v>
      </c>
      <c r="E2308" s="34" t="s">
        <v>3532</v>
      </c>
      <c r="F2308" s="34" t="str">
        <f>IF(ISNUMBER(FIND("% dfgh",tbPassiveSkills[[#This Row],[Original]])),_xlfn.CONCAT("+x%",tbPassiveSkills[[#This Row],[MetaName]]),"NO MATCH")</f>
        <v>NO MATCH</v>
      </c>
      <c r="G2308" s="2" t="s">
        <v>3867</v>
      </c>
    </row>
    <row r="2309" spans="3:7" ht="30" hidden="1" customHeight="1" x14ac:dyDescent="0.25">
      <c r="C2309" s="34" t="s">
        <v>4067</v>
      </c>
      <c r="D2309" s="34">
        <v>20</v>
      </c>
      <c r="E2309" s="34" t="s">
        <v>3532</v>
      </c>
      <c r="F2309" s="34" t="str">
        <f>IF(ISNUMBER(FIND("% dfgh",tbPassiveSkills[[#This Row],[Original]])),_xlfn.CONCAT("+x%",tbPassiveSkills[[#This Row],[MetaName]]),"NO MATCH")</f>
        <v>NO MATCH</v>
      </c>
      <c r="G2309" s="2" t="s">
        <v>3867</v>
      </c>
    </row>
    <row r="2310" spans="3:7" ht="30" hidden="1" customHeight="1" x14ac:dyDescent="0.25">
      <c r="C2310" s="34" t="s">
        <v>3958</v>
      </c>
      <c r="D2310" s="34">
        <v>1</v>
      </c>
      <c r="E2310" s="34" t="s">
        <v>4660</v>
      </c>
      <c r="F2310" s="34" t="str">
        <f>IF(ISNUMBER(FIND("% dfgh",tbPassiveSkills[[#This Row],[Original]])),_xlfn.CONCAT("+x%",tbPassiveSkills[[#This Row],[MetaName]]),"NO MATCH")</f>
        <v>NO MATCH</v>
      </c>
      <c r="G2310" s="2" t="s">
        <v>3959</v>
      </c>
    </row>
    <row r="2311" spans="3:7" ht="30" hidden="1" customHeight="1" x14ac:dyDescent="0.25">
      <c r="C2311" s="34" t="s">
        <v>4489</v>
      </c>
      <c r="D2311" s="34">
        <v>1</v>
      </c>
      <c r="E2311" s="34" t="s">
        <v>4660</v>
      </c>
      <c r="F2311" s="34" t="str">
        <f>IF(ISNUMBER(FIND("% dfgh",tbPassiveSkills[[#This Row],[Original]])),_xlfn.CONCAT("+x%",tbPassiveSkills[[#This Row],[MetaName]]),"NO MATCH")</f>
        <v>NO MATCH</v>
      </c>
      <c r="G2311" s="2" t="s">
        <v>3959</v>
      </c>
    </row>
    <row r="2312" spans="3:7" ht="30" hidden="1" customHeight="1" x14ac:dyDescent="0.25">
      <c r="C2312" s="34" t="s">
        <v>4592</v>
      </c>
      <c r="D2312" s="34">
        <v>1</v>
      </c>
      <c r="E2312" s="34" t="s">
        <v>4660</v>
      </c>
      <c r="F2312" s="34" t="str">
        <f>IF(ISNUMBER(FIND("% dfgh",tbPassiveSkills[[#This Row],[Original]])),_xlfn.CONCAT("+x%",tbPassiveSkills[[#This Row],[MetaName]]),"NO MATCH")</f>
        <v>NO MATCH</v>
      </c>
      <c r="G2312" s="2" t="s">
        <v>3959</v>
      </c>
    </row>
    <row r="2313" spans="3:7" ht="30" hidden="1" customHeight="1" x14ac:dyDescent="0.25">
      <c r="C2313" s="34" t="s">
        <v>4577</v>
      </c>
      <c r="D2313" s="34">
        <v>40</v>
      </c>
      <c r="E2313" s="34" t="s">
        <v>4659</v>
      </c>
      <c r="F2313" s="34" t="str">
        <f>IF(ISNUMBER(FIND("% dfgh",tbPassiveSkills[[#This Row],[Original]])),_xlfn.CONCAT("+x%",tbPassiveSkills[[#This Row],[MetaName]]),"NO MATCH")</f>
        <v>NO MATCH</v>
      </c>
      <c r="G2313" s="2" t="s">
        <v>4578</v>
      </c>
    </row>
    <row r="2314" spans="3:7" ht="30" hidden="1" customHeight="1" x14ac:dyDescent="0.25">
      <c r="C2314" s="34" t="s">
        <v>3573</v>
      </c>
      <c r="D2314" s="34">
        <v>30</v>
      </c>
      <c r="E2314" s="34" t="s">
        <v>4659</v>
      </c>
      <c r="F2314" s="34" t="str">
        <f>IF(ISNUMBER(FIND("% dfgh",tbPassiveSkills[[#This Row],[Original]])),_xlfn.CONCAT("+x%",tbPassiveSkills[[#This Row],[MetaName]]),"NO MATCH")</f>
        <v>NO MATCH</v>
      </c>
      <c r="G2314" s="2" t="s">
        <v>3574</v>
      </c>
    </row>
    <row r="2315" spans="3:7" ht="30" hidden="1" customHeight="1" x14ac:dyDescent="0.25">
      <c r="C2315" s="34" t="s">
        <v>4123</v>
      </c>
      <c r="D2315" s="34">
        <v>30</v>
      </c>
      <c r="E2315" s="34" t="s">
        <v>4659</v>
      </c>
      <c r="F2315" s="34" t="str">
        <f>IF(ISNUMBER(FIND("% dfgh",tbPassiveSkills[[#This Row],[Original]])),_xlfn.CONCAT("+x%",tbPassiveSkills[[#This Row],[MetaName]]),"NO MATCH")</f>
        <v>NO MATCH</v>
      </c>
      <c r="G2315" s="2" t="s">
        <v>3574</v>
      </c>
    </row>
    <row r="2316" spans="3:7" ht="30" hidden="1" customHeight="1" x14ac:dyDescent="0.25">
      <c r="C2316" s="34" t="s">
        <v>4538</v>
      </c>
      <c r="D2316" s="34">
        <v>30</v>
      </c>
      <c r="E2316" s="34" t="s">
        <v>4659</v>
      </c>
      <c r="F2316" s="34" t="str">
        <f>IF(ISNUMBER(FIND("% dfgh",tbPassiveSkills[[#This Row],[Original]])),_xlfn.CONCAT("+x%",tbPassiveSkills[[#This Row],[MetaName]]),"NO MATCH")</f>
        <v>NO MATCH</v>
      </c>
      <c r="G2316" s="2" t="s">
        <v>3574</v>
      </c>
    </row>
    <row r="2317" spans="3:7" ht="30" hidden="1" customHeight="1" x14ac:dyDescent="0.25">
      <c r="C2317" s="34" t="s">
        <v>4622</v>
      </c>
      <c r="D2317" s="34">
        <v>30</v>
      </c>
      <c r="E2317" s="34" t="s">
        <v>4659</v>
      </c>
      <c r="F2317" s="34" t="str">
        <f>IF(ISNUMBER(FIND("% dfgh",tbPassiveSkills[[#This Row],[Original]])),_xlfn.CONCAT("+x%",tbPassiveSkills[[#This Row],[MetaName]]),"NO MATCH")</f>
        <v>NO MATCH</v>
      </c>
      <c r="G2317" s="2" t="s">
        <v>3574</v>
      </c>
    </row>
    <row r="2318" spans="3:7" ht="30" hidden="1" customHeight="1" x14ac:dyDescent="0.25">
      <c r="C2318" s="34" t="s">
        <v>395</v>
      </c>
      <c r="D2318" s="34">
        <v>20</v>
      </c>
      <c r="E2318" s="34" t="s">
        <v>4659</v>
      </c>
      <c r="F2318" s="34" t="str">
        <f>IF(ISNUMBER(FIND("% dfgh",tbPassiveSkills[[#This Row],[Original]])),_xlfn.CONCAT("+x%",tbPassiveSkills[[#This Row],[MetaName]]),"NO MATCH")</f>
        <v>NO MATCH</v>
      </c>
      <c r="G2318" s="2" t="s">
        <v>3621</v>
      </c>
    </row>
    <row r="2319" spans="3:7" ht="30" hidden="1" customHeight="1" x14ac:dyDescent="0.25">
      <c r="C2319" s="34" t="s">
        <v>3812</v>
      </c>
      <c r="D2319" s="34">
        <v>20</v>
      </c>
      <c r="E2319" s="34" t="s">
        <v>4659</v>
      </c>
      <c r="F2319" s="34" t="str">
        <f>IF(ISNUMBER(FIND("% dfgh",tbPassiveSkills[[#This Row],[Original]])),_xlfn.CONCAT("+x%",tbPassiveSkills[[#This Row],[MetaName]]),"NO MATCH")</f>
        <v>NO MATCH</v>
      </c>
      <c r="G2319" s="2" t="s">
        <v>3621</v>
      </c>
    </row>
    <row r="2320" spans="3:7" ht="30" hidden="1" customHeight="1" x14ac:dyDescent="0.25">
      <c r="C2320" s="34" t="s">
        <v>415</v>
      </c>
      <c r="D2320" s="34">
        <v>20</v>
      </c>
      <c r="E2320" s="34" t="s">
        <v>4659</v>
      </c>
      <c r="F2320" s="34" t="str">
        <f>IF(ISNUMBER(FIND("% dfgh",tbPassiveSkills[[#This Row],[Original]])),_xlfn.CONCAT("+x%",tbPassiveSkills[[#This Row],[MetaName]]),"NO MATCH")</f>
        <v>NO MATCH</v>
      </c>
      <c r="G2320" s="2" t="s">
        <v>3621</v>
      </c>
    </row>
    <row r="2321" spans="3:7" ht="30" hidden="1" customHeight="1" x14ac:dyDescent="0.25">
      <c r="C2321" s="34" t="s">
        <v>3866</v>
      </c>
      <c r="D2321" s="34">
        <v>20</v>
      </c>
      <c r="E2321" s="34" t="s">
        <v>4659</v>
      </c>
      <c r="F2321" s="34" t="str">
        <f>IF(ISNUMBER(FIND("% dfgh",tbPassiveSkills[[#This Row],[Original]])),_xlfn.CONCAT("+x%",tbPassiveSkills[[#This Row],[MetaName]]),"NO MATCH")</f>
        <v>NO MATCH</v>
      </c>
      <c r="G2321" s="2" t="s">
        <v>3621</v>
      </c>
    </row>
    <row r="2322" spans="3:7" ht="30" hidden="1" customHeight="1" x14ac:dyDescent="0.25">
      <c r="C2322" s="34" t="s">
        <v>3918</v>
      </c>
      <c r="D2322" s="34">
        <v>20</v>
      </c>
      <c r="E2322" s="34" t="s">
        <v>4659</v>
      </c>
      <c r="F2322" s="34" t="str">
        <f>IF(ISNUMBER(FIND("% dfgh",tbPassiveSkills[[#This Row],[Original]])),_xlfn.CONCAT("+x%",tbPassiveSkills[[#This Row],[MetaName]]),"NO MATCH")</f>
        <v>NO MATCH</v>
      </c>
      <c r="G2322" s="2" t="s">
        <v>3621</v>
      </c>
    </row>
    <row r="2323" spans="3:7" ht="30" hidden="1" customHeight="1" x14ac:dyDescent="0.25">
      <c r="C2323" s="34" t="s">
        <v>4246</v>
      </c>
      <c r="D2323" s="34">
        <v>20</v>
      </c>
      <c r="E2323" s="34" t="s">
        <v>4659</v>
      </c>
      <c r="F2323" s="34" t="str">
        <f>IF(ISNUMBER(FIND("% dfgh",tbPassiveSkills[[#This Row],[Original]])),_xlfn.CONCAT("+x%",tbPassiveSkills[[#This Row],[MetaName]]),"NO MATCH")</f>
        <v>NO MATCH</v>
      </c>
      <c r="G2323" s="2" t="s">
        <v>3621</v>
      </c>
    </row>
    <row r="2324" spans="3:7" ht="30" hidden="1" customHeight="1" x14ac:dyDescent="0.25">
      <c r="C2324" s="34" t="s">
        <v>4317</v>
      </c>
      <c r="D2324" s="34">
        <v>20</v>
      </c>
      <c r="E2324" s="34" t="s">
        <v>4659</v>
      </c>
      <c r="F2324" s="34" t="str">
        <f>IF(ISNUMBER(FIND("% dfgh",tbPassiveSkills[[#This Row],[Original]])),_xlfn.CONCAT("+x%",tbPassiveSkills[[#This Row],[MetaName]]),"NO MATCH")</f>
        <v>NO MATCH</v>
      </c>
      <c r="G2324" s="2" t="s">
        <v>3621</v>
      </c>
    </row>
    <row r="2325" spans="3:7" ht="30" hidden="1" customHeight="1" x14ac:dyDescent="0.25">
      <c r="C2325" s="34" t="s">
        <v>3594</v>
      </c>
      <c r="D2325" s="34">
        <v>10</v>
      </c>
      <c r="E2325" s="34" t="s">
        <v>4659</v>
      </c>
      <c r="F2325" s="34" t="str">
        <f>IF(ISNUMBER(FIND("% dfgh",tbPassiveSkills[[#This Row],[Original]])),_xlfn.CONCAT("+x%",tbPassiveSkills[[#This Row],[MetaName]]),"NO MATCH")</f>
        <v>NO MATCH</v>
      </c>
      <c r="G2325" s="2" t="s">
        <v>2294</v>
      </c>
    </row>
    <row r="2326" spans="3:7" ht="30" hidden="1" customHeight="1" x14ac:dyDescent="0.25">
      <c r="C2326" s="34" t="s">
        <v>4030</v>
      </c>
      <c r="D2326" s="34">
        <v>10</v>
      </c>
      <c r="E2326" s="34" t="s">
        <v>4659</v>
      </c>
      <c r="F2326" s="34" t="str">
        <f>IF(ISNUMBER(FIND("% dfgh",tbPassiveSkills[[#This Row],[Original]])),_xlfn.CONCAT("+x%",tbPassiveSkills[[#This Row],[MetaName]]),"NO MATCH")</f>
        <v>NO MATCH</v>
      </c>
      <c r="G2326" s="2" t="s">
        <v>2294</v>
      </c>
    </row>
    <row r="2327" spans="3:7" ht="30" hidden="1" customHeight="1" x14ac:dyDescent="0.25">
      <c r="C2327" s="34" t="s">
        <v>4195</v>
      </c>
      <c r="D2327" s="34">
        <v>10</v>
      </c>
      <c r="E2327" s="34" t="s">
        <v>4659</v>
      </c>
      <c r="F2327" s="34" t="str">
        <f>IF(ISNUMBER(FIND("% dfgh",tbPassiveSkills[[#This Row],[Original]])),_xlfn.CONCAT("+x%",tbPassiveSkills[[#This Row],[MetaName]]),"NO MATCH")</f>
        <v>NO MATCH</v>
      </c>
      <c r="G2327" s="2" t="s">
        <v>2294</v>
      </c>
    </row>
    <row r="2328" spans="3:7" ht="30" hidden="1" customHeight="1" x14ac:dyDescent="0.25">
      <c r="C2328" s="34" t="s">
        <v>3655</v>
      </c>
      <c r="D2328" s="34">
        <v>200</v>
      </c>
      <c r="E2328" s="34" t="s">
        <v>4658</v>
      </c>
      <c r="F2328" s="34" t="str">
        <f>IF(ISNUMBER(FIND("% dfgh",tbPassiveSkills[[#This Row],[Original]])),_xlfn.CONCAT("+x%",tbPassiveSkills[[#This Row],[MetaName]]),"NO MATCH")</f>
        <v>NO MATCH</v>
      </c>
      <c r="G2328" s="2" t="s">
        <v>3660</v>
      </c>
    </row>
    <row r="2329" spans="3:7" ht="30" hidden="1" customHeight="1" x14ac:dyDescent="0.25">
      <c r="C2329" s="34" t="s">
        <v>4429</v>
      </c>
      <c r="D2329" s="34">
        <v>200</v>
      </c>
      <c r="E2329" s="34" t="s">
        <v>4658</v>
      </c>
      <c r="F2329" s="34" t="str">
        <f>IF(ISNUMBER(FIND("% dfgh",tbPassiveSkills[[#This Row],[Original]])),_xlfn.CONCAT("+x%",tbPassiveSkills[[#This Row],[MetaName]]),"NO MATCH")</f>
        <v>NO MATCH</v>
      </c>
      <c r="G2329" s="2" t="s">
        <v>3660</v>
      </c>
    </row>
    <row r="2330" spans="3:7" ht="30" hidden="1" customHeight="1" x14ac:dyDescent="0.25">
      <c r="C2330" s="34" t="s">
        <v>4366</v>
      </c>
      <c r="D2330" s="34">
        <v>150</v>
      </c>
      <c r="E2330" s="34" t="s">
        <v>4658</v>
      </c>
      <c r="F2330" s="34" t="str">
        <f>IF(ISNUMBER(FIND("% dfgh",tbPassiveSkills[[#This Row],[Original]])),_xlfn.CONCAT("+x%",tbPassiveSkills[[#This Row],[MetaName]]),"NO MATCH")</f>
        <v>NO MATCH</v>
      </c>
      <c r="G2330" s="2" t="s">
        <v>4367</v>
      </c>
    </row>
    <row r="2331" spans="3:7" ht="30" hidden="1" customHeight="1" x14ac:dyDescent="0.25">
      <c r="C2331" s="34" t="s">
        <v>4590</v>
      </c>
      <c r="D2331" s="34">
        <v>20</v>
      </c>
      <c r="E2331" s="34" t="s">
        <v>4657</v>
      </c>
      <c r="F2331" s="34" t="str">
        <f>IF(ISNUMBER(FIND("% dfgh",tbPassiveSkills[[#This Row],[Original]])),_xlfn.CONCAT("+x%",tbPassiveSkills[[#This Row],[MetaName]]),"NO MATCH")</f>
        <v>NO MATCH</v>
      </c>
      <c r="G2331" s="2" t="s">
        <v>4591</v>
      </c>
    </row>
    <row r="2332" spans="3:7" ht="30" hidden="1" customHeight="1" x14ac:dyDescent="0.25">
      <c r="C2332" s="34" t="s">
        <v>3643</v>
      </c>
      <c r="D2332" s="34">
        <v>10</v>
      </c>
      <c r="E2332" s="34" t="s">
        <v>4657</v>
      </c>
      <c r="F2332" s="34" t="str">
        <f>IF(ISNUMBER(FIND("% dfgh",tbPassiveSkills[[#This Row],[Original]])),_xlfn.CONCAT("+x%",tbPassiveSkills[[#This Row],[MetaName]]),"NO MATCH")</f>
        <v>NO MATCH</v>
      </c>
      <c r="G2332" s="2" t="s">
        <v>3645</v>
      </c>
    </row>
    <row r="2333" spans="3:7" ht="30" hidden="1" customHeight="1" x14ac:dyDescent="0.25">
      <c r="C2333" s="34" t="s">
        <v>3534</v>
      </c>
      <c r="D2333" s="34">
        <v>10</v>
      </c>
      <c r="E2333" s="34" t="s">
        <v>4657</v>
      </c>
      <c r="F2333" s="34" t="str">
        <f>IF(ISNUMBER(FIND("% dfgh",tbPassiveSkills[[#This Row],[Original]])),_xlfn.CONCAT("+x%",tbPassiveSkills[[#This Row],[MetaName]]),"NO MATCH")</f>
        <v>NO MATCH</v>
      </c>
      <c r="G2333" s="2" t="s">
        <v>3645</v>
      </c>
    </row>
    <row r="2334" spans="3:7" ht="30" hidden="1" customHeight="1" x14ac:dyDescent="0.25">
      <c r="C2334" s="34" t="s">
        <v>3842</v>
      </c>
      <c r="D2334" s="34">
        <v>10</v>
      </c>
      <c r="E2334" s="34" t="s">
        <v>4657</v>
      </c>
      <c r="F2334" s="34" t="str">
        <f>IF(ISNUMBER(FIND("% dfgh",tbPassiveSkills[[#This Row],[Original]])),_xlfn.CONCAT("+x%",tbPassiveSkills[[#This Row],[MetaName]]),"NO MATCH")</f>
        <v>NO MATCH</v>
      </c>
      <c r="G2334" s="2" t="s">
        <v>3645</v>
      </c>
    </row>
    <row r="2335" spans="3:7" ht="30" hidden="1" customHeight="1" x14ac:dyDescent="0.25">
      <c r="C2335" s="34" t="s">
        <v>4557</v>
      </c>
      <c r="D2335" s="34">
        <v>10</v>
      </c>
      <c r="E2335" s="34" t="s">
        <v>4657</v>
      </c>
      <c r="F2335" s="34" t="str">
        <f>IF(ISNUMBER(FIND("% dfgh",tbPassiveSkills[[#This Row],[Original]])),_xlfn.CONCAT("+x%",tbPassiveSkills[[#This Row],[MetaName]]),"NO MATCH")</f>
        <v>NO MATCH</v>
      </c>
      <c r="G2335" s="2" t="s">
        <v>3645</v>
      </c>
    </row>
    <row r="2336" spans="3:7" ht="30" hidden="1" customHeight="1" x14ac:dyDescent="0.25">
      <c r="C2336" s="34" t="s">
        <v>4583</v>
      </c>
      <c r="D2336" s="34">
        <v>40</v>
      </c>
      <c r="E2336" s="34" t="s">
        <v>4656</v>
      </c>
      <c r="F2336" s="34" t="str">
        <f>IF(ISNUMBER(FIND("% dfgh",tbPassiveSkills[[#This Row],[Original]])),_xlfn.CONCAT("+x%",tbPassiveSkills[[#This Row],[MetaName]]),"NO MATCH")</f>
        <v>NO MATCH</v>
      </c>
      <c r="G2336" s="2" t="s">
        <v>4584</v>
      </c>
    </row>
    <row r="2337" spans="3:7" ht="30" hidden="1" customHeight="1" x14ac:dyDescent="0.25">
      <c r="C2337" s="34" t="s">
        <v>3560</v>
      </c>
      <c r="D2337" s="34">
        <v>30</v>
      </c>
      <c r="E2337" s="34" t="s">
        <v>4656</v>
      </c>
      <c r="F2337" s="34" t="str">
        <f>IF(ISNUMBER(FIND("% dfgh",tbPassiveSkills[[#This Row],[Original]])),_xlfn.CONCAT("+x%",tbPassiveSkills[[#This Row],[MetaName]]),"NO MATCH")</f>
        <v>NO MATCH</v>
      </c>
      <c r="G2337" s="2" t="s">
        <v>3561</v>
      </c>
    </row>
    <row r="2338" spans="3:7" ht="30" hidden="1" customHeight="1" x14ac:dyDescent="0.25">
      <c r="C2338" s="34" t="s">
        <v>3562</v>
      </c>
      <c r="D2338" s="34">
        <v>30</v>
      </c>
      <c r="E2338" s="34" t="s">
        <v>4656</v>
      </c>
      <c r="F2338" s="34" t="str">
        <f>IF(ISNUMBER(FIND("% dfgh",tbPassiveSkills[[#This Row],[Original]])),_xlfn.CONCAT("+x%",tbPassiveSkills[[#This Row],[MetaName]]),"NO MATCH")</f>
        <v>NO MATCH</v>
      </c>
      <c r="G2338" s="2" t="s">
        <v>3561</v>
      </c>
    </row>
    <row r="2339" spans="3:7" ht="30" hidden="1" customHeight="1" x14ac:dyDescent="0.25">
      <c r="C2339" s="34" t="s">
        <v>4003</v>
      </c>
      <c r="D2339" s="34">
        <v>30</v>
      </c>
      <c r="E2339" s="34" t="s">
        <v>4656</v>
      </c>
      <c r="F2339" s="34" t="str">
        <f>IF(ISNUMBER(FIND("% dfgh",tbPassiveSkills[[#This Row],[Original]])),_xlfn.CONCAT("+x%",tbPassiveSkills[[#This Row],[MetaName]]),"NO MATCH")</f>
        <v>NO MATCH</v>
      </c>
      <c r="G2339" s="2" t="s">
        <v>3561</v>
      </c>
    </row>
    <row r="2340" spans="3:7" ht="30" hidden="1" customHeight="1" x14ac:dyDescent="0.25">
      <c r="C2340" s="34" t="s">
        <v>4346</v>
      </c>
      <c r="D2340" s="34">
        <v>30</v>
      </c>
      <c r="E2340" s="34" t="s">
        <v>4656</v>
      </c>
      <c r="F2340" s="34" t="str">
        <f>IF(ISNUMBER(FIND("% dfgh",tbPassiveSkills[[#This Row],[Original]])),_xlfn.CONCAT("+x%",tbPassiveSkills[[#This Row],[MetaName]]),"NO MATCH")</f>
        <v>NO MATCH</v>
      </c>
      <c r="G2340" s="2" t="s">
        <v>3561</v>
      </c>
    </row>
    <row r="2341" spans="3:7" ht="30" hidden="1" customHeight="1" x14ac:dyDescent="0.25">
      <c r="C2341" s="34" t="s">
        <v>3535</v>
      </c>
      <c r="D2341" s="34">
        <v>20</v>
      </c>
      <c r="E2341" s="34" t="s">
        <v>4656</v>
      </c>
      <c r="F2341" s="34" t="str">
        <f>IF(ISNUMBER(FIND("% dfgh",tbPassiveSkills[[#This Row],[Original]])),_xlfn.CONCAT("+x%",tbPassiveSkills[[#This Row],[MetaName]]),"NO MATCH")</f>
        <v>NO MATCH</v>
      </c>
      <c r="G2341" s="2" t="s">
        <v>3537</v>
      </c>
    </row>
    <row r="2342" spans="3:7" ht="30" hidden="1" customHeight="1" x14ac:dyDescent="0.25">
      <c r="C2342" s="34" t="s">
        <v>3631</v>
      </c>
      <c r="D2342" s="34">
        <v>20</v>
      </c>
      <c r="E2342" s="34" t="s">
        <v>4656</v>
      </c>
      <c r="F2342" s="34" t="str">
        <f>IF(ISNUMBER(FIND("% dfgh",tbPassiveSkills[[#This Row],[Original]])),_xlfn.CONCAT("+x%",tbPassiveSkills[[#This Row],[MetaName]]),"NO MATCH")</f>
        <v>NO MATCH</v>
      </c>
      <c r="G2342" s="2" t="s">
        <v>3537</v>
      </c>
    </row>
    <row r="2343" spans="3:7" ht="30" hidden="1" customHeight="1" x14ac:dyDescent="0.25">
      <c r="C2343" s="34" t="s">
        <v>3665</v>
      </c>
      <c r="D2343" s="34">
        <v>20</v>
      </c>
      <c r="E2343" s="34" t="s">
        <v>4656</v>
      </c>
      <c r="F2343" s="34" t="str">
        <f>IF(ISNUMBER(FIND("% dfgh",tbPassiveSkills[[#This Row],[Original]])),_xlfn.CONCAT("+x%",tbPassiveSkills[[#This Row],[MetaName]]),"NO MATCH")</f>
        <v>NO MATCH</v>
      </c>
      <c r="G2343" s="2" t="s">
        <v>3537</v>
      </c>
    </row>
    <row r="2344" spans="3:7" ht="30" customHeight="1" x14ac:dyDescent="0.25">
      <c r="C2344" s="34" t="s">
        <v>3873</v>
      </c>
      <c r="D2344" s="34">
        <v>20</v>
      </c>
      <c r="E2344" s="34" t="s">
        <v>4656</v>
      </c>
      <c r="F2344" s="34" t="str">
        <f>IF(ISNUMBER(FIND("% dfgh",tbPassiveSkills[[#This Row],[Original]])),_xlfn.CONCAT("+x%",tbPassiveSkills[[#This Row],[MetaName]]),"NO MATCH")</f>
        <v>NO MATCH</v>
      </c>
      <c r="G2344" s="2" t="s">
        <v>3537</v>
      </c>
    </row>
    <row r="2345" spans="3:7" ht="30" hidden="1" customHeight="1" x14ac:dyDescent="0.25">
      <c r="C2345" s="34" t="s">
        <v>4018</v>
      </c>
      <c r="D2345" s="34">
        <v>20</v>
      </c>
      <c r="E2345" s="34" t="s">
        <v>4656</v>
      </c>
      <c r="F2345" s="34" t="str">
        <f>IF(ISNUMBER(FIND("% dfgh",tbPassiveSkills[[#This Row],[Original]])),_xlfn.CONCAT("+x%",tbPassiveSkills[[#This Row],[MetaName]]),"NO MATCH")</f>
        <v>NO MATCH</v>
      </c>
      <c r="G2345" s="2" t="s">
        <v>3537</v>
      </c>
    </row>
    <row r="2346" spans="3:7" ht="30" hidden="1" customHeight="1" x14ac:dyDescent="0.25">
      <c r="C2346" s="34" t="s">
        <v>4041</v>
      </c>
      <c r="D2346" s="34">
        <v>20</v>
      </c>
      <c r="E2346" s="34" t="s">
        <v>4656</v>
      </c>
      <c r="F2346" s="34" t="str">
        <f>IF(ISNUMBER(FIND("% dfgh",tbPassiveSkills[[#This Row],[Original]])),_xlfn.CONCAT("+x%",tbPassiveSkills[[#This Row],[MetaName]]),"NO MATCH")</f>
        <v>NO MATCH</v>
      </c>
      <c r="G2346" s="2" t="s">
        <v>3537</v>
      </c>
    </row>
    <row r="2347" spans="3:7" ht="30" hidden="1" customHeight="1" x14ac:dyDescent="0.25">
      <c r="C2347" s="34" t="s">
        <v>4316</v>
      </c>
      <c r="D2347" s="34">
        <v>20</v>
      </c>
      <c r="E2347" s="34" t="s">
        <v>4656</v>
      </c>
      <c r="F2347" s="34" t="str">
        <f>IF(ISNUMBER(FIND("% dfgh",tbPassiveSkills[[#This Row],[Original]])),_xlfn.CONCAT("+x%",tbPassiveSkills[[#This Row],[MetaName]]),"NO MATCH")</f>
        <v>NO MATCH</v>
      </c>
      <c r="G2347" s="2" t="s">
        <v>3537</v>
      </c>
    </row>
    <row r="2348" spans="3:7" ht="30" hidden="1" customHeight="1" x14ac:dyDescent="0.25">
      <c r="C2348" s="34" t="s">
        <v>791</v>
      </c>
      <c r="D2348" s="34">
        <v>20</v>
      </c>
      <c r="E2348" s="34" t="s">
        <v>4656</v>
      </c>
      <c r="F2348" s="34" t="str">
        <f>IF(ISNUMBER(FIND("% dfgh",tbPassiveSkills[[#This Row],[Original]])),_xlfn.CONCAT("+x%",tbPassiveSkills[[#This Row],[MetaName]]),"NO MATCH")</f>
        <v>NO MATCH</v>
      </c>
      <c r="G2348" s="2" t="s">
        <v>3537</v>
      </c>
    </row>
    <row r="2349" spans="3:7" ht="30" hidden="1" customHeight="1" x14ac:dyDescent="0.25">
      <c r="C2349" s="34" t="s">
        <v>4610</v>
      </c>
      <c r="D2349" s="34">
        <v>20</v>
      </c>
      <c r="E2349" s="34" t="s">
        <v>4656</v>
      </c>
      <c r="F2349" s="34" t="str">
        <f>IF(ISNUMBER(FIND("% dfgh",tbPassiveSkills[[#This Row],[Original]])),_xlfn.CONCAT("+x%",tbPassiveSkills[[#This Row],[MetaName]]),"NO MATCH")</f>
        <v>NO MATCH</v>
      </c>
      <c r="G2349" s="2" t="s">
        <v>3537</v>
      </c>
    </row>
    <row r="2350" spans="3:7" ht="30" hidden="1" customHeight="1" x14ac:dyDescent="0.25">
      <c r="C2350" s="34" t="s">
        <v>3540</v>
      </c>
      <c r="D2350" s="34">
        <v>400</v>
      </c>
      <c r="E2350" s="34" t="s">
        <v>4655</v>
      </c>
      <c r="F2350" s="34" t="str">
        <f>IF(ISNUMBER(FIND("% dfgh",tbPassiveSkills[[#This Row],[Original]])),_xlfn.CONCAT("+x%",tbPassiveSkills[[#This Row],[MetaName]]),"NO MATCH")</f>
        <v>NO MATCH</v>
      </c>
      <c r="G2350" s="2" t="s">
        <v>3542</v>
      </c>
    </row>
    <row r="2351" spans="3:7" ht="30" hidden="1" customHeight="1" x14ac:dyDescent="0.25">
      <c r="C2351" s="34" t="s">
        <v>4457</v>
      </c>
      <c r="D2351" s="34">
        <v>150</v>
      </c>
      <c r="E2351" s="34" t="s">
        <v>4654</v>
      </c>
      <c r="F2351" s="34" t="str">
        <f>IF(ISNUMBER(FIND("% dfgh",tbPassiveSkills[[#This Row],[Original]])),_xlfn.CONCAT("+x%",tbPassiveSkills[[#This Row],[MetaName]]),"NO MATCH")</f>
        <v>NO MATCH</v>
      </c>
      <c r="G2351" s="2" t="s">
        <v>1801</v>
      </c>
    </row>
    <row r="2352" spans="3:7" ht="30" hidden="1" customHeight="1" x14ac:dyDescent="0.25">
      <c r="C2352" s="34" t="s">
        <v>4318</v>
      </c>
      <c r="D2352" s="34">
        <v>50</v>
      </c>
      <c r="E2352" s="34" t="s">
        <v>4654</v>
      </c>
      <c r="F2352" s="34" t="str">
        <f>IF(ISNUMBER(FIND("% dfgh",tbPassiveSkills[[#This Row],[Original]])),_xlfn.CONCAT("+x%",tbPassiveSkills[[#This Row],[MetaName]]),"NO MATCH")</f>
        <v>NO MATCH</v>
      </c>
      <c r="G2352" s="2" t="s">
        <v>4320</v>
      </c>
    </row>
    <row r="2353" spans="3:7" ht="30" hidden="1" customHeight="1" x14ac:dyDescent="0.25">
      <c r="C2353" s="34" t="s">
        <v>3690</v>
      </c>
      <c r="D2353" s="34">
        <v>200</v>
      </c>
      <c r="E2353" s="34" t="s">
        <v>4653</v>
      </c>
      <c r="F2353" s="34" t="str">
        <f>IF(ISNUMBER(FIND("% dfgh",tbPassiveSkills[[#This Row],[Original]])),_xlfn.CONCAT("+x%",tbPassiveSkills[[#This Row],[MetaName]]),"NO MATCH")</f>
        <v>NO MATCH</v>
      </c>
      <c r="G2353" s="2" t="s">
        <v>3693</v>
      </c>
    </row>
    <row r="2354" spans="3:7" ht="30" hidden="1" customHeight="1" x14ac:dyDescent="0.25">
      <c r="C2354" s="34" t="s">
        <v>4180</v>
      </c>
      <c r="D2354" s="34">
        <v>200</v>
      </c>
      <c r="E2354" s="34" t="s">
        <v>4653</v>
      </c>
      <c r="F2354" s="34" t="str">
        <f>IF(ISNUMBER(FIND("% dfgh",tbPassiveSkills[[#This Row],[Original]])),_xlfn.CONCAT("+x%",tbPassiveSkills[[#This Row],[MetaName]]),"NO MATCH")</f>
        <v>NO MATCH</v>
      </c>
      <c r="G2354" s="2" t="s">
        <v>3693</v>
      </c>
    </row>
    <row r="2355" spans="3:7" ht="30" hidden="1" customHeight="1" x14ac:dyDescent="0.25">
      <c r="C2355" s="34" t="s">
        <v>4301</v>
      </c>
      <c r="D2355" s="34">
        <v>150</v>
      </c>
      <c r="E2355" s="34" t="s">
        <v>4652</v>
      </c>
      <c r="F2355" s="34" t="str">
        <f>IF(ISNUMBER(FIND("% dfgh",tbPassiveSkills[[#This Row],[Original]])),_xlfn.CONCAT("+x%",tbPassiveSkills[[#This Row],[MetaName]]),"NO MATCH")</f>
        <v>NO MATCH</v>
      </c>
      <c r="G2355" s="2" t="s">
        <v>4304</v>
      </c>
    </row>
    <row r="2356" spans="3:7" ht="30" hidden="1" customHeight="1" x14ac:dyDescent="0.25">
      <c r="C2356" s="34" t="s">
        <v>3722</v>
      </c>
      <c r="D2356" s="34">
        <v>200</v>
      </c>
      <c r="E2356" s="34" t="s">
        <v>4651</v>
      </c>
      <c r="F2356" s="34" t="str">
        <f>IF(ISNUMBER(FIND("% dfgh",tbPassiveSkills[[#This Row],[Original]])),_xlfn.CONCAT("+x%",tbPassiveSkills[[#This Row],[MetaName]]),"NO MATCH")</f>
        <v>NO MATCH</v>
      </c>
      <c r="G2356" s="2" t="s">
        <v>3725</v>
      </c>
    </row>
    <row r="2357" spans="3:7" ht="30" hidden="1" customHeight="1" x14ac:dyDescent="0.25">
      <c r="C2357" s="34" t="s">
        <v>4291</v>
      </c>
      <c r="D2357" s="34">
        <v>150</v>
      </c>
      <c r="E2357" s="34" t="s">
        <v>4650</v>
      </c>
      <c r="F2357" s="34" t="str">
        <f>IF(ISNUMBER(FIND("% dfgh",tbPassiveSkills[[#This Row],[Original]])),_xlfn.CONCAT("+x%",tbPassiveSkills[[#This Row],[MetaName]]),"NO MATCH")</f>
        <v>NO MATCH</v>
      </c>
      <c r="G2357" s="2" t="s">
        <v>4292</v>
      </c>
    </row>
    <row r="2358" spans="3:7" ht="30" hidden="1" customHeight="1" x14ac:dyDescent="0.25">
      <c r="C2358" s="34" t="s">
        <v>4033</v>
      </c>
      <c r="D2358" s="34">
        <v>200</v>
      </c>
      <c r="E2358" s="34" t="s">
        <v>4649</v>
      </c>
      <c r="F2358" s="34" t="str">
        <f>IF(ISNUMBER(FIND("% dfgh",tbPassiveSkills[[#This Row],[Original]])),_xlfn.CONCAT("+x%",tbPassiveSkills[[#This Row],[MetaName]]),"NO MATCH")</f>
        <v>NO MATCH</v>
      </c>
      <c r="G2358" s="2" t="s">
        <v>4036</v>
      </c>
    </row>
    <row r="2359" spans="3:7" ht="30" hidden="1" customHeight="1" x14ac:dyDescent="0.25">
      <c r="C2359" s="34" t="s">
        <v>4366</v>
      </c>
      <c r="D2359" s="34">
        <v>150</v>
      </c>
      <c r="E2359" s="34" t="s">
        <v>4648</v>
      </c>
      <c r="F2359" s="34" t="str">
        <f>IF(ISNUMBER(FIND("% dfgh",tbPassiveSkills[[#This Row],[Original]])),_xlfn.CONCAT("+x%",tbPassiveSkills[[#This Row],[MetaName]]),"NO MATCH")</f>
        <v>NO MATCH</v>
      </c>
      <c r="G2359" s="2" t="s">
        <v>4368</v>
      </c>
    </row>
    <row r="2360" spans="3:7" ht="30" hidden="1" customHeight="1" x14ac:dyDescent="0.25">
      <c r="C2360" s="34" t="s">
        <v>3535</v>
      </c>
      <c r="D2360" s="34">
        <v>100</v>
      </c>
      <c r="E2360" s="34" t="s">
        <v>4648</v>
      </c>
      <c r="F2360" s="34" t="str">
        <f>IF(ISNUMBER(FIND("% dfgh",tbPassiveSkills[[#This Row],[Original]])),_xlfn.CONCAT("+x%",tbPassiveSkills[[#This Row],[MetaName]]),"NO MATCH")</f>
        <v>NO MATCH</v>
      </c>
      <c r="G2360" s="2" t="s">
        <v>3539</v>
      </c>
    </row>
    <row r="2361" spans="3:7" ht="30" customHeight="1" x14ac:dyDescent="0.25">
      <c r="C2361" s="34" t="s">
        <v>3873</v>
      </c>
      <c r="D2361" s="34">
        <v>100</v>
      </c>
      <c r="E2361" s="34" t="s">
        <v>4648</v>
      </c>
      <c r="F2361" s="34" t="str">
        <f>IF(ISNUMBER(FIND("% dfgh",tbPassiveSkills[[#This Row],[Original]])),_xlfn.CONCAT("+x%",tbPassiveSkills[[#This Row],[MetaName]]),"NO MATCH")</f>
        <v>NO MATCH</v>
      </c>
      <c r="G2361" s="2" t="s">
        <v>3539</v>
      </c>
    </row>
    <row r="2362" spans="3:7" ht="30" hidden="1" customHeight="1" x14ac:dyDescent="0.25">
      <c r="C2362" s="34" t="s">
        <v>3945</v>
      </c>
      <c r="D2362" s="34">
        <v>100</v>
      </c>
      <c r="E2362" s="34" t="s">
        <v>4648</v>
      </c>
      <c r="F2362" s="34" t="str">
        <f>IF(ISNUMBER(FIND("% dfgh",tbPassiveSkills[[#This Row],[Original]])),_xlfn.CONCAT("+x%",tbPassiveSkills[[#This Row],[MetaName]]),"NO MATCH")</f>
        <v>NO MATCH</v>
      </c>
      <c r="G2362" s="2" t="s">
        <v>3539</v>
      </c>
    </row>
    <row r="2363" spans="3:7" ht="30" hidden="1" customHeight="1" x14ac:dyDescent="0.25">
      <c r="C2363" s="34" t="s">
        <v>4316</v>
      </c>
      <c r="D2363" s="34">
        <v>100</v>
      </c>
      <c r="E2363" s="34" t="s">
        <v>4648</v>
      </c>
      <c r="F2363" s="34" t="str">
        <f>IF(ISNUMBER(FIND("% dfgh",tbPassiveSkills[[#This Row],[Original]])),_xlfn.CONCAT("+x%",tbPassiveSkills[[#This Row],[MetaName]]),"NO MATCH")</f>
        <v>NO MATCH</v>
      </c>
      <c r="G2363" s="2" t="s">
        <v>3539</v>
      </c>
    </row>
    <row r="2364" spans="3:7" ht="30" hidden="1" customHeight="1" x14ac:dyDescent="0.25">
      <c r="C2364" s="34" t="s">
        <v>4610</v>
      </c>
      <c r="D2364" s="34">
        <v>100</v>
      </c>
      <c r="E2364" s="34" t="s">
        <v>4648</v>
      </c>
      <c r="F2364" s="34" t="str">
        <f>IF(ISNUMBER(FIND("% dfgh",tbPassiveSkills[[#This Row],[Original]])),_xlfn.CONCAT("+x%",tbPassiveSkills[[#This Row],[MetaName]]),"NO MATCH")</f>
        <v>NO MATCH</v>
      </c>
      <c r="G2364" s="2" t="s">
        <v>3539</v>
      </c>
    </row>
    <row r="2365" spans="3:7" ht="30" hidden="1" customHeight="1" x14ac:dyDescent="0.25">
      <c r="C2365" s="34" t="s">
        <v>3613</v>
      </c>
      <c r="D2365" s="34">
        <v>30</v>
      </c>
      <c r="E2365" s="34" t="s">
        <v>4648</v>
      </c>
      <c r="F2365" s="34" t="str">
        <f>IF(ISNUMBER(FIND("% dfgh",tbPassiveSkills[[#This Row],[Original]])),_xlfn.CONCAT("+x%",tbPassiveSkills[[#This Row],[MetaName]]),"NO MATCH")</f>
        <v>NO MATCH</v>
      </c>
      <c r="G2365" s="2" t="s">
        <v>3615</v>
      </c>
    </row>
    <row r="2366" spans="3:7" ht="30" hidden="1" customHeight="1" x14ac:dyDescent="0.25">
      <c r="C2366" s="34" t="s">
        <v>3737</v>
      </c>
      <c r="D2366" s="34">
        <v>20</v>
      </c>
      <c r="E2366" s="34" t="s">
        <v>4648</v>
      </c>
      <c r="F2366" s="34" t="str">
        <f>IF(ISNUMBER(FIND("% dfgh",tbPassiveSkills[[#This Row],[Original]])),_xlfn.CONCAT("+x%",tbPassiveSkills[[#This Row],[MetaName]]),"NO MATCH")</f>
        <v>NO MATCH</v>
      </c>
      <c r="G2366" s="2" t="s">
        <v>3740</v>
      </c>
    </row>
    <row r="2367" spans="3:7" ht="30" hidden="1" customHeight="1" x14ac:dyDescent="0.25">
      <c r="C2367" s="34" t="s">
        <v>4461</v>
      </c>
      <c r="D2367" s="34">
        <v>10</v>
      </c>
      <c r="E2367" s="34" t="s">
        <v>4647</v>
      </c>
      <c r="F2367" s="34" t="str">
        <f>IF(ISNUMBER(FIND("% dfgh",tbPassiveSkills[[#This Row],[Original]])),_xlfn.CONCAT("+x%",tbPassiveSkills[[#This Row],[MetaName]]),"NO MATCH")</f>
        <v>NO MATCH</v>
      </c>
      <c r="G2367" s="2" t="s">
        <v>4462</v>
      </c>
    </row>
    <row r="2368" spans="3:7" ht="30" hidden="1" customHeight="1" x14ac:dyDescent="0.25">
      <c r="C2368" s="34" t="s">
        <v>4539</v>
      </c>
      <c r="D2368" s="34">
        <v>10</v>
      </c>
      <c r="E2368" s="34" t="s">
        <v>4647</v>
      </c>
      <c r="F2368" s="34" t="str">
        <f>IF(ISNUMBER(FIND("% dfgh",tbPassiveSkills[[#This Row],[Original]])),_xlfn.CONCAT("+x%",tbPassiveSkills[[#This Row],[MetaName]]),"NO MATCH")</f>
        <v>NO MATCH</v>
      </c>
      <c r="G2368" s="2" t="s">
        <v>4462</v>
      </c>
    </row>
    <row r="2369" spans="3:7" ht="30" hidden="1" customHeight="1" x14ac:dyDescent="0.25">
      <c r="C2369" s="34" t="s">
        <v>3984</v>
      </c>
      <c r="D2369" s="34">
        <v>2</v>
      </c>
      <c r="E2369" s="34" t="s">
        <v>4646</v>
      </c>
      <c r="F2369" s="34" t="str">
        <f>IF(ISNUMBER(FIND("% dfgh",tbPassiveSkills[[#This Row],[Original]])),_xlfn.CONCAT("+x%",tbPassiveSkills[[#This Row],[MetaName]]),"NO MATCH")</f>
        <v>NO MATCH</v>
      </c>
      <c r="G2369" s="2" t="s">
        <v>2411</v>
      </c>
    </row>
    <row r="2370" spans="3:7" ht="30" hidden="1" customHeight="1" x14ac:dyDescent="0.25">
      <c r="C2370" s="34" t="s">
        <v>3714</v>
      </c>
      <c r="D2370" s="34">
        <v>10</v>
      </c>
      <c r="E2370" s="34" t="s">
        <v>4645</v>
      </c>
      <c r="F2370" s="34" t="str">
        <f>IF(ISNUMBER(FIND("% dfgh",tbPassiveSkills[[#This Row],[Original]])),_xlfn.CONCAT("+x%",tbPassiveSkills[[#This Row],[MetaName]]),"NO MATCH")</f>
        <v>NO MATCH</v>
      </c>
      <c r="G2370" s="2" t="s">
        <v>2311</v>
      </c>
    </row>
    <row r="2371" spans="3:7" ht="30" hidden="1" customHeight="1" x14ac:dyDescent="0.25">
      <c r="C2371" s="34" t="s">
        <v>4201</v>
      </c>
      <c r="D2371" s="34">
        <v>100</v>
      </c>
      <c r="E2371" s="34" t="s">
        <v>4644</v>
      </c>
      <c r="F2371" s="34" t="str">
        <f>IF(ISNUMBER(FIND("% dfgh",tbPassiveSkills[[#This Row],[Original]])),_xlfn.CONCAT("+x%",tbPassiveSkills[[#This Row],[MetaName]]),"NO MATCH")</f>
        <v>NO MATCH</v>
      </c>
      <c r="G2371" s="2" t="s">
        <v>4202</v>
      </c>
    </row>
    <row r="2372" spans="3:7" ht="30" hidden="1" customHeight="1" x14ac:dyDescent="0.25">
      <c r="C2372" s="34" t="s">
        <v>4497</v>
      </c>
      <c r="D2372" s="34">
        <v>600</v>
      </c>
      <c r="E2372" s="34" t="s">
        <v>4643</v>
      </c>
      <c r="F2372" s="34" t="str">
        <f>IF(ISNUMBER(FIND("% dfgh",tbPassiveSkills[[#This Row],[Original]])),_xlfn.CONCAT("+x%",tbPassiveSkills[[#This Row],[MetaName]]),"NO MATCH")</f>
        <v>NO MATCH</v>
      </c>
      <c r="G2372" s="2" t="s">
        <v>4498</v>
      </c>
    </row>
  </sheetData>
  <phoneticPr fontId="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B79-332F-4270-B418-9F9829BBAB86}">
  <sheetPr codeName="Sheet7"/>
  <dimension ref="B1:V5748"/>
  <sheetViews>
    <sheetView showGridLines="0" zoomScale="75" zoomScaleNormal="75" workbookViewId="0">
      <pane ySplit="2" topLeftCell="A5717" activePane="bottomLeft" state="frozen"/>
      <selection activeCell="C1" sqref="C1"/>
      <selection pane="bottomLeft" activeCell="G5709" sqref="G5709:H5748"/>
    </sheetView>
  </sheetViews>
  <sheetFormatPr defaultRowHeight="32.1" customHeight="1" x14ac:dyDescent="0.25"/>
  <cols>
    <col min="1" max="1" width="1.42578125" style="2" customWidth="1"/>
    <col min="2" max="2" width="19.7109375" style="2" bestFit="1" customWidth="1"/>
    <col min="3" max="3" width="13.140625" style="2" customWidth="1"/>
    <col min="4" max="5" width="9.28515625" style="3" bestFit="1" customWidth="1"/>
    <col min="6" max="6" width="9.28515625" style="3" customWidth="1"/>
    <col min="7" max="8" width="9.140625" style="3" customWidth="1"/>
    <col min="9" max="9" width="9.140625" style="4" customWidth="1"/>
    <col min="10" max="10" width="11.7109375" style="41" customWidth="1"/>
    <col min="11" max="11" width="9.140625" style="2" customWidth="1"/>
    <col min="12" max="12" width="11.7109375" style="1" customWidth="1"/>
    <col min="13" max="13" width="9.28515625" style="2" bestFit="1" customWidth="1"/>
    <col min="14" max="14" width="11.7109375" style="1" customWidth="1"/>
    <col min="15" max="15" width="12" style="2" bestFit="1" customWidth="1"/>
    <col min="16" max="16" width="11.7109375" style="1" customWidth="1"/>
    <col min="17" max="17" width="12.7109375" style="2" bestFit="1" customWidth="1"/>
    <col min="18" max="18" width="11.7109375" style="1" customWidth="1"/>
    <col min="19" max="19" width="9.140625" style="2"/>
    <col min="20" max="20" width="9.140625" style="1"/>
    <col min="21" max="21" width="9.140625" style="2"/>
    <col min="22" max="22" width="9.140625" style="1"/>
    <col min="23" max="16384" width="9.140625" style="2"/>
  </cols>
  <sheetData>
    <row r="1" spans="2:22" ht="7.5" customHeight="1" x14ac:dyDescent="0.25"/>
    <row r="2" spans="2:22" ht="32.1" customHeight="1" x14ac:dyDescent="0.25">
      <c r="B2" s="2" t="s">
        <v>196</v>
      </c>
      <c r="C2" s="2" t="s">
        <v>24</v>
      </c>
      <c r="D2" s="3" t="s">
        <v>60</v>
      </c>
      <c r="E2" s="3" t="s">
        <v>272</v>
      </c>
      <c r="F2" s="3" t="s">
        <v>61</v>
      </c>
      <c r="G2" s="3" t="s">
        <v>62</v>
      </c>
      <c r="H2" s="3" t="s">
        <v>118</v>
      </c>
      <c r="I2" s="2" t="s">
        <v>1675</v>
      </c>
      <c r="J2" s="2" t="s">
        <v>1676</v>
      </c>
      <c r="K2" s="2" t="s">
        <v>1677</v>
      </c>
      <c r="L2" s="2" t="s">
        <v>1678</v>
      </c>
      <c r="M2" s="2" t="s">
        <v>1688</v>
      </c>
      <c r="N2" s="2" t="s">
        <v>1689</v>
      </c>
      <c r="P2" s="2"/>
      <c r="R2" s="2"/>
      <c r="T2" s="2"/>
      <c r="V2" s="2"/>
    </row>
    <row r="3" spans="2:22" ht="32.1" customHeight="1" x14ac:dyDescent="0.25">
      <c r="B3" s="43" t="str">
        <f>_xlfn.CONCAT( VLOOKUP(tbGemLevels[[#This Row],[Name]],tbGems[],MATCH("Prefix",tbGems[#Headers],0),FALSE),".",tbGemLevels[[#This Row],[Level]]," ",tbGemLevels[[#This Row],[Name]])</f>
        <v>6.12.155.1 Enduring Cry</v>
      </c>
      <c r="C3" s="2" t="s">
        <v>267</v>
      </c>
      <c r="D3" s="3">
        <v>1</v>
      </c>
      <c r="E3" s="3">
        <v>10</v>
      </c>
      <c r="F3" s="3">
        <v>29</v>
      </c>
      <c r="G3" s="3">
        <v>0</v>
      </c>
      <c r="H3" s="3">
        <v>0</v>
      </c>
      <c r="I3" s="3"/>
      <c r="J3" s="3"/>
      <c r="K3" s="3"/>
      <c r="L3" s="3"/>
      <c r="M3" s="3"/>
      <c r="N3" s="3"/>
      <c r="P3" s="2"/>
      <c r="R3" s="2"/>
      <c r="T3" s="2"/>
      <c r="V3" s="2"/>
    </row>
    <row r="4" spans="2:22" ht="32.1" customHeight="1" x14ac:dyDescent="0.25">
      <c r="B4" s="43" t="str">
        <f>_xlfn.CONCAT( VLOOKUP(tbGemLevels[[#This Row],[Name]],tbGems[],MATCH("Prefix",tbGems[#Headers],0),FALSE),".",tbGemLevels[[#This Row],[Level]]," ",tbGemLevels[[#This Row],[Name]])</f>
        <v>6.12.155.2 Enduring Cry</v>
      </c>
      <c r="C4" s="2" t="s">
        <v>267</v>
      </c>
      <c r="D4" s="3">
        <v>2</v>
      </c>
      <c r="E4" s="3">
        <v>13</v>
      </c>
      <c r="F4" s="3">
        <v>35</v>
      </c>
      <c r="G4" s="3">
        <v>0</v>
      </c>
      <c r="H4" s="3">
        <v>0</v>
      </c>
      <c r="I4" s="3"/>
      <c r="J4" s="3"/>
      <c r="K4" s="3"/>
      <c r="L4" s="3"/>
      <c r="M4" s="3"/>
      <c r="N4" s="3"/>
      <c r="P4" s="2"/>
      <c r="R4" s="2"/>
      <c r="T4" s="2"/>
      <c r="V4" s="2"/>
    </row>
    <row r="5" spans="2:22" ht="32.1" customHeight="1" x14ac:dyDescent="0.25">
      <c r="B5" s="43" t="str">
        <f>_xlfn.CONCAT( VLOOKUP(tbGemLevels[[#This Row],[Name]],tbGems[],MATCH("Prefix",tbGems[#Headers],0),FALSE),".",tbGemLevels[[#This Row],[Level]]," ",tbGemLevels[[#This Row],[Name]])</f>
        <v>6.12.155.3 Enduring Cry</v>
      </c>
      <c r="C5" s="2" t="s">
        <v>267</v>
      </c>
      <c r="D5" s="3">
        <v>3</v>
      </c>
      <c r="E5" s="3">
        <v>17</v>
      </c>
      <c r="F5" s="3">
        <v>43</v>
      </c>
      <c r="G5" s="3">
        <v>0</v>
      </c>
      <c r="H5" s="3">
        <v>0</v>
      </c>
      <c r="I5" s="3"/>
      <c r="J5" s="3"/>
      <c r="K5" s="3"/>
      <c r="L5" s="3"/>
      <c r="M5" s="3"/>
      <c r="N5" s="3"/>
      <c r="P5" s="2"/>
      <c r="R5" s="2"/>
      <c r="T5" s="2"/>
      <c r="V5" s="2"/>
    </row>
    <row r="6" spans="2:22" ht="32.1" customHeight="1" x14ac:dyDescent="0.25">
      <c r="B6" s="43" t="str">
        <f>_xlfn.CONCAT( VLOOKUP(tbGemLevels[[#This Row],[Name]],tbGems[],MATCH("Prefix",tbGems[#Headers],0),FALSE),".",tbGemLevels[[#This Row],[Level]]," ",tbGemLevels[[#This Row],[Name]])</f>
        <v>6.12.155.4 Enduring Cry</v>
      </c>
      <c r="C6" s="2" t="s">
        <v>267</v>
      </c>
      <c r="D6" s="3">
        <v>4</v>
      </c>
      <c r="E6" s="3">
        <v>21</v>
      </c>
      <c r="F6" s="3">
        <v>52</v>
      </c>
      <c r="G6" s="3">
        <v>0</v>
      </c>
      <c r="H6" s="3">
        <v>0</v>
      </c>
      <c r="I6" s="3"/>
      <c r="J6" s="3"/>
      <c r="K6" s="3"/>
      <c r="L6" s="3"/>
      <c r="M6" s="3"/>
      <c r="N6" s="3"/>
      <c r="P6" s="2"/>
      <c r="R6" s="2"/>
      <c r="T6" s="2"/>
      <c r="V6" s="2"/>
    </row>
    <row r="7" spans="2:22" ht="32.1" customHeight="1" x14ac:dyDescent="0.25">
      <c r="B7" s="43" t="str">
        <f>_xlfn.CONCAT( VLOOKUP(tbGemLevels[[#This Row],[Name]],tbGems[],MATCH("Prefix",tbGems[#Headers],0),FALSE),".",tbGemLevels[[#This Row],[Level]]," ",tbGemLevels[[#This Row],[Name]])</f>
        <v>6.12.155.5 Enduring Cry</v>
      </c>
      <c r="C7" s="2" t="s">
        <v>267</v>
      </c>
      <c r="D7" s="3">
        <v>5</v>
      </c>
      <c r="E7" s="3">
        <v>25</v>
      </c>
      <c r="F7" s="3">
        <v>60</v>
      </c>
      <c r="G7" s="3">
        <v>0</v>
      </c>
      <c r="H7" s="3">
        <v>0</v>
      </c>
      <c r="I7" s="3"/>
      <c r="J7" s="3"/>
      <c r="K7" s="3"/>
      <c r="L7" s="3"/>
      <c r="M7" s="3"/>
      <c r="N7" s="3"/>
      <c r="P7" s="2"/>
      <c r="R7" s="2"/>
      <c r="T7" s="2"/>
      <c r="V7" s="2"/>
    </row>
    <row r="8" spans="2:22" ht="32.1" customHeight="1" x14ac:dyDescent="0.25">
      <c r="B8" s="43" t="str">
        <f>_xlfn.CONCAT( VLOOKUP(tbGemLevels[[#This Row],[Name]],tbGems[],MATCH("Prefix",tbGems[#Headers],0),FALSE),".",tbGemLevels[[#This Row],[Level]]," ",tbGemLevels[[#This Row],[Name]])</f>
        <v>6.12.155.6 Enduring Cry</v>
      </c>
      <c r="C8" s="2" t="s">
        <v>267</v>
      </c>
      <c r="D8" s="3">
        <v>6</v>
      </c>
      <c r="E8" s="3">
        <v>29</v>
      </c>
      <c r="F8" s="3">
        <v>69</v>
      </c>
      <c r="G8" s="3">
        <v>0</v>
      </c>
      <c r="H8" s="3">
        <v>0</v>
      </c>
      <c r="I8" s="3"/>
      <c r="J8" s="3"/>
      <c r="K8" s="3"/>
      <c r="L8" s="3"/>
      <c r="M8" s="3"/>
      <c r="N8" s="3"/>
      <c r="P8" s="2"/>
      <c r="R8" s="2"/>
      <c r="T8" s="2"/>
      <c r="V8" s="2"/>
    </row>
    <row r="9" spans="2:22" ht="32.1" customHeight="1" x14ac:dyDescent="0.25">
      <c r="B9" s="43" t="str">
        <f>_xlfn.CONCAT( VLOOKUP(tbGemLevels[[#This Row],[Name]],tbGems[],MATCH("Prefix",tbGems[#Headers],0),FALSE),".",tbGemLevels[[#This Row],[Level]]," ",tbGemLevels[[#This Row],[Name]])</f>
        <v>6.12.155.7 Enduring Cry</v>
      </c>
      <c r="C9" s="2" t="s">
        <v>267</v>
      </c>
      <c r="D9" s="3">
        <v>7</v>
      </c>
      <c r="E9" s="3">
        <v>33</v>
      </c>
      <c r="F9" s="3">
        <v>77</v>
      </c>
      <c r="G9" s="3">
        <v>0</v>
      </c>
      <c r="H9" s="3">
        <v>0</v>
      </c>
      <c r="I9" s="3"/>
      <c r="J9" s="3"/>
      <c r="K9" s="3"/>
      <c r="L9" s="3"/>
      <c r="M9" s="3"/>
      <c r="N9" s="3"/>
      <c r="P9" s="2"/>
      <c r="R9" s="2"/>
      <c r="T9" s="2"/>
      <c r="V9" s="2"/>
    </row>
    <row r="10" spans="2:22" ht="32.1" customHeight="1" x14ac:dyDescent="0.25">
      <c r="B10" s="43" t="str">
        <f>_xlfn.CONCAT( VLOOKUP(tbGemLevels[[#This Row],[Name]],tbGems[],MATCH("Prefix",tbGems[#Headers],0),FALSE),".",tbGemLevels[[#This Row],[Level]]," ",tbGemLevels[[#This Row],[Name]])</f>
        <v>6.12.155.8 Enduring Cry</v>
      </c>
      <c r="C10" s="2" t="s">
        <v>267</v>
      </c>
      <c r="D10" s="3">
        <v>8</v>
      </c>
      <c r="E10" s="3">
        <v>36</v>
      </c>
      <c r="F10" s="3">
        <v>83</v>
      </c>
      <c r="G10" s="3">
        <v>0</v>
      </c>
      <c r="H10" s="3">
        <v>0</v>
      </c>
      <c r="I10" s="3"/>
      <c r="J10" s="3"/>
      <c r="K10" s="3"/>
      <c r="L10" s="3"/>
      <c r="M10" s="3"/>
      <c r="N10" s="3"/>
      <c r="P10" s="2"/>
      <c r="R10" s="2"/>
      <c r="T10" s="2"/>
      <c r="V10" s="2"/>
    </row>
    <row r="11" spans="2:22" ht="32.1" customHeight="1" x14ac:dyDescent="0.25">
      <c r="B11" s="43" t="str">
        <f>_xlfn.CONCAT( VLOOKUP(tbGemLevels[[#This Row],[Name]],tbGems[],MATCH("Prefix",tbGems[#Headers],0),FALSE),".",tbGemLevels[[#This Row],[Level]]," ",tbGemLevels[[#This Row],[Name]])</f>
        <v>6.12.155.9 Enduring Cry</v>
      </c>
      <c r="C11" s="2" t="s">
        <v>267</v>
      </c>
      <c r="D11" s="3">
        <v>9</v>
      </c>
      <c r="E11" s="3">
        <v>39</v>
      </c>
      <c r="F11" s="3">
        <v>90</v>
      </c>
      <c r="G11" s="3">
        <v>0</v>
      </c>
      <c r="H11" s="3">
        <v>0</v>
      </c>
      <c r="I11" s="3"/>
      <c r="J11" s="3"/>
      <c r="K11" s="3"/>
      <c r="L11" s="3"/>
      <c r="M11" s="3"/>
      <c r="N11" s="3"/>
      <c r="P11" s="2"/>
      <c r="R11" s="2"/>
      <c r="T11" s="2"/>
      <c r="V11" s="2"/>
    </row>
    <row r="12" spans="2:22" ht="32.1" customHeight="1" x14ac:dyDescent="0.25">
      <c r="B12" s="43" t="str">
        <f>_xlfn.CONCAT( VLOOKUP(tbGemLevels[[#This Row],[Name]],tbGems[],MATCH("Prefix",tbGems[#Headers],0),FALSE),".",tbGemLevels[[#This Row],[Level]]," ",tbGemLevels[[#This Row],[Name]])</f>
        <v>6.12.155.10 Enduring Cry</v>
      </c>
      <c r="C12" s="2" t="s">
        <v>267</v>
      </c>
      <c r="D12" s="3">
        <v>10</v>
      </c>
      <c r="E12" s="3">
        <v>42</v>
      </c>
      <c r="F12" s="3">
        <v>96</v>
      </c>
      <c r="G12" s="3">
        <v>0</v>
      </c>
      <c r="H12" s="3">
        <v>0</v>
      </c>
      <c r="I12" s="3"/>
      <c r="J12" s="3"/>
      <c r="K12" s="3"/>
      <c r="L12" s="3"/>
      <c r="M12" s="3"/>
      <c r="N12" s="3"/>
      <c r="P12" s="2"/>
      <c r="R12" s="2"/>
      <c r="T12" s="2"/>
      <c r="V12" s="2"/>
    </row>
    <row r="13" spans="2:22" ht="32.1" customHeight="1" x14ac:dyDescent="0.25">
      <c r="B13" s="43" t="str">
        <f>_xlfn.CONCAT( VLOOKUP(tbGemLevels[[#This Row],[Name]],tbGems[],MATCH("Prefix",tbGems[#Headers],0),FALSE),".",tbGemLevels[[#This Row],[Level]]," ",tbGemLevels[[#This Row],[Name]])</f>
        <v>6.12.155.11 Enduring Cry</v>
      </c>
      <c r="C13" s="2" t="s">
        <v>267</v>
      </c>
      <c r="D13" s="3">
        <v>11</v>
      </c>
      <c r="E13" s="3">
        <v>45</v>
      </c>
      <c r="F13" s="3">
        <v>102</v>
      </c>
      <c r="G13" s="3">
        <v>0</v>
      </c>
      <c r="H13" s="3">
        <v>0</v>
      </c>
      <c r="I13" s="3"/>
      <c r="J13" s="3"/>
      <c r="K13" s="3"/>
      <c r="L13" s="3"/>
      <c r="M13" s="3"/>
      <c r="N13" s="3"/>
      <c r="P13" s="2"/>
      <c r="R13" s="2"/>
      <c r="T13" s="2"/>
      <c r="V13" s="2"/>
    </row>
    <row r="14" spans="2:22" ht="32.1" customHeight="1" x14ac:dyDescent="0.25">
      <c r="B14" s="43" t="str">
        <f>_xlfn.CONCAT( VLOOKUP(tbGemLevels[[#This Row],[Name]],tbGems[],MATCH("Prefix",tbGems[#Headers],0),FALSE),".",tbGemLevels[[#This Row],[Level]]," ",tbGemLevels[[#This Row],[Name]])</f>
        <v>6.12.155.12 Enduring Cry</v>
      </c>
      <c r="C14" s="2" t="s">
        <v>267</v>
      </c>
      <c r="D14" s="3">
        <v>12</v>
      </c>
      <c r="E14" s="3">
        <v>48</v>
      </c>
      <c r="F14" s="3">
        <v>109</v>
      </c>
      <c r="G14" s="3">
        <v>0</v>
      </c>
      <c r="H14" s="3">
        <v>0</v>
      </c>
      <c r="I14" s="3"/>
      <c r="J14" s="3"/>
      <c r="K14" s="3"/>
      <c r="L14" s="3"/>
      <c r="M14" s="3"/>
      <c r="N14" s="3"/>
      <c r="P14" s="2"/>
      <c r="R14" s="2"/>
      <c r="T14" s="2"/>
      <c r="V14" s="2"/>
    </row>
    <row r="15" spans="2:22" ht="32.1" customHeight="1" x14ac:dyDescent="0.25">
      <c r="B15" s="43" t="str">
        <f>_xlfn.CONCAT( VLOOKUP(tbGemLevels[[#This Row],[Name]],tbGems[],MATCH("Prefix",tbGems[#Headers],0),FALSE),".",tbGemLevels[[#This Row],[Level]]," ",tbGemLevels[[#This Row],[Name]])</f>
        <v>6.12.155.13 Enduring Cry</v>
      </c>
      <c r="C15" s="2" t="s">
        <v>267</v>
      </c>
      <c r="D15" s="3">
        <v>13</v>
      </c>
      <c r="E15" s="3">
        <v>51</v>
      </c>
      <c r="F15" s="3">
        <v>115</v>
      </c>
      <c r="G15" s="3">
        <v>0</v>
      </c>
      <c r="H15" s="3">
        <v>0</v>
      </c>
      <c r="I15" s="3"/>
      <c r="J15" s="3"/>
      <c r="K15" s="3"/>
      <c r="L15" s="3"/>
      <c r="M15" s="3"/>
      <c r="N15" s="3"/>
      <c r="P15" s="2"/>
      <c r="R15" s="2"/>
      <c r="T15" s="2"/>
      <c r="V15" s="2"/>
    </row>
    <row r="16" spans="2:22" ht="32.1" customHeight="1" x14ac:dyDescent="0.25">
      <c r="B16" s="43" t="str">
        <f>_xlfn.CONCAT( VLOOKUP(tbGemLevels[[#This Row],[Name]],tbGems[],MATCH("Prefix",tbGems[#Headers],0),FALSE),".",tbGemLevels[[#This Row],[Level]]," ",tbGemLevels[[#This Row],[Name]])</f>
        <v>6.12.155.14 Enduring Cry</v>
      </c>
      <c r="C16" s="2" t="s">
        <v>267</v>
      </c>
      <c r="D16" s="3">
        <v>14</v>
      </c>
      <c r="E16" s="3">
        <v>54</v>
      </c>
      <c r="F16" s="3">
        <v>121</v>
      </c>
      <c r="G16" s="3">
        <v>0</v>
      </c>
      <c r="H16" s="3">
        <v>0</v>
      </c>
      <c r="I16" s="3"/>
      <c r="J16" s="3"/>
      <c r="K16" s="3"/>
      <c r="L16" s="3"/>
      <c r="M16" s="3"/>
      <c r="N16" s="3"/>
      <c r="P16" s="2"/>
      <c r="R16" s="2"/>
      <c r="T16" s="2"/>
      <c r="V16" s="2"/>
    </row>
    <row r="17" spans="2:22" ht="32.1" customHeight="1" x14ac:dyDescent="0.25">
      <c r="B17" s="43" t="str">
        <f>_xlfn.CONCAT( VLOOKUP(tbGemLevels[[#This Row],[Name]],tbGems[],MATCH("Prefix",tbGems[#Headers],0),FALSE),".",tbGemLevels[[#This Row],[Level]]," ",tbGemLevels[[#This Row],[Name]])</f>
        <v>6.12.155.15 Enduring Cry</v>
      </c>
      <c r="C17" s="2" t="s">
        <v>267</v>
      </c>
      <c r="D17" s="3">
        <v>15</v>
      </c>
      <c r="E17" s="3">
        <v>57</v>
      </c>
      <c r="F17" s="3">
        <v>127</v>
      </c>
      <c r="G17" s="3">
        <v>0</v>
      </c>
      <c r="H17" s="3">
        <v>0</v>
      </c>
      <c r="I17" s="3"/>
      <c r="J17" s="3"/>
      <c r="K17" s="3"/>
      <c r="L17" s="3"/>
      <c r="M17" s="3"/>
      <c r="N17" s="3"/>
      <c r="P17" s="2"/>
      <c r="R17" s="2"/>
      <c r="T17" s="2"/>
      <c r="V17" s="2"/>
    </row>
    <row r="18" spans="2:22" ht="32.1" customHeight="1" x14ac:dyDescent="0.25">
      <c r="B18" s="43" t="str">
        <f>_xlfn.CONCAT( VLOOKUP(tbGemLevels[[#This Row],[Name]],tbGems[],MATCH("Prefix",tbGems[#Headers],0),FALSE),".",tbGemLevels[[#This Row],[Level]]," ",tbGemLevels[[#This Row],[Name]])</f>
        <v>6.12.155.16 Enduring Cry</v>
      </c>
      <c r="C18" s="2" t="s">
        <v>267</v>
      </c>
      <c r="D18" s="3">
        <v>16</v>
      </c>
      <c r="E18" s="3">
        <v>60</v>
      </c>
      <c r="F18" s="3">
        <v>134</v>
      </c>
      <c r="G18" s="3">
        <v>0</v>
      </c>
      <c r="H18" s="3">
        <v>0</v>
      </c>
      <c r="I18" s="3"/>
      <c r="J18" s="3"/>
      <c r="K18" s="3"/>
      <c r="L18" s="3"/>
      <c r="M18" s="3"/>
      <c r="N18" s="3"/>
      <c r="P18" s="2"/>
      <c r="R18" s="2"/>
      <c r="T18" s="2"/>
      <c r="V18" s="2"/>
    </row>
    <row r="19" spans="2:22" ht="32.1" customHeight="1" x14ac:dyDescent="0.25">
      <c r="B19" s="43" t="str">
        <f>_xlfn.CONCAT( VLOOKUP(tbGemLevels[[#This Row],[Name]],tbGems[],MATCH("Prefix",tbGems[#Headers],0),FALSE),".",tbGemLevels[[#This Row],[Level]]," ",tbGemLevels[[#This Row],[Name]])</f>
        <v>6.12.155.17 Enduring Cry</v>
      </c>
      <c r="C19" s="2" t="s">
        <v>267</v>
      </c>
      <c r="D19" s="3">
        <v>17</v>
      </c>
      <c r="E19" s="3">
        <v>63</v>
      </c>
      <c r="F19" s="3">
        <v>140</v>
      </c>
      <c r="G19" s="3">
        <v>0</v>
      </c>
      <c r="H19" s="3">
        <v>0</v>
      </c>
      <c r="I19" s="3"/>
      <c r="J19" s="3"/>
      <c r="K19" s="3"/>
      <c r="L19" s="3"/>
      <c r="M19" s="3"/>
      <c r="N19" s="3"/>
      <c r="P19" s="2"/>
      <c r="R19" s="2"/>
      <c r="T19" s="2"/>
      <c r="V19" s="2"/>
    </row>
    <row r="20" spans="2:22" ht="32.1" customHeight="1" x14ac:dyDescent="0.25">
      <c r="B20" s="43" t="str">
        <f>_xlfn.CONCAT( VLOOKUP(tbGemLevels[[#This Row],[Name]],tbGems[],MATCH("Prefix",tbGems[#Headers],0),FALSE),".",tbGemLevels[[#This Row],[Level]]," ",tbGemLevels[[#This Row],[Name]])</f>
        <v>6.12.155.18 Enduring Cry</v>
      </c>
      <c r="C20" s="2" t="s">
        <v>267</v>
      </c>
      <c r="D20" s="3">
        <v>18</v>
      </c>
      <c r="E20" s="3">
        <v>66</v>
      </c>
      <c r="F20" s="3">
        <v>146</v>
      </c>
      <c r="G20" s="3">
        <v>0</v>
      </c>
      <c r="H20" s="3">
        <v>0</v>
      </c>
      <c r="I20" s="3"/>
      <c r="J20" s="3"/>
      <c r="K20" s="3"/>
      <c r="L20" s="3"/>
      <c r="M20" s="3"/>
      <c r="N20" s="3"/>
      <c r="P20" s="2"/>
      <c r="R20" s="2"/>
      <c r="T20" s="2"/>
      <c r="V20" s="2"/>
    </row>
    <row r="21" spans="2:22" ht="32.1" customHeight="1" x14ac:dyDescent="0.25">
      <c r="B21" s="43" t="str">
        <f>_xlfn.CONCAT( VLOOKUP(tbGemLevels[[#This Row],[Name]],tbGems[],MATCH("Prefix",tbGems[#Headers],0),FALSE),".",tbGemLevels[[#This Row],[Level]]," ",tbGemLevels[[#This Row],[Name]])</f>
        <v>6.12.155.19 Enduring Cry</v>
      </c>
      <c r="C21" s="2" t="s">
        <v>267</v>
      </c>
      <c r="D21" s="3">
        <v>19</v>
      </c>
      <c r="E21" s="3">
        <v>68</v>
      </c>
      <c r="F21" s="3">
        <v>151</v>
      </c>
      <c r="G21" s="3">
        <v>0</v>
      </c>
      <c r="H21" s="3">
        <v>0</v>
      </c>
      <c r="I21" s="3"/>
      <c r="J21" s="3"/>
      <c r="K21" s="3"/>
      <c r="L21" s="3"/>
      <c r="M21" s="3"/>
      <c r="N21" s="3"/>
      <c r="P21" s="2"/>
      <c r="R21" s="2"/>
      <c r="T21" s="2"/>
      <c r="V21" s="2"/>
    </row>
    <row r="22" spans="2:22" ht="32.1" customHeight="1" x14ac:dyDescent="0.25">
      <c r="B22" s="43" t="str">
        <f>_xlfn.CONCAT( VLOOKUP(tbGemLevels[[#This Row],[Name]],tbGems[],MATCH("Prefix",tbGems[#Headers],0),FALSE),".",tbGemLevels[[#This Row],[Level]]," ",tbGemLevels[[#This Row],[Name]])</f>
        <v>6.12.155.20 Enduring Cry</v>
      </c>
      <c r="C22" s="2" t="s">
        <v>267</v>
      </c>
      <c r="D22" s="3">
        <v>20</v>
      </c>
      <c r="E22" s="3">
        <v>70</v>
      </c>
      <c r="F22" s="3">
        <v>155</v>
      </c>
      <c r="G22" s="3">
        <v>0</v>
      </c>
      <c r="H22" s="3">
        <v>0</v>
      </c>
      <c r="I22" s="3"/>
      <c r="J22" s="3"/>
      <c r="K22" s="3"/>
      <c r="L22" s="3"/>
      <c r="M22" s="3"/>
      <c r="N22" s="3"/>
      <c r="P22" s="2"/>
      <c r="R22" s="2"/>
      <c r="T22" s="2"/>
      <c r="V22" s="2"/>
    </row>
    <row r="23" spans="2:22" ht="32.1" customHeight="1" x14ac:dyDescent="0.25">
      <c r="B23" s="43" t="str">
        <f>_xlfn.CONCAT( VLOOKUP(tbGemLevels[[#This Row],[Name]],tbGems[],MATCH("Prefix",tbGems[#Headers],0),FALSE),".",tbGemLevels[[#This Row],[Level]]," ",tbGemLevels[[#This Row],[Name]])</f>
        <v>6.12.155.21 Enduring Cry</v>
      </c>
      <c r="C23" s="2" t="s">
        <v>267</v>
      </c>
      <c r="D23" s="3">
        <v>21</v>
      </c>
      <c r="E23" s="3">
        <v>72</v>
      </c>
      <c r="F23" s="3">
        <v>159</v>
      </c>
      <c r="G23" s="3">
        <v>0</v>
      </c>
      <c r="H23" s="3">
        <v>0</v>
      </c>
      <c r="I23" s="3"/>
      <c r="J23" s="3"/>
      <c r="K23" s="3"/>
      <c r="L23" s="3"/>
      <c r="M23" s="3"/>
      <c r="N23" s="3"/>
      <c r="P23" s="2"/>
      <c r="R23" s="2"/>
      <c r="T23" s="2"/>
      <c r="V23" s="2"/>
    </row>
    <row r="24" spans="2:22" ht="32.1" customHeight="1" x14ac:dyDescent="0.25">
      <c r="B24" s="43" t="str">
        <f>_xlfn.CONCAT( VLOOKUP(tbGemLevels[[#This Row],[Name]],tbGems[],MATCH("Prefix",tbGems[#Headers],0),FALSE),".",tbGemLevels[[#This Row],[Level]]," ",tbGemLevels[[#This Row],[Name]])</f>
        <v>6.12.155.22 Enduring Cry</v>
      </c>
      <c r="C24" s="2" t="s">
        <v>267</v>
      </c>
      <c r="D24" s="3">
        <v>22</v>
      </c>
      <c r="E24" s="3">
        <v>74</v>
      </c>
      <c r="F24" s="4" t="s">
        <v>117</v>
      </c>
      <c r="G24" s="3">
        <v>0</v>
      </c>
      <c r="H24" s="3">
        <v>0</v>
      </c>
      <c r="I24" s="3"/>
      <c r="J24" s="3"/>
      <c r="K24" s="3"/>
      <c r="L24" s="3"/>
      <c r="M24" s="3"/>
      <c r="N24" s="3"/>
      <c r="P24" s="2"/>
      <c r="R24" s="2"/>
      <c r="T24" s="2"/>
      <c r="V24" s="2"/>
    </row>
    <row r="25" spans="2:22" ht="32.1" customHeight="1" x14ac:dyDescent="0.25">
      <c r="B25" s="43" t="str">
        <f>_xlfn.CONCAT( VLOOKUP(tbGemLevels[[#This Row],[Name]],tbGems[],MATCH("Prefix",tbGems[#Headers],0),FALSE),".",tbGemLevels[[#This Row],[Level]]," ",tbGemLevels[[#This Row],[Name]])</f>
        <v>6.12.155.23 Enduring Cry</v>
      </c>
      <c r="C25" s="2" t="s">
        <v>267</v>
      </c>
      <c r="D25" s="3">
        <v>23</v>
      </c>
      <c r="E25" s="3">
        <v>76</v>
      </c>
      <c r="F25" s="4" t="s">
        <v>117</v>
      </c>
      <c r="G25" s="3">
        <v>0</v>
      </c>
      <c r="H25" s="3">
        <v>0</v>
      </c>
      <c r="I25" s="3"/>
      <c r="J25" s="3"/>
      <c r="K25" s="3"/>
      <c r="L25" s="3"/>
      <c r="M25" s="3"/>
      <c r="N25" s="3"/>
      <c r="P25" s="2"/>
      <c r="R25" s="2"/>
      <c r="T25" s="2"/>
      <c r="V25" s="2"/>
    </row>
    <row r="26" spans="2:22" ht="32.1" customHeight="1" x14ac:dyDescent="0.25">
      <c r="B26" s="43" t="str">
        <f>_xlfn.CONCAT( VLOOKUP(tbGemLevels[[#This Row],[Name]],tbGems[],MATCH("Prefix",tbGems[#Headers],0),FALSE),".",tbGemLevels[[#This Row],[Level]]," ",tbGemLevels[[#This Row],[Name]])</f>
        <v>6.12.155.24 Enduring Cry</v>
      </c>
      <c r="C26" s="2" t="s">
        <v>267</v>
      </c>
      <c r="D26" s="3">
        <v>24</v>
      </c>
      <c r="E26" s="3">
        <v>78</v>
      </c>
      <c r="F26" s="4" t="s">
        <v>117</v>
      </c>
      <c r="G26" s="3">
        <v>0</v>
      </c>
      <c r="H26" s="3">
        <v>0</v>
      </c>
      <c r="I26" s="3"/>
      <c r="J26" s="3"/>
      <c r="K26" s="3"/>
      <c r="L26" s="3"/>
      <c r="M26" s="3"/>
      <c r="N26" s="3"/>
      <c r="P26" s="2"/>
      <c r="R26" s="2"/>
      <c r="T26" s="2"/>
      <c r="V26" s="2"/>
    </row>
    <row r="27" spans="2:22" ht="32.1" customHeight="1" x14ac:dyDescent="0.25">
      <c r="B27" s="43" t="str">
        <f>_xlfn.CONCAT( VLOOKUP(tbGemLevels[[#This Row],[Name]],tbGems[],MATCH("Prefix",tbGems[#Headers],0),FALSE),".",tbGemLevels[[#This Row],[Level]]," ",tbGemLevels[[#This Row],[Name]])</f>
        <v>6.12.155.25 Enduring Cry</v>
      </c>
      <c r="C27" s="2" t="s">
        <v>267</v>
      </c>
      <c r="D27" s="3">
        <v>25</v>
      </c>
      <c r="E27" s="3">
        <v>80</v>
      </c>
      <c r="F27" s="4" t="s">
        <v>117</v>
      </c>
      <c r="G27" s="3">
        <v>0</v>
      </c>
      <c r="H27" s="3">
        <v>0</v>
      </c>
      <c r="I27" s="3"/>
      <c r="J27" s="3"/>
      <c r="K27" s="3"/>
      <c r="L27" s="3"/>
      <c r="M27" s="3"/>
      <c r="N27" s="3"/>
      <c r="P27" s="2"/>
      <c r="R27" s="2"/>
      <c r="T27" s="2"/>
      <c r="V27" s="2"/>
    </row>
    <row r="28" spans="2:22" ht="32.1" customHeight="1" x14ac:dyDescent="0.25">
      <c r="B28" s="43" t="str">
        <f>_xlfn.CONCAT( VLOOKUP(tbGemLevels[[#This Row],[Name]],tbGems[],MATCH("Prefix",tbGems[#Headers],0),FALSE),".",tbGemLevels[[#This Row],[Level]]," ",tbGemLevels[[#This Row],[Name]])</f>
        <v>6.12.155.26 Enduring Cry</v>
      </c>
      <c r="C28" s="2" t="s">
        <v>267</v>
      </c>
      <c r="D28" s="3">
        <v>26</v>
      </c>
      <c r="E28" s="3">
        <v>82</v>
      </c>
      <c r="F28" s="4" t="s">
        <v>117</v>
      </c>
      <c r="G28" s="3">
        <v>0</v>
      </c>
      <c r="H28" s="3">
        <v>0</v>
      </c>
      <c r="I28" s="3"/>
      <c r="J28" s="3"/>
      <c r="K28" s="3"/>
      <c r="L28" s="3"/>
      <c r="M28" s="3"/>
      <c r="N28" s="3"/>
      <c r="P28" s="2"/>
      <c r="R28" s="2"/>
      <c r="T28" s="2"/>
      <c r="V28" s="2"/>
    </row>
    <row r="29" spans="2:22" ht="32.1" customHeight="1" x14ac:dyDescent="0.25">
      <c r="B29" s="43" t="str">
        <f>_xlfn.CONCAT( VLOOKUP(tbGemLevels[[#This Row],[Name]],tbGems[],MATCH("Prefix",tbGems[#Headers],0),FALSE),".",tbGemLevels[[#This Row],[Level]]," ",tbGemLevels[[#This Row],[Name]])</f>
        <v>6.12.155.27 Enduring Cry</v>
      </c>
      <c r="C29" s="2" t="s">
        <v>267</v>
      </c>
      <c r="D29" s="3">
        <v>27</v>
      </c>
      <c r="E29" s="3">
        <v>84</v>
      </c>
      <c r="F29" s="4" t="s">
        <v>117</v>
      </c>
      <c r="G29" s="3">
        <v>0</v>
      </c>
      <c r="H29" s="3">
        <v>0</v>
      </c>
      <c r="I29" s="3"/>
      <c r="J29" s="3"/>
      <c r="K29" s="3"/>
      <c r="L29" s="3"/>
      <c r="M29" s="3"/>
      <c r="N29" s="3"/>
      <c r="P29" s="2"/>
      <c r="R29" s="2"/>
      <c r="T29" s="2"/>
      <c r="V29" s="2"/>
    </row>
    <row r="30" spans="2:22" ht="32.1" customHeight="1" x14ac:dyDescent="0.25">
      <c r="B30" s="43" t="str">
        <f>_xlfn.CONCAT( VLOOKUP(tbGemLevels[[#This Row],[Name]],tbGems[],MATCH("Prefix",tbGems[#Headers],0),FALSE),".",tbGemLevels[[#This Row],[Level]]," ",tbGemLevels[[#This Row],[Name]])</f>
        <v>6.12.155.28 Enduring Cry</v>
      </c>
      <c r="C30" s="2" t="s">
        <v>267</v>
      </c>
      <c r="D30" s="3">
        <v>28</v>
      </c>
      <c r="E30" s="3">
        <v>86</v>
      </c>
      <c r="F30" s="4" t="s">
        <v>117</v>
      </c>
      <c r="G30" s="3">
        <v>0</v>
      </c>
      <c r="H30" s="3">
        <v>0</v>
      </c>
      <c r="I30" s="3"/>
      <c r="J30" s="3"/>
      <c r="K30" s="3"/>
      <c r="L30" s="3"/>
      <c r="M30" s="3"/>
      <c r="N30" s="3"/>
      <c r="P30" s="2"/>
      <c r="R30" s="2"/>
      <c r="T30" s="2"/>
      <c r="V30" s="2"/>
    </row>
    <row r="31" spans="2:22" ht="32.1" customHeight="1" x14ac:dyDescent="0.25">
      <c r="B31" s="43" t="str">
        <f>_xlfn.CONCAT( VLOOKUP(tbGemLevels[[#This Row],[Name]],tbGems[],MATCH("Prefix",tbGems[#Headers],0),FALSE),".",tbGemLevels[[#This Row],[Level]]," ",tbGemLevels[[#This Row],[Name]])</f>
        <v>6.12.155.29 Enduring Cry</v>
      </c>
      <c r="C31" s="2" t="s">
        <v>267</v>
      </c>
      <c r="D31" s="3">
        <v>29</v>
      </c>
      <c r="E31" s="3">
        <v>88</v>
      </c>
      <c r="F31" s="4" t="s">
        <v>117</v>
      </c>
      <c r="G31" s="3">
        <v>0</v>
      </c>
      <c r="H31" s="3">
        <v>0</v>
      </c>
      <c r="I31" s="3"/>
      <c r="J31" s="3"/>
      <c r="K31" s="3"/>
      <c r="L31" s="3"/>
      <c r="M31" s="3"/>
      <c r="N31" s="3"/>
      <c r="P31" s="2"/>
      <c r="R31" s="2"/>
      <c r="T31" s="2"/>
      <c r="V31" s="2"/>
    </row>
    <row r="32" spans="2:22" ht="32.1" customHeight="1" x14ac:dyDescent="0.25">
      <c r="B32" s="43" t="str">
        <f>_xlfn.CONCAT( VLOOKUP(tbGemLevels[[#This Row],[Name]],tbGems[],MATCH("Prefix",tbGems[#Headers],0),FALSE),".",tbGemLevels[[#This Row],[Level]]," ",tbGemLevels[[#This Row],[Name]])</f>
        <v>6.12.155.30 Enduring Cry</v>
      </c>
      <c r="C32" s="2" t="s">
        <v>267</v>
      </c>
      <c r="D32" s="3">
        <v>30</v>
      </c>
      <c r="E32" s="3">
        <v>90</v>
      </c>
      <c r="F32" s="4" t="s">
        <v>117</v>
      </c>
      <c r="G32" s="3">
        <v>0</v>
      </c>
      <c r="H32" s="3">
        <v>0</v>
      </c>
      <c r="I32" s="3"/>
      <c r="J32" s="3"/>
      <c r="K32" s="3"/>
      <c r="L32" s="3"/>
      <c r="M32" s="3"/>
      <c r="N32" s="3"/>
      <c r="P32" s="2"/>
      <c r="R32" s="2"/>
      <c r="T32" s="2"/>
      <c r="V32" s="2"/>
    </row>
    <row r="33" spans="2:22" ht="32.1" customHeight="1" x14ac:dyDescent="0.25">
      <c r="B33" s="43" t="str">
        <f>_xlfn.CONCAT( VLOOKUP(tbGemLevels[[#This Row],[Name]],tbGems[],MATCH("Prefix",tbGems[#Headers],0),FALSE),".",tbGemLevels[[#This Row],[Level]]," ",tbGemLevels[[#This Row],[Name]])</f>
        <v>6.12.155.31 Enduring Cry</v>
      </c>
      <c r="C33" s="2" t="s">
        <v>267</v>
      </c>
      <c r="D33" s="3">
        <v>31</v>
      </c>
      <c r="E33" s="3">
        <v>91</v>
      </c>
      <c r="F33" s="4" t="s">
        <v>117</v>
      </c>
      <c r="G33" s="3">
        <v>0</v>
      </c>
      <c r="H33" s="3">
        <v>0</v>
      </c>
      <c r="I33" s="3"/>
      <c r="J33" s="3"/>
      <c r="K33" s="3"/>
      <c r="L33" s="3"/>
      <c r="M33" s="3"/>
      <c r="N33" s="3"/>
      <c r="P33" s="2"/>
      <c r="R33" s="2"/>
      <c r="T33" s="2"/>
      <c r="V33" s="2"/>
    </row>
    <row r="34" spans="2:22" ht="32.1" customHeight="1" x14ac:dyDescent="0.25">
      <c r="B34" s="43" t="str">
        <f>_xlfn.CONCAT( VLOOKUP(tbGemLevels[[#This Row],[Name]],tbGems[],MATCH("Prefix",tbGems[#Headers],0),FALSE),".",tbGemLevels[[#This Row],[Level]]," ",tbGemLevels[[#This Row],[Name]])</f>
        <v>6.12.155.32 Enduring Cry</v>
      </c>
      <c r="C34" s="2" t="s">
        <v>267</v>
      </c>
      <c r="D34" s="3">
        <v>32</v>
      </c>
      <c r="E34" s="3">
        <v>92</v>
      </c>
      <c r="F34" s="4" t="s">
        <v>117</v>
      </c>
      <c r="G34" s="3">
        <v>0</v>
      </c>
      <c r="H34" s="3">
        <v>0</v>
      </c>
      <c r="I34" s="3"/>
      <c r="J34" s="3"/>
      <c r="K34" s="3"/>
      <c r="L34" s="3"/>
      <c r="M34" s="3"/>
      <c r="N34" s="3"/>
      <c r="P34" s="2"/>
      <c r="R34" s="2"/>
      <c r="T34" s="2"/>
      <c r="V34" s="2"/>
    </row>
    <row r="35" spans="2:22" ht="32.1" customHeight="1" x14ac:dyDescent="0.25">
      <c r="B35" s="43" t="str">
        <f>_xlfn.CONCAT( VLOOKUP(tbGemLevels[[#This Row],[Name]],tbGems[],MATCH("Prefix",tbGems[#Headers],0),FALSE),".",tbGemLevels[[#This Row],[Level]]," ",tbGemLevels[[#This Row],[Name]])</f>
        <v>6.12.155.33 Enduring Cry</v>
      </c>
      <c r="C35" s="2" t="s">
        <v>267</v>
      </c>
      <c r="D35" s="3">
        <v>33</v>
      </c>
      <c r="E35" s="3">
        <v>93</v>
      </c>
      <c r="F35" s="4" t="s">
        <v>117</v>
      </c>
      <c r="G35" s="3">
        <v>0</v>
      </c>
      <c r="H35" s="3">
        <v>0</v>
      </c>
      <c r="I35" s="3"/>
      <c r="J35" s="3"/>
      <c r="K35" s="3"/>
      <c r="L35" s="3"/>
      <c r="M35" s="3"/>
      <c r="N35" s="3"/>
      <c r="P35" s="2"/>
      <c r="R35" s="2"/>
      <c r="T35" s="2"/>
      <c r="V35" s="2"/>
    </row>
    <row r="36" spans="2:22" ht="32.1" customHeight="1" x14ac:dyDescent="0.25">
      <c r="B36" s="43" t="str">
        <f>_xlfn.CONCAT( VLOOKUP(tbGemLevels[[#This Row],[Name]],tbGems[],MATCH("Prefix",tbGems[#Headers],0),FALSE),".",tbGemLevels[[#This Row],[Level]]," ",tbGemLevels[[#This Row],[Name]])</f>
        <v>6.12.155.34 Enduring Cry</v>
      </c>
      <c r="C36" s="2" t="s">
        <v>267</v>
      </c>
      <c r="D36" s="3">
        <v>34</v>
      </c>
      <c r="E36" s="3">
        <v>94</v>
      </c>
      <c r="F36" s="4" t="s">
        <v>117</v>
      </c>
      <c r="G36" s="3">
        <v>0</v>
      </c>
      <c r="H36" s="3">
        <v>0</v>
      </c>
      <c r="I36" s="3"/>
      <c r="J36" s="3"/>
      <c r="K36" s="3"/>
      <c r="L36" s="3"/>
      <c r="M36" s="3"/>
      <c r="N36" s="3"/>
      <c r="P36" s="2"/>
      <c r="R36" s="2"/>
      <c r="T36" s="2"/>
      <c r="V36" s="2"/>
    </row>
    <row r="37" spans="2:22" ht="32.1" customHeight="1" x14ac:dyDescent="0.25">
      <c r="B37" s="43" t="str">
        <f>_xlfn.CONCAT( VLOOKUP(tbGemLevels[[#This Row],[Name]],tbGems[],MATCH("Prefix",tbGems[#Headers],0),FALSE),".",tbGemLevels[[#This Row],[Level]]," ",tbGemLevels[[#This Row],[Name]])</f>
        <v>6.12.155.35 Enduring Cry</v>
      </c>
      <c r="C37" s="2" t="s">
        <v>267</v>
      </c>
      <c r="D37" s="3">
        <v>35</v>
      </c>
      <c r="E37" s="3">
        <v>95</v>
      </c>
      <c r="F37" s="4" t="s">
        <v>117</v>
      </c>
      <c r="G37" s="3">
        <v>0</v>
      </c>
      <c r="H37" s="3">
        <v>0</v>
      </c>
      <c r="I37" s="3"/>
      <c r="J37" s="3"/>
      <c r="K37" s="3"/>
      <c r="L37" s="3"/>
      <c r="M37" s="3"/>
      <c r="N37" s="3"/>
      <c r="P37" s="2"/>
      <c r="R37" s="2"/>
      <c r="T37" s="2"/>
      <c r="V37" s="2"/>
    </row>
    <row r="38" spans="2:22" ht="32.1" customHeight="1" x14ac:dyDescent="0.25">
      <c r="B38" s="43" t="str">
        <f>_xlfn.CONCAT( VLOOKUP(tbGemLevels[[#This Row],[Name]],tbGems[],MATCH("Prefix",tbGems[#Headers],0),FALSE),".",tbGemLevels[[#This Row],[Level]]," ",tbGemLevels[[#This Row],[Name]])</f>
        <v>6.12.155.36 Enduring Cry</v>
      </c>
      <c r="C38" s="2" t="s">
        <v>267</v>
      </c>
      <c r="D38" s="3">
        <v>36</v>
      </c>
      <c r="E38" s="3">
        <v>96</v>
      </c>
      <c r="F38" s="4" t="s">
        <v>117</v>
      </c>
      <c r="G38" s="3">
        <v>0</v>
      </c>
      <c r="H38" s="3">
        <v>0</v>
      </c>
      <c r="I38" s="3"/>
      <c r="J38" s="3"/>
      <c r="K38" s="3"/>
      <c r="L38" s="3"/>
      <c r="M38" s="3"/>
      <c r="N38" s="3"/>
      <c r="P38" s="2"/>
      <c r="R38" s="2"/>
      <c r="T38" s="2"/>
      <c r="V38" s="2"/>
    </row>
    <row r="39" spans="2:22" ht="32.1" customHeight="1" x14ac:dyDescent="0.25">
      <c r="B39" s="43" t="str">
        <f>_xlfn.CONCAT( VLOOKUP(tbGemLevels[[#This Row],[Name]],tbGems[],MATCH("Prefix",tbGems[#Headers],0),FALSE),".",tbGemLevels[[#This Row],[Level]]," ",tbGemLevels[[#This Row],[Name]])</f>
        <v>6.12.155.37 Enduring Cry</v>
      </c>
      <c r="C39" s="2" t="s">
        <v>267</v>
      </c>
      <c r="D39" s="3">
        <v>37</v>
      </c>
      <c r="E39" s="3">
        <v>97</v>
      </c>
      <c r="F39" s="4" t="s">
        <v>117</v>
      </c>
      <c r="G39" s="3">
        <v>0</v>
      </c>
      <c r="H39" s="3">
        <v>0</v>
      </c>
      <c r="I39" s="3"/>
      <c r="J39" s="3"/>
      <c r="K39" s="3"/>
      <c r="L39" s="3"/>
      <c r="M39" s="3"/>
      <c r="N39" s="3"/>
      <c r="P39" s="2"/>
      <c r="R39" s="2"/>
      <c r="T39" s="2"/>
      <c r="V39" s="2"/>
    </row>
    <row r="40" spans="2:22" ht="32.1" customHeight="1" x14ac:dyDescent="0.25">
      <c r="B40" s="43" t="str">
        <f>_xlfn.CONCAT( VLOOKUP(tbGemLevels[[#This Row],[Name]],tbGems[],MATCH("Prefix",tbGems[#Headers],0),FALSE),".",tbGemLevels[[#This Row],[Level]]," ",tbGemLevels[[#This Row],[Name]])</f>
        <v>6.12.155.38 Enduring Cry</v>
      </c>
      <c r="C40" s="2" t="s">
        <v>267</v>
      </c>
      <c r="D40" s="3">
        <v>38</v>
      </c>
      <c r="E40" s="3">
        <v>98</v>
      </c>
      <c r="F40" s="4" t="s">
        <v>117</v>
      </c>
      <c r="G40" s="3">
        <v>0</v>
      </c>
      <c r="H40" s="3">
        <v>0</v>
      </c>
      <c r="I40" s="3"/>
      <c r="J40" s="3"/>
      <c r="K40" s="3"/>
      <c r="L40" s="3"/>
      <c r="M40" s="3"/>
      <c r="N40" s="3"/>
      <c r="P40" s="2"/>
      <c r="R40" s="2"/>
      <c r="T40" s="2"/>
      <c r="V40" s="2"/>
    </row>
    <row r="41" spans="2:22" ht="32.1" customHeight="1" x14ac:dyDescent="0.25">
      <c r="B41" s="43" t="str">
        <f>_xlfn.CONCAT( VLOOKUP(tbGemLevels[[#This Row],[Name]],tbGems[],MATCH("Prefix",tbGems[#Headers],0),FALSE),".",tbGemLevels[[#This Row],[Level]]," ",tbGemLevels[[#This Row],[Name]])</f>
        <v>6.12.155.39 Enduring Cry</v>
      </c>
      <c r="C41" s="2" t="s">
        <v>267</v>
      </c>
      <c r="D41" s="3">
        <v>39</v>
      </c>
      <c r="E41" s="3">
        <v>99</v>
      </c>
      <c r="F41" s="4" t="s">
        <v>117</v>
      </c>
      <c r="G41" s="3">
        <v>0</v>
      </c>
      <c r="H41" s="3">
        <v>0</v>
      </c>
      <c r="I41" s="3"/>
      <c r="J41" s="3"/>
      <c r="K41" s="3"/>
      <c r="L41" s="3"/>
      <c r="M41" s="3"/>
      <c r="N41" s="3"/>
      <c r="P41" s="2"/>
      <c r="R41" s="2"/>
      <c r="T41" s="2"/>
      <c r="V41" s="2"/>
    </row>
    <row r="42" spans="2:22" ht="32.1" customHeight="1" x14ac:dyDescent="0.25">
      <c r="B42" s="43" t="str">
        <f>_xlfn.CONCAT( VLOOKUP(tbGemLevels[[#This Row],[Name]],tbGems[],MATCH("Prefix",tbGems[#Headers],0),FALSE),".",tbGemLevels[[#This Row],[Level]]," ",tbGemLevels[[#This Row],[Name]])</f>
        <v>6.12.155.40 Enduring Cry</v>
      </c>
      <c r="C42" s="2" t="s">
        <v>267</v>
      </c>
      <c r="D42" s="3">
        <v>40</v>
      </c>
      <c r="E42" s="3">
        <v>100</v>
      </c>
      <c r="F42" s="4" t="s">
        <v>117</v>
      </c>
      <c r="G42" s="3">
        <v>0</v>
      </c>
      <c r="H42" s="3">
        <v>0</v>
      </c>
      <c r="I42" s="3"/>
      <c r="J42" s="3"/>
      <c r="K42" s="3"/>
      <c r="L42" s="3"/>
      <c r="M42" s="3"/>
      <c r="N42" s="3"/>
      <c r="P42" s="2"/>
      <c r="R42" s="2"/>
      <c r="T42" s="2"/>
      <c r="V42" s="2"/>
    </row>
    <row r="43" spans="2:22" ht="32.1" customHeight="1" x14ac:dyDescent="0.25">
      <c r="B43" s="44" t="str">
        <f>_xlfn.CONCAT( VLOOKUP(tbGemLevels[[#This Row],[Name]],tbGems[],MATCH("Prefix",tbGems[#Headers],0),FALSE),".",tbGemLevels[[#This Row],[Level]]," ",tbGemLevels[[#This Row],[Name]])</f>
        <v>6.13.2.1 Added Cold Damage Support</v>
      </c>
      <c r="C43" s="2" t="s">
        <v>182</v>
      </c>
      <c r="D43" s="3">
        <v>1</v>
      </c>
      <c r="E43" s="3">
        <v>8</v>
      </c>
      <c r="F43" s="3">
        <v>0</v>
      </c>
      <c r="G43" s="3">
        <v>18</v>
      </c>
      <c r="H43" s="3">
        <v>0</v>
      </c>
      <c r="I43" s="3"/>
      <c r="J43" s="3"/>
      <c r="K43" s="3"/>
      <c r="L43" s="3"/>
      <c r="M43" s="3"/>
      <c r="N43" s="3"/>
      <c r="P43" s="2"/>
      <c r="R43" s="2"/>
      <c r="T43" s="2"/>
      <c r="V43" s="2"/>
    </row>
    <row r="44" spans="2:22" ht="32.1" customHeight="1" x14ac:dyDescent="0.25">
      <c r="B44" s="44" t="str">
        <f>_xlfn.CONCAT( VLOOKUP(tbGemLevels[[#This Row],[Name]],tbGems[],MATCH("Prefix",tbGems[#Headers],0),FALSE),".",tbGemLevels[[#This Row],[Level]]," ",tbGemLevels[[#This Row],[Name]])</f>
        <v>6.13.2.2 Added Cold Damage Support</v>
      </c>
      <c r="C44" s="2" t="s">
        <v>182</v>
      </c>
      <c r="D44" s="3">
        <v>2</v>
      </c>
      <c r="E44" s="3">
        <v>10</v>
      </c>
      <c r="F44" s="3">
        <v>0</v>
      </c>
      <c r="G44" s="3">
        <v>21</v>
      </c>
      <c r="H44" s="3">
        <v>0</v>
      </c>
      <c r="I44" s="3"/>
      <c r="J44" s="3"/>
      <c r="K44" s="3"/>
      <c r="L44" s="3"/>
      <c r="M44" s="3"/>
      <c r="N44" s="3"/>
      <c r="P44" s="2"/>
      <c r="R44" s="2"/>
      <c r="T44" s="2"/>
      <c r="V44" s="2"/>
    </row>
    <row r="45" spans="2:22" ht="32.1" customHeight="1" x14ac:dyDescent="0.25">
      <c r="B45" s="44" t="str">
        <f>_xlfn.CONCAT( VLOOKUP(tbGemLevels[[#This Row],[Name]],tbGems[],MATCH("Prefix",tbGems[#Headers],0),FALSE),".",tbGemLevels[[#This Row],[Level]]," ",tbGemLevels[[#This Row],[Name]])</f>
        <v>6.13.2.3 Added Cold Damage Support</v>
      </c>
      <c r="C45" s="2" t="s">
        <v>182</v>
      </c>
      <c r="D45" s="3">
        <v>3</v>
      </c>
      <c r="E45" s="3">
        <v>13</v>
      </c>
      <c r="F45" s="3">
        <v>0</v>
      </c>
      <c r="G45" s="3">
        <v>25</v>
      </c>
      <c r="H45" s="3">
        <v>0</v>
      </c>
      <c r="I45" s="3"/>
      <c r="J45" s="3"/>
      <c r="K45" s="3"/>
      <c r="L45" s="3"/>
      <c r="M45" s="3"/>
      <c r="N45" s="3"/>
      <c r="P45" s="2"/>
      <c r="R45" s="2"/>
      <c r="T45" s="2"/>
      <c r="V45" s="2"/>
    </row>
    <row r="46" spans="2:22" ht="32.1" customHeight="1" x14ac:dyDescent="0.25">
      <c r="B46" s="44" t="str">
        <f>_xlfn.CONCAT( VLOOKUP(tbGemLevels[[#This Row],[Name]],tbGems[],MATCH("Prefix",tbGems[#Headers],0),FALSE),".",tbGemLevels[[#This Row],[Level]]," ",tbGemLevels[[#This Row],[Name]])</f>
        <v>6.13.2.4 Added Cold Damage Support</v>
      </c>
      <c r="C46" s="2" t="s">
        <v>182</v>
      </c>
      <c r="D46" s="3">
        <v>4</v>
      </c>
      <c r="E46" s="3">
        <v>17</v>
      </c>
      <c r="F46" s="3">
        <v>0</v>
      </c>
      <c r="G46" s="3">
        <v>31</v>
      </c>
      <c r="H46" s="3">
        <v>0</v>
      </c>
      <c r="I46" s="3"/>
      <c r="J46" s="3"/>
      <c r="K46" s="3"/>
      <c r="L46" s="3"/>
      <c r="M46" s="3"/>
      <c r="N46" s="3"/>
      <c r="P46" s="2"/>
      <c r="R46" s="2"/>
      <c r="T46" s="2"/>
      <c r="V46" s="2"/>
    </row>
    <row r="47" spans="2:22" ht="32.1" customHeight="1" x14ac:dyDescent="0.25">
      <c r="B47" s="44" t="str">
        <f>_xlfn.CONCAT( VLOOKUP(tbGemLevels[[#This Row],[Name]],tbGems[],MATCH("Prefix",tbGems[#Headers],0),FALSE),".",tbGemLevels[[#This Row],[Level]]," ",tbGemLevels[[#This Row],[Name]])</f>
        <v>6.13.2.5 Added Cold Damage Support</v>
      </c>
      <c r="C47" s="2" t="s">
        <v>182</v>
      </c>
      <c r="D47" s="3">
        <v>5</v>
      </c>
      <c r="E47" s="3">
        <v>21</v>
      </c>
      <c r="F47" s="3">
        <v>0</v>
      </c>
      <c r="G47" s="3">
        <v>37</v>
      </c>
      <c r="H47" s="3">
        <v>0</v>
      </c>
      <c r="I47" s="3"/>
      <c r="J47" s="3"/>
      <c r="K47" s="3"/>
      <c r="L47" s="3"/>
      <c r="M47" s="3"/>
      <c r="N47" s="3"/>
      <c r="P47" s="2"/>
      <c r="R47" s="2"/>
      <c r="T47" s="2"/>
      <c r="V47" s="2"/>
    </row>
    <row r="48" spans="2:22" ht="32.1" customHeight="1" x14ac:dyDescent="0.25">
      <c r="B48" s="44" t="str">
        <f>_xlfn.CONCAT( VLOOKUP(tbGemLevels[[#This Row],[Name]],tbGems[],MATCH("Prefix",tbGems[#Headers],0),FALSE),".",tbGemLevels[[#This Row],[Level]]," ",tbGemLevels[[#This Row],[Name]])</f>
        <v>6.13.2.6 Added Cold Damage Support</v>
      </c>
      <c r="C48" s="2" t="s">
        <v>182</v>
      </c>
      <c r="D48" s="3">
        <v>6</v>
      </c>
      <c r="E48" s="3">
        <v>25</v>
      </c>
      <c r="F48" s="3">
        <v>0</v>
      </c>
      <c r="G48" s="3">
        <v>43</v>
      </c>
      <c r="H48" s="3">
        <v>0</v>
      </c>
      <c r="I48" s="3"/>
      <c r="J48" s="3"/>
      <c r="K48" s="3"/>
      <c r="L48" s="3"/>
      <c r="M48" s="3"/>
      <c r="N48" s="3"/>
      <c r="P48" s="2"/>
      <c r="R48" s="2"/>
      <c r="T48" s="2"/>
      <c r="V48" s="2"/>
    </row>
    <row r="49" spans="2:22" ht="32.1" customHeight="1" x14ac:dyDescent="0.25">
      <c r="B49" s="44" t="str">
        <f>_xlfn.CONCAT( VLOOKUP(tbGemLevels[[#This Row],[Name]],tbGems[],MATCH("Prefix",tbGems[#Headers],0),FALSE),".",tbGemLevels[[#This Row],[Level]]," ",tbGemLevels[[#This Row],[Name]])</f>
        <v>6.13.2.7 Added Cold Damage Support</v>
      </c>
      <c r="C49" s="2" t="s">
        <v>182</v>
      </c>
      <c r="D49" s="3">
        <v>7</v>
      </c>
      <c r="E49" s="3">
        <v>29</v>
      </c>
      <c r="F49" s="3">
        <v>0</v>
      </c>
      <c r="G49" s="3">
        <v>49</v>
      </c>
      <c r="H49" s="3">
        <v>0</v>
      </c>
      <c r="I49" s="3"/>
      <c r="J49" s="3"/>
      <c r="K49" s="3"/>
      <c r="L49" s="3"/>
      <c r="M49" s="3"/>
      <c r="N49" s="3"/>
      <c r="P49" s="2"/>
      <c r="R49" s="2"/>
      <c r="T49" s="2"/>
      <c r="V49" s="2"/>
    </row>
    <row r="50" spans="2:22" ht="32.1" customHeight="1" x14ac:dyDescent="0.25">
      <c r="B50" s="44" t="str">
        <f>_xlfn.CONCAT( VLOOKUP(tbGemLevels[[#This Row],[Name]],tbGems[],MATCH("Prefix",tbGems[#Headers],0),FALSE),".",tbGemLevels[[#This Row],[Level]]," ",tbGemLevels[[#This Row],[Name]])</f>
        <v>6.13.2.8 Added Cold Damage Support</v>
      </c>
      <c r="C50" s="2" t="s">
        <v>182</v>
      </c>
      <c r="D50" s="3">
        <v>8</v>
      </c>
      <c r="E50" s="3">
        <v>33</v>
      </c>
      <c r="F50" s="3">
        <v>0</v>
      </c>
      <c r="G50" s="3">
        <v>55</v>
      </c>
      <c r="H50" s="3">
        <v>0</v>
      </c>
      <c r="I50" s="3"/>
      <c r="J50" s="3"/>
      <c r="K50" s="3"/>
      <c r="L50" s="3"/>
      <c r="M50" s="3"/>
      <c r="N50" s="3"/>
      <c r="P50" s="2"/>
      <c r="R50" s="2"/>
      <c r="T50" s="2"/>
      <c r="V50" s="2"/>
    </row>
    <row r="51" spans="2:22" ht="32.1" customHeight="1" x14ac:dyDescent="0.25">
      <c r="B51" s="44" t="str">
        <f>_xlfn.CONCAT( VLOOKUP(tbGemLevels[[#This Row],[Name]],tbGems[],MATCH("Prefix",tbGems[#Headers],0),FALSE),".",tbGemLevels[[#This Row],[Level]]," ",tbGemLevels[[#This Row],[Name]])</f>
        <v>6.13.2.9 Added Cold Damage Support</v>
      </c>
      <c r="C51" s="2" t="s">
        <v>182</v>
      </c>
      <c r="D51" s="3">
        <v>9</v>
      </c>
      <c r="E51" s="3">
        <v>37</v>
      </c>
      <c r="F51" s="3">
        <v>0</v>
      </c>
      <c r="G51" s="3">
        <v>61</v>
      </c>
      <c r="H51" s="3">
        <v>0</v>
      </c>
      <c r="I51" s="3"/>
      <c r="J51" s="3"/>
      <c r="K51" s="3"/>
      <c r="L51" s="3"/>
      <c r="M51" s="3"/>
      <c r="N51" s="3"/>
      <c r="P51" s="2"/>
      <c r="R51" s="2"/>
      <c r="T51" s="2"/>
      <c r="V51" s="2"/>
    </row>
    <row r="52" spans="2:22" ht="32.1" customHeight="1" x14ac:dyDescent="0.25">
      <c r="B52" s="44" t="str">
        <f>_xlfn.CONCAT( VLOOKUP(tbGemLevels[[#This Row],[Name]],tbGems[],MATCH("Prefix",tbGems[#Headers],0),FALSE),".",tbGemLevels[[#This Row],[Level]]," ",tbGemLevels[[#This Row],[Name]])</f>
        <v>6.13.2.10 Added Cold Damage Support</v>
      </c>
      <c r="C52" s="2" t="s">
        <v>182</v>
      </c>
      <c r="D52" s="3">
        <v>10</v>
      </c>
      <c r="E52" s="3">
        <v>40</v>
      </c>
      <c r="F52" s="3">
        <v>0</v>
      </c>
      <c r="G52" s="3">
        <v>66</v>
      </c>
      <c r="H52" s="3">
        <v>0</v>
      </c>
      <c r="I52" s="3"/>
      <c r="J52" s="3"/>
      <c r="K52" s="3"/>
      <c r="L52" s="3"/>
      <c r="M52" s="3"/>
      <c r="N52" s="3"/>
      <c r="P52" s="2"/>
      <c r="R52" s="2"/>
      <c r="T52" s="2"/>
      <c r="V52" s="2"/>
    </row>
    <row r="53" spans="2:22" ht="32.1" customHeight="1" x14ac:dyDescent="0.25">
      <c r="B53" s="44" t="str">
        <f>_xlfn.CONCAT( VLOOKUP(tbGemLevels[[#This Row],[Name]],tbGems[],MATCH("Prefix",tbGems[#Headers],0),FALSE),".",tbGemLevels[[#This Row],[Level]]," ",tbGemLevels[[#This Row],[Name]])</f>
        <v>6.13.2.11 Added Cold Damage Support</v>
      </c>
      <c r="C53" s="2" t="s">
        <v>182</v>
      </c>
      <c r="D53" s="3">
        <v>11</v>
      </c>
      <c r="E53" s="3">
        <v>43</v>
      </c>
      <c r="F53" s="3">
        <v>0</v>
      </c>
      <c r="G53" s="3">
        <v>70</v>
      </c>
      <c r="H53" s="3">
        <v>0</v>
      </c>
      <c r="I53" s="3"/>
      <c r="J53" s="3"/>
      <c r="K53" s="3"/>
      <c r="L53" s="3"/>
      <c r="M53" s="3"/>
      <c r="N53" s="3"/>
      <c r="P53" s="2"/>
      <c r="R53" s="2"/>
      <c r="T53" s="2"/>
      <c r="V53" s="2"/>
    </row>
    <row r="54" spans="2:22" ht="32.1" customHeight="1" x14ac:dyDescent="0.25">
      <c r="B54" s="44" t="str">
        <f>_xlfn.CONCAT( VLOOKUP(tbGemLevels[[#This Row],[Name]],tbGems[],MATCH("Prefix",tbGems[#Headers],0),FALSE),".",tbGemLevels[[#This Row],[Level]]," ",tbGemLevels[[#This Row],[Name]])</f>
        <v>6.13.2.12 Added Cold Damage Support</v>
      </c>
      <c r="C54" s="2" t="s">
        <v>182</v>
      </c>
      <c r="D54" s="3">
        <v>12</v>
      </c>
      <c r="E54" s="3">
        <v>46</v>
      </c>
      <c r="F54" s="3">
        <v>0</v>
      </c>
      <c r="G54" s="3">
        <v>75</v>
      </c>
      <c r="H54" s="3">
        <v>0</v>
      </c>
      <c r="I54" s="3"/>
      <c r="J54" s="3"/>
      <c r="K54" s="3"/>
      <c r="L54" s="3"/>
      <c r="M54" s="3"/>
      <c r="N54" s="3"/>
      <c r="P54" s="2"/>
      <c r="R54" s="2"/>
      <c r="T54" s="2"/>
      <c r="V54" s="2"/>
    </row>
    <row r="55" spans="2:22" ht="32.1" customHeight="1" x14ac:dyDescent="0.25">
      <c r="B55" s="44" t="str">
        <f>_xlfn.CONCAT( VLOOKUP(tbGemLevels[[#This Row],[Name]],tbGems[],MATCH("Prefix",tbGems[#Headers],0),FALSE),".",tbGemLevels[[#This Row],[Level]]," ",tbGemLevels[[#This Row],[Name]])</f>
        <v>6.13.2.13 Added Cold Damage Support</v>
      </c>
      <c r="C55" s="2" t="s">
        <v>182</v>
      </c>
      <c r="D55" s="3">
        <v>13</v>
      </c>
      <c r="E55" s="3">
        <v>49</v>
      </c>
      <c r="F55" s="3">
        <v>0</v>
      </c>
      <c r="G55" s="3">
        <v>79</v>
      </c>
      <c r="H55" s="3">
        <v>0</v>
      </c>
      <c r="I55" s="3"/>
      <c r="J55" s="3"/>
      <c r="K55" s="3"/>
      <c r="L55" s="3"/>
      <c r="M55" s="3"/>
      <c r="N55" s="3"/>
      <c r="P55" s="2"/>
      <c r="R55" s="2"/>
      <c r="T55" s="2"/>
      <c r="V55" s="2"/>
    </row>
    <row r="56" spans="2:22" ht="32.1" customHeight="1" x14ac:dyDescent="0.25">
      <c r="B56" s="44" t="str">
        <f>_xlfn.CONCAT( VLOOKUP(tbGemLevels[[#This Row],[Name]],tbGems[],MATCH("Prefix",tbGems[#Headers],0),FALSE),".",tbGemLevels[[#This Row],[Level]]," ",tbGemLevels[[#This Row],[Name]])</f>
        <v>6.13.2.14 Added Cold Damage Support</v>
      </c>
      <c r="C56" s="2" t="s">
        <v>182</v>
      </c>
      <c r="D56" s="3">
        <v>14</v>
      </c>
      <c r="E56" s="3">
        <v>52</v>
      </c>
      <c r="F56" s="3">
        <v>0</v>
      </c>
      <c r="G56" s="3">
        <v>84</v>
      </c>
      <c r="H56" s="3">
        <v>0</v>
      </c>
      <c r="I56" s="3"/>
      <c r="J56" s="3"/>
      <c r="K56" s="3"/>
      <c r="L56" s="3"/>
      <c r="M56" s="3"/>
      <c r="N56" s="3"/>
      <c r="P56" s="2"/>
      <c r="R56" s="2"/>
      <c r="T56" s="2"/>
      <c r="V56" s="2"/>
    </row>
    <row r="57" spans="2:22" ht="32.1" customHeight="1" x14ac:dyDescent="0.25">
      <c r="B57" s="44" t="str">
        <f>_xlfn.CONCAT( VLOOKUP(tbGemLevels[[#This Row],[Name]],tbGems[],MATCH("Prefix",tbGems[#Headers],0),FALSE),".",tbGemLevels[[#This Row],[Level]]," ",tbGemLevels[[#This Row],[Name]])</f>
        <v>6.13.2.15 Added Cold Damage Support</v>
      </c>
      <c r="C57" s="2" t="s">
        <v>182</v>
      </c>
      <c r="D57" s="3">
        <v>15</v>
      </c>
      <c r="E57" s="3">
        <v>55</v>
      </c>
      <c r="F57" s="3">
        <v>0</v>
      </c>
      <c r="G57" s="3">
        <v>88</v>
      </c>
      <c r="H57" s="3">
        <v>0</v>
      </c>
      <c r="I57" s="3"/>
      <c r="J57" s="3"/>
      <c r="K57" s="3"/>
      <c r="L57" s="3"/>
      <c r="M57" s="3"/>
      <c r="N57" s="3"/>
      <c r="P57" s="2"/>
      <c r="R57" s="2"/>
      <c r="T57" s="2"/>
      <c r="V57" s="2"/>
    </row>
    <row r="58" spans="2:22" ht="32.1" customHeight="1" x14ac:dyDescent="0.25">
      <c r="B58" s="44" t="str">
        <f>_xlfn.CONCAT( VLOOKUP(tbGemLevels[[#This Row],[Name]],tbGems[],MATCH("Prefix",tbGems[#Headers],0),FALSE),".",tbGemLevels[[#This Row],[Level]]," ",tbGemLevels[[#This Row],[Name]])</f>
        <v>6.13.2.16 Added Cold Damage Support</v>
      </c>
      <c r="C58" s="2" t="s">
        <v>182</v>
      </c>
      <c r="D58" s="3">
        <v>16</v>
      </c>
      <c r="E58" s="3">
        <v>58</v>
      </c>
      <c r="F58" s="3">
        <v>0</v>
      </c>
      <c r="G58" s="3">
        <v>93</v>
      </c>
      <c r="H58" s="3">
        <v>0</v>
      </c>
      <c r="I58" s="3"/>
      <c r="J58" s="3"/>
      <c r="K58" s="3"/>
      <c r="L58" s="3"/>
      <c r="M58" s="3"/>
      <c r="N58" s="3"/>
      <c r="P58" s="2"/>
      <c r="R58" s="2"/>
      <c r="T58" s="2"/>
      <c r="V58" s="2"/>
    </row>
    <row r="59" spans="2:22" ht="32.1" customHeight="1" x14ac:dyDescent="0.25">
      <c r="B59" s="44" t="str">
        <f>_xlfn.CONCAT( VLOOKUP(tbGemLevels[[#This Row],[Name]],tbGems[],MATCH("Prefix",tbGems[#Headers],0),FALSE),".",tbGemLevels[[#This Row],[Level]]," ",tbGemLevels[[#This Row],[Name]])</f>
        <v>6.13.2.17 Added Cold Damage Support</v>
      </c>
      <c r="C59" s="2" t="s">
        <v>182</v>
      </c>
      <c r="D59" s="3">
        <v>17</v>
      </c>
      <c r="E59" s="3">
        <v>61</v>
      </c>
      <c r="F59" s="3">
        <v>0</v>
      </c>
      <c r="G59" s="3">
        <v>97</v>
      </c>
      <c r="H59" s="3">
        <v>0</v>
      </c>
      <c r="I59" s="3"/>
      <c r="J59" s="3"/>
      <c r="K59" s="3"/>
      <c r="L59" s="3"/>
      <c r="M59" s="3"/>
      <c r="N59" s="3"/>
      <c r="P59" s="2"/>
      <c r="R59" s="2"/>
      <c r="T59" s="2"/>
      <c r="V59" s="2"/>
    </row>
    <row r="60" spans="2:22" ht="32.1" customHeight="1" x14ac:dyDescent="0.25">
      <c r="B60" s="44" t="str">
        <f>_xlfn.CONCAT( VLOOKUP(tbGemLevels[[#This Row],[Name]],tbGems[],MATCH("Prefix",tbGems[#Headers],0),FALSE),".",tbGemLevels[[#This Row],[Level]]," ",tbGemLevels[[#This Row],[Name]])</f>
        <v>6.13.2.18 Added Cold Damage Support</v>
      </c>
      <c r="C60" s="2" t="s">
        <v>182</v>
      </c>
      <c r="D60" s="3">
        <v>18</v>
      </c>
      <c r="E60" s="3">
        <v>64</v>
      </c>
      <c r="F60" s="3">
        <v>0</v>
      </c>
      <c r="G60" s="3">
        <v>102</v>
      </c>
      <c r="H60" s="3">
        <v>0</v>
      </c>
      <c r="I60" s="3"/>
      <c r="J60" s="3"/>
      <c r="K60" s="3"/>
      <c r="L60" s="3"/>
      <c r="M60" s="3"/>
      <c r="N60" s="3"/>
      <c r="P60" s="2"/>
      <c r="R60" s="2"/>
      <c r="T60" s="2"/>
      <c r="V60" s="2"/>
    </row>
    <row r="61" spans="2:22" ht="32.1" customHeight="1" x14ac:dyDescent="0.25">
      <c r="B61" s="44" t="str">
        <f>_xlfn.CONCAT( VLOOKUP(tbGemLevels[[#This Row],[Name]],tbGems[],MATCH("Prefix",tbGems[#Headers],0),FALSE),".",tbGemLevels[[#This Row],[Level]]," ",tbGemLevels[[#This Row],[Name]])</f>
        <v>6.13.2.19 Added Cold Damage Support</v>
      </c>
      <c r="C61" s="2" t="s">
        <v>182</v>
      </c>
      <c r="D61" s="3">
        <v>19</v>
      </c>
      <c r="E61" s="3">
        <v>67</v>
      </c>
      <c r="F61" s="3">
        <v>0</v>
      </c>
      <c r="G61" s="3">
        <v>106</v>
      </c>
      <c r="H61" s="3">
        <v>0</v>
      </c>
      <c r="I61" s="3"/>
      <c r="J61" s="3"/>
      <c r="K61" s="3"/>
      <c r="L61" s="3"/>
      <c r="M61" s="3"/>
      <c r="N61" s="3"/>
      <c r="P61" s="2"/>
      <c r="R61" s="2"/>
      <c r="T61" s="2"/>
      <c r="V61" s="2"/>
    </row>
    <row r="62" spans="2:22" ht="32.1" customHeight="1" x14ac:dyDescent="0.25">
      <c r="B62" s="44" t="str">
        <f>_xlfn.CONCAT( VLOOKUP(tbGemLevels[[#This Row],[Name]],tbGems[],MATCH("Prefix",tbGems[#Headers],0),FALSE),".",tbGemLevels[[#This Row],[Level]]," ",tbGemLevels[[#This Row],[Name]])</f>
        <v>6.13.2.20 Added Cold Damage Support</v>
      </c>
      <c r="C62" s="2" t="s">
        <v>182</v>
      </c>
      <c r="D62" s="3">
        <v>20</v>
      </c>
      <c r="E62" s="3">
        <v>70</v>
      </c>
      <c r="F62" s="3">
        <v>0</v>
      </c>
      <c r="G62" s="3">
        <v>111</v>
      </c>
      <c r="H62" s="3">
        <v>0</v>
      </c>
      <c r="I62" s="3"/>
      <c r="J62" s="3"/>
      <c r="K62" s="3"/>
      <c r="L62" s="3"/>
      <c r="M62" s="3"/>
      <c r="N62" s="3"/>
      <c r="P62" s="2"/>
      <c r="R62" s="2"/>
      <c r="T62" s="2"/>
      <c r="V62" s="2"/>
    </row>
    <row r="63" spans="2:22" ht="32.1" customHeight="1" x14ac:dyDescent="0.25">
      <c r="B63" s="44" t="str">
        <f>_xlfn.CONCAT( VLOOKUP(tbGemLevels[[#This Row],[Name]],tbGems[],MATCH("Prefix",tbGems[#Headers],0),FALSE),".",tbGemLevels[[#This Row],[Level]]," ",tbGemLevels[[#This Row],[Name]])</f>
        <v>6.13.2.21 Added Cold Damage Support</v>
      </c>
      <c r="C63" s="2" t="s">
        <v>182</v>
      </c>
      <c r="D63" s="3">
        <v>21</v>
      </c>
      <c r="E63" s="3">
        <v>72</v>
      </c>
      <c r="F63" s="3">
        <v>0</v>
      </c>
      <c r="G63" s="3">
        <v>114</v>
      </c>
      <c r="H63" s="3">
        <v>0</v>
      </c>
      <c r="I63" s="3"/>
      <c r="J63" s="3"/>
      <c r="K63" s="3"/>
      <c r="L63" s="3"/>
      <c r="M63" s="3"/>
      <c r="N63" s="3"/>
      <c r="P63" s="2"/>
      <c r="R63" s="2"/>
      <c r="T63" s="2"/>
      <c r="V63" s="2"/>
    </row>
    <row r="64" spans="2:22" ht="32.1" customHeight="1" x14ac:dyDescent="0.25">
      <c r="B64" s="44" t="str">
        <f>_xlfn.CONCAT( VLOOKUP(tbGemLevels[[#This Row],[Name]],tbGems[],MATCH("Prefix",tbGems[#Headers],0),FALSE),".",tbGemLevels[[#This Row],[Level]]," ",tbGemLevels[[#This Row],[Name]])</f>
        <v>6.13.2.22 Added Cold Damage Support</v>
      </c>
      <c r="C64" s="2" t="s">
        <v>182</v>
      </c>
      <c r="D64" s="3">
        <v>22</v>
      </c>
      <c r="E64" s="3">
        <v>74</v>
      </c>
      <c r="F64" s="3">
        <v>0</v>
      </c>
      <c r="G64" s="4" t="s">
        <v>117</v>
      </c>
      <c r="H64" s="3">
        <v>0</v>
      </c>
      <c r="I64" s="3"/>
      <c r="J64" s="3"/>
      <c r="K64" s="3"/>
      <c r="L64" s="3"/>
      <c r="M64" s="3"/>
      <c r="N64" s="3"/>
      <c r="P64" s="2"/>
      <c r="R64" s="2"/>
      <c r="T64" s="2"/>
      <c r="V64" s="2"/>
    </row>
    <row r="65" spans="2:22" ht="32.1" customHeight="1" x14ac:dyDescent="0.25">
      <c r="B65" s="44" t="str">
        <f>_xlfn.CONCAT( VLOOKUP(tbGemLevels[[#This Row],[Name]],tbGems[],MATCH("Prefix",tbGems[#Headers],0),FALSE),".",tbGemLevels[[#This Row],[Level]]," ",tbGemLevels[[#This Row],[Name]])</f>
        <v>6.13.2.23 Added Cold Damage Support</v>
      </c>
      <c r="C65" s="2" t="s">
        <v>182</v>
      </c>
      <c r="D65" s="3">
        <v>23</v>
      </c>
      <c r="E65" s="3">
        <v>76</v>
      </c>
      <c r="F65" s="3">
        <v>0</v>
      </c>
      <c r="G65" s="4" t="s">
        <v>117</v>
      </c>
      <c r="H65" s="3">
        <v>0</v>
      </c>
      <c r="I65" s="3"/>
      <c r="J65" s="3"/>
      <c r="K65" s="3"/>
      <c r="L65" s="3"/>
      <c r="M65" s="3"/>
      <c r="N65" s="3"/>
      <c r="P65" s="2"/>
      <c r="R65" s="2"/>
      <c r="T65" s="2"/>
      <c r="V65" s="2"/>
    </row>
    <row r="66" spans="2:22" ht="32.1" customHeight="1" x14ac:dyDescent="0.25">
      <c r="B66" s="44" t="str">
        <f>_xlfn.CONCAT( VLOOKUP(tbGemLevels[[#This Row],[Name]],tbGems[],MATCH("Prefix",tbGems[#Headers],0),FALSE),".",tbGemLevels[[#This Row],[Level]]," ",tbGemLevels[[#This Row],[Name]])</f>
        <v>6.13.2.24 Added Cold Damage Support</v>
      </c>
      <c r="C66" s="2" t="s">
        <v>182</v>
      </c>
      <c r="D66" s="3">
        <v>24</v>
      </c>
      <c r="E66" s="3">
        <v>78</v>
      </c>
      <c r="F66" s="3">
        <v>0</v>
      </c>
      <c r="G66" s="4" t="s">
        <v>117</v>
      </c>
      <c r="H66" s="3">
        <v>0</v>
      </c>
      <c r="I66" s="3"/>
      <c r="J66" s="3"/>
      <c r="K66" s="3"/>
      <c r="L66" s="3"/>
      <c r="M66" s="3"/>
      <c r="N66" s="3"/>
      <c r="P66" s="2"/>
      <c r="R66" s="2"/>
      <c r="T66" s="2"/>
      <c r="V66" s="2"/>
    </row>
    <row r="67" spans="2:22" ht="32.1" customHeight="1" x14ac:dyDescent="0.25">
      <c r="B67" s="44" t="str">
        <f>_xlfn.CONCAT( VLOOKUP(tbGemLevels[[#This Row],[Name]],tbGems[],MATCH("Prefix",tbGems[#Headers],0),FALSE),".",tbGemLevels[[#This Row],[Level]]," ",tbGemLevels[[#This Row],[Name]])</f>
        <v>6.13.2.25 Added Cold Damage Support</v>
      </c>
      <c r="C67" s="2" t="s">
        <v>182</v>
      </c>
      <c r="D67" s="3">
        <v>25</v>
      </c>
      <c r="E67" s="3">
        <v>80</v>
      </c>
      <c r="F67" s="3">
        <v>0</v>
      </c>
      <c r="G67" s="4" t="s">
        <v>117</v>
      </c>
      <c r="H67" s="3">
        <v>0</v>
      </c>
      <c r="I67" s="3"/>
      <c r="J67" s="3"/>
      <c r="K67" s="3"/>
      <c r="L67" s="3"/>
      <c r="M67" s="3"/>
      <c r="N67" s="3"/>
      <c r="P67" s="2"/>
      <c r="R67" s="2"/>
      <c r="T67" s="2"/>
      <c r="V67" s="2"/>
    </row>
    <row r="68" spans="2:22" ht="32.1" customHeight="1" x14ac:dyDescent="0.25">
      <c r="B68" s="44" t="str">
        <f>_xlfn.CONCAT( VLOOKUP(tbGemLevels[[#This Row],[Name]],tbGems[],MATCH("Prefix",tbGems[#Headers],0),FALSE),".",tbGemLevels[[#This Row],[Level]]," ",tbGemLevels[[#This Row],[Name]])</f>
        <v>6.13.2.26 Added Cold Damage Support</v>
      </c>
      <c r="C68" s="2" t="s">
        <v>182</v>
      </c>
      <c r="D68" s="3">
        <v>26</v>
      </c>
      <c r="E68" s="3">
        <v>82</v>
      </c>
      <c r="F68" s="3">
        <v>0</v>
      </c>
      <c r="G68" s="4" t="s">
        <v>117</v>
      </c>
      <c r="H68" s="3">
        <v>0</v>
      </c>
      <c r="I68" s="3"/>
      <c r="J68" s="3"/>
      <c r="K68" s="3"/>
      <c r="L68" s="3"/>
      <c r="M68" s="3"/>
      <c r="N68" s="3"/>
      <c r="P68" s="2"/>
      <c r="R68" s="2"/>
      <c r="T68" s="2"/>
      <c r="V68" s="2"/>
    </row>
    <row r="69" spans="2:22" ht="32.1" customHeight="1" x14ac:dyDescent="0.25">
      <c r="B69" s="44" t="str">
        <f>_xlfn.CONCAT( VLOOKUP(tbGemLevels[[#This Row],[Name]],tbGems[],MATCH("Prefix",tbGems[#Headers],0),FALSE),".",tbGemLevels[[#This Row],[Level]]," ",tbGemLevels[[#This Row],[Name]])</f>
        <v>6.13.2.27 Added Cold Damage Support</v>
      </c>
      <c r="C69" s="2" t="s">
        <v>182</v>
      </c>
      <c r="D69" s="3">
        <v>27</v>
      </c>
      <c r="E69" s="3">
        <v>84</v>
      </c>
      <c r="F69" s="3">
        <v>0</v>
      </c>
      <c r="G69" s="4" t="s">
        <v>117</v>
      </c>
      <c r="H69" s="3">
        <v>0</v>
      </c>
      <c r="I69" s="3"/>
      <c r="J69" s="3"/>
      <c r="K69" s="3"/>
      <c r="L69" s="3"/>
      <c r="M69" s="3"/>
      <c r="N69" s="3"/>
      <c r="P69" s="2"/>
      <c r="R69" s="2"/>
      <c r="T69" s="2"/>
      <c r="V69" s="2"/>
    </row>
    <row r="70" spans="2:22" ht="32.1" customHeight="1" x14ac:dyDescent="0.25">
      <c r="B70" s="44" t="str">
        <f>_xlfn.CONCAT( VLOOKUP(tbGemLevels[[#This Row],[Name]],tbGems[],MATCH("Prefix",tbGems[#Headers],0),FALSE),".",tbGemLevels[[#This Row],[Level]]," ",tbGemLevels[[#This Row],[Name]])</f>
        <v>6.13.2.28 Added Cold Damage Support</v>
      </c>
      <c r="C70" s="2" t="s">
        <v>182</v>
      </c>
      <c r="D70" s="3">
        <v>28</v>
      </c>
      <c r="E70" s="3">
        <v>86</v>
      </c>
      <c r="F70" s="3">
        <v>0</v>
      </c>
      <c r="G70" s="4" t="s">
        <v>117</v>
      </c>
      <c r="H70" s="3">
        <v>0</v>
      </c>
      <c r="I70" s="3"/>
      <c r="J70" s="3"/>
      <c r="K70" s="3"/>
      <c r="L70" s="3"/>
      <c r="M70" s="3"/>
      <c r="N70" s="3"/>
      <c r="P70" s="2"/>
      <c r="R70" s="2"/>
      <c r="T70" s="2"/>
      <c r="V70" s="2"/>
    </row>
    <row r="71" spans="2:22" ht="32.1" customHeight="1" x14ac:dyDescent="0.25">
      <c r="B71" s="44" t="str">
        <f>_xlfn.CONCAT( VLOOKUP(tbGemLevels[[#This Row],[Name]],tbGems[],MATCH("Prefix",tbGems[#Headers],0),FALSE),".",tbGemLevels[[#This Row],[Level]]," ",tbGemLevels[[#This Row],[Name]])</f>
        <v>6.13.2.29 Added Cold Damage Support</v>
      </c>
      <c r="C71" s="2" t="s">
        <v>182</v>
      </c>
      <c r="D71" s="3">
        <v>29</v>
      </c>
      <c r="E71" s="3">
        <v>88</v>
      </c>
      <c r="F71" s="3">
        <v>0</v>
      </c>
      <c r="G71" s="4" t="s">
        <v>117</v>
      </c>
      <c r="H71" s="3">
        <v>0</v>
      </c>
      <c r="I71" s="3"/>
      <c r="J71" s="3"/>
      <c r="K71" s="3"/>
      <c r="L71" s="3"/>
      <c r="M71" s="3"/>
      <c r="N71" s="3"/>
      <c r="P71" s="2"/>
      <c r="R71" s="2"/>
      <c r="T71" s="2"/>
      <c r="V71" s="2"/>
    </row>
    <row r="72" spans="2:22" ht="32.1" customHeight="1" x14ac:dyDescent="0.25">
      <c r="B72" s="44" t="str">
        <f>_xlfn.CONCAT( VLOOKUP(tbGemLevels[[#This Row],[Name]],tbGems[],MATCH("Prefix",tbGems[#Headers],0),FALSE),".",tbGemLevels[[#This Row],[Level]]," ",tbGemLevels[[#This Row],[Name]])</f>
        <v>6.13.2.30 Added Cold Damage Support</v>
      </c>
      <c r="C72" s="2" t="s">
        <v>182</v>
      </c>
      <c r="D72" s="3">
        <v>30</v>
      </c>
      <c r="E72" s="3">
        <v>90</v>
      </c>
      <c r="F72" s="3">
        <v>0</v>
      </c>
      <c r="G72" s="4" t="s">
        <v>117</v>
      </c>
      <c r="H72" s="3">
        <v>0</v>
      </c>
      <c r="I72" s="3"/>
      <c r="J72" s="3"/>
      <c r="K72" s="3"/>
      <c r="L72" s="3"/>
      <c r="M72" s="3"/>
      <c r="N72" s="3"/>
      <c r="P72" s="2"/>
      <c r="R72" s="2"/>
      <c r="T72" s="2"/>
      <c r="V72" s="2"/>
    </row>
    <row r="73" spans="2:22" ht="32.1" customHeight="1" x14ac:dyDescent="0.25">
      <c r="B73" s="44" t="str">
        <f>_xlfn.CONCAT( VLOOKUP(tbGemLevels[[#This Row],[Name]],tbGems[],MATCH("Prefix",tbGems[#Headers],0),FALSE),".",tbGemLevels[[#This Row],[Level]]," ",tbGemLevels[[#This Row],[Name]])</f>
        <v>6.13.2.31 Added Cold Damage Support</v>
      </c>
      <c r="C73" s="2" t="s">
        <v>182</v>
      </c>
      <c r="D73" s="3">
        <v>31</v>
      </c>
      <c r="E73" s="3">
        <v>91</v>
      </c>
      <c r="F73" s="3">
        <v>0</v>
      </c>
      <c r="G73" s="4" t="s">
        <v>117</v>
      </c>
      <c r="H73" s="3">
        <v>0</v>
      </c>
      <c r="I73" s="3"/>
      <c r="J73" s="3"/>
      <c r="K73" s="3"/>
      <c r="L73" s="3"/>
      <c r="M73" s="3"/>
      <c r="N73" s="3"/>
      <c r="P73" s="2"/>
      <c r="R73" s="2"/>
      <c r="T73" s="2"/>
      <c r="V73" s="2"/>
    </row>
    <row r="74" spans="2:22" ht="32.1" customHeight="1" x14ac:dyDescent="0.25">
      <c r="B74" s="44" t="str">
        <f>_xlfn.CONCAT( VLOOKUP(tbGemLevels[[#This Row],[Name]],tbGems[],MATCH("Prefix",tbGems[#Headers],0),FALSE),".",tbGemLevels[[#This Row],[Level]]," ",tbGemLevels[[#This Row],[Name]])</f>
        <v>6.13.2.32 Added Cold Damage Support</v>
      </c>
      <c r="C74" s="2" t="s">
        <v>182</v>
      </c>
      <c r="D74" s="3">
        <v>32</v>
      </c>
      <c r="E74" s="3">
        <v>92</v>
      </c>
      <c r="F74" s="3">
        <v>0</v>
      </c>
      <c r="G74" s="4" t="s">
        <v>117</v>
      </c>
      <c r="H74" s="3">
        <v>0</v>
      </c>
      <c r="I74" s="3"/>
      <c r="J74" s="3"/>
      <c r="K74" s="3"/>
      <c r="L74" s="3"/>
      <c r="M74" s="3"/>
      <c r="N74" s="3"/>
      <c r="P74" s="2"/>
      <c r="R74" s="2"/>
      <c r="T74" s="2"/>
      <c r="V74" s="2"/>
    </row>
    <row r="75" spans="2:22" ht="32.1" customHeight="1" x14ac:dyDescent="0.25">
      <c r="B75" s="44" t="str">
        <f>_xlfn.CONCAT( VLOOKUP(tbGemLevels[[#This Row],[Name]],tbGems[],MATCH("Prefix",tbGems[#Headers],0),FALSE),".",tbGemLevels[[#This Row],[Level]]," ",tbGemLevels[[#This Row],[Name]])</f>
        <v>6.13.2.33 Added Cold Damage Support</v>
      </c>
      <c r="C75" s="2" t="s">
        <v>182</v>
      </c>
      <c r="D75" s="3">
        <v>33</v>
      </c>
      <c r="E75" s="3">
        <v>93</v>
      </c>
      <c r="F75" s="3">
        <v>0</v>
      </c>
      <c r="G75" s="4" t="s">
        <v>117</v>
      </c>
      <c r="H75" s="3">
        <v>0</v>
      </c>
      <c r="I75" s="3"/>
      <c r="J75" s="3"/>
      <c r="K75" s="3"/>
      <c r="L75" s="3"/>
      <c r="M75" s="3"/>
      <c r="N75" s="3"/>
      <c r="P75" s="2"/>
      <c r="R75" s="2"/>
      <c r="T75" s="2"/>
      <c r="V75" s="2"/>
    </row>
    <row r="76" spans="2:22" ht="32.1" customHeight="1" x14ac:dyDescent="0.25">
      <c r="B76" s="44" t="str">
        <f>_xlfn.CONCAT( VLOOKUP(tbGemLevels[[#This Row],[Name]],tbGems[],MATCH("Prefix",tbGems[#Headers],0),FALSE),".",tbGemLevels[[#This Row],[Level]]," ",tbGemLevels[[#This Row],[Name]])</f>
        <v>6.13.2.34 Added Cold Damage Support</v>
      </c>
      <c r="C76" s="2" t="s">
        <v>182</v>
      </c>
      <c r="D76" s="3">
        <v>34</v>
      </c>
      <c r="E76" s="3">
        <v>94</v>
      </c>
      <c r="F76" s="3">
        <v>0</v>
      </c>
      <c r="G76" s="4" t="s">
        <v>117</v>
      </c>
      <c r="H76" s="3">
        <v>0</v>
      </c>
      <c r="I76" s="3"/>
      <c r="J76" s="3"/>
      <c r="K76" s="3"/>
      <c r="L76" s="3"/>
      <c r="M76" s="3"/>
      <c r="N76" s="3"/>
      <c r="P76" s="2"/>
      <c r="R76" s="2"/>
      <c r="T76" s="2"/>
      <c r="V76" s="2"/>
    </row>
    <row r="77" spans="2:22" ht="32.1" customHeight="1" x14ac:dyDescent="0.25">
      <c r="B77" s="44" t="str">
        <f>_xlfn.CONCAT( VLOOKUP(tbGemLevels[[#This Row],[Name]],tbGems[],MATCH("Prefix",tbGems[#Headers],0),FALSE),".",tbGemLevels[[#This Row],[Level]]," ",tbGemLevels[[#This Row],[Name]])</f>
        <v>6.13.2.35 Added Cold Damage Support</v>
      </c>
      <c r="C77" s="2" t="s">
        <v>182</v>
      </c>
      <c r="D77" s="3">
        <v>35</v>
      </c>
      <c r="E77" s="3">
        <v>95</v>
      </c>
      <c r="F77" s="3">
        <v>0</v>
      </c>
      <c r="G77" s="4" t="s">
        <v>117</v>
      </c>
      <c r="H77" s="3">
        <v>0</v>
      </c>
      <c r="I77" s="3"/>
      <c r="J77" s="3"/>
      <c r="K77" s="3"/>
      <c r="L77" s="3"/>
      <c r="M77" s="3"/>
      <c r="N77" s="3"/>
      <c r="P77" s="2"/>
      <c r="R77" s="2"/>
      <c r="T77" s="2"/>
      <c r="V77" s="2"/>
    </row>
    <row r="78" spans="2:22" ht="32.1" customHeight="1" x14ac:dyDescent="0.25">
      <c r="B78" s="44" t="str">
        <f>_xlfn.CONCAT( VLOOKUP(tbGemLevels[[#This Row],[Name]],tbGems[],MATCH("Prefix",tbGems[#Headers],0),FALSE),".",tbGemLevels[[#This Row],[Level]]," ",tbGemLevels[[#This Row],[Name]])</f>
        <v>6.13.2.36 Added Cold Damage Support</v>
      </c>
      <c r="C78" s="2" t="s">
        <v>182</v>
      </c>
      <c r="D78" s="3">
        <v>36</v>
      </c>
      <c r="E78" s="3">
        <v>96</v>
      </c>
      <c r="F78" s="3">
        <v>0</v>
      </c>
      <c r="G78" s="4" t="s">
        <v>117</v>
      </c>
      <c r="H78" s="3">
        <v>0</v>
      </c>
      <c r="I78" s="3"/>
      <c r="J78" s="3"/>
      <c r="K78" s="3"/>
      <c r="L78" s="3"/>
      <c r="M78" s="3"/>
      <c r="N78" s="3"/>
      <c r="P78" s="2"/>
      <c r="R78" s="2"/>
      <c r="T78" s="2"/>
      <c r="V78" s="2"/>
    </row>
    <row r="79" spans="2:22" ht="32.1" customHeight="1" x14ac:dyDescent="0.25">
      <c r="B79" s="44" t="str">
        <f>_xlfn.CONCAT( VLOOKUP(tbGemLevels[[#This Row],[Name]],tbGems[],MATCH("Prefix",tbGems[#Headers],0),FALSE),".",tbGemLevels[[#This Row],[Level]]," ",tbGemLevels[[#This Row],[Name]])</f>
        <v>6.13.2.37 Added Cold Damage Support</v>
      </c>
      <c r="C79" s="2" t="s">
        <v>182</v>
      </c>
      <c r="D79" s="3">
        <v>37</v>
      </c>
      <c r="E79" s="3">
        <v>97</v>
      </c>
      <c r="F79" s="3">
        <v>0</v>
      </c>
      <c r="G79" s="4" t="s">
        <v>117</v>
      </c>
      <c r="H79" s="3">
        <v>0</v>
      </c>
      <c r="I79" s="3"/>
      <c r="J79" s="3"/>
      <c r="K79" s="3"/>
      <c r="L79" s="3"/>
      <c r="M79" s="3"/>
      <c r="N79" s="3"/>
      <c r="P79" s="2"/>
      <c r="R79" s="2"/>
      <c r="T79" s="2"/>
      <c r="V79" s="2"/>
    </row>
    <row r="80" spans="2:22" ht="32.1" customHeight="1" x14ac:dyDescent="0.25">
      <c r="B80" s="44" t="str">
        <f>_xlfn.CONCAT( VLOOKUP(tbGemLevels[[#This Row],[Name]],tbGems[],MATCH("Prefix",tbGems[#Headers],0),FALSE),".",tbGemLevels[[#This Row],[Level]]," ",tbGemLevels[[#This Row],[Name]])</f>
        <v>6.13.2.38 Added Cold Damage Support</v>
      </c>
      <c r="C80" s="2" t="s">
        <v>182</v>
      </c>
      <c r="D80" s="3">
        <v>38</v>
      </c>
      <c r="E80" s="3">
        <v>98</v>
      </c>
      <c r="F80" s="3">
        <v>0</v>
      </c>
      <c r="G80" s="4" t="s">
        <v>117</v>
      </c>
      <c r="H80" s="3">
        <v>0</v>
      </c>
      <c r="I80" s="3"/>
      <c r="J80" s="3"/>
      <c r="K80" s="3"/>
      <c r="L80" s="3"/>
      <c r="M80" s="3"/>
      <c r="N80" s="3"/>
      <c r="P80" s="2"/>
      <c r="R80" s="2"/>
      <c r="T80" s="2"/>
      <c r="V80" s="2"/>
    </row>
    <row r="81" spans="2:22" ht="32.1" customHeight="1" x14ac:dyDescent="0.25">
      <c r="B81" s="44" t="str">
        <f>_xlfn.CONCAT( VLOOKUP(tbGemLevels[[#This Row],[Name]],tbGems[],MATCH("Prefix",tbGems[#Headers],0),FALSE),".",tbGemLevels[[#This Row],[Level]]," ",tbGemLevels[[#This Row],[Name]])</f>
        <v>6.13.2.39 Added Cold Damage Support</v>
      </c>
      <c r="C81" s="2" t="s">
        <v>182</v>
      </c>
      <c r="D81" s="3">
        <v>39</v>
      </c>
      <c r="E81" s="3">
        <v>99</v>
      </c>
      <c r="F81" s="3">
        <v>0</v>
      </c>
      <c r="G81" s="4" t="s">
        <v>117</v>
      </c>
      <c r="H81" s="3">
        <v>0</v>
      </c>
      <c r="I81" s="3"/>
      <c r="J81" s="3"/>
      <c r="K81" s="3"/>
      <c r="L81" s="3"/>
      <c r="M81" s="3"/>
      <c r="N81" s="3"/>
      <c r="P81" s="2"/>
      <c r="R81" s="2"/>
      <c r="T81" s="2"/>
      <c r="V81" s="2"/>
    </row>
    <row r="82" spans="2:22" ht="32.1" customHeight="1" x14ac:dyDescent="0.25">
      <c r="B82" s="44" t="str">
        <f>_xlfn.CONCAT( VLOOKUP(tbGemLevels[[#This Row],[Name]],tbGems[],MATCH("Prefix",tbGems[#Headers],0),FALSE),".",tbGemLevels[[#This Row],[Level]]," ",tbGemLevels[[#This Row],[Name]])</f>
        <v>6.13.2.40 Added Cold Damage Support</v>
      </c>
      <c r="C82" s="2" t="s">
        <v>182</v>
      </c>
      <c r="D82" s="3">
        <v>40</v>
      </c>
      <c r="E82" s="3">
        <v>100</v>
      </c>
      <c r="F82" s="3">
        <v>0</v>
      </c>
      <c r="G82" s="4" t="s">
        <v>117</v>
      </c>
      <c r="H82" s="3">
        <v>0</v>
      </c>
      <c r="I82" s="3"/>
      <c r="J82" s="3"/>
      <c r="K82" s="3"/>
      <c r="L82" s="3"/>
      <c r="M82" s="3"/>
      <c r="N82" s="3"/>
      <c r="P82" s="2"/>
      <c r="R82" s="2"/>
      <c r="T82" s="2"/>
      <c r="V82" s="2"/>
    </row>
    <row r="83" spans="2:22" ht="32.1" customHeight="1" x14ac:dyDescent="0.25">
      <c r="B83" s="44" t="str">
        <f>_xlfn.CONCAT( VLOOKUP(tbGemLevels[[#This Row],[Name]],tbGems[],MATCH("Prefix",tbGems[#Headers],0),FALSE),".",tbGemLevels[[#This Row],[Level]]," ",tbGemLevels[[#This Row],[Name]])</f>
        <v>6.14.4.1 Added Lightning Damage Support</v>
      </c>
      <c r="C83" s="35" t="s">
        <v>208</v>
      </c>
      <c r="D83" s="3">
        <v>1</v>
      </c>
      <c r="E83" s="3">
        <v>8</v>
      </c>
      <c r="F83" s="3">
        <v>0</v>
      </c>
      <c r="G83" s="3">
        <v>18</v>
      </c>
      <c r="H83" s="3">
        <v>0</v>
      </c>
      <c r="I83" s="3"/>
      <c r="J83" s="3"/>
      <c r="K83" s="3"/>
      <c r="L83" s="3"/>
      <c r="M83" s="3"/>
      <c r="N83" s="3"/>
      <c r="P83" s="2"/>
      <c r="R83" s="2"/>
      <c r="T83" s="2"/>
      <c r="V83" s="2"/>
    </row>
    <row r="84" spans="2:22" ht="32.1" customHeight="1" x14ac:dyDescent="0.25">
      <c r="B84" s="44" t="str">
        <f>_xlfn.CONCAT( VLOOKUP(tbGemLevels[[#This Row],[Name]],tbGems[],MATCH("Prefix",tbGems[#Headers],0),FALSE),".",tbGemLevels[[#This Row],[Level]]," ",tbGemLevels[[#This Row],[Name]])</f>
        <v>6.14.4.2 Added Lightning Damage Support</v>
      </c>
      <c r="C84" s="35" t="s">
        <v>208</v>
      </c>
      <c r="D84" s="3">
        <v>2</v>
      </c>
      <c r="E84" s="3">
        <v>10</v>
      </c>
      <c r="F84" s="3">
        <v>0</v>
      </c>
      <c r="G84" s="3">
        <v>21</v>
      </c>
      <c r="H84" s="3">
        <v>0</v>
      </c>
      <c r="I84" s="3"/>
      <c r="J84" s="3"/>
      <c r="K84" s="3"/>
      <c r="L84" s="3"/>
      <c r="M84" s="3"/>
      <c r="N84" s="3"/>
      <c r="P84" s="2"/>
      <c r="R84" s="2"/>
      <c r="T84" s="2"/>
      <c r="V84" s="2"/>
    </row>
    <row r="85" spans="2:22" ht="32.1" customHeight="1" x14ac:dyDescent="0.25">
      <c r="B85" s="44" t="str">
        <f>_xlfn.CONCAT( VLOOKUP(tbGemLevels[[#This Row],[Name]],tbGems[],MATCH("Prefix",tbGems[#Headers],0),FALSE),".",tbGemLevels[[#This Row],[Level]]," ",tbGemLevels[[#This Row],[Name]])</f>
        <v>6.14.4.3 Added Lightning Damage Support</v>
      </c>
      <c r="C85" s="35" t="s">
        <v>208</v>
      </c>
      <c r="D85" s="3">
        <v>3</v>
      </c>
      <c r="E85" s="3">
        <v>13</v>
      </c>
      <c r="F85" s="3">
        <v>0</v>
      </c>
      <c r="G85" s="3">
        <v>25</v>
      </c>
      <c r="H85" s="3">
        <v>0</v>
      </c>
      <c r="I85" s="3"/>
      <c r="J85" s="3"/>
      <c r="K85" s="3"/>
      <c r="L85" s="3"/>
      <c r="M85" s="3"/>
      <c r="N85" s="3"/>
      <c r="P85" s="2"/>
      <c r="R85" s="2"/>
      <c r="T85" s="2"/>
      <c r="V85" s="2"/>
    </row>
    <row r="86" spans="2:22" ht="32.1" customHeight="1" x14ac:dyDescent="0.25">
      <c r="B86" s="44" t="str">
        <f>_xlfn.CONCAT( VLOOKUP(tbGemLevels[[#This Row],[Name]],tbGems[],MATCH("Prefix",tbGems[#Headers],0),FALSE),".",tbGemLevels[[#This Row],[Level]]," ",tbGemLevels[[#This Row],[Name]])</f>
        <v>6.14.4.4 Added Lightning Damage Support</v>
      </c>
      <c r="C86" s="35" t="s">
        <v>208</v>
      </c>
      <c r="D86" s="3">
        <v>4</v>
      </c>
      <c r="E86" s="3">
        <v>17</v>
      </c>
      <c r="F86" s="3">
        <v>0</v>
      </c>
      <c r="G86" s="3">
        <v>31</v>
      </c>
      <c r="H86" s="3">
        <v>0</v>
      </c>
      <c r="I86" s="3"/>
      <c r="J86" s="3"/>
      <c r="K86" s="3"/>
      <c r="L86" s="3"/>
      <c r="M86" s="3"/>
      <c r="N86" s="3"/>
      <c r="P86" s="2"/>
      <c r="R86" s="2"/>
      <c r="T86" s="2"/>
      <c r="V86" s="2"/>
    </row>
    <row r="87" spans="2:22" ht="32.1" customHeight="1" x14ac:dyDescent="0.25">
      <c r="B87" s="44" t="str">
        <f>_xlfn.CONCAT( VLOOKUP(tbGemLevels[[#This Row],[Name]],tbGems[],MATCH("Prefix",tbGems[#Headers],0),FALSE),".",tbGemLevels[[#This Row],[Level]]," ",tbGemLevels[[#This Row],[Name]])</f>
        <v>6.14.4.5 Added Lightning Damage Support</v>
      </c>
      <c r="C87" s="35" t="s">
        <v>208</v>
      </c>
      <c r="D87" s="3">
        <v>5</v>
      </c>
      <c r="E87" s="3">
        <v>21</v>
      </c>
      <c r="F87" s="3">
        <v>0</v>
      </c>
      <c r="G87" s="3">
        <v>37</v>
      </c>
      <c r="H87" s="3">
        <v>0</v>
      </c>
      <c r="I87" s="3"/>
      <c r="J87" s="3"/>
      <c r="K87" s="3"/>
      <c r="L87" s="3"/>
      <c r="M87" s="3"/>
      <c r="N87" s="3"/>
      <c r="P87" s="2"/>
      <c r="R87" s="2"/>
      <c r="T87" s="2"/>
      <c r="V87" s="2"/>
    </row>
    <row r="88" spans="2:22" ht="32.1" customHeight="1" x14ac:dyDescent="0.25">
      <c r="B88" s="44" t="str">
        <f>_xlfn.CONCAT( VLOOKUP(tbGemLevels[[#This Row],[Name]],tbGems[],MATCH("Prefix",tbGems[#Headers],0),FALSE),".",tbGemLevels[[#This Row],[Level]]," ",tbGemLevels[[#This Row],[Name]])</f>
        <v>6.14.4.6 Added Lightning Damage Support</v>
      </c>
      <c r="C88" s="35" t="s">
        <v>208</v>
      </c>
      <c r="D88" s="3">
        <v>6</v>
      </c>
      <c r="E88" s="3">
        <v>25</v>
      </c>
      <c r="F88" s="3">
        <v>0</v>
      </c>
      <c r="G88" s="3">
        <v>43</v>
      </c>
      <c r="H88" s="3">
        <v>0</v>
      </c>
      <c r="I88" s="3"/>
      <c r="J88" s="3"/>
      <c r="K88" s="3"/>
      <c r="L88" s="3"/>
      <c r="M88" s="3"/>
      <c r="N88" s="3"/>
      <c r="P88" s="2"/>
      <c r="R88" s="2"/>
      <c r="T88" s="2"/>
      <c r="V88" s="2"/>
    </row>
    <row r="89" spans="2:22" ht="32.1" customHeight="1" x14ac:dyDescent="0.25">
      <c r="B89" s="44" t="str">
        <f>_xlfn.CONCAT( VLOOKUP(tbGemLevels[[#This Row],[Name]],tbGems[],MATCH("Prefix",tbGems[#Headers],0),FALSE),".",tbGemLevels[[#This Row],[Level]]," ",tbGemLevels[[#This Row],[Name]])</f>
        <v>6.14.4.7 Added Lightning Damage Support</v>
      </c>
      <c r="C89" s="35" t="s">
        <v>208</v>
      </c>
      <c r="D89" s="3">
        <v>7</v>
      </c>
      <c r="E89" s="3">
        <v>29</v>
      </c>
      <c r="F89" s="3">
        <v>0</v>
      </c>
      <c r="G89" s="3">
        <v>49</v>
      </c>
      <c r="H89" s="3">
        <v>0</v>
      </c>
      <c r="I89" s="3"/>
      <c r="J89" s="3"/>
      <c r="K89" s="3"/>
      <c r="L89" s="3"/>
      <c r="M89" s="3"/>
      <c r="N89" s="3"/>
      <c r="P89" s="2"/>
      <c r="R89" s="2"/>
      <c r="T89" s="2"/>
      <c r="V89" s="2"/>
    </row>
    <row r="90" spans="2:22" ht="32.1" customHeight="1" x14ac:dyDescent="0.25">
      <c r="B90" s="44" t="str">
        <f>_xlfn.CONCAT( VLOOKUP(tbGemLevels[[#This Row],[Name]],tbGems[],MATCH("Prefix",tbGems[#Headers],0),FALSE),".",tbGemLevels[[#This Row],[Level]]," ",tbGemLevels[[#This Row],[Name]])</f>
        <v>6.14.4.8 Added Lightning Damage Support</v>
      </c>
      <c r="C90" s="35" t="s">
        <v>208</v>
      </c>
      <c r="D90" s="3">
        <v>8</v>
      </c>
      <c r="E90" s="3">
        <v>33</v>
      </c>
      <c r="F90" s="3">
        <v>0</v>
      </c>
      <c r="G90" s="3">
        <v>55</v>
      </c>
      <c r="H90" s="3">
        <v>0</v>
      </c>
      <c r="I90" s="3"/>
      <c r="J90" s="3"/>
      <c r="K90" s="3"/>
      <c r="L90" s="3"/>
      <c r="M90" s="3"/>
      <c r="N90" s="3"/>
      <c r="P90" s="2"/>
      <c r="R90" s="2"/>
      <c r="T90" s="2"/>
      <c r="V90" s="2"/>
    </row>
    <row r="91" spans="2:22" ht="32.1" customHeight="1" x14ac:dyDescent="0.25">
      <c r="B91" s="44" t="str">
        <f>_xlfn.CONCAT( VLOOKUP(tbGemLevels[[#This Row],[Name]],tbGems[],MATCH("Prefix",tbGems[#Headers],0),FALSE),".",tbGemLevels[[#This Row],[Level]]," ",tbGemLevels[[#This Row],[Name]])</f>
        <v>6.14.4.9 Added Lightning Damage Support</v>
      </c>
      <c r="C91" s="35" t="s">
        <v>208</v>
      </c>
      <c r="D91" s="3">
        <v>9</v>
      </c>
      <c r="E91" s="3">
        <v>37</v>
      </c>
      <c r="F91" s="3">
        <v>0</v>
      </c>
      <c r="G91" s="3">
        <v>61</v>
      </c>
      <c r="H91" s="3">
        <v>0</v>
      </c>
      <c r="I91" s="3"/>
      <c r="J91" s="3"/>
      <c r="K91" s="3"/>
      <c r="L91" s="3"/>
      <c r="M91" s="3"/>
      <c r="N91" s="3"/>
      <c r="P91" s="2"/>
      <c r="R91" s="2"/>
      <c r="T91" s="2"/>
      <c r="V91" s="2"/>
    </row>
    <row r="92" spans="2:22" ht="32.1" customHeight="1" x14ac:dyDescent="0.25">
      <c r="B92" s="44" t="str">
        <f>_xlfn.CONCAT( VLOOKUP(tbGemLevels[[#This Row],[Name]],tbGems[],MATCH("Prefix",tbGems[#Headers],0),FALSE),".",tbGemLevels[[#This Row],[Level]]," ",tbGemLevels[[#This Row],[Name]])</f>
        <v>6.14.4.10 Added Lightning Damage Support</v>
      </c>
      <c r="C92" s="35" t="s">
        <v>208</v>
      </c>
      <c r="D92" s="3">
        <v>10</v>
      </c>
      <c r="E92" s="3">
        <v>40</v>
      </c>
      <c r="F92" s="3">
        <v>0</v>
      </c>
      <c r="G92" s="3">
        <v>66</v>
      </c>
      <c r="H92" s="3">
        <v>0</v>
      </c>
      <c r="I92" s="3"/>
      <c r="J92" s="3"/>
      <c r="K92" s="3"/>
      <c r="L92" s="3"/>
      <c r="M92" s="3"/>
      <c r="N92" s="3"/>
      <c r="P92" s="2"/>
      <c r="R92" s="2"/>
      <c r="T92" s="2"/>
      <c r="V92" s="2"/>
    </row>
    <row r="93" spans="2:22" ht="32.1" customHeight="1" x14ac:dyDescent="0.25">
      <c r="B93" s="44" t="str">
        <f>_xlfn.CONCAT( VLOOKUP(tbGemLevels[[#This Row],[Name]],tbGems[],MATCH("Prefix",tbGems[#Headers],0),FALSE),".",tbGemLevels[[#This Row],[Level]]," ",tbGemLevels[[#This Row],[Name]])</f>
        <v>6.14.4.11 Added Lightning Damage Support</v>
      </c>
      <c r="C93" s="35" t="s">
        <v>208</v>
      </c>
      <c r="D93" s="3">
        <v>11</v>
      </c>
      <c r="E93" s="3">
        <v>43</v>
      </c>
      <c r="F93" s="3">
        <v>0</v>
      </c>
      <c r="G93" s="3">
        <v>70</v>
      </c>
      <c r="H93" s="3">
        <v>0</v>
      </c>
      <c r="I93" s="3"/>
      <c r="J93" s="3"/>
      <c r="K93" s="3"/>
      <c r="L93" s="3"/>
      <c r="M93" s="3"/>
      <c r="N93" s="3"/>
      <c r="P93" s="2"/>
      <c r="R93" s="2"/>
      <c r="T93" s="2"/>
      <c r="V93" s="2"/>
    </row>
    <row r="94" spans="2:22" ht="32.1" customHeight="1" x14ac:dyDescent="0.25">
      <c r="B94" s="44" t="str">
        <f>_xlfn.CONCAT( VLOOKUP(tbGemLevels[[#This Row],[Name]],tbGems[],MATCH("Prefix",tbGems[#Headers],0),FALSE),".",tbGemLevels[[#This Row],[Level]]," ",tbGemLevels[[#This Row],[Name]])</f>
        <v>6.14.4.12 Added Lightning Damage Support</v>
      </c>
      <c r="C94" s="35" t="s">
        <v>208</v>
      </c>
      <c r="D94" s="3">
        <v>12</v>
      </c>
      <c r="E94" s="3">
        <v>46</v>
      </c>
      <c r="F94" s="3">
        <v>0</v>
      </c>
      <c r="G94" s="3">
        <v>75</v>
      </c>
      <c r="H94" s="3">
        <v>0</v>
      </c>
      <c r="I94" s="3"/>
      <c r="J94" s="3"/>
      <c r="K94" s="3"/>
      <c r="L94" s="3"/>
      <c r="M94" s="3"/>
      <c r="N94" s="3"/>
      <c r="P94" s="2"/>
      <c r="R94" s="2"/>
      <c r="T94" s="2"/>
      <c r="V94" s="2"/>
    </row>
    <row r="95" spans="2:22" ht="32.1" customHeight="1" x14ac:dyDescent="0.25">
      <c r="B95" s="44" t="str">
        <f>_xlfn.CONCAT( VLOOKUP(tbGemLevels[[#This Row],[Name]],tbGems[],MATCH("Prefix",tbGems[#Headers],0),FALSE),".",tbGemLevels[[#This Row],[Level]]," ",tbGemLevels[[#This Row],[Name]])</f>
        <v>6.14.4.13 Added Lightning Damage Support</v>
      </c>
      <c r="C95" s="35" t="s">
        <v>208</v>
      </c>
      <c r="D95" s="3">
        <v>13</v>
      </c>
      <c r="E95" s="3">
        <v>49</v>
      </c>
      <c r="F95" s="3">
        <v>0</v>
      </c>
      <c r="G95" s="3">
        <v>79</v>
      </c>
      <c r="H95" s="3">
        <v>0</v>
      </c>
      <c r="I95" s="3"/>
      <c r="J95" s="3"/>
      <c r="K95" s="3"/>
      <c r="L95" s="3"/>
      <c r="M95" s="3"/>
      <c r="N95" s="3"/>
      <c r="P95" s="2"/>
      <c r="R95" s="2"/>
      <c r="T95" s="2"/>
      <c r="V95" s="2"/>
    </row>
    <row r="96" spans="2:22" ht="32.1" customHeight="1" x14ac:dyDescent="0.25">
      <c r="B96" s="44" t="str">
        <f>_xlfn.CONCAT( VLOOKUP(tbGemLevels[[#This Row],[Name]],tbGems[],MATCH("Prefix",tbGems[#Headers],0),FALSE),".",tbGemLevels[[#This Row],[Level]]," ",tbGemLevels[[#This Row],[Name]])</f>
        <v>6.14.4.14 Added Lightning Damage Support</v>
      </c>
      <c r="C96" s="35" t="s">
        <v>208</v>
      </c>
      <c r="D96" s="3">
        <v>14</v>
      </c>
      <c r="E96" s="3">
        <v>52</v>
      </c>
      <c r="F96" s="3">
        <v>0</v>
      </c>
      <c r="G96" s="3">
        <v>84</v>
      </c>
      <c r="H96" s="3">
        <v>0</v>
      </c>
      <c r="I96" s="3"/>
      <c r="J96" s="3"/>
      <c r="K96" s="3"/>
      <c r="L96" s="3"/>
      <c r="M96" s="3"/>
      <c r="N96" s="3"/>
      <c r="P96" s="2"/>
      <c r="R96" s="2"/>
      <c r="T96" s="2"/>
      <c r="V96" s="2"/>
    </row>
    <row r="97" spans="2:22" ht="32.1" customHeight="1" x14ac:dyDescent="0.25">
      <c r="B97" s="44" t="str">
        <f>_xlfn.CONCAT( VLOOKUP(tbGemLevels[[#This Row],[Name]],tbGems[],MATCH("Prefix",tbGems[#Headers],0),FALSE),".",tbGemLevels[[#This Row],[Level]]," ",tbGemLevels[[#This Row],[Name]])</f>
        <v>6.14.4.15 Added Lightning Damage Support</v>
      </c>
      <c r="C97" s="35" t="s">
        <v>208</v>
      </c>
      <c r="D97" s="3">
        <v>15</v>
      </c>
      <c r="E97" s="3">
        <v>55</v>
      </c>
      <c r="F97" s="3">
        <v>0</v>
      </c>
      <c r="G97" s="3">
        <v>88</v>
      </c>
      <c r="H97" s="3">
        <v>0</v>
      </c>
      <c r="I97" s="3"/>
      <c r="J97" s="3"/>
      <c r="K97" s="3"/>
      <c r="L97" s="3"/>
      <c r="M97" s="3"/>
      <c r="N97" s="3"/>
      <c r="P97" s="2"/>
      <c r="R97" s="2"/>
      <c r="T97" s="2"/>
      <c r="V97" s="2"/>
    </row>
    <row r="98" spans="2:22" ht="32.1" customHeight="1" x14ac:dyDescent="0.25">
      <c r="B98" s="44" t="str">
        <f>_xlfn.CONCAT( VLOOKUP(tbGemLevels[[#This Row],[Name]],tbGems[],MATCH("Prefix",tbGems[#Headers],0),FALSE),".",tbGemLevels[[#This Row],[Level]]," ",tbGemLevels[[#This Row],[Name]])</f>
        <v>6.14.4.16 Added Lightning Damage Support</v>
      </c>
      <c r="C98" s="35" t="s">
        <v>208</v>
      </c>
      <c r="D98" s="3">
        <v>16</v>
      </c>
      <c r="E98" s="3">
        <v>58</v>
      </c>
      <c r="F98" s="3">
        <v>0</v>
      </c>
      <c r="G98" s="3">
        <v>93</v>
      </c>
      <c r="H98" s="3">
        <v>0</v>
      </c>
      <c r="I98" s="3"/>
      <c r="J98" s="3"/>
      <c r="K98" s="3"/>
      <c r="L98" s="3"/>
      <c r="M98" s="3"/>
      <c r="N98" s="3"/>
      <c r="P98" s="2"/>
      <c r="R98" s="2"/>
      <c r="T98" s="2"/>
      <c r="V98" s="2"/>
    </row>
    <row r="99" spans="2:22" ht="32.1" customHeight="1" x14ac:dyDescent="0.25">
      <c r="B99" s="44" t="str">
        <f>_xlfn.CONCAT( VLOOKUP(tbGemLevels[[#This Row],[Name]],tbGems[],MATCH("Prefix",tbGems[#Headers],0),FALSE),".",tbGemLevels[[#This Row],[Level]]," ",tbGemLevels[[#This Row],[Name]])</f>
        <v>6.14.4.17 Added Lightning Damage Support</v>
      </c>
      <c r="C99" s="35" t="s">
        <v>208</v>
      </c>
      <c r="D99" s="3">
        <v>17</v>
      </c>
      <c r="E99" s="3">
        <v>61</v>
      </c>
      <c r="F99" s="3">
        <v>0</v>
      </c>
      <c r="G99" s="3">
        <v>97</v>
      </c>
      <c r="H99" s="3">
        <v>0</v>
      </c>
      <c r="I99" s="3"/>
      <c r="J99" s="3"/>
      <c r="K99" s="3"/>
      <c r="L99" s="3"/>
      <c r="M99" s="3"/>
      <c r="N99" s="3"/>
      <c r="P99" s="2"/>
      <c r="R99" s="2"/>
      <c r="T99" s="2"/>
      <c r="V99" s="2"/>
    </row>
    <row r="100" spans="2:22" ht="32.1" customHeight="1" x14ac:dyDescent="0.25">
      <c r="B100" s="44" t="str">
        <f>_xlfn.CONCAT( VLOOKUP(tbGemLevels[[#This Row],[Name]],tbGems[],MATCH("Prefix",tbGems[#Headers],0),FALSE),".",tbGemLevels[[#This Row],[Level]]," ",tbGemLevels[[#This Row],[Name]])</f>
        <v>6.14.4.18 Added Lightning Damage Support</v>
      </c>
      <c r="C100" s="35" t="s">
        <v>208</v>
      </c>
      <c r="D100" s="3">
        <v>18</v>
      </c>
      <c r="E100" s="3">
        <v>64</v>
      </c>
      <c r="F100" s="3">
        <v>0</v>
      </c>
      <c r="G100" s="3">
        <v>102</v>
      </c>
      <c r="H100" s="3">
        <v>0</v>
      </c>
      <c r="I100" s="3"/>
      <c r="J100" s="3"/>
      <c r="K100" s="3"/>
      <c r="L100" s="3"/>
      <c r="M100" s="3"/>
      <c r="N100" s="3"/>
      <c r="P100" s="2"/>
      <c r="R100" s="2"/>
      <c r="T100" s="2"/>
      <c r="V100" s="2"/>
    </row>
    <row r="101" spans="2:22" ht="32.1" customHeight="1" x14ac:dyDescent="0.25">
      <c r="B101" s="44" t="str">
        <f>_xlfn.CONCAT( VLOOKUP(tbGemLevels[[#This Row],[Name]],tbGems[],MATCH("Prefix",tbGems[#Headers],0),FALSE),".",tbGemLevels[[#This Row],[Level]]," ",tbGemLevels[[#This Row],[Name]])</f>
        <v>6.14.4.19 Added Lightning Damage Support</v>
      </c>
      <c r="C101" s="35" t="s">
        <v>208</v>
      </c>
      <c r="D101" s="3">
        <v>19</v>
      </c>
      <c r="E101" s="3">
        <v>67</v>
      </c>
      <c r="F101" s="3">
        <v>0</v>
      </c>
      <c r="G101" s="3">
        <v>106</v>
      </c>
      <c r="H101" s="3">
        <v>0</v>
      </c>
      <c r="I101" s="3"/>
      <c r="J101" s="3"/>
      <c r="K101" s="3"/>
      <c r="L101" s="3"/>
      <c r="M101" s="3"/>
      <c r="N101" s="3"/>
      <c r="P101" s="2"/>
      <c r="R101" s="2"/>
      <c r="T101" s="2"/>
      <c r="V101" s="2"/>
    </row>
    <row r="102" spans="2:22" ht="32.1" customHeight="1" x14ac:dyDescent="0.25">
      <c r="B102" s="44" t="str">
        <f>_xlfn.CONCAT( VLOOKUP(tbGemLevels[[#This Row],[Name]],tbGems[],MATCH("Prefix",tbGems[#Headers],0),FALSE),".",tbGemLevels[[#This Row],[Level]]," ",tbGemLevels[[#This Row],[Name]])</f>
        <v>6.14.4.20 Added Lightning Damage Support</v>
      </c>
      <c r="C102" s="35" t="s">
        <v>208</v>
      </c>
      <c r="D102" s="3">
        <v>20</v>
      </c>
      <c r="E102" s="3">
        <v>70</v>
      </c>
      <c r="F102" s="3">
        <v>0</v>
      </c>
      <c r="G102" s="3">
        <v>111</v>
      </c>
      <c r="H102" s="3">
        <v>0</v>
      </c>
      <c r="I102" s="3"/>
      <c r="J102" s="3"/>
      <c r="K102" s="3"/>
      <c r="L102" s="3"/>
      <c r="M102" s="3"/>
      <c r="N102" s="3"/>
      <c r="P102" s="2"/>
      <c r="R102" s="2"/>
      <c r="T102" s="2"/>
      <c r="V102" s="2"/>
    </row>
    <row r="103" spans="2:22" ht="32.1" customHeight="1" x14ac:dyDescent="0.25">
      <c r="B103" s="44" t="str">
        <f>_xlfn.CONCAT( VLOOKUP(tbGemLevels[[#This Row],[Name]],tbGems[],MATCH("Prefix",tbGems[#Headers],0),FALSE),".",tbGemLevels[[#This Row],[Level]]," ",tbGemLevels[[#This Row],[Name]])</f>
        <v>6.14.4.21 Added Lightning Damage Support</v>
      </c>
      <c r="C103" s="35" t="s">
        <v>208</v>
      </c>
      <c r="D103" s="3">
        <v>21</v>
      </c>
      <c r="E103" s="3">
        <v>72</v>
      </c>
      <c r="F103" s="3">
        <v>0</v>
      </c>
      <c r="G103" s="3">
        <v>114</v>
      </c>
      <c r="H103" s="3">
        <v>0</v>
      </c>
      <c r="I103" s="3"/>
      <c r="J103" s="3"/>
      <c r="K103" s="3"/>
      <c r="L103" s="3"/>
      <c r="M103" s="3"/>
      <c r="N103" s="3"/>
      <c r="P103" s="2"/>
      <c r="R103" s="2"/>
      <c r="T103" s="2"/>
      <c r="V103" s="2"/>
    </row>
    <row r="104" spans="2:22" ht="32.1" customHeight="1" x14ac:dyDescent="0.25">
      <c r="B104" s="44" t="str">
        <f>_xlfn.CONCAT( VLOOKUP(tbGemLevels[[#This Row],[Name]],tbGems[],MATCH("Prefix",tbGems[#Headers],0),FALSE),".",tbGemLevels[[#This Row],[Level]]," ",tbGemLevels[[#This Row],[Name]])</f>
        <v>6.14.4.22 Added Lightning Damage Support</v>
      </c>
      <c r="C104" s="35" t="s">
        <v>208</v>
      </c>
      <c r="D104" s="3">
        <v>22</v>
      </c>
      <c r="E104" s="3">
        <v>74</v>
      </c>
      <c r="F104" s="3">
        <v>0</v>
      </c>
      <c r="G104" s="3" t="s">
        <v>269</v>
      </c>
      <c r="H104" s="3">
        <v>0</v>
      </c>
      <c r="I104" s="3"/>
      <c r="J104" s="3"/>
      <c r="K104" s="3"/>
      <c r="L104" s="3"/>
      <c r="M104" s="3"/>
      <c r="N104" s="3"/>
      <c r="P104" s="2"/>
      <c r="R104" s="2"/>
      <c r="T104" s="2"/>
      <c r="V104" s="2"/>
    </row>
    <row r="105" spans="2:22" ht="32.1" customHeight="1" x14ac:dyDescent="0.25">
      <c r="B105" s="44" t="str">
        <f>_xlfn.CONCAT( VLOOKUP(tbGemLevels[[#This Row],[Name]],tbGems[],MATCH("Prefix",tbGems[#Headers],0),FALSE),".",tbGemLevels[[#This Row],[Level]]," ",tbGemLevels[[#This Row],[Name]])</f>
        <v>6.14.4.23 Added Lightning Damage Support</v>
      </c>
      <c r="C105" s="35" t="s">
        <v>208</v>
      </c>
      <c r="D105" s="3">
        <v>23</v>
      </c>
      <c r="E105" s="3">
        <v>76</v>
      </c>
      <c r="F105" s="3">
        <v>0</v>
      </c>
      <c r="G105" s="3" t="s">
        <v>269</v>
      </c>
      <c r="H105" s="3">
        <v>0</v>
      </c>
      <c r="I105" s="3"/>
      <c r="J105" s="3"/>
      <c r="K105" s="3"/>
      <c r="L105" s="3"/>
      <c r="M105" s="3"/>
      <c r="N105" s="3"/>
      <c r="P105" s="2"/>
      <c r="R105" s="2"/>
      <c r="T105" s="2"/>
      <c r="V105" s="2"/>
    </row>
    <row r="106" spans="2:22" ht="32.1" customHeight="1" x14ac:dyDescent="0.25">
      <c r="B106" s="44" t="str">
        <f>_xlfn.CONCAT( VLOOKUP(tbGemLevels[[#This Row],[Name]],tbGems[],MATCH("Prefix",tbGems[#Headers],0),FALSE),".",tbGemLevels[[#This Row],[Level]]," ",tbGemLevels[[#This Row],[Name]])</f>
        <v>6.14.4.24 Added Lightning Damage Support</v>
      </c>
      <c r="C106" s="35" t="s">
        <v>208</v>
      </c>
      <c r="D106" s="3">
        <v>24</v>
      </c>
      <c r="E106" s="3">
        <v>78</v>
      </c>
      <c r="F106" s="3">
        <v>0</v>
      </c>
      <c r="G106" s="3" t="s">
        <v>269</v>
      </c>
      <c r="H106" s="3">
        <v>0</v>
      </c>
      <c r="I106" s="3"/>
      <c r="J106" s="3"/>
      <c r="K106" s="3"/>
      <c r="L106" s="3"/>
      <c r="M106" s="3"/>
      <c r="N106" s="3"/>
      <c r="P106" s="2"/>
      <c r="R106" s="2"/>
      <c r="T106" s="2"/>
      <c r="V106" s="2"/>
    </row>
    <row r="107" spans="2:22" ht="32.1" customHeight="1" x14ac:dyDescent="0.25">
      <c r="B107" s="44" t="str">
        <f>_xlfn.CONCAT( VLOOKUP(tbGemLevels[[#This Row],[Name]],tbGems[],MATCH("Prefix",tbGems[#Headers],0),FALSE),".",tbGemLevels[[#This Row],[Level]]," ",tbGemLevels[[#This Row],[Name]])</f>
        <v>6.14.4.25 Added Lightning Damage Support</v>
      </c>
      <c r="C107" s="35" t="s">
        <v>208</v>
      </c>
      <c r="D107" s="3">
        <v>25</v>
      </c>
      <c r="E107" s="3">
        <v>80</v>
      </c>
      <c r="F107" s="3">
        <v>0</v>
      </c>
      <c r="G107" s="3" t="s">
        <v>269</v>
      </c>
      <c r="H107" s="3">
        <v>0</v>
      </c>
      <c r="I107" s="3"/>
      <c r="J107" s="3"/>
      <c r="K107" s="3"/>
      <c r="L107" s="3"/>
      <c r="M107" s="3"/>
      <c r="N107" s="3"/>
      <c r="P107" s="2"/>
      <c r="R107" s="2"/>
      <c r="T107" s="2"/>
      <c r="V107" s="2"/>
    </row>
    <row r="108" spans="2:22" ht="32.1" customHeight="1" x14ac:dyDescent="0.25">
      <c r="B108" s="44" t="str">
        <f>_xlfn.CONCAT( VLOOKUP(tbGemLevels[[#This Row],[Name]],tbGems[],MATCH("Prefix",tbGems[#Headers],0),FALSE),".",tbGemLevels[[#This Row],[Level]]," ",tbGemLevels[[#This Row],[Name]])</f>
        <v>6.14.4.26 Added Lightning Damage Support</v>
      </c>
      <c r="C108" s="35" t="s">
        <v>208</v>
      </c>
      <c r="D108" s="3">
        <v>26</v>
      </c>
      <c r="E108" s="3">
        <v>82</v>
      </c>
      <c r="F108" s="3">
        <v>0</v>
      </c>
      <c r="G108" s="3" t="s">
        <v>269</v>
      </c>
      <c r="H108" s="3">
        <v>0</v>
      </c>
      <c r="I108" s="3"/>
      <c r="J108" s="3"/>
      <c r="K108" s="3"/>
      <c r="L108" s="3"/>
      <c r="M108" s="3"/>
      <c r="N108" s="3"/>
      <c r="P108" s="2"/>
      <c r="R108" s="2"/>
      <c r="T108" s="2"/>
      <c r="V108" s="2"/>
    </row>
    <row r="109" spans="2:22" ht="32.1" customHeight="1" x14ac:dyDescent="0.25">
      <c r="B109" s="44" t="str">
        <f>_xlfn.CONCAT( VLOOKUP(tbGemLevels[[#This Row],[Name]],tbGems[],MATCH("Prefix",tbGems[#Headers],0),FALSE),".",tbGemLevels[[#This Row],[Level]]," ",tbGemLevels[[#This Row],[Name]])</f>
        <v>6.14.4.27 Added Lightning Damage Support</v>
      </c>
      <c r="C109" s="35" t="s">
        <v>208</v>
      </c>
      <c r="D109" s="3">
        <v>27</v>
      </c>
      <c r="E109" s="3">
        <v>84</v>
      </c>
      <c r="F109" s="3">
        <v>0</v>
      </c>
      <c r="G109" s="3" t="s">
        <v>269</v>
      </c>
      <c r="H109" s="3">
        <v>0</v>
      </c>
      <c r="I109" s="3"/>
      <c r="J109" s="3"/>
      <c r="K109" s="3"/>
      <c r="L109" s="3"/>
      <c r="M109" s="3"/>
      <c r="N109" s="3"/>
      <c r="P109" s="2"/>
      <c r="R109" s="2"/>
      <c r="T109" s="2"/>
      <c r="V109" s="2"/>
    </row>
    <row r="110" spans="2:22" ht="32.1" customHeight="1" x14ac:dyDescent="0.25">
      <c r="B110" s="44" t="str">
        <f>_xlfn.CONCAT( VLOOKUP(tbGemLevels[[#This Row],[Name]],tbGems[],MATCH("Prefix",tbGems[#Headers],0),FALSE),".",tbGemLevels[[#This Row],[Level]]," ",tbGemLevels[[#This Row],[Name]])</f>
        <v>6.14.4.28 Added Lightning Damage Support</v>
      </c>
      <c r="C110" s="35" t="s">
        <v>208</v>
      </c>
      <c r="D110" s="3">
        <v>28</v>
      </c>
      <c r="E110" s="3">
        <v>86</v>
      </c>
      <c r="F110" s="3">
        <v>0</v>
      </c>
      <c r="G110" s="3" t="s">
        <v>269</v>
      </c>
      <c r="H110" s="3">
        <v>0</v>
      </c>
      <c r="I110" s="3"/>
      <c r="J110" s="3"/>
      <c r="K110" s="3"/>
      <c r="L110" s="3"/>
      <c r="M110" s="3"/>
      <c r="N110" s="3"/>
      <c r="P110" s="2"/>
      <c r="R110" s="2"/>
      <c r="T110" s="2"/>
      <c r="V110" s="2"/>
    </row>
    <row r="111" spans="2:22" ht="32.1" customHeight="1" x14ac:dyDescent="0.25">
      <c r="B111" s="44" t="str">
        <f>_xlfn.CONCAT( VLOOKUP(tbGemLevels[[#This Row],[Name]],tbGems[],MATCH("Prefix",tbGems[#Headers],0),FALSE),".",tbGemLevels[[#This Row],[Level]]," ",tbGemLevels[[#This Row],[Name]])</f>
        <v>6.14.4.29 Added Lightning Damage Support</v>
      </c>
      <c r="C111" s="35" t="s">
        <v>208</v>
      </c>
      <c r="D111" s="3">
        <v>29</v>
      </c>
      <c r="E111" s="3">
        <v>88</v>
      </c>
      <c r="F111" s="3">
        <v>0</v>
      </c>
      <c r="G111" s="3" t="s">
        <v>269</v>
      </c>
      <c r="H111" s="3">
        <v>0</v>
      </c>
      <c r="I111" s="3"/>
      <c r="J111" s="3"/>
      <c r="K111" s="3"/>
      <c r="L111" s="3"/>
      <c r="M111" s="3"/>
      <c r="N111" s="3"/>
      <c r="P111" s="2"/>
      <c r="R111" s="2"/>
      <c r="T111" s="2"/>
      <c r="V111" s="2"/>
    </row>
    <row r="112" spans="2:22" ht="32.1" customHeight="1" x14ac:dyDescent="0.25">
      <c r="B112" s="44" t="str">
        <f>_xlfn.CONCAT( VLOOKUP(tbGemLevels[[#This Row],[Name]],tbGems[],MATCH("Prefix",tbGems[#Headers],0),FALSE),".",tbGemLevels[[#This Row],[Level]]," ",tbGemLevels[[#This Row],[Name]])</f>
        <v>6.14.4.30 Added Lightning Damage Support</v>
      </c>
      <c r="C112" s="35" t="s">
        <v>208</v>
      </c>
      <c r="D112" s="3">
        <v>30</v>
      </c>
      <c r="E112" s="3">
        <v>90</v>
      </c>
      <c r="F112" s="3">
        <v>0</v>
      </c>
      <c r="G112" s="3" t="s">
        <v>269</v>
      </c>
      <c r="H112" s="3">
        <v>0</v>
      </c>
      <c r="I112" s="3"/>
      <c r="J112" s="3"/>
      <c r="K112" s="3"/>
      <c r="L112" s="3"/>
      <c r="M112" s="3"/>
      <c r="N112" s="3"/>
      <c r="P112" s="2"/>
      <c r="R112" s="2"/>
      <c r="T112" s="2"/>
      <c r="V112" s="2"/>
    </row>
    <row r="113" spans="2:22" ht="32.1" customHeight="1" x14ac:dyDescent="0.25">
      <c r="B113" s="44" t="str">
        <f>_xlfn.CONCAT( VLOOKUP(tbGemLevels[[#This Row],[Name]],tbGems[],MATCH("Prefix",tbGems[#Headers],0),FALSE),".",tbGemLevels[[#This Row],[Level]]," ",tbGemLevels[[#This Row],[Name]])</f>
        <v>6.14.4.31 Added Lightning Damage Support</v>
      </c>
      <c r="C113" s="35" t="s">
        <v>208</v>
      </c>
      <c r="D113" s="3">
        <v>31</v>
      </c>
      <c r="E113" s="3">
        <v>91</v>
      </c>
      <c r="F113" s="3">
        <v>0</v>
      </c>
      <c r="G113" s="3" t="s">
        <v>269</v>
      </c>
      <c r="H113" s="3">
        <v>0</v>
      </c>
      <c r="I113" s="3"/>
      <c r="J113" s="3"/>
      <c r="K113" s="3"/>
      <c r="L113" s="3"/>
      <c r="M113" s="3"/>
      <c r="N113" s="3"/>
      <c r="P113" s="2"/>
      <c r="R113" s="2"/>
      <c r="T113" s="2"/>
      <c r="V113" s="2"/>
    </row>
    <row r="114" spans="2:22" ht="32.1" customHeight="1" x14ac:dyDescent="0.25">
      <c r="B114" s="44" t="str">
        <f>_xlfn.CONCAT( VLOOKUP(tbGemLevels[[#This Row],[Name]],tbGems[],MATCH("Prefix",tbGems[#Headers],0),FALSE),".",tbGemLevels[[#This Row],[Level]]," ",tbGemLevels[[#This Row],[Name]])</f>
        <v>6.14.4.32 Added Lightning Damage Support</v>
      </c>
      <c r="C114" s="35" t="s">
        <v>208</v>
      </c>
      <c r="D114" s="3">
        <v>32</v>
      </c>
      <c r="E114" s="3">
        <v>92</v>
      </c>
      <c r="F114" s="3">
        <v>0</v>
      </c>
      <c r="G114" s="3" t="s">
        <v>269</v>
      </c>
      <c r="H114" s="3">
        <v>0</v>
      </c>
      <c r="I114" s="3"/>
      <c r="J114" s="3"/>
      <c r="K114" s="3"/>
      <c r="L114" s="3"/>
      <c r="M114" s="3"/>
      <c r="N114" s="3"/>
      <c r="P114" s="2"/>
      <c r="R114" s="2"/>
      <c r="T114" s="2"/>
      <c r="V114" s="2"/>
    </row>
    <row r="115" spans="2:22" ht="32.1" customHeight="1" x14ac:dyDescent="0.25">
      <c r="B115" s="44" t="str">
        <f>_xlfn.CONCAT( VLOOKUP(tbGemLevels[[#This Row],[Name]],tbGems[],MATCH("Prefix",tbGems[#Headers],0),FALSE),".",tbGemLevels[[#This Row],[Level]]," ",tbGemLevels[[#This Row],[Name]])</f>
        <v>6.14.4.33 Added Lightning Damage Support</v>
      </c>
      <c r="C115" s="35" t="s">
        <v>208</v>
      </c>
      <c r="D115" s="3">
        <v>33</v>
      </c>
      <c r="E115" s="3">
        <v>93</v>
      </c>
      <c r="F115" s="3">
        <v>0</v>
      </c>
      <c r="G115" s="3" t="s">
        <v>269</v>
      </c>
      <c r="H115" s="3">
        <v>0</v>
      </c>
      <c r="I115" s="3"/>
      <c r="J115" s="3"/>
      <c r="K115" s="3"/>
      <c r="L115" s="3"/>
      <c r="M115" s="3"/>
      <c r="N115" s="3"/>
      <c r="P115" s="2"/>
      <c r="R115" s="2"/>
      <c r="T115" s="2"/>
      <c r="V115" s="2"/>
    </row>
    <row r="116" spans="2:22" ht="32.1" customHeight="1" x14ac:dyDescent="0.25">
      <c r="B116" s="44" t="str">
        <f>_xlfn.CONCAT( VLOOKUP(tbGemLevels[[#This Row],[Name]],tbGems[],MATCH("Prefix",tbGems[#Headers],0),FALSE),".",tbGemLevels[[#This Row],[Level]]," ",tbGemLevels[[#This Row],[Name]])</f>
        <v>6.14.4.34 Added Lightning Damage Support</v>
      </c>
      <c r="C116" s="35" t="s">
        <v>208</v>
      </c>
      <c r="D116" s="3">
        <v>34</v>
      </c>
      <c r="E116" s="3">
        <v>94</v>
      </c>
      <c r="F116" s="3">
        <v>0</v>
      </c>
      <c r="G116" s="3" t="s">
        <v>269</v>
      </c>
      <c r="H116" s="3">
        <v>0</v>
      </c>
      <c r="I116" s="3"/>
      <c r="J116" s="3"/>
      <c r="K116" s="3"/>
      <c r="L116" s="3"/>
      <c r="M116" s="3"/>
      <c r="N116" s="3"/>
      <c r="P116" s="2"/>
      <c r="R116" s="2"/>
      <c r="T116" s="2"/>
      <c r="V116" s="2"/>
    </row>
    <row r="117" spans="2:22" ht="32.1" customHeight="1" x14ac:dyDescent="0.25">
      <c r="B117" s="44" t="str">
        <f>_xlfn.CONCAT( VLOOKUP(tbGemLevels[[#This Row],[Name]],tbGems[],MATCH("Prefix",tbGems[#Headers],0),FALSE),".",tbGemLevels[[#This Row],[Level]]," ",tbGemLevels[[#This Row],[Name]])</f>
        <v>6.14.4.35 Added Lightning Damage Support</v>
      </c>
      <c r="C117" s="35" t="s">
        <v>208</v>
      </c>
      <c r="D117" s="3">
        <v>35</v>
      </c>
      <c r="E117" s="3">
        <v>95</v>
      </c>
      <c r="F117" s="3">
        <v>0</v>
      </c>
      <c r="G117" s="3" t="s">
        <v>269</v>
      </c>
      <c r="H117" s="3">
        <v>0</v>
      </c>
      <c r="I117" s="3"/>
      <c r="J117" s="3"/>
      <c r="K117" s="3"/>
      <c r="L117" s="3"/>
      <c r="M117" s="3"/>
      <c r="N117" s="3"/>
      <c r="P117" s="2"/>
      <c r="R117" s="2"/>
      <c r="T117" s="2"/>
      <c r="V117" s="2"/>
    </row>
    <row r="118" spans="2:22" ht="32.1" customHeight="1" x14ac:dyDescent="0.25">
      <c r="B118" s="44" t="str">
        <f>_xlfn.CONCAT( VLOOKUP(tbGemLevels[[#This Row],[Name]],tbGems[],MATCH("Prefix",tbGems[#Headers],0),FALSE),".",tbGemLevels[[#This Row],[Level]]," ",tbGemLevels[[#This Row],[Name]])</f>
        <v>6.14.4.36 Added Lightning Damage Support</v>
      </c>
      <c r="C118" s="35" t="s">
        <v>208</v>
      </c>
      <c r="D118" s="3">
        <v>36</v>
      </c>
      <c r="E118" s="3">
        <v>96</v>
      </c>
      <c r="F118" s="3">
        <v>0</v>
      </c>
      <c r="G118" s="3" t="s">
        <v>269</v>
      </c>
      <c r="H118" s="3">
        <v>0</v>
      </c>
      <c r="I118" s="3"/>
      <c r="J118" s="3"/>
      <c r="K118" s="3"/>
      <c r="L118" s="3"/>
      <c r="M118" s="3"/>
      <c r="N118" s="3"/>
      <c r="P118" s="2"/>
      <c r="R118" s="2"/>
      <c r="T118" s="2"/>
      <c r="V118" s="2"/>
    </row>
    <row r="119" spans="2:22" ht="32.1" customHeight="1" x14ac:dyDescent="0.25">
      <c r="B119" s="44" t="str">
        <f>_xlfn.CONCAT( VLOOKUP(tbGemLevels[[#This Row],[Name]],tbGems[],MATCH("Prefix",tbGems[#Headers],0),FALSE),".",tbGemLevels[[#This Row],[Level]]," ",tbGemLevels[[#This Row],[Name]])</f>
        <v>6.14.4.37 Added Lightning Damage Support</v>
      </c>
      <c r="C119" s="35" t="s">
        <v>208</v>
      </c>
      <c r="D119" s="3">
        <v>37</v>
      </c>
      <c r="E119" s="3">
        <v>97</v>
      </c>
      <c r="F119" s="3">
        <v>0</v>
      </c>
      <c r="G119" s="3" t="s">
        <v>269</v>
      </c>
      <c r="H119" s="3">
        <v>0</v>
      </c>
      <c r="I119" s="3"/>
      <c r="J119" s="3"/>
      <c r="K119" s="3"/>
      <c r="L119" s="3"/>
      <c r="M119" s="3"/>
      <c r="N119" s="3"/>
      <c r="P119" s="2"/>
      <c r="R119" s="2"/>
      <c r="T119" s="2"/>
      <c r="V119" s="2"/>
    </row>
    <row r="120" spans="2:22" ht="32.1" customHeight="1" x14ac:dyDescent="0.25">
      <c r="B120" s="44" t="str">
        <f>_xlfn.CONCAT( VLOOKUP(tbGemLevels[[#This Row],[Name]],tbGems[],MATCH("Prefix",tbGems[#Headers],0),FALSE),".",tbGemLevels[[#This Row],[Level]]," ",tbGemLevels[[#This Row],[Name]])</f>
        <v>6.14.4.38 Added Lightning Damage Support</v>
      </c>
      <c r="C120" s="35" t="s">
        <v>208</v>
      </c>
      <c r="D120" s="3">
        <v>38</v>
      </c>
      <c r="E120" s="3">
        <v>98</v>
      </c>
      <c r="F120" s="3">
        <v>0</v>
      </c>
      <c r="G120" s="3" t="s">
        <v>269</v>
      </c>
      <c r="H120" s="3">
        <v>0</v>
      </c>
      <c r="I120" s="3"/>
      <c r="J120" s="3"/>
      <c r="K120" s="3"/>
      <c r="L120" s="3"/>
      <c r="M120" s="3"/>
      <c r="N120" s="3"/>
      <c r="P120" s="2"/>
      <c r="R120" s="2"/>
      <c r="T120" s="2"/>
      <c r="V120" s="2"/>
    </row>
    <row r="121" spans="2:22" ht="32.1" customHeight="1" x14ac:dyDescent="0.25">
      <c r="B121" s="44" t="str">
        <f>_xlfn.CONCAT( VLOOKUP(tbGemLevels[[#This Row],[Name]],tbGems[],MATCH("Prefix",tbGems[#Headers],0),FALSE),".",tbGemLevels[[#This Row],[Level]]," ",tbGemLevels[[#This Row],[Name]])</f>
        <v>6.14.4.39 Added Lightning Damage Support</v>
      </c>
      <c r="C121" s="35" t="s">
        <v>208</v>
      </c>
      <c r="D121" s="3">
        <v>39</v>
      </c>
      <c r="E121" s="3">
        <v>99</v>
      </c>
      <c r="F121" s="3">
        <v>0</v>
      </c>
      <c r="G121" s="3" t="s">
        <v>269</v>
      </c>
      <c r="H121" s="3">
        <v>0</v>
      </c>
      <c r="I121" s="3"/>
      <c r="J121" s="3"/>
      <c r="K121" s="3"/>
      <c r="L121" s="3"/>
      <c r="M121" s="3"/>
      <c r="N121" s="3"/>
      <c r="P121" s="2"/>
      <c r="R121" s="2"/>
      <c r="T121" s="2"/>
      <c r="V121" s="2"/>
    </row>
    <row r="122" spans="2:22" ht="32.1" customHeight="1" x14ac:dyDescent="0.25">
      <c r="B122" s="44" t="str">
        <f>_xlfn.CONCAT( VLOOKUP(tbGemLevels[[#This Row],[Name]],tbGems[],MATCH("Prefix",tbGems[#Headers],0),FALSE),".",tbGemLevels[[#This Row],[Level]]," ",tbGemLevels[[#This Row],[Name]])</f>
        <v>6.14.4.40 Added Lightning Damage Support</v>
      </c>
      <c r="C122" s="35" t="s">
        <v>208</v>
      </c>
      <c r="D122" s="3">
        <v>40</v>
      </c>
      <c r="E122" s="3">
        <v>100</v>
      </c>
      <c r="F122" s="3">
        <v>0</v>
      </c>
      <c r="G122" s="3" t="s">
        <v>269</v>
      </c>
      <c r="H122" s="3">
        <v>0</v>
      </c>
      <c r="I122" s="3"/>
      <c r="J122" s="3"/>
      <c r="K122" s="3"/>
      <c r="L122" s="3"/>
      <c r="M122" s="3"/>
      <c r="N122" s="3"/>
      <c r="P122" s="2"/>
      <c r="R122" s="2"/>
      <c r="T122" s="2"/>
      <c r="V122" s="2"/>
    </row>
    <row r="123" spans="2:22" ht="32.1" customHeight="1" x14ac:dyDescent="0.25">
      <c r="B123" s="44" t="str">
        <f>_xlfn.CONCAT( VLOOKUP(tbGemLevels[[#This Row],[Name]],tbGems[],MATCH("Prefix",tbGems[#Headers],0),FALSE),".",tbGemLevels[[#This Row],[Level]]," ",tbGemLevels[[#This Row],[Name]])</f>
        <v>6.14.14.1 Arc</v>
      </c>
      <c r="C123" s="35" t="s">
        <v>206</v>
      </c>
      <c r="D123" s="3">
        <v>1</v>
      </c>
      <c r="E123" s="3">
        <v>12</v>
      </c>
      <c r="F123" s="3">
        <v>0</v>
      </c>
      <c r="G123" s="3">
        <v>0</v>
      </c>
      <c r="H123" s="3">
        <v>33</v>
      </c>
      <c r="I123" s="3"/>
      <c r="J123" s="3"/>
      <c r="K123" s="3"/>
      <c r="L123" s="3"/>
      <c r="M123" s="3"/>
      <c r="N123" s="3"/>
      <c r="P123" s="2"/>
      <c r="R123" s="2"/>
      <c r="T123" s="2"/>
      <c r="V123" s="2"/>
    </row>
    <row r="124" spans="2:22" ht="32.1" customHeight="1" x14ac:dyDescent="0.25">
      <c r="B124" s="44" t="str">
        <f>_xlfn.CONCAT( VLOOKUP(tbGemLevels[[#This Row],[Name]],tbGems[],MATCH("Prefix",tbGems[#Headers],0),FALSE),".",tbGemLevels[[#This Row],[Level]]," ",tbGemLevels[[#This Row],[Name]])</f>
        <v>6.14.14.2 Arc</v>
      </c>
      <c r="C124" s="35" t="s">
        <v>206</v>
      </c>
      <c r="D124" s="3">
        <v>2</v>
      </c>
      <c r="E124" s="3">
        <v>15</v>
      </c>
      <c r="F124" s="3">
        <v>0</v>
      </c>
      <c r="G124" s="3">
        <v>0</v>
      </c>
      <c r="H124" s="3">
        <v>39</v>
      </c>
      <c r="I124" s="3"/>
      <c r="J124" s="3"/>
      <c r="K124" s="3"/>
      <c r="L124" s="3"/>
      <c r="M124" s="3"/>
      <c r="N124" s="3"/>
      <c r="P124" s="2"/>
      <c r="R124" s="2"/>
      <c r="T124" s="2"/>
      <c r="V124" s="2"/>
    </row>
    <row r="125" spans="2:22" ht="32.1" customHeight="1" x14ac:dyDescent="0.25">
      <c r="B125" s="44" t="str">
        <f>_xlfn.CONCAT( VLOOKUP(tbGemLevels[[#This Row],[Name]],tbGems[],MATCH("Prefix",tbGems[#Headers],0),FALSE),".",tbGemLevels[[#This Row],[Level]]," ",tbGemLevels[[#This Row],[Name]])</f>
        <v>6.14.14.3 Arc</v>
      </c>
      <c r="C125" s="35" t="s">
        <v>206</v>
      </c>
      <c r="D125" s="3">
        <v>3</v>
      </c>
      <c r="E125" s="3">
        <v>19</v>
      </c>
      <c r="F125" s="3">
        <v>0</v>
      </c>
      <c r="G125" s="3">
        <v>0</v>
      </c>
      <c r="H125" s="3">
        <v>48</v>
      </c>
      <c r="I125" s="3"/>
      <c r="J125" s="3"/>
      <c r="K125" s="3"/>
      <c r="L125" s="3"/>
      <c r="M125" s="3"/>
      <c r="N125" s="3"/>
      <c r="P125" s="2"/>
      <c r="R125" s="2"/>
      <c r="T125" s="2"/>
      <c r="V125" s="2"/>
    </row>
    <row r="126" spans="2:22" ht="32.1" customHeight="1" x14ac:dyDescent="0.25">
      <c r="B126" s="44" t="str">
        <f>_xlfn.CONCAT( VLOOKUP(tbGemLevels[[#This Row],[Name]],tbGems[],MATCH("Prefix",tbGems[#Headers],0),FALSE),".",tbGemLevels[[#This Row],[Level]]," ",tbGemLevels[[#This Row],[Name]])</f>
        <v>6.14.14.4 Arc</v>
      </c>
      <c r="C126" s="35" t="s">
        <v>206</v>
      </c>
      <c r="D126" s="3">
        <v>4</v>
      </c>
      <c r="E126" s="3">
        <v>23</v>
      </c>
      <c r="F126" s="3">
        <v>0</v>
      </c>
      <c r="G126" s="3">
        <v>0</v>
      </c>
      <c r="H126" s="3">
        <v>56</v>
      </c>
      <c r="I126" s="3"/>
      <c r="J126" s="3"/>
      <c r="K126" s="3"/>
      <c r="L126" s="3"/>
      <c r="M126" s="3"/>
      <c r="N126" s="3"/>
      <c r="P126" s="2"/>
      <c r="R126" s="2"/>
      <c r="T126" s="2"/>
      <c r="V126" s="2"/>
    </row>
    <row r="127" spans="2:22" ht="32.1" customHeight="1" x14ac:dyDescent="0.25">
      <c r="B127" s="44" t="str">
        <f>_xlfn.CONCAT( VLOOKUP(tbGemLevels[[#This Row],[Name]],tbGems[],MATCH("Prefix",tbGems[#Headers],0),FALSE),".",tbGemLevels[[#This Row],[Level]]," ",tbGemLevels[[#This Row],[Name]])</f>
        <v>6.14.14.5 Arc</v>
      </c>
      <c r="C127" s="35" t="s">
        <v>206</v>
      </c>
      <c r="D127" s="3">
        <v>5</v>
      </c>
      <c r="E127" s="3">
        <v>27</v>
      </c>
      <c r="F127" s="3">
        <v>0</v>
      </c>
      <c r="G127" s="3">
        <v>0</v>
      </c>
      <c r="H127" s="3">
        <v>64</v>
      </c>
      <c r="I127" s="3"/>
      <c r="J127" s="3"/>
      <c r="K127" s="3"/>
      <c r="L127" s="3"/>
      <c r="M127" s="3"/>
      <c r="N127" s="3"/>
      <c r="P127" s="2"/>
      <c r="R127" s="2"/>
      <c r="T127" s="2"/>
      <c r="V127" s="2"/>
    </row>
    <row r="128" spans="2:22" ht="32.1" customHeight="1" x14ac:dyDescent="0.25">
      <c r="B128" s="44" t="str">
        <f>_xlfn.CONCAT( VLOOKUP(tbGemLevels[[#This Row],[Name]],tbGems[],MATCH("Prefix",tbGems[#Headers],0),FALSE),".",tbGemLevels[[#This Row],[Level]]," ",tbGemLevels[[#This Row],[Name]])</f>
        <v>6.14.14.6 Arc</v>
      </c>
      <c r="C128" s="35" t="s">
        <v>206</v>
      </c>
      <c r="D128" s="3">
        <v>6</v>
      </c>
      <c r="E128" s="3">
        <v>31</v>
      </c>
      <c r="F128" s="3">
        <v>0</v>
      </c>
      <c r="G128" s="3">
        <v>0</v>
      </c>
      <c r="H128" s="3">
        <v>73</v>
      </c>
      <c r="I128" s="3"/>
      <c r="J128" s="3"/>
      <c r="K128" s="3"/>
      <c r="L128" s="3"/>
      <c r="M128" s="3"/>
      <c r="N128" s="3"/>
      <c r="P128" s="2"/>
      <c r="R128" s="2"/>
      <c r="T128" s="2"/>
      <c r="V128" s="2"/>
    </row>
    <row r="129" spans="2:22" ht="32.1" customHeight="1" x14ac:dyDescent="0.25">
      <c r="B129" s="44" t="str">
        <f>_xlfn.CONCAT( VLOOKUP(tbGemLevels[[#This Row],[Name]],tbGems[],MATCH("Prefix",tbGems[#Headers],0),FALSE),".",tbGemLevels[[#This Row],[Level]]," ",tbGemLevels[[#This Row],[Name]])</f>
        <v>6.14.14.7 Arc</v>
      </c>
      <c r="C129" s="35" t="s">
        <v>206</v>
      </c>
      <c r="D129" s="3">
        <v>7</v>
      </c>
      <c r="E129" s="3">
        <v>35</v>
      </c>
      <c r="F129" s="3">
        <v>0</v>
      </c>
      <c r="G129" s="3">
        <v>0</v>
      </c>
      <c r="H129" s="3">
        <v>81</v>
      </c>
      <c r="I129" s="3"/>
      <c r="J129" s="3"/>
      <c r="K129" s="3"/>
      <c r="L129" s="3"/>
      <c r="M129" s="3"/>
      <c r="N129" s="3"/>
      <c r="P129" s="2"/>
      <c r="R129" s="2"/>
      <c r="T129" s="2"/>
      <c r="V129" s="2"/>
    </row>
    <row r="130" spans="2:22" ht="32.1" customHeight="1" x14ac:dyDescent="0.25">
      <c r="B130" s="44" t="str">
        <f>_xlfn.CONCAT( VLOOKUP(tbGemLevels[[#This Row],[Name]],tbGems[],MATCH("Prefix",tbGems[#Headers],0),FALSE),".",tbGemLevels[[#This Row],[Level]]," ",tbGemLevels[[#This Row],[Name]])</f>
        <v>6.14.14.8 Arc</v>
      </c>
      <c r="C130" s="35" t="s">
        <v>206</v>
      </c>
      <c r="D130" s="3">
        <v>8</v>
      </c>
      <c r="E130" s="3">
        <v>38</v>
      </c>
      <c r="F130" s="3">
        <v>0</v>
      </c>
      <c r="G130" s="3">
        <v>0</v>
      </c>
      <c r="H130" s="3">
        <v>88</v>
      </c>
      <c r="I130" s="3"/>
      <c r="J130" s="3"/>
      <c r="K130" s="3"/>
      <c r="L130" s="3"/>
      <c r="M130" s="3"/>
      <c r="N130" s="3"/>
      <c r="P130" s="2"/>
      <c r="R130" s="2"/>
      <c r="T130" s="2"/>
      <c r="V130" s="2"/>
    </row>
    <row r="131" spans="2:22" ht="32.1" customHeight="1" x14ac:dyDescent="0.25">
      <c r="B131" s="44" t="str">
        <f>_xlfn.CONCAT( VLOOKUP(tbGemLevels[[#This Row],[Name]],tbGems[],MATCH("Prefix",tbGems[#Headers],0),FALSE),".",tbGemLevels[[#This Row],[Level]]," ",tbGemLevels[[#This Row],[Name]])</f>
        <v>6.14.14.9 Arc</v>
      </c>
      <c r="C131" s="35" t="s">
        <v>206</v>
      </c>
      <c r="D131" s="3">
        <v>9</v>
      </c>
      <c r="E131" s="3">
        <v>41</v>
      </c>
      <c r="F131" s="3">
        <v>0</v>
      </c>
      <c r="G131" s="3">
        <v>0</v>
      </c>
      <c r="H131" s="3">
        <v>94</v>
      </c>
      <c r="I131" s="3"/>
      <c r="J131" s="3"/>
      <c r="K131" s="3"/>
      <c r="L131" s="3"/>
      <c r="M131" s="3"/>
      <c r="N131" s="3"/>
      <c r="P131" s="2"/>
      <c r="R131" s="2"/>
      <c r="T131" s="2"/>
      <c r="V131" s="2"/>
    </row>
    <row r="132" spans="2:22" ht="32.1" customHeight="1" x14ac:dyDescent="0.25">
      <c r="B132" s="44" t="str">
        <f>_xlfn.CONCAT( VLOOKUP(tbGemLevels[[#This Row],[Name]],tbGems[],MATCH("Prefix",tbGems[#Headers],0),FALSE),".",tbGemLevels[[#This Row],[Level]]," ",tbGemLevels[[#This Row],[Name]])</f>
        <v>6.14.14.10 Arc</v>
      </c>
      <c r="C132" s="35" t="s">
        <v>206</v>
      </c>
      <c r="D132" s="3">
        <v>10</v>
      </c>
      <c r="E132" s="3">
        <v>44</v>
      </c>
      <c r="F132" s="3">
        <v>0</v>
      </c>
      <c r="G132" s="3">
        <v>0</v>
      </c>
      <c r="H132" s="3">
        <v>100</v>
      </c>
      <c r="I132" s="3"/>
      <c r="J132" s="3"/>
      <c r="K132" s="3"/>
      <c r="L132" s="3"/>
      <c r="M132" s="3"/>
      <c r="N132" s="3"/>
      <c r="P132" s="2"/>
      <c r="R132" s="2"/>
      <c r="T132" s="2"/>
      <c r="V132" s="2"/>
    </row>
    <row r="133" spans="2:22" ht="32.1" customHeight="1" x14ac:dyDescent="0.25">
      <c r="B133" s="44" t="str">
        <f>_xlfn.CONCAT( VLOOKUP(tbGemLevels[[#This Row],[Name]],tbGems[],MATCH("Prefix",tbGems[#Headers],0),FALSE),".",tbGemLevels[[#This Row],[Level]]," ",tbGemLevels[[#This Row],[Name]])</f>
        <v>6.14.14.11 Arc</v>
      </c>
      <c r="C133" s="35" t="s">
        <v>206</v>
      </c>
      <c r="D133" s="3">
        <v>11</v>
      </c>
      <c r="E133" s="3">
        <v>47</v>
      </c>
      <c r="F133" s="3">
        <v>0</v>
      </c>
      <c r="G133" s="3">
        <v>0</v>
      </c>
      <c r="H133" s="3">
        <v>106</v>
      </c>
      <c r="I133" s="3"/>
      <c r="J133" s="3"/>
      <c r="K133" s="3"/>
      <c r="L133" s="3"/>
      <c r="M133" s="3"/>
      <c r="N133" s="3"/>
      <c r="P133" s="2"/>
      <c r="R133" s="2"/>
      <c r="T133" s="2"/>
      <c r="V133" s="2"/>
    </row>
    <row r="134" spans="2:22" ht="32.1" customHeight="1" x14ac:dyDescent="0.25">
      <c r="B134" s="44" t="str">
        <f>_xlfn.CONCAT( VLOOKUP(tbGemLevels[[#This Row],[Name]],tbGems[],MATCH("Prefix",tbGems[#Headers],0),FALSE),".",tbGemLevels[[#This Row],[Level]]," ",tbGemLevels[[#This Row],[Name]])</f>
        <v>6.14.14.12 Arc</v>
      </c>
      <c r="C134" s="35" t="s">
        <v>206</v>
      </c>
      <c r="D134" s="3">
        <v>12</v>
      </c>
      <c r="E134" s="3">
        <v>50</v>
      </c>
      <c r="F134" s="3">
        <v>0</v>
      </c>
      <c r="G134" s="3">
        <v>0</v>
      </c>
      <c r="H134" s="3">
        <v>113</v>
      </c>
      <c r="I134" s="3"/>
      <c r="J134" s="3"/>
      <c r="K134" s="3"/>
      <c r="L134" s="3"/>
      <c r="M134" s="3"/>
      <c r="N134" s="3"/>
      <c r="P134" s="2"/>
      <c r="R134" s="2"/>
      <c r="T134" s="2"/>
      <c r="V134" s="2"/>
    </row>
    <row r="135" spans="2:22" ht="32.1" customHeight="1" x14ac:dyDescent="0.25">
      <c r="B135" s="44" t="str">
        <f>_xlfn.CONCAT( VLOOKUP(tbGemLevels[[#This Row],[Name]],tbGems[],MATCH("Prefix",tbGems[#Headers],0),FALSE),".",tbGemLevels[[#This Row],[Level]]," ",tbGemLevels[[#This Row],[Name]])</f>
        <v>6.14.14.13 Arc</v>
      </c>
      <c r="C135" s="35" t="s">
        <v>206</v>
      </c>
      <c r="D135" s="3">
        <v>13</v>
      </c>
      <c r="E135" s="3">
        <v>53</v>
      </c>
      <c r="F135" s="3">
        <v>0</v>
      </c>
      <c r="G135" s="3">
        <v>0</v>
      </c>
      <c r="H135" s="3">
        <v>119</v>
      </c>
      <c r="I135" s="3"/>
      <c r="J135" s="3"/>
      <c r="K135" s="3"/>
      <c r="L135" s="3"/>
      <c r="M135" s="3"/>
      <c r="N135" s="3"/>
      <c r="P135" s="2"/>
      <c r="R135" s="2"/>
      <c r="T135" s="2"/>
      <c r="V135" s="2"/>
    </row>
    <row r="136" spans="2:22" ht="32.1" customHeight="1" x14ac:dyDescent="0.25">
      <c r="B136" s="44" t="str">
        <f>_xlfn.CONCAT( VLOOKUP(tbGemLevels[[#This Row],[Name]],tbGems[],MATCH("Prefix",tbGems[#Headers],0),FALSE),".",tbGemLevels[[#This Row],[Level]]," ",tbGemLevels[[#This Row],[Name]])</f>
        <v>6.14.14.14 Arc</v>
      </c>
      <c r="C136" s="35" t="s">
        <v>206</v>
      </c>
      <c r="D136" s="3">
        <v>14</v>
      </c>
      <c r="E136" s="3">
        <v>56</v>
      </c>
      <c r="F136" s="3">
        <v>0</v>
      </c>
      <c r="G136" s="3">
        <v>0</v>
      </c>
      <c r="H136" s="3">
        <v>125</v>
      </c>
      <c r="I136" s="3"/>
      <c r="J136" s="3"/>
      <c r="K136" s="3"/>
      <c r="L136" s="3"/>
      <c r="M136" s="3"/>
      <c r="N136" s="3"/>
      <c r="P136" s="2"/>
      <c r="R136" s="2"/>
      <c r="T136" s="2"/>
      <c r="V136" s="2"/>
    </row>
    <row r="137" spans="2:22" ht="32.1" customHeight="1" x14ac:dyDescent="0.25">
      <c r="B137" s="44" t="str">
        <f>_xlfn.CONCAT( VLOOKUP(tbGemLevels[[#This Row],[Name]],tbGems[],MATCH("Prefix",tbGems[#Headers],0),FALSE),".",tbGemLevels[[#This Row],[Level]]," ",tbGemLevels[[#This Row],[Name]])</f>
        <v>6.14.14.15 Arc</v>
      </c>
      <c r="C137" s="35" t="s">
        <v>206</v>
      </c>
      <c r="D137" s="3">
        <v>15</v>
      </c>
      <c r="E137" s="3">
        <v>59</v>
      </c>
      <c r="F137" s="3">
        <v>0</v>
      </c>
      <c r="G137" s="3">
        <v>0</v>
      </c>
      <c r="H137" s="3">
        <v>132</v>
      </c>
      <c r="I137" s="3"/>
      <c r="J137" s="3"/>
      <c r="K137" s="3"/>
      <c r="L137" s="3"/>
      <c r="M137" s="3"/>
      <c r="N137" s="3"/>
      <c r="P137" s="2"/>
      <c r="R137" s="2"/>
      <c r="T137" s="2"/>
      <c r="V137" s="2"/>
    </row>
    <row r="138" spans="2:22" ht="32.1" customHeight="1" x14ac:dyDescent="0.25">
      <c r="B138" s="44" t="str">
        <f>_xlfn.CONCAT( VLOOKUP(tbGemLevels[[#This Row],[Name]],tbGems[],MATCH("Prefix",tbGems[#Headers],0),FALSE),".",tbGemLevels[[#This Row],[Level]]," ",tbGemLevels[[#This Row],[Name]])</f>
        <v>6.14.14.16 Arc</v>
      </c>
      <c r="C138" s="35" t="s">
        <v>206</v>
      </c>
      <c r="D138" s="3">
        <v>16</v>
      </c>
      <c r="E138" s="3">
        <v>62</v>
      </c>
      <c r="F138" s="3">
        <v>0</v>
      </c>
      <c r="G138" s="3">
        <v>0</v>
      </c>
      <c r="H138" s="3">
        <v>138</v>
      </c>
      <c r="I138" s="3"/>
      <c r="J138" s="3"/>
      <c r="K138" s="3"/>
      <c r="L138" s="3"/>
      <c r="M138" s="3"/>
      <c r="N138" s="3"/>
      <c r="P138" s="2"/>
      <c r="R138" s="2"/>
      <c r="T138" s="2"/>
      <c r="V138" s="2"/>
    </row>
    <row r="139" spans="2:22" ht="32.1" customHeight="1" x14ac:dyDescent="0.25">
      <c r="B139" s="44" t="str">
        <f>_xlfn.CONCAT( VLOOKUP(tbGemLevels[[#This Row],[Name]],tbGems[],MATCH("Prefix",tbGems[#Headers],0),FALSE),".",tbGemLevels[[#This Row],[Level]]," ",tbGemLevels[[#This Row],[Name]])</f>
        <v>6.14.14.17 Arc</v>
      </c>
      <c r="C139" s="35" t="s">
        <v>206</v>
      </c>
      <c r="D139" s="3">
        <v>17</v>
      </c>
      <c r="E139" s="3">
        <v>64</v>
      </c>
      <c r="F139" s="3">
        <v>0</v>
      </c>
      <c r="G139" s="3">
        <v>0</v>
      </c>
      <c r="H139" s="3">
        <v>142</v>
      </c>
      <c r="I139" s="3"/>
      <c r="J139" s="3"/>
      <c r="K139" s="3"/>
      <c r="L139" s="3"/>
      <c r="M139" s="3"/>
      <c r="N139" s="3"/>
      <c r="P139" s="2"/>
      <c r="R139" s="2"/>
      <c r="T139" s="2"/>
      <c r="V139" s="2"/>
    </row>
    <row r="140" spans="2:22" ht="32.1" customHeight="1" x14ac:dyDescent="0.25">
      <c r="B140" s="44" t="str">
        <f>_xlfn.CONCAT( VLOOKUP(tbGemLevels[[#This Row],[Name]],tbGems[],MATCH("Prefix",tbGems[#Headers],0),FALSE),".",tbGemLevels[[#This Row],[Level]]," ",tbGemLevels[[#This Row],[Name]])</f>
        <v>6.14.14.18 Arc</v>
      </c>
      <c r="C140" s="35" t="s">
        <v>206</v>
      </c>
      <c r="D140" s="3">
        <v>18</v>
      </c>
      <c r="E140" s="3">
        <v>66</v>
      </c>
      <c r="F140" s="3">
        <v>0</v>
      </c>
      <c r="G140" s="3">
        <v>0</v>
      </c>
      <c r="H140" s="3">
        <v>146</v>
      </c>
      <c r="I140" s="3"/>
      <c r="J140" s="3"/>
      <c r="K140" s="3"/>
      <c r="L140" s="3"/>
      <c r="M140" s="3"/>
      <c r="N140" s="3"/>
      <c r="P140" s="2"/>
      <c r="R140" s="2"/>
      <c r="T140" s="2"/>
      <c r="V140" s="2"/>
    </row>
    <row r="141" spans="2:22" ht="32.1" customHeight="1" x14ac:dyDescent="0.25">
      <c r="B141" s="44" t="str">
        <f>_xlfn.CONCAT( VLOOKUP(tbGemLevels[[#This Row],[Name]],tbGems[],MATCH("Prefix",tbGems[#Headers],0),FALSE),".",tbGemLevels[[#This Row],[Level]]," ",tbGemLevels[[#This Row],[Name]])</f>
        <v>6.14.14.19 Arc</v>
      </c>
      <c r="C141" s="35" t="s">
        <v>206</v>
      </c>
      <c r="D141" s="3">
        <v>19</v>
      </c>
      <c r="E141" s="3">
        <v>68</v>
      </c>
      <c r="F141" s="3">
        <v>0</v>
      </c>
      <c r="G141" s="3">
        <v>0</v>
      </c>
      <c r="H141" s="3">
        <v>151</v>
      </c>
      <c r="I141" s="3"/>
      <c r="J141" s="3"/>
      <c r="K141" s="3"/>
      <c r="L141" s="3"/>
      <c r="M141" s="3"/>
      <c r="N141" s="3"/>
      <c r="P141" s="2"/>
      <c r="R141" s="2"/>
      <c r="T141" s="2"/>
      <c r="V141" s="2"/>
    </row>
    <row r="142" spans="2:22" ht="32.1" customHeight="1" x14ac:dyDescent="0.25">
      <c r="B142" s="44" t="str">
        <f>_xlfn.CONCAT( VLOOKUP(tbGemLevels[[#This Row],[Name]],tbGems[],MATCH("Prefix",tbGems[#Headers],0),FALSE),".",tbGemLevels[[#This Row],[Level]]," ",tbGemLevels[[#This Row],[Name]])</f>
        <v>6.14.14.20 Arc</v>
      </c>
      <c r="C142" s="35" t="s">
        <v>206</v>
      </c>
      <c r="D142" s="3">
        <v>20</v>
      </c>
      <c r="E142" s="3">
        <v>70</v>
      </c>
      <c r="F142" s="3">
        <v>0</v>
      </c>
      <c r="G142" s="3">
        <v>0</v>
      </c>
      <c r="H142" s="3">
        <v>155</v>
      </c>
      <c r="I142" s="3"/>
      <c r="J142" s="3"/>
      <c r="K142" s="3"/>
      <c r="L142" s="3"/>
      <c r="M142" s="3"/>
      <c r="N142" s="3"/>
      <c r="P142" s="2"/>
      <c r="R142" s="2"/>
      <c r="T142" s="2"/>
      <c r="V142" s="2"/>
    </row>
    <row r="143" spans="2:22" ht="32.1" customHeight="1" x14ac:dyDescent="0.25">
      <c r="B143" s="44" t="str">
        <f>_xlfn.CONCAT( VLOOKUP(tbGemLevels[[#This Row],[Name]],tbGems[],MATCH("Prefix",tbGems[#Headers],0),FALSE),".",tbGemLevels[[#This Row],[Level]]," ",tbGemLevels[[#This Row],[Name]])</f>
        <v>6.14.14.21 Arc</v>
      </c>
      <c r="C143" s="35" t="s">
        <v>206</v>
      </c>
      <c r="D143" s="3">
        <v>21</v>
      </c>
      <c r="E143" s="3">
        <v>72</v>
      </c>
      <c r="F143" s="3">
        <v>0</v>
      </c>
      <c r="G143" s="3">
        <v>0</v>
      </c>
      <c r="H143" s="3">
        <v>159</v>
      </c>
      <c r="I143" s="3"/>
      <c r="J143" s="3"/>
      <c r="K143" s="3"/>
      <c r="L143" s="3"/>
      <c r="M143" s="3"/>
      <c r="N143" s="3"/>
      <c r="P143" s="2"/>
      <c r="R143" s="2"/>
      <c r="T143" s="2"/>
      <c r="V143" s="2"/>
    </row>
    <row r="144" spans="2:22" ht="32.1" customHeight="1" x14ac:dyDescent="0.25">
      <c r="B144" s="44" t="str">
        <f>_xlfn.CONCAT( VLOOKUP(tbGemLevels[[#This Row],[Name]],tbGems[],MATCH("Prefix",tbGems[#Headers],0),FALSE),".",tbGemLevels[[#This Row],[Level]]," ",tbGemLevels[[#This Row],[Name]])</f>
        <v>6.14.14.22 Arc</v>
      </c>
      <c r="C144" s="35" t="s">
        <v>206</v>
      </c>
      <c r="D144" s="3">
        <v>22</v>
      </c>
      <c r="E144" s="3">
        <v>74</v>
      </c>
      <c r="F144" s="3">
        <v>0</v>
      </c>
      <c r="G144" s="3">
        <v>0</v>
      </c>
      <c r="H144" s="3" t="s">
        <v>269</v>
      </c>
      <c r="I144" s="3"/>
      <c r="J144" s="3"/>
      <c r="K144" s="3"/>
      <c r="L144" s="3"/>
      <c r="M144" s="3"/>
      <c r="N144" s="3"/>
      <c r="P144" s="2"/>
      <c r="R144" s="2"/>
      <c r="T144" s="2"/>
      <c r="V144" s="2"/>
    </row>
    <row r="145" spans="2:22" ht="32.1" customHeight="1" x14ac:dyDescent="0.25">
      <c r="B145" s="44" t="str">
        <f>_xlfn.CONCAT( VLOOKUP(tbGemLevels[[#This Row],[Name]],tbGems[],MATCH("Prefix",tbGems[#Headers],0),FALSE),".",tbGemLevels[[#This Row],[Level]]," ",tbGemLevels[[#This Row],[Name]])</f>
        <v>6.14.14.23 Arc</v>
      </c>
      <c r="C145" s="35" t="s">
        <v>206</v>
      </c>
      <c r="D145" s="3">
        <v>23</v>
      </c>
      <c r="E145" s="3">
        <v>76</v>
      </c>
      <c r="F145" s="3">
        <v>0</v>
      </c>
      <c r="G145" s="3">
        <v>0</v>
      </c>
      <c r="H145" s="3" t="s">
        <v>269</v>
      </c>
      <c r="I145" s="3"/>
      <c r="J145" s="3"/>
      <c r="K145" s="3"/>
      <c r="L145" s="3"/>
      <c r="M145" s="3"/>
      <c r="N145" s="3"/>
      <c r="P145" s="2"/>
      <c r="R145" s="2"/>
      <c r="T145" s="2"/>
      <c r="V145" s="2"/>
    </row>
    <row r="146" spans="2:22" ht="32.1" customHeight="1" x14ac:dyDescent="0.25">
      <c r="B146" s="44" t="str">
        <f>_xlfn.CONCAT( VLOOKUP(tbGemLevels[[#This Row],[Name]],tbGems[],MATCH("Prefix",tbGems[#Headers],0),FALSE),".",tbGemLevels[[#This Row],[Level]]," ",tbGemLevels[[#This Row],[Name]])</f>
        <v>6.14.14.24 Arc</v>
      </c>
      <c r="C146" s="35" t="s">
        <v>206</v>
      </c>
      <c r="D146" s="3">
        <v>24</v>
      </c>
      <c r="E146" s="3">
        <v>78</v>
      </c>
      <c r="F146" s="3">
        <v>0</v>
      </c>
      <c r="G146" s="3">
        <v>0</v>
      </c>
      <c r="H146" s="3" t="s">
        <v>269</v>
      </c>
      <c r="I146" s="3"/>
      <c r="J146" s="3"/>
      <c r="K146" s="3"/>
      <c r="L146" s="3"/>
      <c r="M146" s="3"/>
      <c r="N146" s="3"/>
      <c r="P146" s="2"/>
      <c r="R146" s="2"/>
      <c r="T146" s="2"/>
      <c r="V146" s="2"/>
    </row>
    <row r="147" spans="2:22" ht="32.1" customHeight="1" x14ac:dyDescent="0.25">
      <c r="B147" s="44" t="str">
        <f>_xlfn.CONCAT( VLOOKUP(tbGemLevels[[#This Row],[Name]],tbGems[],MATCH("Prefix",tbGems[#Headers],0),FALSE),".",tbGemLevels[[#This Row],[Level]]," ",tbGemLevels[[#This Row],[Name]])</f>
        <v>6.14.14.25 Arc</v>
      </c>
      <c r="C147" s="35" t="s">
        <v>206</v>
      </c>
      <c r="D147" s="3">
        <v>25</v>
      </c>
      <c r="E147" s="3">
        <v>80</v>
      </c>
      <c r="F147" s="3">
        <v>0</v>
      </c>
      <c r="G147" s="3">
        <v>0</v>
      </c>
      <c r="H147" s="3" t="s">
        <v>269</v>
      </c>
      <c r="I147" s="3"/>
      <c r="J147" s="3"/>
      <c r="K147" s="3"/>
      <c r="L147" s="3"/>
      <c r="M147" s="3"/>
      <c r="N147" s="3"/>
      <c r="P147" s="2"/>
      <c r="R147" s="2"/>
      <c r="T147" s="2"/>
      <c r="V147" s="2"/>
    </row>
    <row r="148" spans="2:22" ht="32.1" customHeight="1" x14ac:dyDescent="0.25">
      <c r="B148" s="44" t="str">
        <f>_xlfn.CONCAT( VLOOKUP(tbGemLevels[[#This Row],[Name]],tbGems[],MATCH("Prefix",tbGems[#Headers],0),FALSE),".",tbGemLevels[[#This Row],[Level]]," ",tbGemLevels[[#This Row],[Name]])</f>
        <v>6.14.14.26 Arc</v>
      </c>
      <c r="C148" s="35" t="s">
        <v>206</v>
      </c>
      <c r="D148" s="3">
        <v>26</v>
      </c>
      <c r="E148" s="3">
        <v>82</v>
      </c>
      <c r="F148" s="3">
        <v>0</v>
      </c>
      <c r="G148" s="3">
        <v>0</v>
      </c>
      <c r="H148" s="3" t="s">
        <v>269</v>
      </c>
      <c r="I148" s="3"/>
      <c r="J148" s="3"/>
      <c r="K148" s="3"/>
      <c r="L148" s="3"/>
      <c r="M148" s="3"/>
      <c r="N148" s="3"/>
      <c r="P148" s="2"/>
      <c r="R148" s="2"/>
      <c r="T148" s="2"/>
      <c r="V148" s="2"/>
    </row>
    <row r="149" spans="2:22" ht="32.1" customHeight="1" x14ac:dyDescent="0.25">
      <c r="B149" s="44" t="str">
        <f>_xlfn.CONCAT( VLOOKUP(tbGemLevels[[#This Row],[Name]],tbGems[],MATCH("Prefix",tbGems[#Headers],0),FALSE),".",tbGemLevels[[#This Row],[Level]]," ",tbGemLevels[[#This Row],[Name]])</f>
        <v>6.14.14.27 Arc</v>
      </c>
      <c r="C149" s="35" t="s">
        <v>206</v>
      </c>
      <c r="D149" s="3">
        <v>27</v>
      </c>
      <c r="E149" s="3">
        <v>84</v>
      </c>
      <c r="F149" s="3">
        <v>0</v>
      </c>
      <c r="G149" s="3">
        <v>0</v>
      </c>
      <c r="H149" s="3" t="s">
        <v>269</v>
      </c>
      <c r="I149" s="3"/>
      <c r="J149" s="3"/>
      <c r="K149" s="3"/>
      <c r="L149" s="3"/>
      <c r="M149" s="3"/>
      <c r="N149" s="3"/>
      <c r="P149" s="2"/>
      <c r="R149" s="2"/>
      <c r="T149" s="2"/>
      <c r="V149" s="2"/>
    </row>
    <row r="150" spans="2:22" ht="32.1" customHeight="1" x14ac:dyDescent="0.25">
      <c r="B150" s="44" t="str">
        <f>_xlfn.CONCAT( VLOOKUP(tbGemLevels[[#This Row],[Name]],tbGems[],MATCH("Prefix",tbGems[#Headers],0),FALSE),".",tbGemLevels[[#This Row],[Level]]," ",tbGemLevels[[#This Row],[Name]])</f>
        <v>6.14.14.28 Arc</v>
      </c>
      <c r="C150" s="35" t="s">
        <v>206</v>
      </c>
      <c r="D150" s="3">
        <v>28</v>
      </c>
      <c r="E150" s="3">
        <v>86</v>
      </c>
      <c r="F150" s="3">
        <v>0</v>
      </c>
      <c r="G150" s="3">
        <v>0</v>
      </c>
      <c r="H150" s="3" t="s">
        <v>269</v>
      </c>
      <c r="I150" s="3"/>
      <c r="J150" s="3"/>
      <c r="K150" s="3"/>
      <c r="L150" s="3"/>
      <c r="M150" s="3"/>
      <c r="N150" s="3"/>
      <c r="P150" s="2"/>
      <c r="R150" s="2"/>
      <c r="T150" s="2"/>
      <c r="V150" s="2"/>
    </row>
    <row r="151" spans="2:22" ht="32.1" customHeight="1" x14ac:dyDescent="0.25">
      <c r="B151" s="44" t="str">
        <f>_xlfn.CONCAT( VLOOKUP(tbGemLevels[[#This Row],[Name]],tbGems[],MATCH("Prefix",tbGems[#Headers],0),FALSE),".",tbGemLevels[[#This Row],[Level]]," ",tbGemLevels[[#This Row],[Name]])</f>
        <v>6.14.14.29 Arc</v>
      </c>
      <c r="C151" s="35" t="s">
        <v>206</v>
      </c>
      <c r="D151" s="3">
        <v>29</v>
      </c>
      <c r="E151" s="3">
        <v>88</v>
      </c>
      <c r="F151" s="3">
        <v>0</v>
      </c>
      <c r="G151" s="3">
        <v>0</v>
      </c>
      <c r="H151" s="3" t="s">
        <v>269</v>
      </c>
      <c r="I151" s="3"/>
      <c r="J151" s="3"/>
      <c r="K151" s="3"/>
      <c r="L151" s="3"/>
      <c r="M151" s="3"/>
      <c r="N151" s="3"/>
      <c r="P151" s="2"/>
      <c r="R151" s="2"/>
      <c r="T151" s="2"/>
      <c r="V151" s="2"/>
    </row>
    <row r="152" spans="2:22" ht="32.1" customHeight="1" x14ac:dyDescent="0.25">
      <c r="B152" s="44" t="str">
        <f>_xlfn.CONCAT( VLOOKUP(tbGemLevels[[#This Row],[Name]],tbGems[],MATCH("Prefix",tbGems[#Headers],0),FALSE),".",tbGemLevels[[#This Row],[Level]]," ",tbGemLevels[[#This Row],[Name]])</f>
        <v>6.14.14.30 Arc</v>
      </c>
      <c r="C152" s="35" t="s">
        <v>206</v>
      </c>
      <c r="D152" s="3">
        <v>30</v>
      </c>
      <c r="E152" s="3">
        <v>90</v>
      </c>
      <c r="F152" s="3">
        <v>0</v>
      </c>
      <c r="G152" s="3">
        <v>0</v>
      </c>
      <c r="H152" s="3" t="s">
        <v>269</v>
      </c>
      <c r="I152" s="3"/>
      <c r="J152" s="3"/>
      <c r="K152" s="3"/>
      <c r="L152" s="3"/>
      <c r="M152" s="3"/>
      <c r="N152" s="3"/>
      <c r="P152" s="2"/>
      <c r="R152" s="2"/>
      <c r="T152" s="2"/>
      <c r="V152" s="2"/>
    </row>
    <row r="153" spans="2:22" ht="32.1" customHeight="1" x14ac:dyDescent="0.25">
      <c r="B153" s="44" t="str">
        <f>_xlfn.CONCAT( VLOOKUP(tbGemLevels[[#This Row],[Name]],tbGems[],MATCH("Prefix",tbGems[#Headers],0),FALSE),".",tbGemLevels[[#This Row],[Level]]," ",tbGemLevels[[#This Row],[Name]])</f>
        <v>6.14.14.31 Arc</v>
      </c>
      <c r="C153" s="35" t="s">
        <v>206</v>
      </c>
      <c r="D153" s="3">
        <v>31</v>
      </c>
      <c r="E153" s="3">
        <v>91</v>
      </c>
      <c r="F153" s="3">
        <v>0</v>
      </c>
      <c r="G153" s="3">
        <v>0</v>
      </c>
      <c r="H153" s="3" t="s">
        <v>269</v>
      </c>
      <c r="I153" s="3"/>
      <c r="J153" s="3"/>
      <c r="K153" s="3"/>
      <c r="L153" s="3"/>
      <c r="M153" s="3"/>
      <c r="N153" s="3"/>
      <c r="P153" s="2"/>
      <c r="R153" s="2"/>
      <c r="T153" s="2"/>
      <c r="V153" s="2"/>
    </row>
    <row r="154" spans="2:22" ht="32.1" customHeight="1" x14ac:dyDescent="0.25">
      <c r="B154" s="44" t="str">
        <f>_xlfn.CONCAT( VLOOKUP(tbGemLevels[[#This Row],[Name]],tbGems[],MATCH("Prefix",tbGems[#Headers],0),FALSE),".",tbGemLevels[[#This Row],[Level]]," ",tbGemLevels[[#This Row],[Name]])</f>
        <v>6.14.14.32 Arc</v>
      </c>
      <c r="C154" s="35" t="s">
        <v>206</v>
      </c>
      <c r="D154" s="3">
        <v>32</v>
      </c>
      <c r="E154" s="3">
        <v>92</v>
      </c>
      <c r="F154" s="3">
        <v>0</v>
      </c>
      <c r="G154" s="3">
        <v>0</v>
      </c>
      <c r="H154" s="3" t="s">
        <v>269</v>
      </c>
      <c r="I154" s="3"/>
      <c r="J154" s="3"/>
      <c r="K154" s="3"/>
      <c r="L154" s="3"/>
      <c r="M154" s="3"/>
      <c r="N154" s="3"/>
      <c r="P154" s="2"/>
      <c r="R154" s="2"/>
      <c r="T154" s="2"/>
      <c r="V154" s="2"/>
    </row>
    <row r="155" spans="2:22" ht="32.1" customHeight="1" x14ac:dyDescent="0.25">
      <c r="B155" s="44" t="str">
        <f>_xlfn.CONCAT( VLOOKUP(tbGemLevels[[#This Row],[Name]],tbGems[],MATCH("Prefix",tbGems[#Headers],0),FALSE),".",tbGemLevels[[#This Row],[Level]]," ",tbGemLevels[[#This Row],[Name]])</f>
        <v>6.14.14.33 Arc</v>
      </c>
      <c r="C155" s="35" t="s">
        <v>206</v>
      </c>
      <c r="D155" s="3">
        <v>33</v>
      </c>
      <c r="E155" s="3">
        <v>93</v>
      </c>
      <c r="F155" s="3">
        <v>0</v>
      </c>
      <c r="G155" s="3">
        <v>0</v>
      </c>
      <c r="H155" s="3" t="s">
        <v>269</v>
      </c>
      <c r="I155" s="3"/>
      <c r="J155" s="3"/>
      <c r="K155" s="3"/>
      <c r="L155" s="3"/>
      <c r="M155" s="3"/>
      <c r="N155" s="3"/>
      <c r="P155" s="2"/>
      <c r="R155" s="2"/>
      <c r="T155" s="2"/>
      <c r="V155" s="2"/>
    </row>
    <row r="156" spans="2:22" ht="32.1" customHeight="1" x14ac:dyDescent="0.25">
      <c r="B156" s="44" t="str">
        <f>_xlfn.CONCAT( VLOOKUP(tbGemLevels[[#This Row],[Name]],tbGems[],MATCH("Prefix",tbGems[#Headers],0),FALSE),".",tbGemLevels[[#This Row],[Level]]," ",tbGemLevels[[#This Row],[Name]])</f>
        <v>6.14.14.34 Arc</v>
      </c>
      <c r="C156" s="35" t="s">
        <v>206</v>
      </c>
      <c r="D156" s="3">
        <v>34</v>
      </c>
      <c r="E156" s="3">
        <v>94</v>
      </c>
      <c r="F156" s="3">
        <v>0</v>
      </c>
      <c r="G156" s="3">
        <v>0</v>
      </c>
      <c r="H156" s="3" t="s">
        <v>269</v>
      </c>
      <c r="I156" s="3"/>
      <c r="J156" s="3"/>
      <c r="K156" s="3"/>
      <c r="L156" s="3"/>
      <c r="M156" s="3"/>
      <c r="N156" s="3"/>
      <c r="P156" s="2"/>
      <c r="R156" s="2"/>
      <c r="T156" s="2"/>
      <c r="V156" s="2"/>
    </row>
    <row r="157" spans="2:22" ht="32.1" customHeight="1" x14ac:dyDescent="0.25">
      <c r="B157" s="44" t="str">
        <f>_xlfn.CONCAT( VLOOKUP(tbGemLevels[[#This Row],[Name]],tbGems[],MATCH("Prefix",tbGems[#Headers],0),FALSE),".",tbGemLevels[[#This Row],[Level]]," ",tbGemLevels[[#This Row],[Name]])</f>
        <v>6.14.14.35 Arc</v>
      </c>
      <c r="C157" s="35" t="s">
        <v>206</v>
      </c>
      <c r="D157" s="3">
        <v>35</v>
      </c>
      <c r="E157" s="3">
        <v>95</v>
      </c>
      <c r="F157" s="3">
        <v>0</v>
      </c>
      <c r="G157" s="3">
        <v>0</v>
      </c>
      <c r="H157" s="3" t="s">
        <v>269</v>
      </c>
      <c r="I157" s="3"/>
      <c r="J157" s="3"/>
      <c r="K157" s="3"/>
      <c r="L157" s="3"/>
      <c r="M157" s="3"/>
      <c r="N157" s="3"/>
      <c r="P157" s="2"/>
      <c r="R157" s="2"/>
      <c r="T157" s="2"/>
      <c r="V157" s="2"/>
    </row>
    <row r="158" spans="2:22" ht="32.1" customHeight="1" x14ac:dyDescent="0.25">
      <c r="B158" s="44" t="str">
        <f>_xlfn.CONCAT( VLOOKUP(tbGemLevels[[#This Row],[Name]],tbGems[],MATCH("Prefix",tbGems[#Headers],0),FALSE),".",tbGemLevels[[#This Row],[Level]]," ",tbGemLevels[[#This Row],[Name]])</f>
        <v>6.14.14.36 Arc</v>
      </c>
      <c r="C158" s="35" t="s">
        <v>206</v>
      </c>
      <c r="D158" s="3">
        <v>36</v>
      </c>
      <c r="E158" s="3">
        <v>96</v>
      </c>
      <c r="F158" s="3">
        <v>0</v>
      </c>
      <c r="G158" s="3">
        <v>0</v>
      </c>
      <c r="H158" s="3" t="s">
        <v>269</v>
      </c>
      <c r="I158" s="3"/>
      <c r="J158" s="3"/>
      <c r="K158" s="3"/>
      <c r="L158" s="3"/>
      <c r="M158" s="3"/>
      <c r="N158" s="3"/>
      <c r="P158" s="2"/>
      <c r="R158" s="2"/>
      <c r="T158" s="2"/>
      <c r="V158" s="2"/>
    </row>
    <row r="159" spans="2:22" ht="32.1" customHeight="1" x14ac:dyDescent="0.25">
      <c r="B159" s="44" t="str">
        <f>_xlfn.CONCAT( VLOOKUP(tbGemLevels[[#This Row],[Name]],tbGems[],MATCH("Prefix",tbGems[#Headers],0),FALSE),".",tbGemLevels[[#This Row],[Level]]," ",tbGemLevels[[#This Row],[Name]])</f>
        <v>6.14.14.37 Arc</v>
      </c>
      <c r="C159" s="35" t="s">
        <v>206</v>
      </c>
      <c r="D159" s="3">
        <v>37</v>
      </c>
      <c r="E159" s="3">
        <v>97</v>
      </c>
      <c r="F159" s="3">
        <v>0</v>
      </c>
      <c r="G159" s="3">
        <v>0</v>
      </c>
      <c r="H159" s="3" t="s">
        <v>269</v>
      </c>
      <c r="I159" s="3"/>
      <c r="J159" s="3"/>
      <c r="K159" s="3"/>
      <c r="L159" s="3"/>
      <c r="M159" s="3"/>
      <c r="N159" s="3"/>
      <c r="P159" s="2"/>
      <c r="R159" s="2"/>
      <c r="T159" s="2"/>
      <c r="V159" s="2"/>
    </row>
    <row r="160" spans="2:22" ht="32.1" customHeight="1" x14ac:dyDescent="0.25">
      <c r="B160" s="44" t="str">
        <f>_xlfn.CONCAT( VLOOKUP(tbGemLevels[[#This Row],[Name]],tbGems[],MATCH("Prefix",tbGems[#Headers],0),FALSE),".",tbGemLevels[[#This Row],[Level]]," ",tbGemLevels[[#This Row],[Name]])</f>
        <v>6.14.14.38 Arc</v>
      </c>
      <c r="C160" s="35" t="s">
        <v>206</v>
      </c>
      <c r="D160" s="3">
        <v>38</v>
      </c>
      <c r="E160" s="3">
        <v>98</v>
      </c>
      <c r="F160" s="3">
        <v>0</v>
      </c>
      <c r="G160" s="3">
        <v>0</v>
      </c>
      <c r="H160" s="3" t="s">
        <v>269</v>
      </c>
      <c r="I160" s="3"/>
      <c r="J160" s="3"/>
      <c r="K160" s="3"/>
      <c r="L160" s="3"/>
      <c r="M160" s="3"/>
      <c r="N160" s="3"/>
      <c r="P160" s="2"/>
      <c r="R160" s="2"/>
      <c r="T160" s="2"/>
      <c r="V160" s="2"/>
    </row>
    <row r="161" spans="2:22" ht="32.1" customHeight="1" x14ac:dyDescent="0.25">
      <c r="B161" s="44" t="str">
        <f>_xlfn.CONCAT( VLOOKUP(tbGemLevels[[#This Row],[Name]],tbGems[],MATCH("Prefix",tbGems[#Headers],0),FALSE),".",tbGemLevels[[#This Row],[Level]]," ",tbGemLevels[[#This Row],[Name]])</f>
        <v>6.14.14.39 Arc</v>
      </c>
      <c r="C161" s="35" t="s">
        <v>206</v>
      </c>
      <c r="D161" s="3">
        <v>39</v>
      </c>
      <c r="E161" s="3">
        <v>99</v>
      </c>
      <c r="F161" s="3">
        <v>0</v>
      </c>
      <c r="G161" s="3">
        <v>0</v>
      </c>
      <c r="H161" s="3" t="s">
        <v>269</v>
      </c>
      <c r="I161" s="3"/>
      <c r="J161" s="3"/>
      <c r="K161" s="3"/>
      <c r="L161" s="3"/>
      <c r="M161" s="3"/>
      <c r="N161" s="3"/>
      <c r="P161" s="2"/>
      <c r="R161" s="2"/>
      <c r="T161" s="2"/>
      <c r="V161" s="2"/>
    </row>
    <row r="162" spans="2:22" ht="32.1" customHeight="1" x14ac:dyDescent="0.25">
      <c r="B162" s="44" t="str">
        <f>_xlfn.CONCAT( VLOOKUP(tbGemLevels[[#This Row],[Name]],tbGems[],MATCH("Prefix",tbGems[#Headers],0),FALSE),".",tbGemLevels[[#This Row],[Level]]," ",tbGemLevels[[#This Row],[Name]])</f>
        <v>6.14.14.40 Arc</v>
      </c>
      <c r="C162" s="35" t="s">
        <v>206</v>
      </c>
      <c r="D162" s="3">
        <v>40</v>
      </c>
      <c r="E162" s="3">
        <v>100</v>
      </c>
      <c r="F162" s="3">
        <v>0</v>
      </c>
      <c r="G162" s="3">
        <v>0</v>
      </c>
      <c r="H162" s="3" t="s">
        <v>269</v>
      </c>
      <c r="I162" s="3"/>
      <c r="J162" s="3"/>
      <c r="K162" s="3"/>
      <c r="L162" s="3"/>
      <c r="M162" s="3"/>
      <c r="N162" s="3"/>
      <c r="P162" s="2"/>
      <c r="R162" s="2"/>
      <c r="T162" s="2"/>
      <c r="V162" s="2"/>
    </row>
    <row r="163" spans="2:22" ht="32.1" customHeight="1" x14ac:dyDescent="0.25">
      <c r="B163" s="44" t="str">
        <f>_xlfn.CONCAT( VLOOKUP(tbGemLevels[[#This Row],[Name]],tbGems[],MATCH("Prefix",tbGems[#Headers],0),FALSE),".",tbGemLevels[[#This Row],[Level]]," ",tbGemLevels[[#This Row],[Name]])</f>
        <v>6.13.64.1 Bear Trap</v>
      </c>
      <c r="C163" s="2" t="s">
        <v>259</v>
      </c>
      <c r="D163" s="3">
        <v>1</v>
      </c>
      <c r="E163" s="3">
        <v>4</v>
      </c>
      <c r="F163" s="3">
        <v>0</v>
      </c>
      <c r="G163" s="3">
        <v>16</v>
      </c>
      <c r="H163" s="3">
        <v>0</v>
      </c>
      <c r="I163" s="3"/>
      <c r="J163" s="3"/>
      <c r="K163" s="3"/>
      <c r="L163" s="3"/>
      <c r="M163" s="3"/>
      <c r="N163" s="3"/>
      <c r="P163" s="2"/>
      <c r="R163" s="2"/>
      <c r="T163" s="2"/>
      <c r="V163" s="2"/>
    </row>
    <row r="164" spans="2:22" ht="32.1" customHeight="1" x14ac:dyDescent="0.25">
      <c r="B164" s="44" t="str">
        <f>_xlfn.CONCAT( VLOOKUP(tbGemLevels[[#This Row],[Name]],tbGems[],MATCH("Prefix",tbGems[#Headers],0),FALSE),".",tbGemLevels[[#This Row],[Level]]," ",tbGemLevels[[#This Row],[Name]])</f>
        <v>6.13.64.2 Bear Trap</v>
      </c>
      <c r="C164" s="2" t="s">
        <v>259</v>
      </c>
      <c r="D164" s="3">
        <v>2</v>
      </c>
      <c r="E164" s="3">
        <v>6</v>
      </c>
      <c r="F164" s="3">
        <v>0</v>
      </c>
      <c r="G164" s="3">
        <v>20</v>
      </c>
      <c r="H164" s="3">
        <v>0</v>
      </c>
      <c r="I164" s="3"/>
      <c r="J164" s="3"/>
      <c r="K164" s="3"/>
      <c r="L164" s="3"/>
      <c r="M164" s="3"/>
      <c r="N164" s="3"/>
      <c r="P164" s="2"/>
      <c r="R164" s="2"/>
      <c r="T164" s="2"/>
      <c r="V164" s="2"/>
    </row>
    <row r="165" spans="2:22" ht="32.1" customHeight="1" x14ac:dyDescent="0.25">
      <c r="B165" s="44" t="str">
        <f>_xlfn.CONCAT( VLOOKUP(tbGemLevels[[#This Row],[Name]],tbGems[],MATCH("Prefix",tbGems[#Headers],0),FALSE),".",tbGemLevels[[#This Row],[Level]]," ",tbGemLevels[[#This Row],[Name]])</f>
        <v>6.13.64.3 Bear Trap</v>
      </c>
      <c r="C165" s="2" t="s">
        <v>259</v>
      </c>
      <c r="D165" s="3">
        <v>3</v>
      </c>
      <c r="E165" s="3">
        <v>9</v>
      </c>
      <c r="F165" s="3">
        <v>0</v>
      </c>
      <c r="G165" s="3">
        <v>27</v>
      </c>
      <c r="H165" s="3">
        <v>0</v>
      </c>
      <c r="I165" s="3"/>
      <c r="J165" s="3"/>
      <c r="K165" s="3"/>
      <c r="L165" s="3"/>
      <c r="M165" s="3"/>
      <c r="N165" s="3"/>
      <c r="P165" s="2"/>
      <c r="R165" s="2"/>
      <c r="T165" s="2"/>
      <c r="V165" s="2"/>
    </row>
    <row r="166" spans="2:22" ht="32.1" customHeight="1" x14ac:dyDescent="0.25">
      <c r="B166" s="44" t="str">
        <f>_xlfn.CONCAT( VLOOKUP(tbGemLevels[[#This Row],[Name]],tbGems[],MATCH("Prefix",tbGems[#Headers],0),FALSE),".",tbGemLevels[[#This Row],[Level]]," ",tbGemLevels[[#This Row],[Name]])</f>
        <v>6.13.64.4 Bear Trap</v>
      </c>
      <c r="C166" s="2" t="s">
        <v>259</v>
      </c>
      <c r="D166" s="3">
        <v>4</v>
      </c>
      <c r="E166" s="3">
        <v>12</v>
      </c>
      <c r="F166" s="3">
        <v>0</v>
      </c>
      <c r="G166" s="3">
        <v>33</v>
      </c>
      <c r="H166" s="3">
        <v>0</v>
      </c>
      <c r="I166" s="3"/>
      <c r="J166" s="3"/>
      <c r="K166" s="3"/>
      <c r="L166" s="3"/>
      <c r="M166" s="3"/>
      <c r="N166" s="3"/>
      <c r="P166" s="2"/>
      <c r="R166" s="2"/>
      <c r="T166" s="2"/>
      <c r="V166" s="2"/>
    </row>
    <row r="167" spans="2:22" ht="32.1" customHeight="1" x14ac:dyDescent="0.25">
      <c r="B167" s="44" t="str">
        <f>_xlfn.CONCAT( VLOOKUP(tbGemLevels[[#This Row],[Name]],tbGems[],MATCH("Prefix",tbGems[#Headers],0),FALSE),".",tbGemLevels[[#This Row],[Level]]," ",tbGemLevels[[#This Row],[Name]])</f>
        <v>6.13.64.5 Bear Trap</v>
      </c>
      <c r="C167" s="2" t="s">
        <v>259</v>
      </c>
      <c r="D167" s="3">
        <v>5</v>
      </c>
      <c r="E167" s="3">
        <v>16</v>
      </c>
      <c r="F167" s="3">
        <v>0</v>
      </c>
      <c r="G167" s="3">
        <v>41</v>
      </c>
      <c r="H167" s="3">
        <v>0</v>
      </c>
      <c r="I167" s="3"/>
      <c r="J167" s="3"/>
      <c r="K167" s="3"/>
      <c r="L167" s="3"/>
      <c r="M167" s="3"/>
      <c r="N167" s="3"/>
      <c r="P167" s="2"/>
      <c r="R167" s="2"/>
      <c r="T167" s="2"/>
      <c r="V167" s="2"/>
    </row>
    <row r="168" spans="2:22" ht="32.1" customHeight="1" x14ac:dyDescent="0.25">
      <c r="B168" s="44" t="str">
        <f>_xlfn.CONCAT( VLOOKUP(tbGemLevels[[#This Row],[Name]],tbGems[],MATCH("Prefix",tbGems[#Headers],0),FALSE),".",tbGemLevels[[#This Row],[Level]]," ",tbGemLevels[[#This Row],[Name]])</f>
        <v>6.13.64.6 Bear Trap</v>
      </c>
      <c r="C168" s="2" t="s">
        <v>259</v>
      </c>
      <c r="D168" s="3">
        <v>6</v>
      </c>
      <c r="E168" s="3">
        <v>20</v>
      </c>
      <c r="F168" s="3">
        <v>0</v>
      </c>
      <c r="G168" s="3">
        <v>50</v>
      </c>
      <c r="H168" s="3">
        <v>0</v>
      </c>
      <c r="I168" s="3"/>
      <c r="J168" s="3"/>
      <c r="K168" s="3"/>
      <c r="L168" s="3"/>
      <c r="M168" s="3"/>
      <c r="N168" s="3"/>
      <c r="P168" s="2"/>
      <c r="R168" s="2"/>
      <c r="T168" s="2"/>
      <c r="V168" s="2"/>
    </row>
    <row r="169" spans="2:22" ht="32.1" customHeight="1" x14ac:dyDescent="0.25">
      <c r="B169" s="44" t="str">
        <f>_xlfn.CONCAT( VLOOKUP(tbGemLevels[[#This Row],[Name]],tbGems[],MATCH("Prefix",tbGems[#Headers],0),FALSE),".",tbGemLevels[[#This Row],[Level]]," ",tbGemLevels[[#This Row],[Name]])</f>
        <v>6.13.64.7 Bear Trap</v>
      </c>
      <c r="C169" s="2" t="s">
        <v>259</v>
      </c>
      <c r="D169" s="3">
        <v>7</v>
      </c>
      <c r="E169" s="3">
        <v>24</v>
      </c>
      <c r="F169" s="3">
        <v>0</v>
      </c>
      <c r="G169" s="3">
        <v>58</v>
      </c>
      <c r="H169" s="3">
        <v>0</v>
      </c>
      <c r="I169" s="3"/>
      <c r="J169" s="3"/>
      <c r="K169" s="3"/>
      <c r="L169" s="3"/>
      <c r="M169" s="3"/>
      <c r="N169" s="3"/>
      <c r="P169" s="2"/>
      <c r="R169" s="2"/>
      <c r="T169" s="2"/>
      <c r="V169" s="2"/>
    </row>
    <row r="170" spans="2:22" ht="32.1" customHeight="1" x14ac:dyDescent="0.25">
      <c r="B170" s="44" t="str">
        <f>_xlfn.CONCAT( VLOOKUP(tbGemLevels[[#This Row],[Name]],tbGems[],MATCH("Prefix",tbGems[#Headers],0),FALSE),".",tbGemLevels[[#This Row],[Level]]," ",tbGemLevels[[#This Row],[Name]])</f>
        <v>6.13.64.8 Bear Trap</v>
      </c>
      <c r="C170" s="2" t="s">
        <v>259</v>
      </c>
      <c r="D170" s="3">
        <v>8</v>
      </c>
      <c r="E170" s="3">
        <v>28</v>
      </c>
      <c r="F170" s="3">
        <v>0</v>
      </c>
      <c r="G170" s="3">
        <v>67</v>
      </c>
      <c r="H170" s="3">
        <v>0</v>
      </c>
      <c r="I170" s="3"/>
      <c r="J170" s="3"/>
      <c r="K170" s="3"/>
      <c r="L170" s="3"/>
      <c r="M170" s="3"/>
      <c r="N170" s="3"/>
      <c r="P170" s="2"/>
      <c r="R170" s="2"/>
      <c r="T170" s="2"/>
      <c r="V170" s="2"/>
    </row>
    <row r="171" spans="2:22" ht="32.1" customHeight="1" x14ac:dyDescent="0.25">
      <c r="B171" s="44" t="str">
        <f>_xlfn.CONCAT( VLOOKUP(tbGemLevels[[#This Row],[Name]],tbGems[],MATCH("Prefix",tbGems[#Headers],0),FALSE),".",tbGemLevels[[#This Row],[Level]]," ",tbGemLevels[[#This Row],[Name]])</f>
        <v>6.13.64.9 Bear Trap</v>
      </c>
      <c r="C171" s="2" t="s">
        <v>259</v>
      </c>
      <c r="D171" s="3">
        <v>9</v>
      </c>
      <c r="E171" s="3">
        <v>32</v>
      </c>
      <c r="F171" s="3">
        <v>0</v>
      </c>
      <c r="G171" s="3">
        <v>75</v>
      </c>
      <c r="H171" s="3">
        <v>0</v>
      </c>
      <c r="I171" s="3"/>
      <c r="J171" s="3"/>
      <c r="K171" s="3"/>
      <c r="L171" s="3"/>
      <c r="M171" s="3"/>
      <c r="N171" s="3"/>
      <c r="P171" s="2"/>
      <c r="R171" s="2"/>
      <c r="T171" s="2"/>
      <c r="V171" s="2"/>
    </row>
    <row r="172" spans="2:22" ht="32.1" customHeight="1" x14ac:dyDescent="0.25">
      <c r="B172" s="44" t="str">
        <f>_xlfn.CONCAT( VLOOKUP(tbGemLevels[[#This Row],[Name]],tbGems[],MATCH("Prefix",tbGems[#Headers],0),FALSE),".",tbGemLevels[[#This Row],[Level]]," ",tbGemLevels[[#This Row],[Name]])</f>
        <v>6.13.64.10 Bear Trap</v>
      </c>
      <c r="C172" s="2" t="s">
        <v>259</v>
      </c>
      <c r="D172" s="3">
        <v>10</v>
      </c>
      <c r="E172" s="3">
        <v>36</v>
      </c>
      <c r="F172" s="3">
        <v>0</v>
      </c>
      <c r="G172" s="3">
        <v>83</v>
      </c>
      <c r="H172" s="3">
        <v>0</v>
      </c>
      <c r="I172" s="3"/>
      <c r="J172" s="3"/>
      <c r="K172" s="3"/>
      <c r="L172" s="3"/>
      <c r="M172" s="3"/>
      <c r="N172" s="3"/>
      <c r="P172" s="2"/>
      <c r="R172" s="2"/>
      <c r="T172" s="2"/>
      <c r="V172" s="2"/>
    </row>
    <row r="173" spans="2:22" ht="32.1" customHeight="1" x14ac:dyDescent="0.25">
      <c r="B173" s="44" t="str">
        <f>_xlfn.CONCAT( VLOOKUP(tbGemLevels[[#This Row],[Name]],tbGems[],MATCH("Prefix",tbGems[#Headers],0),FALSE),".",tbGemLevels[[#This Row],[Level]]," ",tbGemLevels[[#This Row],[Name]])</f>
        <v>6.13.64.11 Bear Trap</v>
      </c>
      <c r="C173" s="2" t="s">
        <v>259</v>
      </c>
      <c r="D173" s="3">
        <v>11</v>
      </c>
      <c r="E173" s="3">
        <v>40</v>
      </c>
      <c r="F173" s="3">
        <v>0</v>
      </c>
      <c r="G173" s="3">
        <v>92</v>
      </c>
      <c r="H173" s="3">
        <v>0</v>
      </c>
      <c r="I173" s="3"/>
      <c r="J173" s="3"/>
      <c r="K173" s="3"/>
      <c r="L173" s="3"/>
      <c r="M173" s="3"/>
      <c r="N173" s="3"/>
      <c r="P173" s="2"/>
      <c r="R173" s="2"/>
      <c r="T173" s="2"/>
      <c r="V173" s="2"/>
    </row>
    <row r="174" spans="2:22" ht="32.1" customHeight="1" x14ac:dyDescent="0.25">
      <c r="B174" s="44" t="str">
        <f>_xlfn.CONCAT( VLOOKUP(tbGemLevels[[#This Row],[Name]],tbGems[],MATCH("Prefix",tbGems[#Headers],0),FALSE),".",tbGemLevels[[#This Row],[Level]]," ",tbGemLevels[[#This Row],[Name]])</f>
        <v>6.13.64.12 Bear Trap</v>
      </c>
      <c r="C174" s="2" t="s">
        <v>259</v>
      </c>
      <c r="D174" s="3">
        <v>12</v>
      </c>
      <c r="E174" s="3">
        <v>44</v>
      </c>
      <c r="F174" s="3">
        <v>0</v>
      </c>
      <c r="G174" s="3">
        <v>100</v>
      </c>
      <c r="H174" s="3">
        <v>0</v>
      </c>
      <c r="I174" s="3"/>
      <c r="J174" s="3"/>
      <c r="K174" s="3"/>
      <c r="L174" s="3"/>
      <c r="M174" s="3"/>
      <c r="N174" s="3"/>
      <c r="P174" s="2"/>
      <c r="R174" s="2"/>
      <c r="T174" s="2"/>
      <c r="V174" s="2"/>
    </row>
    <row r="175" spans="2:22" ht="32.1" customHeight="1" x14ac:dyDescent="0.25">
      <c r="B175" s="44" t="str">
        <f>_xlfn.CONCAT( VLOOKUP(tbGemLevels[[#This Row],[Name]],tbGems[],MATCH("Prefix",tbGems[#Headers],0),FALSE),".",tbGemLevels[[#This Row],[Level]]," ",tbGemLevels[[#This Row],[Name]])</f>
        <v>6.13.64.13 Bear Trap</v>
      </c>
      <c r="C175" s="2" t="s">
        <v>259</v>
      </c>
      <c r="D175" s="3">
        <v>13</v>
      </c>
      <c r="E175" s="3">
        <v>48</v>
      </c>
      <c r="F175" s="3">
        <v>0</v>
      </c>
      <c r="G175" s="3">
        <v>109</v>
      </c>
      <c r="H175" s="3">
        <v>0</v>
      </c>
      <c r="I175" s="3"/>
      <c r="J175" s="3"/>
      <c r="K175" s="3"/>
      <c r="L175" s="3"/>
      <c r="M175" s="3"/>
      <c r="N175" s="3"/>
      <c r="P175" s="2"/>
      <c r="R175" s="2"/>
      <c r="T175" s="2"/>
      <c r="V175" s="2"/>
    </row>
    <row r="176" spans="2:22" ht="32.1" customHeight="1" x14ac:dyDescent="0.25">
      <c r="B176" s="44" t="str">
        <f>_xlfn.CONCAT( VLOOKUP(tbGemLevels[[#This Row],[Name]],tbGems[],MATCH("Prefix",tbGems[#Headers],0),FALSE),".",tbGemLevels[[#This Row],[Level]]," ",tbGemLevels[[#This Row],[Name]])</f>
        <v>6.13.64.14 Bear Trap</v>
      </c>
      <c r="C176" s="2" t="s">
        <v>259</v>
      </c>
      <c r="D176" s="3">
        <v>14</v>
      </c>
      <c r="E176" s="3">
        <v>52</v>
      </c>
      <c r="F176" s="3">
        <v>0</v>
      </c>
      <c r="G176" s="3">
        <v>117</v>
      </c>
      <c r="H176" s="3">
        <v>0</v>
      </c>
      <c r="I176" s="3"/>
      <c r="J176" s="3"/>
      <c r="K176" s="3"/>
      <c r="L176" s="3"/>
      <c r="M176" s="3"/>
      <c r="N176" s="3"/>
      <c r="P176" s="2"/>
      <c r="R176" s="2"/>
      <c r="T176" s="2"/>
      <c r="V176" s="2"/>
    </row>
    <row r="177" spans="2:22" ht="32.1" customHeight="1" x14ac:dyDescent="0.25">
      <c r="B177" s="44" t="str">
        <f>_xlfn.CONCAT( VLOOKUP(tbGemLevels[[#This Row],[Name]],tbGems[],MATCH("Prefix",tbGems[#Headers],0),FALSE),".",tbGemLevels[[#This Row],[Level]]," ",tbGemLevels[[#This Row],[Name]])</f>
        <v>6.13.64.15 Bear Trap</v>
      </c>
      <c r="C177" s="2" t="s">
        <v>259</v>
      </c>
      <c r="D177" s="3">
        <v>15</v>
      </c>
      <c r="E177" s="3">
        <v>55</v>
      </c>
      <c r="F177" s="3">
        <v>0</v>
      </c>
      <c r="G177" s="3">
        <v>123</v>
      </c>
      <c r="H177" s="3">
        <v>0</v>
      </c>
      <c r="I177" s="3"/>
      <c r="J177" s="3"/>
      <c r="K177" s="3"/>
      <c r="L177" s="3"/>
      <c r="M177" s="3"/>
      <c r="N177" s="3"/>
      <c r="P177" s="2"/>
      <c r="R177" s="2"/>
      <c r="T177" s="2"/>
      <c r="V177" s="2"/>
    </row>
    <row r="178" spans="2:22" ht="32.1" customHeight="1" x14ac:dyDescent="0.25">
      <c r="B178" s="44" t="str">
        <f>_xlfn.CONCAT( VLOOKUP(tbGemLevels[[#This Row],[Name]],tbGems[],MATCH("Prefix",tbGems[#Headers],0),FALSE),".",tbGemLevels[[#This Row],[Level]]," ",tbGemLevels[[#This Row],[Name]])</f>
        <v>6.13.64.16 Bear Trap</v>
      </c>
      <c r="C178" s="2" t="s">
        <v>259</v>
      </c>
      <c r="D178" s="3">
        <v>16</v>
      </c>
      <c r="E178" s="3">
        <v>58</v>
      </c>
      <c r="F178" s="3">
        <v>0</v>
      </c>
      <c r="G178" s="3">
        <v>130</v>
      </c>
      <c r="H178" s="3">
        <v>0</v>
      </c>
      <c r="I178" s="3"/>
      <c r="J178" s="3"/>
      <c r="K178" s="3"/>
      <c r="L178" s="3"/>
      <c r="M178" s="3"/>
      <c r="N178" s="3"/>
      <c r="P178" s="2"/>
      <c r="R178" s="2"/>
      <c r="T178" s="2"/>
      <c r="V178" s="2"/>
    </row>
    <row r="179" spans="2:22" ht="32.1" customHeight="1" x14ac:dyDescent="0.25">
      <c r="B179" s="44" t="str">
        <f>_xlfn.CONCAT( VLOOKUP(tbGemLevels[[#This Row],[Name]],tbGems[],MATCH("Prefix",tbGems[#Headers],0),FALSE),".",tbGemLevels[[#This Row],[Level]]," ",tbGemLevels[[#This Row],[Name]])</f>
        <v>6.13.64.17 Bear Trap</v>
      </c>
      <c r="C179" s="2" t="s">
        <v>259</v>
      </c>
      <c r="D179" s="3">
        <v>17</v>
      </c>
      <c r="E179" s="3">
        <v>61</v>
      </c>
      <c r="F179" s="3">
        <v>0</v>
      </c>
      <c r="G179" s="3">
        <v>136</v>
      </c>
      <c r="H179" s="3">
        <v>0</v>
      </c>
      <c r="I179" s="3"/>
      <c r="J179" s="3"/>
      <c r="K179" s="3"/>
      <c r="L179" s="3"/>
      <c r="M179" s="3"/>
      <c r="N179" s="3"/>
      <c r="P179" s="2"/>
      <c r="R179" s="2"/>
      <c r="T179" s="2"/>
      <c r="V179" s="2"/>
    </row>
    <row r="180" spans="2:22" ht="32.1" customHeight="1" x14ac:dyDescent="0.25">
      <c r="B180" s="44" t="str">
        <f>_xlfn.CONCAT( VLOOKUP(tbGemLevels[[#This Row],[Name]],tbGems[],MATCH("Prefix",tbGems[#Headers],0),FALSE),".",tbGemLevels[[#This Row],[Level]]," ",tbGemLevels[[#This Row],[Name]])</f>
        <v>6.13.64.18 Bear Trap</v>
      </c>
      <c r="C180" s="2" t="s">
        <v>259</v>
      </c>
      <c r="D180" s="3">
        <v>18</v>
      </c>
      <c r="E180" s="3">
        <v>64</v>
      </c>
      <c r="F180" s="3">
        <v>0</v>
      </c>
      <c r="G180" s="3">
        <v>142</v>
      </c>
      <c r="H180" s="3">
        <v>0</v>
      </c>
      <c r="I180" s="3"/>
      <c r="J180" s="3"/>
      <c r="K180" s="3"/>
      <c r="L180" s="3"/>
      <c r="M180" s="3"/>
      <c r="N180" s="3"/>
      <c r="P180" s="2"/>
      <c r="R180" s="2"/>
      <c r="T180" s="2"/>
      <c r="V180" s="2"/>
    </row>
    <row r="181" spans="2:22" ht="32.1" customHeight="1" x14ac:dyDescent="0.25">
      <c r="B181" s="44" t="str">
        <f>_xlfn.CONCAT( VLOOKUP(tbGemLevels[[#This Row],[Name]],tbGems[],MATCH("Prefix",tbGems[#Headers],0),FALSE),".",tbGemLevels[[#This Row],[Level]]," ",tbGemLevels[[#This Row],[Name]])</f>
        <v>6.13.64.19 Bear Trap</v>
      </c>
      <c r="C181" s="2" t="s">
        <v>259</v>
      </c>
      <c r="D181" s="3">
        <v>19</v>
      </c>
      <c r="E181" s="3">
        <v>67</v>
      </c>
      <c r="F181" s="3">
        <v>0</v>
      </c>
      <c r="G181" s="3">
        <v>148</v>
      </c>
      <c r="H181" s="3">
        <v>0</v>
      </c>
      <c r="I181" s="3"/>
      <c r="J181" s="3"/>
      <c r="K181" s="3"/>
      <c r="L181" s="3"/>
      <c r="M181" s="3"/>
      <c r="N181" s="3"/>
      <c r="P181" s="2"/>
      <c r="R181" s="2"/>
      <c r="T181" s="2"/>
      <c r="V181" s="2"/>
    </row>
    <row r="182" spans="2:22" ht="32.1" customHeight="1" x14ac:dyDescent="0.25">
      <c r="B182" s="44" t="str">
        <f>_xlfn.CONCAT( VLOOKUP(tbGemLevels[[#This Row],[Name]],tbGems[],MATCH("Prefix",tbGems[#Headers],0),FALSE),".",tbGemLevels[[#This Row],[Level]]," ",tbGemLevels[[#This Row],[Name]])</f>
        <v>6.13.64.20 Bear Trap</v>
      </c>
      <c r="C182" s="2" t="s">
        <v>259</v>
      </c>
      <c r="D182" s="3">
        <v>20</v>
      </c>
      <c r="E182" s="3">
        <v>70</v>
      </c>
      <c r="F182" s="3">
        <v>0</v>
      </c>
      <c r="G182" s="3">
        <v>155</v>
      </c>
      <c r="H182" s="3">
        <v>0</v>
      </c>
      <c r="I182" s="3"/>
      <c r="J182" s="3"/>
      <c r="K182" s="3"/>
      <c r="L182" s="3"/>
      <c r="M182" s="3"/>
      <c r="N182" s="3"/>
      <c r="P182" s="2"/>
      <c r="R182" s="2"/>
      <c r="T182" s="2"/>
      <c r="V182" s="2"/>
    </row>
    <row r="183" spans="2:22" ht="32.1" customHeight="1" x14ac:dyDescent="0.25">
      <c r="B183" s="44" t="str">
        <f>_xlfn.CONCAT( VLOOKUP(tbGemLevels[[#This Row],[Name]],tbGems[],MATCH("Prefix",tbGems[#Headers],0),FALSE),".",tbGemLevels[[#This Row],[Level]]," ",tbGemLevels[[#This Row],[Name]])</f>
        <v>6.13.64.21 Bear Trap</v>
      </c>
      <c r="C183" s="2" t="s">
        <v>259</v>
      </c>
      <c r="D183" s="3">
        <v>21</v>
      </c>
      <c r="E183" s="3">
        <v>72</v>
      </c>
      <c r="F183" s="3">
        <v>0</v>
      </c>
      <c r="G183" s="3">
        <v>159</v>
      </c>
      <c r="H183" s="3">
        <v>0</v>
      </c>
      <c r="I183" s="3"/>
      <c r="J183" s="3"/>
      <c r="K183" s="3"/>
      <c r="L183" s="3"/>
      <c r="M183" s="3"/>
      <c r="N183" s="3"/>
      <c r="P183" s="2"/>
      <c r="R183" s="2"/>
      <c r="T183" s="2"/>
      <c r="V183" s="2"/>
    </row>
    <row r="184" spans="2:22" ht="32.1" customHeight="1" x14ac:dyDescent="0.25">
      <c r="B184" s="44" t="str">
        <f>_xlfn.CONCAT( VLOOKUP(tbGemLevels[[#This Row],[Name]],tbGems[],MATCH("Prefix",tbGems[#Headers],0),FALSE),".",tbGemLevels[[#This Row],[Level]]," ",tbGemLevels[[#This Row],[Name]])</f>
        <v>6.13.64.22 Bear Trap</v>
      </c>
      <c r="C184" s="2" t="s">
        <v>259</v>
      </c>
      <c r="D184" s="3">
        <v>22</v>
      </c>
      <c r="E184" s="3">
        <v>74</v>
      </c>
      <c r="F184" s="3">
        <v>0</v>
      </c>
      <c r="G184" s="3" t="s">
        <v>269</v>
      </c>
      <c r="H184" s="3">
        <v>0</v>
      </c>
      <c r="I184" s="3"/>
      <c r="J184" s="3"/>
      <c r="K184" s="3"/>
      <c r="L184" s="3"/>
      <c r="M184" s="3"/>
      <c r="N184" s="3"/>
      <c r="P184" s="2"/>
      <c r="R184" s="2"/>
      <c r="T184" s="2"/>
      <c r="V184" s="2"/>
    </row>
    <row r="185" spans="2:22" ht="32.1" customHeight="1" x14ac:dyDescent="0.25">
      <c r="B185" s="44" t="str">
        <f>_xlfn.CONCAT( VLOOKUP(tbGemLevels[[#This Row],[Name]],tbGems[],MATCH("Prefix",tbGems[#Headers],0),FALSE),".",tbGemLevels[[#This Row],[Level]]," ",tbGemLevels[[#This Row],[Name]])</f>
        <v>6.13.64.23 Bear Trap</v>
      </c>
      <c r="C185" s="2" t="s">
        <v>259</v>
      </c>
      <c r="D185" s="3">
        <v>23</v>
      </c>
      <c r="E185" s="3">
        <v>76</v>
      </c>
      <c r="F185" s="3">
        <v>0</v>
      </c>
      <c r="G185" s="3" t="s">
        <v>269</v>
      </c>
      <c r="H185" s="3">
        <v>0</v>
      </c>
      <c r="I185" s="3"/>
      <c r="J185" s="3"/>
      <c r="K185" s="3"/>
      <c r="L185" s="3"/>
      <c r="M185" s="3"/>
      <c r="N185" s="3"/>
      <c r="P185" s="2"/>
      <c r="R185" s="2"/>
      <c r="T185" s="2"/>
      <c r="V185" s="2"/>
    </row>
    <row r="186" spans="2:22" ht="32.1" customHeight="1" x14ac:dyDescent="0.25">
      <c r="B186" s="44" t="str">
        <f>_xlfn.CONCAT( VLOOKUP(tbGemLevels[[#This Row],[Name]],tbGems[],MATCH("Prefix",tbGems[#Headers],0),FALSE),".",tbGemLevels[[#This Row],[Level]]," ",tbGemLevels[[#This Row],[Name]])</f>
        <v>6.13.64.24 Bear Trap</v>
      </c>
      <c r="C186" s="2" t="s">
        <v>259</v>
      </c>
      <c r="D186" s="3">
        <v>24</v>
      </c>
      <c r="E186" s="3">
        <v>78</v>
      </c>
      <c r="F186" s="3">
        <v>0</v>
      </c>
      <c r="G186" s="3" t="s">
        <v>269</v>
      </c>
      <c r="H186" s="3">
        <v>0</v>
      </c>
      <c r="I186" s="3"/>
      <c r="J186" s="3"/>
      <c r="K186" s="3"/>
      <c r="L186" s="3"/>
      <c r="M186" s="3"/>
      <c r="N186" s="3"/>
      <c r="P186" s="2"/>
      <c r="R186" s="2"/>
      <c r="T186" s="2"/>
      <c r="V186" s="2"/>
    </row>
    <row r="187" spans="2:22" ht="32.1" customHeight="1" x14ac:dyDescent="0.25">
      <c r="B187" s="44" t="str">
        <f>_xlfn.CONCAT( VLOOKUP(tbGemLevels[[#This Row],[Name]],tbGems[],MATCH("Prefix",tbGems[#Headers],0),FALSE),".",tbGemLevels[[#This Row],[Level]]," ",tbGemLevels[[#This Row],[Name]])</f>
        <v>6.13.64.25 Bear Trap</v>
      </c>
      <c r="C187" s="2" t="s">
        <v>259</v>
      </c>
      <c r="D187" s="3">
        <v>25</v>
      </c>
      <c r="E187" s="3">
        <v>80</v>
      </c>
      <c r="F187" s="3">
        <v>0</v>
      </c>
      <c r="G187" s="3" t="s">
        <v>269</v>
      </c>
      <c r="H187" s="3">
        <v>0</v>
      </c>
      <c r="I187" s="3"/>
      <c r="J187" s="3"/>
      <c r="K187" s="3"/>
      <c r="L187" s="3"/>
      <c r="M187" s="3"/>
      <c r="N187" s="3"/>
      <c r="P187" s="2"/>
      <c r="R187" s="2"/>
      <c r="T187" s="2"/>
      <c r="V187" s="2"/>
    </row>
    <row r="188" spans="2:22" ht="32.1" customHeight="1" x14ac:dyDescent="0.25">
      <c r="B188" s="44" t="str">
        <f>_xlfn.CONCAT( VLOOKUP(tbGemLevels[[#This Row],[Name]],tbGems[],MATCH("Prefix",tbGems[#Headers],0),FALSE),".",tbGemLevels[[#This Row],[Level]]," ",tbGemLevels[[#This Row],[Name]])</f>
        <v>6.13.64.26 Bear Trap</v>
      </c>
      <c r="C188" s="2" t="s">
        <v>259</v>
      </c>
      <c r="D188" s="3">
        <v>26</v>
      </c>
      <c r="E188" s="3">
        <v>82</v>
      </c>
      <c r="F188" s="3">
        <v>0</v>
      </c>
      <c r="G188" s="3" t="s">
        <v>269</v>
      </c>
      <c r="H188" s="3">
        <v>0</v>
      </c>
      <c r="I188" s="3"/>
      <c r="J188" s="3"/>
      <c r="K188" s="3"/>
      <c r="L188" s="3"/>
      <c r="M188" s="3"/>
      <c r="N188" s="3"/>
      <c r="P188" s="2"/>
      <c r="R188" s="2"/>
      <c r="T188" s="2"/>
      <c r="V188" s="2"/>
    </row>
    <row r="189" spans="2:22" ht="32.1" customHeight="1" x14ac:dyDescent="0.25">
      <c r="B189" s="44" t="str">
        <f>_xlfn.CONCAT( VLOOKUP(tbGemLevels[[#This Row],[Name]],tbGems[],MATCH("Prefix",tbGems[#Headers],0),FALSE),".",tbGemLevels[[#This Row],[Level]]," ",tbGemLevels[[#This Row],[Name]])</f>
        <v>6.13.64.27 Bear Trap</v>
      </c>
      <c r="C189" s="2" t="s">
        <v>259</v>
      </c>
      <c r="D189" s="3">
        <v>27</v>
      </c>
      <c r="E189" s="3">
        <v>84</v>
      </c>
      <c r="F189" s="3">
        <v>0</v>
      </c>
      <c r="G189" s="3" t="s">
        <v>269</v>
      </c>
      <c r="H189" s="3">
        <v>0</v>
      </c>
      <c r="I189" s="3"/>
      <c r="J189" s="3"/>
      <c r="K189" s="3"/>
      <c r="L189" s="3"/>
      <c r="M189" s="3"/>
      <c r="N189" s="3"/>
      <c r="P189" s="2"/>
      <c r="R189" s="2"/>
      <c r="T189" s="2"/>
      <c r="V189" s="2"/>
    </row>
    <row r="190" spans="2:22" ht="32.1" customHeight="1" x14ac:dyDescent="0.25">
      <c r="B190" s="44" t="str">
        <f>_xlfn.CONCAT( VLOOKUP(tbGemLevels[[#This Row],[Name]],tbGems[],MATCH("Prefix",tbGems[#Headers],0),FALSE),".",tbGemLevels[[#This Row],[Level]]," ",tbGemLevels[[#This Row],[Name]])</f>
        <v>6.13.64.28 Bear Trap</v>
      </c>
      <c r="C190" s="2" t="s">
        <v>259</v>
      </c>
      <c r="D190" s="3">
        <v>28</v>
      </c>
      <c r="E190" s="3">
        <v>86</v>
      </c>
      <c r="F190" s="3">
        <v>0</v>
      </c>
      <c r="G190" s="3" t="s">
        <v>269</v>
      </c>
      <c r="H190" s="3">
        <v>0</v>
      </c>
      <c r="I190" s="3"/>
      <c r="J190" s="3"/>
      <c r="K190" s="3"/>
      <c r="L190" s="3"/>
      <c r="M190" s="3"/>
      <c r="N190" s="3"/>
      <c r="P190" s="2"/>
      <c r="R190" s="2"/>
      <c r="T190" s="2"/>
      <c r="V190" s="2"/>
    </row>
    <row r="191" spans="2:22" ht="32.1" customHeight="1" x14ac:dyDescent="0.25">
      <c r="B191" s="44" t="str">
        <f>_xlfn.CONCAT( VLOOKUP(tbGemLevels[[#This Row],[Name]],tbGems[],MATCH("Prefix",tbGems[#Headers],0),FALSE),".",tbGemLevels[[#This Row],[Level]]," ",tbGemLevels[[#This Row],[Name]])</f>
        <v>6.13.64.29 Bear Trap</v>
      </c>
      <c r="C191" s="2" t="s">
        <v>259</v>
      </c>
      <c r="D191" s="3">
        <v>29</v>
      </c>
      <c r="E191" s="3">
        <v>88</v>
      </c>
      <c r="F191" s="3">
        <v>0</v>
      </c>
      <c r="G191" s="3" t="s">
        <v>269</v>
      </c>
      <c r="H191" s="3">
        <v>0</v>
      </c>
      <c r="I191" s="3"/>
      <c r="J191" s="3"/>
      <c r="K191" s="3"/>
      <c r="L191" s="3"/>
      <c r="M191" s="3"/>
      <c r="N191" s="3"/>
      <c r="P191" s="2"/>
      <c r="R191" s="2"/>
      <c r="T191" s="2"/>
      <c r="V191" s="2"/>
    </row>
    <row r="192" spans="2:22" ht="32.1" customHeight="1" x14ac:dyDescent="0.25">
      <c r="B192" s="44" t="str">
        <f>_xlfn.CONCAT( VLOOKUP(tbGemLevels[[#This Row],[Name]],tbGems[],MATCH("Prefix",tbGems[#Headers],0),FALSE),".",tbGemLevels[[#This Row],[Level]]," ",tbGemLevels[[#This Row],[Name]])</f>
        <v>6.13.64.30 Bear Trap</v>
      </c>
      <c r="C192" s="2" t="s">
        <v>259</v>
      </c>
      <c r="D192" s="3">
        <v>30</v>
      </c>
      <c r="E192" s="3">
        <v>90</v>
      </c>
      <c r="F192" s="3">
        <v>0</v>
      </c>
      <c r="G192" s="3" t="s">
        <v>269</v>
      </c>
      <c r="H192" s="3">
        <v>0</v>
      </c>
      <c r="I192" s="3"/>
      <c r="J192" s="3"/>
      <c r="K192" s="3"/>
      <c r="L192" s="3"/>
      <c r="M192" s="3"/>
      <c r="N192" s="3"/>
      <c r="P192" s="2"/>
      <c r="R192" s="2"/>
      <c r="T192" s="2"/>
      <c r="V192" s="2"/>
    </row>
    <row r="193" spans="2:22" ht="32.1" customHeight="1" x14ac:dyDescent="0.25">
      <c r="B193" s="44" t="str">
        <f>_xlfn.CONCAT( VLOOKUP(tbGemLevels[[#This Row],[Name]],tbGems[],MATCH("Prefix",tbGems[#Headers],0),FALSE),".",tbGemLevels[[#This Row],[Level]]," ",tbGemLevels[[#This Row],[Name]])</f>
        <v>6.13.64.31 Bear Trap</v>
      </c>
      <c r="C193" s="2" t="s">
        <v>259</v>
      </c>
      <c r="D193" s="3">
        <v>31</v>
      </c>
      <c r="E193" s="3">
        <v>91</v>
      </c>
      <c r="F193" s="3">
        <v>0</v>
      </c>
      <c r="G193" s="3" t="s">
        <v>269</v>
      </c>
      <c r="H193" s="3">
        <v>0</v>
      </c>
      <c r="I193" s="3"/>
      <c r="J193" s="3"/>
      <c r="K193" s="3"/>
      <c r="L193" s="3"/>
      <c r="M193" s="3"/>
      <c r="N193" s="3"/>
      <c r="P193" s="2"/>
      <c r="R193" s="2"/>
      <c r="T193" s="2"/>
      <c r="V193" s="2"/>
    </row>
    <row r="194" spans="2:22" ht="32.1" customHeight="1" x14ac:dyDescent="0.25">
      <c r="B194" s="44" t="str">
        <f>_xlfn.CONCAT( VLOOKUP(tbGemLevels[[#This Row],[Name]],tbGems[],MATCH("Prefix",tbGems[#Headers],0),FALSE),".",tbGemLevels[[#This Row],[Level]]," ",tbGemLevels[[#This Row],[Name]])</f>
        <v>6.13.64.32 Bear Trap</v>
      </c>
      <c r="C194" s="2" t="s">
        <v>259</v>
      </c>
      <c r="D194" s="3">
        <v>32</v>
      </c>
      <c r="E194" s="3">
        <v>92</v>
      </c>
      <c r="F194" s="3">
        <v>0</v>
      </c>
      <c r="G194" s="3" t="s">
        <v>269</v>
      </c>
      <c r="H194" s="3">
        <v>0</v>
      </c>
      <c r="I194" s="3"/>
      <c r="J194" s="3"/>
      <c r="K194" s="3"/>
      <c r="L194" s="3"/>
      <c r="M194" s="3"/>
      <c r="N194" s="3"/>
      <c r="P194" s="2"/>
      <c r="R194" s="2"/>
      <c r="T194" s="2"/>
      <c r="V194" s="2"/>
    </row>
    <row r="195" spans="2:22" ht="32.1" customHeight="1" x14ac:dyDescent="0.25">
      <c r="B195" s="44" t="str">
        <f>_xlfn.CONCAT( VLOOKUP(tbGemLevels[[#This Row],[Name]],tbGems[],MATCH("Prefix",tbGems[#Headers],0),FALSE),".",tbGemLevels[[#This Row],[Level]]," ",tbGemLevels[[#This Row],[Name]])</f>
        <v>6.13.64.33 Bear Trap</v>
      </c>
      <c r="C195" s="2" t="s">
        <v>259</v>
      </c>
      <c r="D195" s="3">
        <v>33</v>
      </c>
      <c r="E195" s="3">
        <v>93</v>
      </c>
      <c r="F195" s="3">
        <v>0</v>
      </c>
      <c r="G195" s="3" t="s">
        <v>269</v>
      </c>
      <c r="H195" s="3">
        <v>0</v>
      </c>
      <c r="I195" s="3"/>
      <c r="J195" s="3"/>
      <c r="K195" s="3"/>
      <c r="L195" s="3"/>
      <c r="M195" s="3"/>
      <c r="N195" s="3"/>
      <c r="P195" s="2"/>
      <c r="R195" s="2"/>
      <c r="T195" s="2"/>
      <c r="V195" s="2"/>
    </row>
    <row r="196" spans="2:22" ht="32.1" customHeight="1" x14ac:dyDescent="0.25">
      <c r="B196" s="44" t="str">
        <f>_xlfn.CONCAT( VLOOKUP(tbGemLevels[[#This Row],[Name]],tbGems[],MATCH("Prefix",tbGems[#Headers],0),FALSE),".",tbGemLevels[[#This Row],[Level]]," ",tbGemLevels[[#This Row],[Name]])</f>
        <v>6.13.64.34 Bear Trap</v>
      </c>
      <c r="C196" s="2" t="s">
        <v>259</v>
      </c>
      <c r="D196" s="3">
        <v>34</v>
      </c>
      <c r="E196" s="3">
        <v>94</v>
      </c>
      <c r="F196" s="3">
        <v>0</v>
      </c>
      <c r="G196" s="3" t="s">
        <v>269</v>
      </c>
      <c r="H196" s="3">
        <v>0</v>
      </c>
      <c r="I196" s="3"/>
      <c r="J196" s="3"/>
      <c r="K196" s="3"/>
      <c r="L196" s="3"/>
      <c r="M196" s="3"/>
      <c r="N196" s="3"/>
      <c r="P196" s="2"/>
      <c r="R196" s="2"/>
      <c r="T196" s="2"/>
      <c r="V196" s="2"/>
    </row>
    <row r="197" spans="2:22" ht="32.1" customHeight="1" x14ac:dyDescent="0.25">
      <c r="B197" s="44" t="str">
        <f>_xlfn.CONCAT( VLOOKUP(tbGemLevels[[#This Row],[Name]],tbGems[],MATCH("Prefix",tbGems[#Headers],0),FALSE),".",tbGemLevels[[#This Row],[Level]]," ",tbGemLevels[[#This Row],[Name]])</f>
        <v>6.13.64.35 Bear Trap</v>
      </c>
      <c r="C197" s="2" t="s">
        <v>259</v>
      </c>
      <c r="D197" s="3">
        <v>35</v>
      </c>
      <c r="E197" s="3">
        <v>95</v>
      </c>
      <c r="F197" s="3">
        <v>0</v>
      </c>
      <c r="G197" s="3" t="s">
        <v>269</v>
      </c>
      <c r="H197" s="3">
        <v>0</v>
      </c>
      <c r="I197" s="3"/>
      <c r="J197" s="3"/>
      <c r="K197" s="3"/>
      <c r="L197" s="3"/>
      <c r="M197" s="3"/>
      <c r="N197" s="3"/>
      <c r="P197" s="2"/>
      <c r="R197" s="2"/>
      <c r="T197" s="2"/>
      <c r="V197" s="2"/>
    </row>
    <row r="198" spans="2:22" ht="32.1" customHeight="1" x14ac:dyDescent="0.25">
      <c r="B198" s="44" t="str">
        <f>_xlfn.CONCAT( VLOOKUP(tbGemLevels[[#This Row],[Name]],tbGems[],MATCH("Prefix",tbGems[#Headers],0),FALSE),".",tbGemLevels[[#This Row],[Level]]," ",tbGemLevels[[#This Row],[Name]])</f>
        <v>6.13.64.36 Bear Trap</v>
      </c>
      <c r="C198" s="2" t="s">
        <v>259</v>
      </c>
      <c r="D198" s="3">
        <v>36</v>
      </c>
      <c r="E198" s="3">
        <v>96</v>
      </c>
      <c r="F198" s="3">
        <v>0</v>
      </c>
      <c r="G198" s="3" t="s">
        <v>269</v>
      </c>
      <c r="H198" s="3">
        <v>0</v>
      </c>
      <c r="I198" s="3"/>
      <c r="J198" s="3"/>
      <c r="K198" s="3"/>
      <c r="L198" s="3"/>
      <c r="M198" s="3"/>
      <c r="N198" s="3"/>
      <c r="P198" s="2"/>
      <c r="R198" s="2"/>
      <c r="T198" s="2"/>
      <c r="V198" s="2"/>
    </row>
    <row r="199" spans="2:22" ht="32.1" customHeight="1" x14ac:dyDescent="0.25">
      <c r="B199" s="44" t="str">
        <f>_xlfn.CONCAT( VLOOKUP(tbGemLevels[[#This Row],[Name]],tbGems[],MATCH("Prefix",tbGems[#Headers],0),FALSE),".",tbGemLevels[[#This Row],[Level]]," ",tbGemLevels[[#This Row],[Name]])</f>
        <v>6.13.64.37 Bear Trap</v>
      </c>
      <c r="C199" s="2" t="s">
        <v>259</v>
      </c>
      <c r="D199" s="3">
        <v>37</v>
      </c>
      <c r="E199" s="3">
        <v>97</v>
      </c>
      <c r="F199" s="3">
        <v>0</v>
      </c>
      <c r="G199" s="3" t="s">
        <v>269</v>
      </c>
      <c r="H199" s="3">
        <v>0</v>
      </c>
      <c r="I199" s="3"/>
      <c r="J199" s="3"/>
      <c r="K199" s="3"/>
      <c r="L199" s="3"/>
      <c r="M199" s="3"/>
      <c r="N199" s="3"/>
      <c r="P199" s="2"/>
      <c r="R199" s="2"/>
      <c r="T199" s="2"/>
      <c r="V199" s="2"/>
    </row>
    <row r="200" spans="2:22" ht="32.1" customHeight="1" x14ac:dyDescent="0.25">
      <c r="B200" s="44" t="str">
        <f>_xlfn.CONCAT( VLOOKUP(tbGemLevels[[#This Row],[Name]],tbGems[],MATCH("Prefix",tbGems[#Headers],0),FALSE),".",tbGemLevels[[#This Row],[Level]]," ",tbGemLevels[[#This Row],[Name]])</f>
        <v>6.13.64.38 Bear Trap</v>
      </c>
      <c r="C200" s="2" t="s">
        <v>259</v>
      </c>
      <c r="D200" s="3">
        <v>38</v>
      </c>
      <c r="E200" s="3">
        <v>98</v>
      </c>
      <c r="F200" s="3">
        <v>0</v>
      </c>
      <c r="G200" s="3" t="s">
        <v>269</v>
      </c>
      <c r="H200" s="3">
        <v>0</v>
      </c>
      <c r="I200" s="3"/>
      <c r="J200" s="3"/>
      <c r="K200" s="3"/>
      <c r="L200" s="3"/>
      <c r="M200" s="3"/>
      <c r="N200" s="3"/>
      <c r="P200" s="2"/>
      <c r="R200" s="2"/>
      <c r="T200" s="2"/>
      <c r="V200" s="2"/>
    </row>
    <row r="201" spans="2:22" ht="32.1" customHeight="1" x14ac:dyDescent="0.25">
      <c r="B201" s="44" t="str">
        <f>_xlfn.CONCAT( VLOOKUP(tbGemLevels[[#This Row],[Name]],tbGems[],MATCH("Prefix",tbGems[#Headers],0),FALSE),".",tbGemLevels[[#This Row],[Level]]," ",tbGemLevels[[#This Row],[Name]])</f>
        <v>6.13.64.39 Bear Trap</v>
      </c>
      <c r="C201" s="2" t="s">
        <v>259</v>
      </c>
      <c r="D201" s="3">
        <v>39</v>
      </c>
      <c r="E201" s="3">
        <v>99</v>
      </c>
      <c r="F201" s="3">
        <v>0</v>
      </c>
      <c r="G201" s="3" t="s">
        <v>269</v>
      </c>
      <c r="H201" s="3">
        <v>0</v>
      </c>
      <c r="I201" s="3"/>
      <c r="J201" s="3"/>
      <c r="K201" s="3"/>
      <c r="L201" s="3"/>
      <c r="M201" s="3"/>
      <c r="N201" s="3"/>
      <c r="P201" s="2"/>
      <c r="R201" s="2"/>
      <c r="T201" s="2"/>
      <c r="V201" s="2"/>
    </row>
    <row r="202" spans="2:22" ht="32.1" customHeight="1" x14ac:dyDescent="0.25">
      <c r="B202" s="44" t="str">
        <f>_xlfn.CONCAT( VLOOKUP(tbGemLevels[[#This Row],[Name]],tbGems[],MATCH("Prefix",tbGems[#Headers],0),FALSE),".",tbGemLevels[[#This Row],[Level]]," ",tbGemLevels[[#This Row],[Name]])</f>
        <v>6.13.64.40 Bear Trap</v>
      </c>
      <c r="C202" s="2" t="s">
        <v>259</v>
      </c>
      <c r="D202" s="3">
        <v>40</v>
      </c>
      <c r="E202" s="3">
        <v>100</v>
      </c>
      <c r="F202" s="3">
        <v>0</v>
      </c>
      <c r="G202" s="3" t="s">
        <v>269</v>
      </c>
      <c r="H202" s="3">
        <v>0</v>
      </c>
      <c r="I202" s="3"/>
      <c r="J202" s="3"/>
      <c r="K202" s="3"/>
      <c r="L202" s="3"/>
      <c r="M202" s="3"/>
      <c r="N202" s="3"/>
      <c r="P202" s="2"/>
      <c r="R202" s="2"/>
      <c r="T202" s="2"/>
      <c r="V202" s="2"/>
    </row>
    <row r="203" spans="2:22" ht="32.1" customHeight="1" x14ac:dyDescent="0.25">
      <c r="B203" s="44" t="str">
        <f>_xlfn.CONCAT( VLOOKUP(tbGemLevels[[#This Row],[Name]],tbGems[],MATCH("Prefix",tbGems[#Headers],0),FALSE),".",tbGemLevels[[#This Row],[Level]]," ",tbGemLevels[[#This Row],[Name]])</f>
        <v>6.13.68.1 Blade Vortex</v>
      </c>
      <c r="C203" s="2" t="s">
        <v>172</v>
      </c>
      <c r="D203" s="3">
        <v>1</v>
      </c>
      <c r="E203" s="3">
        <v>12</v>
      </c>
      <c r="F203" s="3">
        <v>0</v>
      </c>
      <c r="G203" s="3">
        <v>33</v>
      </c>
      <c r="H203" s="3">
        <v>0</v>
      </c>
      <c r="I203" s="3"/>
      <c r="J203" s="3"/>
      <c r="K203" s="3"/>
      <c r="L203" s="3"/>
      <c r="M203" s="3"/>
      <c r="N203" s="3"/>
      <c r="P203" s="2"/>
      <c r="R203" s="2"/>
      <c r="T203" s="2"/>
      <c r="V203" s="2"/>
    </row>
    <row r="204" spans="2:22" ht="32.1" customHeight="1" x14ac:dyDescent="0.25">
      <c r="B204" s="44" t="str">
        <f>_xlfn.CONCAT( VLOOKUP(tbGemLevels[[#This Row],[Name]],tbGems[],MATCH("Prefix",tbGems[#Headers],0),FALSE),".",tbGemLevels[[#This Row],[Level]]," ",tbGemLevels[[#This Row],[Name]])</f>
        <v>6.13.68.2 Blade Vortex</v>
      </c>
      <c r="C204" s="2" t="s">
        <v>172</v>
      </c>
      <c r="D204" s="3">
        <v>2</v>
      </c>
      <c r="E204" s="3">
        <v>15</v>
      </c>
      <c r="F204" s="3">
        <v>0</v>
      </c>
      <c r="G204" s="3">
        <v>39</v>
      </c>
      <c r="H204" s="3">
        <v>0</v>
      </c>
      <c r="I204" s="3"/>
      <c r="J204" s="3"/>
      <c r="K204" s="3"/>
      <c r="L204" s="3"/>
      <c r="M204" s="3"/>
      <c r="N204" s="3"/>
      <c r="P204" s="2"/>
      <c r="R204" s="2"/>
      <c r="T204" s="2"/>
      <c r="V204" s="2"/>
    </row>
    <row r="205" spans="2:22" ht="32.1" customHeight="1" x14ac:dyDescent="0.25">
      <c r="B205" s="44" t="str">
        <f>_xlfn.CONCAT( VLOOKUP(tbGemLevels[[#This Row],[Name]],tbGems[],MATCH("Prefix",tbGems[#Headers],0),FALSE),".",tbGemLevels[[#This Row],[Level]]," ",tbGemLevels[[#This Row],[Name]])</f>
        <v>6.13.68.3 Blade Vortex</v>
      </c>
      <c r="C205" s="2" t="s">
        <v>172</v>
      </c>
      <c r="D205" s="3">
        <v>3</v>
      </c>
      <c r="E205" s="3">
        <v>19</v>
      </c>
      <c r="F205" s="3">
        <v>0</v>
      </c>
      <c r="G205" s="3">
        <v>48</v>
      </c>
      <c r="H205" s="3">
        <v>0</v>
      </c>
      <c r="I205" s="3"/>
      <c r="J205" s="3"/>
      <c r="K205" s="3"/>
      <c r="L205" s="3"/>
      <c r="M205" s="3"/>
      <c r="N205" s="3"/>
      <c r="P205" s="2"/>
      <c r="R205" s="2"/>
      <c r="T205" s="2"/>
      <c r="V205" s="2"/>
    </row>
    <row r="206" spans="2:22" ht="32.1" customHeight="1" x14ac:dyDescent="0.25">
      <c r="B206" s="44" t="str">
        <f>_xlfn.CONCAT( VLOOKUP(tbGemLevels[[#This Row],[Name]],tbGems[],MATCH("Prefix",tbGems[#Headers],0),FALSE),".",tbGemLevels[[#This Row],[Level]]," ",tbGemLevels[[#This Row],[Name]])</f>
        <v>6.13.68.4 Blade Vortex</v>
      </c>
      <c r="C206" s="2" t="s">
        <v>172</v>
      </c>
      <c r="D206" s="3">
        <v>4</v>
      </c>
      <c r="E206" s="3">
        <v>23</v>
      </c>
      <c r="F206" s="3">
        <v>0</v>
      </c>
      <c r="G206" s="3">
        <v>56</v>
      </c>
      <c r="H206" s="3">
        <v>0</v>
      </c>
      <c r="I206" s="3"/>
      <c r="J206" s="3"/>
      <c r="K206" s="3"/>
      <c r="L206" s="3"/>
      <c r="M206" s="3"/>
      <c r="N206" s="3"/>
      <c r="P206" s="2"/>
      <c r="R206" s="2"/>
      <c r="T206" s="2"/>
      <c r="V206" s="2"/>
    </row>
    <row r="207" spans="2:22" ht="32.1" customHeight="1" x14ac:dyDescent="0.25">
      <c r="B207" s="44" t="str">
        <f>_xlfn.CONCAT( VLOOKUP(tbGemLevels[[#This Row],[Name]],tbGems[],MATCH("Prefix",tbGems[#Headers],0),FALSE),".",tbGemLevels[[#This Row],[Level]]," ",tbGemLevels[[#This Row],[Name]])</f>
        <v>6.13.68.5 Blade Vortex</v>
      </c>
      <c r="C207" s="2" t="s">
        <v>172</v>
      </c>
      <c r="D207" s="3">
        <v>5</v>
      </c>
      <c r="E207" s="3">
        <v>27</v>
      </c>
      <c r="F207" s="3">
        <v>0</v>
      </c>
      <c r="G207" s="3">
        <v>64</v>
      </c>
      <c r="H207" s="3">
        <v>0</v>
      </c>
      <c r="I207" s="3"/>
      <c r="J207" s="3"/>
      <c r="K207" s="3"/>
      <c r="L207" s="3"/>
      <c r="M207" s="3"/>
      <c r="N207" s="3"/>
      <c r="P207" s="2"/>
      <c r="R207" s="2"/>
      <c r="T207" s="2"/>
      <c r="V207" s="2"/>
    </row>
    <row r="208" spans="2:22" ht="32.1" customHeight="1" x14ac:dyDescent="0.25">
      <c r="B208" s="44" t="str">
        <f>_xlfn.CONCAT( VLOOKUP(tbGemLevels[[#This Row],[Name]],tbGems[],MATCH("Prefix",tbGems[#Headers],0),FALSE),".",tbGemLevels[[#This Row],[Level]]," ",tbGemLevels[[#This Row],[Name]])</f>
        <v>6.13.68.6 Blade Vortex</v>
      </c>
      <c r="C208" s="2" t="s">
        <v>172</v>
      </c>
      <c r="D208" s="3">
        <v>6</v>
      </c>
      <c r="E208" s="3">
        <v>31</v>
      </c>
      <c r="F208" s="3">
        <v>0</v>
      </c>
      <c r="G208" s="3">
        <v>73</v>
      </c>
      <c r="H208" s="3">
        <v>0</v>
      </c>
      <c r="I208" s="3"/>
      <c r="J208" s="3"/>
      <c r="K208" s="3"/>
      <c r="L208" s="3"/>
      <c r="M208" s="3"/>
      <c r="N208" s="3"/>
      <c r="P208" s="2"/>
      <c r="R208" s="2"/>
      <c r="T208" s="2"/>
      <c r="V208" s="2"/>
    </row>
    <row r="209" spans="2:22" ht="32.1" customHeight="1" x14ac:dyDescent="0.25">
      <c r="B209" s="44" t="str">
        <f>_xlfn.CONCAT( VLOOKUP(tbGemLevels[[#This Row],[Name]],tbGems[],MATCH("Prefix",tbGems[#Headers],0),FALSE),".",tbGemLevels[[#This Row],[Level]]," ",tbGemLevels[[#This Row],[Name]])</f>
        <v>6.13.68.7 Blade Vortex</v>
      </c>
      <c r="C209" s="2" t="s">
        <v>172</v>
      </c>
      <c r="D209" s="3">
        <v>7</v>
      </c>
      <c r="E209" s="3">
        <v>35</v>
      </c>
      <c r="F209" s="3">
        <v>0</v>
      </c>
      <c r="G209" s="3">
        <v>81</v>
      </c>
      <c r="H209" s="3">
        <v>0</v>
      </c>
      <c r="I209" s="3"/>
      <c r="J209" s="3"/>
      <c r="K209" s="3"/>
      <c r="L209" s="3"/>
      <c r="M209" s="3"/>
      <c r="N209" s="3"/>
      <c r="P209" s="2"/>
      <c r="R209" s="2"/>
      <c r="T209" s="2"/>
      <c r="V209" s="2"/>
    </row>
    <row r="210" spans="2:22" ht="32.1" customHeight="1" x14ac:dyDescent="0.25">
      <c r="B210" s="44" t="str">
        <f>_xlfn.CONCAT( VLOOKUP(tbGemLevels[[#This Row],[Name]],tbGems[],MATCH("Prefix",tbGems[#Headers],0),FALSE),".",tbGemLevels[[#This Row],[Level]]," ",tbGemLevels[[#This Row],[Name]])</f>
        <v>6.13.68.8 Blade Vortex</v>
      </c>
      <c r="C210" s="2" t="s">
        <v>172</v>
      </c>
      <c r="D210" s="3">
        <v>8</v>
      </c>
      <c r="E210" s="3">
        <v>38</v>
      </c>
      <c r="F210" s="3">
        <v>0</v>
      </c>
      <c r="G210" s="3">
        <v>88</v>
      </c>
      <c r="H210" s="3">
        <v>0</v>
      </c>
      <c r="I210" s="3"/>
      <c r="J210" s="3"/>
      <c r="K210" s="3"/>
      <c r="L210" s="3"/>
      <c r="M210" s="3"/>
      <c r="N210" s="3"/>
      <c r="P210" s="2"/>
      <c r="R210" s="2"/>
      <c r="T210" s="2"/>
      <c r="V210" s="2"/>
    </row>
    <row r="211" spans="2:22" ht="32.1" customHeight="1" x14ac:dyDescent="0.25">
      <c r="B211" s="44" t="str">
        <f>_xlfn.CONCAT( VLOOKUP(tbGemLevels[[#This Row],[Name]],tbGems[],MATCH("Prefix",tbGems[#Headers],0),FALSE),".",tbGemLevels[[#This Row],[Level]]," ",tbGemLevels[[#This Row],[Name]])</f>
        <v>6.13.68.9 Blade Vortex</v>
      </c>
      <c r="C211" s="2" t="s">
        <v>172</v>
      </c>
      <c r="D211" s="3">
        <v>9</v>
      </c>
      <c r="E211" s="3">
        <v>41</v>
      </c>
      <c r="F211" s="3">
        <v>0</v>
      </c>
      <c r="G211" s="3">
        <v>94</v>
      </c>
      <c r="H211" s="3">
        <v>0</v>
      </c>
      <c r="I211" s="3"/>
      <c r="J211" s="3"/>
      <c r="K211" s="3"/>
      <c r="L211" s="3"/>
      <c r="M211" s="3"/>
      <c r="N211" s="3"/>
      <c r="P211" s="2"/>
      <c r="R211" s="2"/>
      <c r="T211" s="2"/>
      <c r="V211" s="2"/>
    </row>
    <row r="212" spans="2:22" ht="32.1" customHeight="1" x14ac:dyDescent="0.25">
      <c r="B212" s="44" t="str">
        <f>_xlfn.CONCAT( VLOOKUP(tbGemLevels[[#This Row],[Name]],tbGems[],MATCH("Prefix",tbGems[#Headers],0),FALSE),".",tbGemLevels[[#This Row],[Level]]," ",tbGemLevels[[#This Row],[Name]])</f>
        <v>6.13.68.10 Blade Vortex</v>
      </c>
      <c r="C212" s="2" t="s">
        <v>172</v>
      </c>
      <c r="D212" s="3">
        <v>10</v>
      </c>
      <c r="E212" s="3">
        <v>44</v>
      </c>
      <c r="F212" s="3">
        <v>0</v>
      </c>
      <c r="G212" s="3">
        <v>100</v>
      </c>
      <c r="H212" s="3">
        <v>0</v>
      </c>
      <c r="I212" s="3"/>
      <c r="J212" s="3"/>
      <c r="K212" s="3"/>
      <c r="L212" s="3"/>
      <c r="M212" s="3"/>
      <c r="N212" s="3"/>
      <c r="P212" s="2"/>
      <c r="R212" s="2"/>
      <c r="T212" s="2"/>
      <c r="V212" s="2"/>
    </row>
    <row r="213" spans="2:22" ht="32.1" customHeight="1" x14ac:dyDescent="0.25">
      <c r="B213" s="44" t="str">
        <f>_xlfn.CONCAT( VLOOKUP(tbGemLevels[[#This Row],[Name]],tbGems[],MATCH("Prefix",tbGems[#Headers],0),FALSE),".",tbGemLevels[[#This Row],[Level]]," ",tbGemLevels[[#This Row],[Name]])</f>
        <v>6.13.68.11 Blade Vortex</v>
      </c>
      <c r="C213" s="2" t="s">
        <v>172</v>
      </c>
      <c r="D213" s="3">
        <v>11</v>
      </c>
      <c r="E213" s="3">
        <v>47</v>
      </c>
      <c r="F213" s="3">
        <v>0</v>
      </c>
      <c r="G213" s="3">
        <v>106</v>
      </c>
      <c r="H213" s="3">
        <v>0</v>
      </c>
      <c r="I213" s="3"/>
      <c r="J213" s="3"/>
      <c r="K213" s="3"/>
      <c r="L213" s="3"/>
      <c r="M213" s="3"/>
      <c r="N213" s="3"/>
      <c r="P213" s="2"/>
      <c r="R213" s="2"/>
      <c r="T213" s="2"/>
      <c r="V213" s="2"/>
    </row>
    <row r="214" spans="2:22" ht="32.1" customHeight="1" x14ac:dyDescent="0.25">
      <c r="B214" s="44" t="str">
        <f>_xlfn.CONCAT( VLOOKUP(tbGemLevels[[#This Row],[Name]],tbGems[],MATCH("Prefix",tbGems[#Headers],0),FALSE),".",tbGemLevels[[#This Row],[Level]]," ",tbGemLevels[[#This Row],[Name]])</f>
        <v>6.13.68.12 Blade Vortex</v>
      </c>
      <c r="C214" s="2" t="s">
        <v>172</v>
      </c>
      <c r="D214" s="3">
        <v>12</v>
      </c>
      <c r="E214" s="3">
        <v>50</v>
      </c>
      <c r="F214" s="3">
        <v>0</v>
      </c>
      <c r="G214" s="3">
        <v>113</v>
      </c>
      <c r="H214" s="3">
        <v>0</v>
      </c>
      <c r="I214" s="3"/>
      <c r="J214" s="3"/>
      <c r="K214" s="3"/>
      <c r="L214" s="3"/>
      <c r="M214" s="3"/>
      <c r="N214" s="3"/>
      <c r="P214" s="2"/>
      <c r="R214" s="2"/>
      <c r="T214" s="2"/>
      <c r="V214" s="2"/>
    </row>
    <row r="215" spans="2:22" ht="32.1" customHeight="1" x14ac:dyDescent="0.25">
      <c r="B215" s="44" t="str">
        <f>_xlfn.CONCAT( VLOOKUP(tbGemLevels[[#This Row],[Name]],tbGems[],MATCH("Prefix",tbGems[#Headers],0),FALSE),".",tbGemLevels[[#This Row],[Level]]," ",tbGemLevels[[#This Row],[Name]])</f>
        <v>6.13.68.13 Blade Vortex</v>
      </c>
      <c r="C215" s="2" t="s">
        <v>172</v>
      </c>
      <c r="D215" s="3">
        <v>13</v>
      </c>
      <c r="E215" s="3">
        <v>53</v>
      </c>
      <c r="F215" s="3">
        <v>0</v>
      </c>
      <c r="G215" s="3">
        <v>119</v>
      </c>
      <c r="H215" s="3">
        <v>0</v>
      </c>
      <c r="I215" s="3"/>
      <c r="J215" s="3"/>
      <c r="K215" s="3"/>
      <c r="L215" s="3"/>
      <c r="M215" s="3"/>
      <c r="N215" s="3"/>
      <c r="P215" s="2"/>
      <c r="R215" s="2"/>
      <c r="T215" s="2"/>
      <c r="V215" s="2"/>
    </row>
    <row r="216" spans="2:22" ht="32.1" customHeight="1" x14ac:dyDescent="0.25">
      <c r="B216" s="44" t="str">
        <f>_xlfn.CONCAT( VLOOKUP(tbGemLevels[[#This Row],[Name]],tbGems[],MATCH("Prefix",tbGems[#Headers],0),FALSE),".",tbGemLevels[[#This Row],[Level]]," ",tbGemLevels[[#This Row],[Name]])</f>
        <v>6.13.68.14 Blade Vortex</v>
      </c>
      <c r="C216" s="2" t="s">
        <v>172</v>
      </c>
      <c r="D216" s="3">
        <v>14</v>
      </c>
      <c r="E216" s="3">
        <v>56</v>
      </c>
      <c r="F216" s="3">
        <v>0</v>
      </c>
      <c r="G216" s="3">
        <v>125</v>
      </c>
      <c r="H216" s="3">
        <v>0</v>
      </c>
      <c r="I216" s="3"/>
      <c r="J216" s="3"/>
      <c r="K216" s="3"/>
      <c r="L216" s="3"/>
      <c r="M216" s="3"/>
      <c r="N216" s="3"/>
      <c r="P216" s="2"/>
      <c r="R216" s="2"/>
      <c r="T216" s="2"/>
      <c r="V216" s="2"/>
    </row>
    <row r="217" spans="2:22" ht="32.1" customHeight="1" x14ac:dyDescent="0.25">
      <c r="B217" s="44" t="str">
        <f>_xlfn.CONCAT( VLOOKUP(tbGemLevels[[#This Row],[Name]],tbGems[],MATCH("Prefix",tbGems[#Headers],0),FALSE),".",tbGemLevels[[#This Row],[Level]]," ",tbGemLevels[[#This Row],[Name]])</f>
        <v>6.13.68.15 Blade Vortex</v>
      </c>
      <c r="C217" s="2" t="s">
        <v>172</v>
      </c>
      <c r="D217" s="3">
        <v>15</v>
      </c>
      <c r="E217" s="3">
        <v>59</v>
      </c>
      <c r="F217" s="3">
        <v>0</v>
      </c>
      <c r="G217" s="3">
        <v>132</v>
      </c>
      <c r="H217" s="3">
        <v>0</v>
      </c>
      <c r="I217" s="3"/>
      <c r="J217" s="3"/>
      <c r="K217" s="3"/>
      <c r="L217" s="3"/>
      <c r="M217" s="3"/>
      <c r="N217" s="3"/>
      <c r="P217" s="2"/>
      <c r="R217" s="2"/>
      <c r="T217" s="2"/>
      <c r="V217" s="2"/>
    </row>
    <row r="218" spans="2:22" ht="32.1" customHeight="1" x14ac:dyDescent="0.25">
      <c r="B218" s="44" t="str">
        <f>_xlfn.CONCAT( VLOOKUP(tbGemLevels[[#This Row],[Name]],tbGems[],MATCH("Prefix",tbGems[#Headers],0),FALSE),".",tbGemLevels[[#This Row],[Level]]," ",tbGemLevels[[#This Row],[Name]])</f>
        <v>6.13.68.16 Blade Vortex</v>
      </c>
      <c r="C218" s="2" t="s">
        <v>172</v>
      </c>
      <c r="D218" s="3">
        <v>16</v>
      </c>
      <c r="E218" s="3">
        <v>62</v>
      </c>
      <c r="F218" s="3">
        <v>0</v>
      </c>
      <c r="G218" s="3">
        <v>138</v>
      </c>
      <c r="H218" s="3">
        <v>0</v>
      </c>
      <c r="I218" s="3"/>
      <c r="J218" s="3"/>
      <c r="K218" s="3"/>
      <c r="L218" s="3"/>
      <c r="M218" s="3"/>
      <c r="N218" s="3"/>
      <c r="P218" s="2"/>
      <c r="R218" s="2"/>
      <c r="T218" s="2"/>
      <c r="V218" s="2"/>
    </row>
    <row r="219" spans="2:22" ht="32.1" customHeight="1" x14ac:dyDescent="0.25">
      <c r="B219" s="44" t="str">
        <f>_xlfn.CONCAT( VLOOKUP(tbGemLevels[[#This Row],[Name]],tbGems[],MATCH("Prefix",tbGems[#Headers],0),FALSE),".",tbGemLevels[[#This Row],[Level]]," ",tbGemLevels[[#This Row],[Name]])</f>
        <v>6.13.68.17 Blade Vortex</v>
      </c>
      <c r="C219" s="2" t="s">
        <v>172</v>
      </c>
      <c r="D219" s="3">
        <v>17</v>
      </c>
      <c r="E219" s="3">
        <v>64</v>
      </c>
      <c r="F219" s="3">
        <v>0</v>
      </c>
      <c r="G219" s="3">
        <v>142</v>
      </c>
      <c r="H219" s="3">
        <v>0</v>
      </c>
      <c r="I219" s="3"/>
      <c r="J219" s="3"/>
      <c r="K219" s="3"/>
      <c r="L219" s="3"/>
      <c r="M219" s="3"/>
      <c r="N219" s="3"/>
      <c r="P219" s="2"/>
      <c r="R219" s="2"/>
      <c r="T219" s="2"/>
      <c r="V219" s="2"/>
    </row>
    <row r="220" spans="2:22" ht="32.1" customHeight="1" x14ac:dyDescent="0.25">
      <c r="B220" s="44" t="str">
        <f>_xlfn.CONCAT( VLOOKUP(tbGemLevels[[#This Row],[Name]],tbGems[],MATCH("Prefix",tbGems[#Headers],0),FALSE),".",tbGemLevels[[#This Row],[Level]]," ",tbGemLevels[[#This Row],[Name]])</f>
        <v>6.13.68.18 Blade Vortex</v>
      </c>
      <c r="C220" s="2" t="s">
        <v>172</v>
      </c>
      <c r="D220" s="3">
        <v>18</v>
      </c>
      <c r="E220" s="3">
        <v>66</v>
      </c>
      <c r="F220" s="3">
        <v>0</v>
      </c>
      <c r="G220" s="3">
        <v>146</v>
      </c>
      <c r="H220" s="3">
        <v>0</v>
      </c>
      <c r="I220" s="3"/>
      <c r="J220" s="3"/>
      <c r="K220" s="3"/>
      <c r="L220" s="3"/>
      <c r="M220" s="3"/>
      <c r="N220" s="3"/>
      <c r="P220" s="2"/>
      <c r="R220" s="2"/>
      <c r="T220" s="2"/>
      <c r="V220" s="2"/>
    </row>
    <row r="221" spans="2:22" ht="32.1" customHeight="1" x14ac:dyDescent="0.25">
      <c r="B221" s="44" t="str">
        <f>_xlfn.CONCAT( VLOOKUP(tbGemLevels[[#This Row],[Name]],tbGems[],MATCH("Prefix",tbGems[#Headers],0),FALSE),".",tbGemLevels[[#This Row],[Level]]," ",tbGemLevels[[#This Row],[Name]])</f>
        <v>6.13.68.19 Blade Vortex</v>
      </c>
      <c r="C221" s="2" t="s">
        <v>172</v>
      </c>
      <c r="D221" s="3">
        <v>19</v>
      </c>
      <c r="E221" s="3">
        <v>68</v>
      </c>
      <c r="F221" s="3">
        <v>0</v>
      </c>
      <c r="G221" s="3">
        <v>151</v>
      </c>
      <c r="H221" s="3">
        <v>0</v>
      </c>
      <c r="I221" s="3"/>
      <c r="J221" s="3"/>
      <c r="K221" s="3"/>
      <c r="L221" s="3"/>
      <c r="M221" s="3"/>
      <c r="N221" s="3"/>
      <c r="P221" s="2"/>
      <c r="R221" s="2"/>
      <c r="T221" s="2"/>
      <c r="V221" s="2"/>
    </row>
    <row r="222" spans="2:22" ht="32.1" customHeight="1" x14ac:dyDescent="0.25">
      <c r="B222" s="44" t="str">
        <f>_xlfn.CONCAT( VLOOKUP(tbGemLevels[[#This Row],[Name]],tbGems[],MATCH("Prefix",tbGems[#Headers],0),FALSE),".",tbGemLevels[[#This Row],[Level]]," ",tbGemLevels[[#This Row],[Name]])</f>
        <v>6.13.68.20 Blade Vortex</v>
      </c>
      <c r="C222" s="2" t="s">
        <v>172</v>
      </c>
      <c r="D222" s="3">
        <v>20</v>
      </c>
      <c r="E222" s="3">
        <v>70</v>
      </c>
      <c r="F222" s="3">
        <v>0</v>
      </c>
      <c r="G222" s="3">
        <v>155</v>
      </c>
      <c r="H222" s="3">
        <v>0</v>
      </c>
      <c r="I222" s="3"/>
      <c r="J222" s="3"/>
      <c r="K222" s="3"/>
      <c r="L222" s="3"/>
      <c r="M222" s="3"/>
      <c r="N222" s="3"/>
      <c r="P222" s="2"/>
      <c r="R222" s="2"/>
      <c r="T222" s="2"/>
      <c r="V222" s="2"/>
    </row>
    <row r="223" spans="2:22" ht="32.1" customHeight="1" x14ac:dyDescent="0.25">
      <c r="B223" s="44" t="str">
        <f>_xlfn.CONCAT( VLOOKUP(tbGemLevels[[#This Row],[Name]],tbGems[],MATCH("Prefix",tbGems[#Headers],0),FALSE),".",tbGemLevels[[#This Row],[Level]]," ",tbGemLevels[[#This Row],[Name]])</f>
        <v>6.13.68.21 Blade Vortex</v>
      </c>
      <c r="C223" s="2" t="s">
        <v>172</v>
      </c>
      <c r="D223" s="3">
        <v>21</v>
      </c>
      <c r="E223" s="3">
        <v>72</v>
      </c>
      <c r="F223" s="3">
        <v>0</v>
      </c>
      <c r="G223" s="3">
        <v>159</v>
      </c>
      <c r="H223" s="3">
        <v>0</v>
      </c>
      <c r="I223" s="3"/>
      <c r="J223" s="3"/>
      <c r="K223" s="3"/>
      <c r="L223" s="3"/>
      <c r="M223" s="3"/>
      <c r="N223" s="3"/>
      <c r="P223" s="2"/>
      <c r="R223" s="2"/>
      <c r="T223" s="2"/>
      <c r="V223" s="2"/>
    </row>
    <row r="224" spans="2:22" ht="32.1" customHeight="1" x14ac:dyDescent="0.25">
      <c r="B224" s="44" t="str">
        <f>_xlfn.CONCAT( VLOOKUP(tbGemLevels[[#This Row],[Name]],tbGems[],MATCH("Prefix",tbGems[#Headers],0),FALSE),".",tbGemLevels[[#This Row],[Level]]," ",tbGemLevels[[#This Row],[Name]])</f>
        <v>6.13.68.22 Blade Vortex</v>
      </c>
      <c r="C224" s="2" t="s">
        <v>172</v>
      </c>
      <c r="D224" s="3">
        <v>22</v>
      </c>
      <c r="E224" s="3">
        <v>74</v>
      </c>
      <c r="F224" s="3">
        <v>0</v>
      </c>
      <c r="G224" s="3" t="s">
        <v>269</v>
      </c>
      <c r="H224" s="3">
        <v>0</v>
      </c>
      <c r="I224" s="3"/>
      <c r="J224" s="3"/>
      <c r="K224" s="3"/>
      <c r="L224" s="3"/>
      <c r="M224" s="3"/>
      <c r="N224" s="3"/>
      <c r="P224" s="2"/>
      <c r="R224" s="2"/>
      <c r="T224" s="2"/>
      <c r="V224" s="2"/>
    </row>
    <row r="225" spans="2:22" ht="32.1" customHeight="1" x14ac:dyDescent="0.25">
      <c r="B225" s="44" t="str">
        <f>_xlfn.CONCAT( VLOOKUP(tbGemLevels[[#This Row],[Name]],tbGems[],MATCH("Prefix",tbGems[#Headers],0),FALSE),".",tbGemLevels[[#This Row],[Level]]," ",tbGemLevels[[#This Row],[Name]])</f>
        <v>6.13.68.23 Blade Vortex</v>
      </c>
      <c r="C225" s="2" t="s">
        <v>172</v>
      </c>
      <c r="D225" s="3">
        <v>23</v>
      </c>
      <c r="E225" s="3">
        <v>76</v>
      </c>
      <c r="F225" s="3">
        <v>0</v>
      </c>
      <c r="G225" s="3" t="s">
        <v>269</v>
      </c>
      <c r="H225" s="3">
        <v>0</v>
      </c>
      <c r="I225" s="3"/>
      <c r="J225" s="3"/>
      <c r="K225" s="3"/>
      <c r="L225" s="3"/>
      <c r="M225" s="3"/>
      <c r="N225" s="3"/>
      <c r="P225" s="2"/>
      <c r="R225" s="2"/>
      <c r="T225" s="2"/>
      <c r="V225" s="2"/>
    </row>
    <row r="226" spans="2:22" ht="32.1" customHeight="1" x14ac:dyDescent="0.25">
      <c r="B226" s="44" t="str">
        <f>_xlfn.CONCAT( VLOOKUP(tbGemLevels[[#This Row],[Name]],tbGems[],MATCH("Prefix",tbGems[#Headers],0),FALSE),".",tbGemLevels[[#This Row],[Level]]," ",tbGemLevels[[#This Row],[Name]])</f>
        <v>6.13.68.24 Blade Vortex</v>
      </c>
      <c r="C226" s="2" t="s">
        <v>172</v>
      </c>
      <c r="D226" s="3">
        <v>24</v>
      </c>
      <c r="E226" s="3">
        <v>78</v>
      </c>
      <c r="F226" s="3">
        <v>0</v>
      </c>
      <c r="G226" s="3" t="s">
        <v>269</v>
      </c>
      <c r="H226" s="3">
        <v>0</v>
      </c>
      <c r="I226" s="3"/>
      <c r="J226" s="3"/>
      <c r="K226" s="3"/>
      <c r="L226" s="3"/>
      <c r="M226" s="3"/>
      <c r="N226" s="3"/>
      <c r="P226" s="2"/>
      <c r="R226" s="2"/>
      <c r="T226" s="2"/>
      <c r="V226" s="2"/>
    </row>
    <row r="227" spans="2:22" ht="32.1" customHeight="1" x14ac:dyDescent="0.25">
      <c r="B227" s="44" t="str">
        <f>_xlfn.CONCAT( VLOOKUP(tbGemLevels[[#This Row],[Name]],tbGems[],MATCH("Prefix",tbGems[#Headers],0),FALSE),".",tbGemLevels[[#This Row],[Level]]," ",tbGemLevels[[#This Row],[Name]])</f>
        <v>6.13.68.25 Blade Vortex</v>
      </c>
      <c r="C227" s="2" t="s">
        <v>172</v>
      </c>
      <c r="D227" s="3">
        <v>25</v>
      </c>
      <c r="E227" s="3">
        <v>80</v>
      </c>
      <c r="F227" s="3">
        <v>0</v>
      </c>
      <c r="G227" s="3" t="s">
        <v>269</v>
      </c>
      <c r="H227" s="3">
        <v>0</v>
      </c>
      <c r="I227" s="3"/>
      <c r="J227" s="3"/>
      <c r="K227" s="3"/>
      <c r="L227" s="3"/>
      <c r="M227" s="3"/>
      <c r="N227" s="3"/>
      <c r="P227" s="2"/>
      <c r="R227" s="2"/>
      <c r="T227" s="2"/>
      <c r="V227" s="2"/>
    </row>
    <row r="228" spans="2:22" ht="32.1" customHeight="1" x14ac:dyDescent="0.25">
      <c r="B228" s="44" t="str">
        <f>_xlfn.CONCAT( VLOOKUP(tbGemLevels[[#This Row],[Name]],tbGems[],MATCH("Prefix",tbGems[#Headers],0),FALSE),".",tbGemLevels[[#This Row],[Level]]," ",tbGemLevels[[#This Row],[Name]])</f>
        <v>6.13.68.26 Blade Vortex</v>
      </c>
      <c r="C228" s="2" t="s">
        <v>172</v>
      </c>
      <c r="D228" s="3">
        <v>26</v>
      </c>
      <c r="E228" s="3">
        <v>82</v>
      </c>
      <c r="F228" s="3">
        <v>0</v>
      </c>
      <c r="G228" s="3" t="s">
        <v>269</v>
      </c>
      <c r="H228" s="3">
        <v>0</v>
      </c>
      <c r="I228" s="3"/>
      <c r="J228" s="3"/>
      <c r="K228" s="3"/>
      <c r="L228" s="3"/>
      <c r="M228" s="3"/>
      <c r="N228" s="3"/>
      <c r="P228" s="2"/>
      <c r="R228" s="2"/>
      <c r="T228" s="2"/>
      <c r="V228" s="2"/>
    </row>
    <row r="229" spans="2:22" ht="32.1" customHeight="1" x14ac:dyDescent="0.25">
      <c r="B229" s="44" t="str">
        <f>_xlfn.CONCAT( VLOOKUP(tbGemLevels[[#This Row],[Name]],tbGems[],MATCH("Prefix",tbGems[#Headers],0),FALSE),".",tbGemLevels[[#This Row],[Level]]," ",tbGemLevels[[#This Row],[Name]])</f>
        <v>6.13.68.27 Blade Vortex</v>
      </c>
      <c r="C229" s="2" t="s">
        <v>172</v>
      </c>
      <c r="D229" s="3">
        <v>27</v>
      </c>
      <c r="E229" s="3">
        <v>84</v>
      </c>
      <c r="F229" s="3">
        <v>0</v>
      </c>
      <c r="G229" s="3" t="s">
        <v>269</v>
      </c>
      <c r="H229" s="3">
        <v>0</v>
      </c>
      <c r="I229" s="3"/>
      <c r="J229" s="3"/>
      <c r="K229" s="3"/>
      <c r="L229" s="3"/>
      <c r="M229" s="3"/>
      <c r="N229" s="3"/>
      <c r="P229" s="2"/>
      <c r="R229" s="2"/>
      <c r="T229" s="2"/>
      <c r="V229" s="2"/>
    </row>
    <row r="230" spans="2:22" ht="32.1" customHeight="1" x14ac:dyDescent="0.25">
      <c r="B230" s="44" t="str">
        <f>_xlfn.CONCAT( VLOOKUP(tbGemLevels[[#This Row],[Name]],tbGems[],MATCH("Prefix",tbGems[#Headers],0),FALSE),".",tbGemLevels[[#This Row],[Level]]," ",tbGemLevels[[#This Row],[Name]])</f>
        <v>6.13.68.28 Blade Vortex</v>
      </c>
      <c r="C230" s="2" t="s">
        <v>172</v>
      </c>
      <c r="D230" s="3">
        <v>28</v>
      </c>
      <c r="E230" s="3">
        <v>86</v>
      </c>
      <c r="F230" s="3">
        <v>0</v>
      </c>
      <c r="G230" s="3" t="s">
        <v>269</v>
      </c>
      <c r="H230" s="3">
        <v>0</v>
      </c>
      <c r="I230" s="3"/>
      <c r="J230" s="3"/>
      <c r="K230" s="3"/>
      <c r="L230" s="3"/>
      <c r="M230" s="3"/>
      <c r="N230" s="3"/>
      <c r="P230" s="2"/>
      <c r="R230" s="2"/>
      <c r="T230" s="2"/>
      <c r="V230" s="2"/>
    </row>
    <row r="231" spans="2:22" ht="32.1" customHeight="1" x14ac:dyDescent="0.25">
      <c r="B231" s="44" t="str">
        <f>_xlfn.CONCAT( VLOOKUP(tbGemLevels[[#This Row],[Name]],tbGems[],MATCH("Prefix",tbGems[#Headers],0),FALSE),".",tbGemLevels[[#This Row],[Level]]," ",tbGemLevels[[#This Row],[Name]])</f>
        <v>6.13.68.29 Blade Vortex</v>
      </c>
      <c r="C231" s="2" t="s">
        <v>172</v>
      </c>
      <c r="D231" s="3">
        <v>29</v>
      </c>
      <c r="E231" s="3">
        <v>88</v>
      </c>
      <c r="F231" s="3">
        <v>0</v>
      </c>
      <c r="G231" s="3" t="s">
        <v>269</v>
      </c>
      <c r="H231" s="3">
        <v>0</v>
      </c>
      <c r="I231" s="3"/>
      <c r="J231" s="3"/>
      <c r="K231" s="3"/>
      <c r="L231" s="3"/>
      <c r="M231" s="3"/>
      <c r="N231" s="3"/>
      <c r="P231" s="2"/>
      <c r="R231" s="2"/>
      <c r="T231" s="2"/>
      <c r="V231" s="2"/>
    </row>
    <row r="232" spans="2:22" ht="32.1" customHeight="1" x14ac:dyDescent="0.25">
      <c r="B232" s="44" t="str">
        <f>_xlfn.CONCAT( VLOOKUP(tbGemLevels[[#This Row],[Name]],tbGems[],MATCH("Prefix",tbGems[#Headers],0),FALSE),".",tbGemLevels[[#This Row],[Level]]," ",tbGemLevels[[#This Row],[Name]])</f>
        <v>6.13.68.30 Blade Vortex</v>
      </c>
      <c r="C232" s="2" t="s">
        <v>172</v>
      </c>
      <c r="D232" s="3">
        <v>30</v>
      </c>
      <c r="E232" s="3">
        <v>90</v>
      </c>
      <c r="F232" s="3">
        <v>0</v>
      </c>
      <c r="G232" s="3" t="s">
        <v>269</v>
      </c>
      <c r="H232" s="3">
        <v>0</v>
      </c>
      <c r="I232" s="3"/>
      <c r="J232" s="3"/>
      <c r="K232" s="3"/>
      <c r="L232" s="3"/>
      <c r="M232" s="3"/>
      <c r="N232" s="3"/>
      <c r="P232" s="2"/>
      <c r="R232" s="2"/>
      <c r="T232" s="2"/>
      <c r="V232" s="2"/>
    </row>
    <row r="233" spans="2:22" ht="32.1" customHeight="1" x14ac:dyDescent="0.25">
      <c r="B233" s="44" t="str">
        <f>_xlfn.CONCAT( VLOOKUP(tbGemLevels[[#This Row],[Name]],tbGems[],MATCH("Prefix",tbGems[#Headers],0),FALSE),".",tbGemLevels[[#This Row],[Level]]," ",tbGemLevels[[#This Row],[Name]])</f>
        <v>6.13.68.31 Blade Vortex</v>
      </c>
      <c r="C233" s="2" t="s">
        <v>172</v>
      </c>
      <c r="D233" s="3">
        <v>31</v>
      </c>
      <c r="E233" s="3">
        <v>91</v>
      </c>
      <c r="F233" s="3">
        <v>0</v>
      </c>
      <c r="G233" s="3" t="s">
        <v>269</v>
      </c>
      <c r="H233" s="3">
        <v>0</v>
      </c>
      <c r="I233" s="3"/>
      <c r="J233" s="3"/>
      <c r="K233" s="3"/>
      <c r="L233" s="3"/>
      <c r="M233" s="3"/>
      <c r="N233" s="3"/>
      <c r="P233" s="2"/>
      <c r="R233" s="2"/>
      <c r="T233" s="2"/>
      <c r="V233" s="2"/>
    </row>
    <row r="234" spans="2:22" ht="32.1" customHeight="1" x14ac:dyDescent="0.25">
      <c r="B234" s="44" t="str">
        <f>_xlfn.CONCAT( VLOOKUP(tbGemLevels[[#This Row],[Name]],tbGems[],MATCH("Prefix",tbGems[#Headers],0),FALSE),".",tbGemLevels[[#This Row],[Level]]," ",tbGemLevels[[#This Row],[Name]])</f>
        <v>6.13.68.32 Blade Vortex</v>
      </c>
      <c r="C234" s="2" t="s">
        <v>172</v>
      </c>
      <c r="D234" s="3">
        <v>32</v>
      </c>
      <c r="E234" s="3">
        <v>92</v>
      </c>
      <c r="F234" s="3">
        <v>0</v>
      </c>
      <c r="G234" s="3" t="s">
        <v>269</v>
      </c>
      <c r="H234" s="3">
        <v>0</v>
      </c>
      <c r="I234" s="3"/>
      <c r="J234" s="3"/>
      <c r="K234" s="3"/>
      <c r="L234" s="3"/>
      <c r="M234" s="3"/>
      <c r="N234" s="3"/>
      <c r="P234" s="2"/>
      <c r="R234" s="2"/>
      <c r="T234" s="2"/>
      <c r="V234" s="2"/>
    </row>
    <row r="235" spans="2:22" ht="32.1" customHeight="1" x14ac:dyDescent="0.25">
      <c r="B235" s="44" t="str">
        <f>_xlfn.CONCAT( VLOOKUP(tbGemLevels[[#This Row],[Name]],tbGems[],MATCH("Prefix",tbGems[#Headers],0),FALSE),".",tbGemLevels[[#This Row],[Level]]," ",tbGemLevels[[#This Row],[Name]])</f>
        <v>6.13.68.33 Blade Vortex</v>
      </c>
      <c r="C235" s="2" t="s">
        <v>172</v>
      </c>
      <c r="D235" s="3">
        <v>33</v>
      </c>
      <c r="E235" s="3">
        <v>93</v>
      </c>
      <c r="F235" s="3">
        <v>0</v>
      </c>
      <c r="G235" s="3" t="s">
        <v>269</v>
      </c>
      <c r="H235" s="3">
        <v>0</v>
      </c>
      <c r="I235" s="3"/>
      <c r="J235" s="3"/>
      <c r="K235" s="3"/>
      <c r="L235" s="3"/>
      <c r="M235" s="3"/>
      <c r="N235" s="3"/>
      <c r="P235" s="2"/>
      <c r="R235" s="2"/>
      <c r="T235" s="2"/>
      <c r="V235" s="2"/>
    </row>
    <row r="236" spans="2:22" ht="32.1" customHeight="1" x14ac:dyDescent="0.25">
      <c r="B236" s="44" t="str">
        <f>_xlfn.CONCAT( VLOOKUP(tbGemLevels[[#This Row],[Name]],tbGems[],MATCH("Prefix",tbGems[#Headers],0),FALSE),".",tbGemLevels[[#This Row],[Level]]," ",tbGemLevels[[#This Row],[Name]])</f>
        <v>6.13.68.34 Blade Vortex</v>
      </c>
      <c r="C236" s="2" t="s">
        <v>172</v>
      </c>
      <c r="D236" s="3">
        <v>34</v>
      </c>
      <c r="E236" s="3">
        <v>94</v>
      </c>
      <c r="F236" s="3">
        <v>0</v>
      </c>
      <c r="G236" s="3" t="s">
        <v>269</v>
      </c>
      <c r="H236" s="3">
        <v>0</v>
      </c>
      <c r="I236" s="3"/>
      <c r="J236" s="3"/>
      <c r="K236" s="3"/>
      <c r="L236" s="3"/>
      <c r="M236" s="3"/>
      <c r="N236" s="3"/>
      <c r="P236" s="2"/>
      <c r="R236" s="2"/>
      <c r="T236" s="2"/>
      <c r="V236" s="2"/>
    </row>
    <row r="237" spans="2:22" ht="32.1" customHeight="1" x14ac:dyDescent="0.25">
      <c r="B237" s="44" t="str">
        <f>_xlfn.CONCAT( VLOOKUP(tbGemLevels[[#This Row],[Name]],tbGems[],MATCH("Prefix",tbGems[#Headers],0),FALSE),".",tbGemLevels[[#This Row],[Level]]," ",tbGemLevels[[#This Row],[Name]])</f>
        <v>6.13.68.35 Blade Vortex</v>
      </c>
      <c r="C237" s="2" t="s">
        <v>172</v>
      </c>
      <c r="D237" s="3">
        <v>35</v>
      </c>
      <c r="E237" s="3">
        <v>95</v>
      </c>
      <c r="F237" s="3">
        <v>0</v>
      </c>
      <c r="G237" s="3" t="s">
        <v>269</v>
      </c>
      <c r="H237" s="3">
        <v>0</v>
      </c>
      <c r="I237" s="3"/>
      <c r="J237" s="3"/>
      <c r="K237" s="3"/>
      <c r="L237" s="3"/>
      <c r="M237" s="3"/>
      <c r="N237" s="3"/>
      <c r="P237" s="2"/>
      <c r="R237" s="2"/>
      <c r="T237" s="2"/>
      <c r="V237" s="2"/>
    </row>
    <row r="238" spans="2:22" ht="32.1" customHeight="1" x14ac:dyDescent="0.25">
      <c r="B238" s="44" t="str">
        <f>_xlfn.CONCAT( VLOOKUP(tbGemLevels[[#This Row],[Name]],tbGems[],MATCH("Prefix",tbGems[#Headers],0),FALSE),".",tbGemLevels[[#This Row],[Level]]," ",tbGemLevels[[#This Row],[Name]])</f>
        <v>6.13.68.36 Blade Vortex</v>
      </c>
      <c r="C238" s="2" t="s">
        <v>172</v>
      </c>
      <c r="D238" s="3">
        <v>36</v>
      </c>
      <c r="E238" s="3">
        <v>96</v>
      </c>
      <c r="F238" s="3">
        <v>0</v>
      </c>
      <c r="G238" s="3" t="s">
        <v>269</v>
      </c>
      <c r="H238" s="3">
        <v>0</v>
      </c>
      <c r="I238" s="3"/>
      <c r="J238" s="3"/>
      <c r="K238" s="3"/>
      <c r="L238" s="3"/>
      <c r="M238" s="3"/>
      <c r="N238" s="3"/>
      <c r="P238" s="2"/>
      <c r="R238" s="2"/>
      <c r="T238" s="2"/>
      <c r="V238" s="2"/>
    </row>
    <row r="239" spans="2:22" ht="32.1" customHeight="1" x14ac:dyDescent="0.25">
      <c r="B239" s="44" t="str">
        <f>_xlfn.CONCAT( VLOOKUP(tbGemLevels[[#This Row],[Name]],tbGems[],MATCH("Prefix",tbGems[#Headers],0),FALSE),".",tbGemLevels[[#This Row],[Level]]," ",tbGemLevels[[#This Row],[Name]])</f>
        <v>6.13.68.37 Blade Vortex</v>
      </c>
      <c r="C239" s="2" t="s">
        <v>172</v>
      </c>
      <c r="D239" s="3">
        <v>37</v>
      </c>
      <c r="E239" s="3">
        <v>97</v>
      </c>
      <c r="F239" s="3">
        <v>0</v>
      </c>
      <c r="G239" s="3" t="s">
        <v>269</v>
      </c>
      <c r="H239" s="3">
        <v>0</v>
      </c>
      <c r="I239" s="3"/>
      <c r="J239" s="3"/>
      <c r="K239" s="3"/>
      <c r="L239" s="3"/>
      <c r="M239" s="3"/>
      <c r="N239" s="3"/>
      <c r="P239" s="2"/>
      <c r="R239" s="2"/>
      <c r="T239" s="2"/>
      <c r="V239" s="2"/>
    </row>
    <row r="240" spans="2:22" ht="32.1" customHeight="1" x14ac:dyDescent="0.25">
      <c r="B240" s="44" t="str">
        <f>_xlfn.CONCAT( VLOOKUP(tbGemLevels[[#This Row],[Name]],tbGems[],MATCH("Prefix",tbGems[#Headers],0),FALSE),".",tbGemLevels[[#This Row],[Level]]," ",tbGemLevels[[#This Row],[Name]])</f>
        <v>6.13.68.38 Blade Vortex</v>
      </c>
      <c r="C240" s="2" t="s">
        <v>172</v>
      </c>
      <c r="D240" s="3">
        <v>38</v>
      </c>
      <c r="E240" s="3">
        <v>98</v>
      </c>
      <c r="F240" s="3">
        <v>0</v>
      </c>
      <c r="G240" s="3" t="s">
        <v>269</v>
      </c>
      <c r="H240" s="3">
        <v>0</v>
      </c>
      <c r="I240" s="3"/>
      <c r="J240" s="3"/>
      <c r="K240" s="3"/>
      <c r="L240" s="3"/>
      <c r="M240" s="3"/>
      <c r="N240" s="3"/>
      <c r="P240" s="2"/>
      <c r="R240" s="2"/>
      <c r="T240" s="2"/>
      <c r="V240" s="2"/>
    </row>
    <row r="241" spans="2:22" ht="32.1" customHeight="1" x14ac:dyDescent="0.25">
      <c r="B241" s="44" t="str">
        <f>_xlfn.CONCAT( VLOOKUP(tbGemLevels[[#This Row],[Name]],tbGems[],MATCH("Prefix",tbGems[#Headers],0),FALSE),".",tbGemLevels[[#This Row],[Level]]," ",tbGemLevels[[#This Row],[Name]])</f>
        <v>6.13.68.39 Blade Vortex</v>
      </c>
      <c r="C241" s="2" t="s">
        <v>172</v>
      </c>
      <c r="D241" s="3">
        <v>39</v>
      </c>
      <c r="E241" s="3">
        <v>99</v>
      </c>
      <c r="F241" s="3">
        <v>0</v>
      </c>
      <c r="G241" s="3" t="s">
        <v>269</v>
      </c>
      <c r="H241" s="3">
        <v>0</v>
      </c>
      <c r="I241" s="3"/>
      <c r="J241" s="3"/>
      <c r="K241" s="3"/>
      <c r="L241" s="3"/>
      <c r="M241" s="3"/>
      <c r="N241" s="3"/>
      <c r="P241" s="2"/>
      <c r="R241" s="2"/>
      <c r="T241" s="2"/>
      <c r="V241" s="2"/>
    </row>
    <row r="242" spans="2:22" ht="32.1" customHeight="1" x14ac:dyDescent="0.25">
      <c r="B242" s="44" t="str">
        <f>_xlfn.CONCAT( VLOOKUP(tbGemLevels[[#This Row],[Name]],tbGems[],MATCH("Prefix",tbGems[#Headers],0),FALSE),".",tbGemLevels[[#This Row],[Level]]," ",tbGemLevels[[#This Row],[Name]])</f>
        <v>6.13.68.40 Blade Vortex</v>
      </c>
      <c r="C242" s="2" t="s">
        <v>172</v>
      </c>
      <c r="D242" s="3">
        <v>40</v>
      </c>
      <c r="E242" s="3">
        <v>100</v>
      </c>
      <c r="F242" s="3">
        <v>0</v>
      </c>
      <c r="G242" s="3" t="s">
        <v>269</v>
      </c>
      <c r="H242" s="3">
        <v>0</v>
      </c>
      <c r="I242" s="3"/>
      <c r="J242" s="3"/>
      <c r="K242" s="3"/>
      <c r="L242" s="3"/>
      <c r="M242" s="3"/>
      <c r="N242" s="3"/>
      <c r="P242" s="2"/>
      <c r="R242" s="2"/>
      <c r="T242" s="2"/>
      <c r="V242" s="2"/>
    </row>
    <row r="243" spans="2:22" ht="32.1" customHeight="1" x14ac:dyDescent="0.25">
      <c r="B243" s="44" t="str">
        <f>_xlfn.CONCAT( VLOOKUP(tbGemLevels[[#This Row],[Name]],tbGems[],MATCH("Prefix",tbGems[#Headers],0),FALSE),".",tbGemLevels[[#This Row],[Level]]," ",tbGemLevels[[#This Row],[Name]])</f>
        <v>6.13.69.1 Bladefall</v>
      </c>
      <c r="C243" s="2" t="s">
        <v>184</v>
      </c>
      <c r="D243" s="3">
        <v>1</v>
      </c>
      <c r="E243" s="3">
        <v>28</v>
      </c>
      <c r="F243" s="3">
        <v>0</v>
      </c>
      <c r="G243" s="3">
        <v>67</v>
      </c>
      <c r="H243" s="3">
        <v>0</v>
      </c>
      <c r="I243" s="3"/>
      <c r="J243" s="3"/>
      <c r="K243" s="3"/>
      <c r="L243" s="3"/>
      <c r="M243" s="3"/>
      <c r="N243" s="3"/>
      <c r="P243" s="2"/>
      <c r="R243" s="2"/>
      <c r="T243" s="2"/>
      <c r="V243" s="2"/>
    </row>
    <row r="244" spans="2:22" ht="32.1" customHeight="1" x14ac:dyDescent="0.25">
      <c r="B244" s="44" t="str">
        <f>_xlfn.CONCAT( VLOOKUP(tbGemLevels[[#This Row],[Name]],tbGems[],MATCH("Prefix",tbGems[#Headers],0),FALSE),".",tbGemLevels[[#This Row],[Level]]," ",tbGemLevels[[#This Row],[Name]])</f>
        <v>6.13.69.2 Bladefall</v>
      </c>
      <c r="C244" s="2" t="s">
        <v>184</v>
      </c>
      <c r="D244" s="3">
        <v>2</v>
      </c>
      <c r="E244" s="3">
        <v>31</v>
      </c>
      <c r="F244" s="3">
        <v>0</v>
      </c>
      <c r="G244" s="3">
        <v>73</v>
      </c>
      <c r="H244" s="3">
        <v>0</v>
      </c>
      <c r="I244" s="3"/>
      <c r="J244" s="3"/>
      <c r="K244" s="3"/>
      <c r="L244" s="3"/>
      <c r="M244" s="3"/>
      <c r="N244" s="3"/>
      <c r="P244" s="2"/>
      <c r="R244" s="2"/>
      <c r="T244" s="2"/>
      <c r="V244" s="2"/>
    </row>
    <row r="245" spans="2:22" ht="32.1" customHeight="1" x14ac:dyDescent="0.25">
      <c r="B245" s="44" t="str">
        <f>_xlfn.CONCAT( VLOOKUP(tbGemLevels[[#This Row],[Name]],tbGems[],MATCH("Prefix",tbGems[#Headers],0),FALSE),".",tbGemLevels[[#This Row],[Level]]," ",tbGemLevels[[#This Row],[Name]])</f>
        <v>6.13.69.3 Bladefall</v>
      </c>
      <c r="C245" s="2" t="s">
        <v>184</v>
      </c>
      <c r="D245" s="3">
        <v>3</v>
      </c>
      <c r="E245" s="3">
        <v>34</v>
      </c>
      <c r="F245" s="3">
        <v>0</v>
      </c>
      <c r="G245" s="3">
        <v>79</v>
      </c>
      <c r="H245" s="3">
        <v>0</v>
      </c>
      <c r="I245" s="3"/>
      <c r="J245" s="3"/>
      <c r="K245" s="3"/>
      <c r="L245" s="3"/>
      <c r="M245" s="3"/>
      <c r="N245" s="3"/>
      <c r="P245" s="2"/>
      <c r="R245" s="2"/>
      <c r="T245" s="2"/>
      <c r="V245" s="2"/>
    </row>
    <row r="246" spans="2:22" ht="32.1" customHeight="1" x14ac:dyDescent="0.25">
      <c r="B246" s="44" t="str">
        <f>_xlfn.CONCAT( VLOOKUP(tbGemLevels[[#This Row],[Name]],tbGems[],MATCH("Prefix",tbGems[#Headers],0),FALSE),".",tbGemLevels[[#This Row],[Level]]," ",tbGemLevels[[#This Row],[Name]])</f>
        <v>6.13.69.4 Bladefall</v>
      </c>
      <c r="C246" s="2" t="s">
        <v>184</v>
      </c>
      <c r="D246" s="3">
        <v>4</v>
      </c>
      <c r="E246" s="3">
        <v>37</v>
      </c>
      <c r="F246" s="3">
        <v>0</v>
      </c>
      <c r="G246" s="3">
        <v>85</v>
      </c>
      <c r="H246" s="3">
        <v>0</v>
      </c>
      <c r="I246" s="3"/>
      <c r="J246" s="3"/>
      <c r="K246" s="3"/>
      <c r="L246" s="3"/>
      <c r="M246" s="3"/>
      <c r="N246" s="3"/>
      <c r="P246" s="2"/>
      <c r="R246" s="2"/>
      <c r="T246" s="2"/>
      <c r="V246" s="2"/>
    </row>
    <row r="247" spans="2:22" ht="32.1" customHeight="1" x14ac:dyDescent="0.25">
      <c r="B247" s="44" t="str">
        <f>_xlfn.CONCAT( VLOOKUP(tbGemLevels[[#This Row],[Name]],tbGems[],MATCH("Prefix",tbGems[#Headers],0),FALSE),".",tbGemLevels[[#This Row],[Level]]," ",tbGemLevels[[#This Row],[Name]])</f>
        <v>6.13.69.5 Bladefall</v>
      </c>
      <c r="C247" s="2" t="s">
        <v>184</v>
      </c>
      <c r="D247" s="3">
        <v>5</v>
      </c>
      <c r="E247" s="3">
        <v>40</v>
      </c>
      <c r="F247" s="3">
        <v>0</v>
      </c>
      <c r="G247" s="3">
        <v>92</v>
      </c>
      <c r="H247" s="3">
        <v>0</v>
      </c>
      <c r="I247" s="3"/>
      <c r="J247" s="3"/>
      <c r="K247" s="3"/>
      <c r="L247" s="3"/>
      <c r="M247" s="3"/>
      <c r="N247" s="3"/>
      <c r="P247" s="2"/>
      <c r="R247" s="2"/>
      <c r="T247" s="2"/>
      <c r="V247" s="2"/>
    </row>
    <row r="248" spans="2:22" ht="32.1" customHeight="1" x14ac:dyDescent="0.25">
      <c r="B248" s="44" t="str">
        <f>_xlfn.CONCAT( VLOOKUP(tbGemLevels[[#This Row],[Name]],tbGems[],MATCH("Prefix",tbGems[#Headers],0),FALSE),".",tbGemLevels[[#This Row],[Level]]," ",tbGemLevels[[#This Row],[Name]])</f>
        <v>6.13.69.6 Bladefall</v>
      </c>
      <c r="C248" s="2" t="s">
        <v>184</v>
      </c>
      <c r="D248" s="3">
        <v>6</v>
      </c>
      <c r="E248" s="3">
        <v>42</v>
      </c>
      <c r="F248" s="3">
        <v>0</v>
      </c>
      <c r="G248" s="3">
        <v>96</v>
      </c>
      <c r="H248" s="3">
        <v>0</v>
      </c>
      <c r="I248" s="3"/>
      <c r="J248" s="3"/>
      <c r="K248" s="3"/>
      <c r="L248" s="3"/>
      <c r="M248" s="3"/>
      <c r="N248" s="3"/>
      <c r="P248" s="2"/>
      <c r="R248" s="2"/>
      <c r="T248" s="2"/>
      <c r="V248" s="2"/>
    </row>
    <row r="249" spans="2:22" ht="32.1" customHeight="1" x14ac:dyDescent="0.25">
      <c r="B249" s="44" t="str">
        <f>_xlfn.CONCAT( VLOOKUP(tbGemLevels[[#This Row],[Name]],tbGems[],MATCH("Prefix",tbGems[#Headers],0),FALSE),".",tbGemLevels[[#This Row],[Level]]," ",tbGemLevels[[#This Row],[Name]])</f>
        <v>6.13.69.7 Bladefall</v>
      </c>
      <c r="C249" s="2" t="s">
        <v>184</v>
      </c>
      <c r="D249" s="3">
        <v>7</v>
      </c>
      <c r="E249" s="3">
        <v>44</v>
      </c>
      <c r="F249" s="3">
        <v>0</v>
      </c>
      <c r="G249" s="3">
        <v>100</v>
      </c>
      <c r="H249" s="3">
        <v>0</v>
      </c>
      <c r="I249" s="3"/>
      <c r="J249" s="3"/>
      <c r="K249" s="3"/>
      <c r="L249" s="3"/>
      <c r="M249" s="3"/>
      <c r="N249" s="3"/>
      <c r="P249" s="2"/>
      <c r="R249" s="2"/>
      <c r="T249" s="2"/>
      <c r="V249" s="2"/>
    </row>
    <row r="250" spans="2:22" ht="32.1" customHeight="1" x14ac:dyDescent="0.25">
      <c r="B250" s="44" t="str">
        <f>_xlfn.CONCAT( VLOOKUP(tbGemLevels[[#This Row],[Name]],tbGems[],MATCH("Prefix",tbGems[#Headers],0),FALSE),".",tbGemLevels[[#This Row],[Level]]," ",tbGemLevels[[#This Row],[Name]])</f>
        <v>6.13.69.8 Bladefall</v>
      </c>
      <c r="C250" s="2" t="s">
        <v>184</v>
      </c>
      <c r="D250" s="3">
        <v>8</v>
      </c>
      <c r="E250" s="3">
        <v>46</v>
      </c>
      <c r="F250" s="3">
        <v>0</v>
      </c>
      <c r="G250" s="3">
        <v>104</v>
      </c>
      <c r="H250" s="3">
        <v>0</v>
      </c>
      <c r="I250" s="3"/>
      <c r="J250" s="3"/>
      <c r="K250" s="3"/>
      <c r="L250" s="3"/>
      <c r="M250" s="3"/>
      <c r="N250" s="3"/>
      <c r="P250" s="2"/>
      <c r="R250" s="2"/>
      <c r="T250" s="2"/>
      <c r="V250" s="2"/>
    </row>
    <row r="251" spans="2:22" ht="32.1" customHeight="1" x14ac:dyDescent="0.25">
      <c r="B251" s="44" t="str">
        <f>_xlfn.CONCAT( VLOOKUP(tbGemLevels[[#This Row],[Name]],tbGems[],MATCH("Prefix",tbGems[#Headers],0),FALSE),".",tbGemLevels[[#This Row],[Level]]," ",tbGemLevels[[#This Row],[Name]])</f>
        <v>6.13.69.9 Bladefall</v>
      </c>
      <c r="C251" s="2" t="s">
        <v>184</v>
      </c>
      <c r="D251" s="3">
        <v>9</v>
      </c>
      <c r="E251" s="3">
        <v>48</v>
      </c>
      <c r="F251" s="3">
        <v>0</v>
      </c>
      <c r="G251" s="3">
        <v>109</v>
      </c>
      <c r="H251" s="3">
        <v>0</v>
      </c>
      <c r="I251" s="3"/>
      <c r="J251" s="3"/>
      <c r="K251" s="3"/>
      <c r="L251" s="3"/>
      <c r="M251" s="3"/>
      <c r="N251" s="3"/>
      <c r="P251" s="2"/>
      <c r="R251" s="2"/>
      <c r="T251" s="2"/>
      <c r="V251" s="2"/>
    </row>
    <row r="252" spans="2:22" ht="32.1" customHeight="1" x14ac:dyDescent="0.25">
      <c r="B252" s="44" t="str">
        <f>_xlfn.CONCAT( VLOOKUP(tbGemLevels[[#This Row],[Name]],tbGems[],MATCH("Prefix",tbGems[#Headers],0),FALSE),".",tbGemLevels[[#This Row],[Level]]," ",tbGemLevels[[#This Row],[Name]])</f>
        <v>6.13.69.10 Bladefall</v>
      </c>
      <c r="C252" s="2" t="s">
        <v>184</v>
      </c>
      <c r="D252" s="3">
        <v>10</v>
      </c>
      <c r="E252" s="3">
        <v>50</v>
      </c>
      <c r="F252" s="3">
        <v>0</v>
      </c>
      <c r="G252" s="3">
        <v>113</v>
      </c>
      <c r="H252" s="3">
        <v>0</v>
      </c>
      <c r="I252" s="3"/>
      <c r="J252" s="3"/>
      <c r="K252" s="3"/>
      <c r="L252" s="3"/>
      <c r="M252" s="3"/>
      <c r="N252" s="3"/>
      <c r="P252" s="2"/>
      <c r="R252" s="2"/>
      <c r="T252" s="2"/>
      <c r="V252" s="2"/>
    </row>
    <row r="253" spans="2:22" ht="32.1" customHeight="1" x14ac:dyDescent="0.25">
      <c r="B253" s="44" t="str">
        <f>_xlfn.CONCAT( VLOOKUP(tbGemLevels[[#This Row],[Name]],tbGems[],MATCH("Prefix",tbGems[#Headers],0),FALSE),".",tbGemLevels[[#This Row],[Level]]," ",tbGemLevels[[#This Row],[Name]])</f>
        <v>6.13.69.11 Bladefall</v>
      </c>
      <c r="C253" s="2" t="s">
        <v>184</v>
      </c>
      <c r="D253" s="3">
        <v>11</v>
      </c>
      <c r="E253" s="3">
        <v>52</v>
      </c>
      <c r="F253" s="3">
        <v>0</v>
      </c>
      <c r="G253" s="3">
        <v>117</v>
      </c>
      <c r="H253" s="3">
        <v>0</v>
      </c>
      <c r="I253" s="3"/>
      <c r="J253" s="3"/>
      <c r="K253" s="3"/>
      <c r="L253" s="3"/>
      <c r="M253" s="3"/>
      <c r="N253" s="3"/>
      <c r="P253" s="2"/>
      <c r="R253" s="2"/>
      <c r="T253" s="2"/>
      <c r="V253" s="2"/>
    </row>
    <row r="254" spans="2:22" ht="32.1" customHeight="1" x14ac:dyDescent="0.25">
      <c r="B254" s="44" t="str">
        <f>_xlfn.CONCAT( VLOOKUP(tbGemLevels[[#This Row],[Name]],tbGems[],MATCH("Prefix",tbGems[#Headers],0),FALSE),".",tbGemLevels[[#This Row],[Level]]," ",tbGemLevels[[#This Row],[Name]])</f>
        <v>6.13.69.12 Bladefall</v>
      </c>
      <c r="C254" s="2" t="s">
        <v>184</v>
      </c>
      <c r="D254" s="3">
        <v>12</v>
      </c>
      <c r="E254" s="3">
        <v>54</v>
      </c>
      <c r="F254" s="3">
        <v>0</v>
      </c>
      <c r="G254" s="3">
        <v>121</v>
      </c>
      <c r="H254" s="3">
        <v>0</v>
      </c>
      <c r="I254" s="3"/>
      <c r="J254" s="3"/>
      <c r="K254" s="3"/>
      <c r="L254" s="3"/>
      <c r="M254" s="3"/>
      <c r="N254" s="3"/>
      <c r="P254" s="2"/>
      <c r="R254" s="2"/>
      <c r="T254" s="2"/>
      <c r="V254" s="2"/>
    </row>
    <row r="255" spans="2:22" ht="32.1" customHeight="1" x14ac:dyDescent="0.25">
      <c r="B255" s="44" t="str">
        <f>_xlfn.CONCAT( VLOOKUP(tbGemLevels[[#This Row],[Name]],tbGems[],MATCH("Prefix",tbGems[#Headers],0),FALSE),".",tbGemLevels[[#This Row],[Level]]," ",tbGemLevels[[#This Row],[Name]])</f>
        <v>6.13.69.13 Bladefall</v>
      </c>
      <c r="C255" s="2" t="s">
        <v>184</v>
      </c>
      <c r="D255" s="3">
        <v>13</v>
      </c>
      <c r="E255" s="3">
        <v>56</v>
      </c>
      <c r="F255" s="3">
        <v>0</v>
      </c>
      <c r="G255" s="3">
        <v>125</v>
      </c>
      <c r="H255" s="3">
        <v>0</v>
      </c>
      <c r="I255" s="3"/>
      <c r="J255" s="3"/>
      <c r="K255" s="3"/>
      <c r="L255" s="3"/>
      <c r="M255" s="3"/>
      <c r="N255" s="3"/>
      <c r="P255" s="2"/>
      <c r="R255" s="2"/>
      <c r="T255" s="2"/>
      <c r="V255" s="2"/>
    </row>
    <row r="256" spans="2:22" ht="32.1" customHeight="1" x14ac:dyDescent="0.25">
      <c r="B256" s="44" t="str">
        <f>_xlfn.CONCAT( VLOOKUP(tbGemLevels[[#This Row],[Name]],tbGems[],MATCH("Prefix",tbGems[#Headers],0),FALSE),".",tbGemLevels[[#This Row],[Level]]," ",tbGemLevels[[#This Row],[Name]])</f>
        <v>6.13.69.14 Bladefall</v>
      </c>
      <c r="C256" s="2" t="s">
        <v>184</v>
      </c>
      <c r="D256" s="3">
        <v>14</v>
      </c>
      <c r="E256" s="3">
        <v>58</v>
      </c>
      <c r="F256" s="3">
        <v>0</v>
      </c>
      <c r="G256" s="3">
        <v>130</v>
      </c>
      <c r="H256" s="3">
        <v>0</v>
      </c>
      <c r="I256" s="3"/>
      <c r="J256" s="3"/>
      <c r="K256" s="3"/>
      <c r="L256" s="3"/>
      <c r="M256" s="3"/>
      <c r="N256" s="3"/>
      <c r="P256" s="2"/>
      <c r="R256" s="2"/>
      <c r="T256" s="2"/>
      <c r="V256" s="2"/>
    </row>
    <row r="257" spans="2:22" ht="32.1" customHeight="1" x14ac:dyDescent="0.25">
      <c r="B257" s="44" t="str">
        <f>_xlfn.CONCAT( VLOOKUP(tbGemLevels[[#This Row],[Name]],tbGems[],MATCH("Prefix",tbGems[#Headers],0),FALSE),".",tbGemLevels[[#This Row],[Level]]," ",tbGemLevels[[#This Row],[Name]])</f>
        <v>6.13.69.15 Bladefall</v>
      </c>
      <c r="C257" s="2" t="s">
        <v>184</v>
      </c>
      <c r="D257" s="3">
        <v>15</v>
      </c>
      <c r="E257" s="3">
        <v>60</v>
      </c>
      <c r="F257" s="3">
        <v>0</v>
      </c>
      <c r="G257" s="3">
        <v>134</v>
      </c>
      <c r="H257" s="3">
        <v>0</v>
      </c>
      <c r="I257" s="3"/>
      <c r="J257" s="3"/>
      <c r="K257" s="3"/>
      <c r="L257" s="3"/>
      <c r="M257" s="3"/>
      <c r="N257" s="3"/>
      <c r="P257" s="2"/>
      <c r="R257" s="2"/>
      <c r="T257" s="2"/>
      <c r="V257" s="2"/>
    </row>
    <row r="258" spans="2:22" ht="32.1" customHeight="1" x14ac:dyDescent="0.25">
      <c r="B258" s="44" t="str">
        <f>_xlfn.CONCAT( VLOOKUP(tbGemLevels[[#This Row],[Name]],tbGems[],MATCH("Prefix",tbGems[#Headers],0),FALSE),".",tbGemLevels[[#This Row],[Level]]," ",tbGemLevels[[#This Row],[Name]])</f>
        <v>6.13.69.16 Bladefall</v>
      </c>
      <c r="C258" s="2" t="s">
        <v>184</v>
      </c>
      <c r="D258" s="3">
        <v>16</v>
      </c>
      <c r="E258" s="3">
        <v>62</v>
      </c>
      <c r="F258" s="3">
        <v>0</v>
      </c>
      <c r="G258" s="3">
        <v>138</v>
      </c>
      <c r="H258" s="3">
        <v>0</v>
      </c>
      <c r="I258" s="3"/>
      <c r="J258" s="3"/>
      <c r="K258" s="3"/>
      <c r="L258" s="3"/>
      <c r="M258" s="3"/>
      <c r="N258" s="3"/>
      <c r="P258" s="2"/>
      <c r="R258" s="2"/>
      <c r="T258" s="2"/>
      <c r="V258" s="2"/>
    </row>
    <row r="259" spans="2:22" ht="32.1" customHeight="1" x14ac:dyDescent="0.25">
      <c r="B259" s="44" t="str">
        <f>_xlfn.CONCAT( VLOOKUP(tbGemLevels[[#This Row],[Name]],tbGems[],MATCH("Prefix",tbGems[#Headers],0),FALSE),".",tbGemLevels[[#This Row],[Level]]," ",tbGemLevels[[#This Row],[Name]])</f>
        <v>6.13.69.17 Bladefall</v>
      </c>
      <c r="C259" s="2" t="s">
        <v>184</v>
      </c>
      <c r="D259" s="3">
        <v>17</v>
      </c>
      <c r="E259" s="3">
        <v>64</v>
      </c>
      <c r="F259" s="3">
        <v>0</v>
      </c>
      <c r="G259" s="3">
        <v>142</v>
      </c>
      <c r="H259" s="3">
        <v>0</v>
      </c>
      <c r="I259" s="3"/>
      <c r="J259" s="3"/>
      <c r="K259" s="3"/>
      <c r="L259" s="3"/>
      <c r="M259" s="3"/>
      <c r="N259" s="3"/>
      <c r="P259" s="2"/>
      <c r="R259" s="2"/>
      <c r="T259" s="2"/>
      <c r="V259" s="2"/>
    </row>
    <row r="260" spans="2:22" ht="32.1" customHeight="1" x14ac:dyDescent="0.25">
      <c r="B260" s="44" t="str">
        <f>_xlfn.CONCAT( VLOOKUP(tbGemLevels[[#This Row],[Name]],tbGems[],MATCH("Prefix",tbGems[#Headers],0),FALSE),".",tbGemLevels[[#This Row],[Level]]," ",tbGemLevels[[#This Row],[Name]])</f>
        <v>6.13.69.18 Bladefall</v>
      </c>
      <c r="C260" s="2" t="s">
        <v>184</v>
      </c>
      <c r="D260" s="3">
        <v>18</v>
      </c>
      <c r="E260" s="3">
        <v>66</v>
      </c>
      <c r="F260" s="3">
        <v>0</v>
      </c>
      <c r="G260" s="3">
        <v>146</v>
      </c>
      <c r="H260" s="3">
        <v>0</v>
      </c>
      <c r="I260" s="3"/>
      <c r="J260" s="3"/>
      <c r="K260" s="3"/>
      <c r="L260" s="3"/>
      <c r="M260" s="3"/>
      <c r="N260" s="3"/>
      <c r="P260" s="2"/>
      <c r="R260" s="2"/>
      <c r="T260" s="2"/>
      <c r="V260" s="2"/>
    </row>
    <row r="261" spans="2:22" ht="32.1" customHeight="1" x14ac:dyDescent="0.25">
      <c r="B261" s="44" t="str">
        <f>_xlfn.CONCAT( VLOOKUP(tbGemLevels[[#This Row],[Name]],tbGems[],MATCH("Prefix",tbGems[#Headers],0),FALSE),".",tbGemLevels[[#This Row],[Level]]," ",tbGemLevels[[#This Row],[Name]])</f>
        <v>6.13.69.19 Bladefall</v>
      </c>
      <c r="C261" s="2" t="s">
        <v>184</v>
      </c>
      <c r="D261" s="3">
        <v>19</v>
      </c>
      <c r="E261" s="3">
        <v>68</v>
      </c>
      <c r="F261" s="3">
        <v>0</v>
      </c>
      <c r="G261" s="3">
        <v>151</v>
      </c>
      <c r="H261" s="3">
        <v>0</v>
      </c>
      <c r="I261" s="3"/>
      <c r="J261" s="3"/>
      <c r="K261" s="3"/>
      <c r="L261" s="3"/>
      <c r="M261" s="3"/>
      <c r="N261" s="3"/>
      <c r="P261" s="2"/>
      <c r="R261" s="2"/>
      <c r="T261" s="2"/>
      <c r="V261" s="2"/>
    </row>
    <row r="262" spans="2:22" ht="32.1" customHeight="1" x14ac:dyDescent="0.25">
      <c r="B262" s="44" t="str">
        <f>_xlfn.CONCAT( VLOOKUP(tbGemLevels[[#This Row],[Name]],tbGems[],MATCH("Prefix",tbGems[#Headers],0),FALSE),".",tbGemLevels[[#This Row],[Level]]," ",tbGemLevels[[#This Row],[Name]])</f>
        <v>6.13.69.20 Bladefall</v>
      </c>
      <c r="C262" s="2" t="s">
        <v>184</v>
      </c>
      <c r="D262" s="3">
        <v>20</v>
      </c>
      <c r="E262" s="3">
        <v>70</v>
      </c>
      <c r="F262" s="3">
        <v>0</v>
      </c>
      <c r="G262" s="3">
        <v>155</v>
      </c>
      <c r="H262" s="3">
        <v>0</v>
      </c>
      <c r="I262" s="3"/>
      <c r="J262" s="3"/>
      <c r="K262" s="3"/>
      <c r="L262" s="3"/>
      <c r="M262" s="3"/>
      <c r="N262" s="3"/>
      <c r="P262" s="2"/>
      <c r="R262" s="2"/>
      <c r="T262" s="2"/>
      <c r="V262" s="2"/>
    </row>
    <row r="263" spans="2:22" ht="32.1" customHeight="1" x14ac:dyDescent="0.25">
      <c r="B263" s="44" t="str">
        <f>_xlfn.CONCAT( VLOOKUP(tbGemLevels[[#This Row],[Name]],tbGems[],MATCH("Prefix",tbGems[#Headers],0),FALSE),".",tbGemLevels[[#This Row],[Level]]," ",tbGemLevels[[#This Row],[Name]])</f>
        <v>6.13.69.21 Bladefall</v>
      </c>
      <c r="C263" s="2" t="s">
        <v>184</v>
      </c>
      <c r="D263" s="3">
        <v>21</v>
      </c>
      <c r="E263" s="3">
        <v>72</v>
      </c>
      <c r="F263" s="3">
        <v>0</v>
      </c>
      <c r="G263" s="3">
        <v>159</v>
      </c>
      <c r="H263" s="3">
        <v>0</v>
      </c>
      <c r="I263" s="3"/>
      <c r="J263" s="3"/>
      <c r="K263" s="3"/>
      <c r="L263" s="3"/>
      <c r="M263" s="3"/>
      <c r="N263" s="3"/>
      <c r="P263" s="2"/>
      <c r="R263" s="2"/>
      <c r="T263" s="2"/>
      <c r="V263" s="2"/>
    </row>
    <row r="264" spans="2:22" ht="32.1" customHeight="1" x14ac:dyDescent="0.25">
      <c r="B264" s="44" t="str">
        <f>_xlfn.CONCAT( VLOOKUP(tbGemLevels[[#This Row],[Name]],tbGems[],MATCH("Prefix",tbGems[#Headers],0),FALSE),".",tbGemLevels[[#This Row],[Level]]," ",tbGemLevels[[#This Row],[Name]])</f>
        <v>6.13.69.22 Bladefall</v>
      </c>
      <c r="C264" s="2" t="s">
        <v>184</v>
      </c>
      <c r="D264" s="3">
        <v>22</v>
      </c>
      <c r="E264" s="3">
        <v>74</v>
      </c>
      <c r="F264" s="3">
        <v>0</v>
      </c>
      <c r="G264" s="3" t="s">
        <v>269</v>
      </c>
      <c r="H264" s="3">
        <v>0</v>
      </c>
      <c r="I264" s="3"/>
      <c r="J264" s="3"/>
      <c r="K264" s="3"/>
      <c r="L264" s="3"/>
      <c r="M264" s="3"/>
      <c r="N264" s="3"/>
      <c r="P264" s="2"/>
      <c r="R264" s="2"/>
      <c r="T264" s="2"/>
      <c r="V264" s="2"/>
    </row>
    <row r="265" spans="2:22" ht="32.1" customHeight="1" x14ac:dyDescent="0.25">
      <c r="B265" s="44" t="str">
        <f>_xlfn.CONCAT( VLOOKUP(tbGemLevels[[#This Row],[Name]],tbGems[],MATCH("Prefix",tbGems[#Headers],0),FALSE),".",tbGemLevels[[#This Row],[Level]]," ",tbGemLevels[[#This Row],[Name]])</f>
        <v>6.13.69.23 Bladefall</v>
      </c>
      <c r="C265" s="2" t="s">
        <v>184</v>
      </c>
      <c r="D265" s="3">
        <v>23</v>
      </c>
      <c r="E265" s="3">
        <v>76</v>
      </c>
      <c r="F265" s="3">
        <v>0</v>
      </c>
      <c r="G265" s="3" t="s">
        <v>269</v>
      </c>
      <c r="H265" s="3">
        <v>0</v>
      </c>
      <c r="I265" s="3"/>
      <c r="J265" s="3"/>
      <c r="K265" s="3"/>
      <c r="L265" s="3"/>
      <c r="M265" s="3"/>
      <c r="N265" s="3"/>
      <c r="P265" s="2"/>
      <c r="R265" s="2"/>
      <c r="T265" s="2"/>
      <c r="V265" s="2"/>
    </row>
    <row r="266" spans="2:22" ht="32.1" customHeight="1" x14ac:dyDescent="0.25">
      <c r="B266" s="44" t="str">
        <f>_xlfn.CONCAT( VLOOKUP(tbGemLevels[[#This Row],[Name]],tbGems[],MATCH("Prefix",tbGems[#Headers],0),FALSE),".",tbGemLevels[[#This Row],[Level]]," ",tbGemLevels[[#This Row],[Name]])</f>
        <v>6.13.69.24 Bladefall</v>
      </c>
      <c r="C266" s="2" t="s">
        <v>184</v>
      </c>
      <c r="D266" s="3">
        <v>24</v>
      </c>
      <c r="E266" s="3">
        <v>78</v>
      </c>
      <c r="F266" s="3">
        <v>0</v>
      </c>
      <c r="G266" s="3" t="s">
        <v>269</v>
      </c>
      <c r="H266" s="3">
        <v>0</v>
      </c>
      <c r="I266" s="3"/>
      <c r="J266" s="3"/>
      <c r="K266" s="3"/>
      <c r="L266" s="3"/>
      <c r="M266" s="3"/>
      <c r="N266" s="3"/>
      <c r="P266" s="2"/>
      <c r="R266" s="2"/>
      <c r="T266" s="2"/>
      <c r="V266" s="2"/>
    </row>
    <row r="267" spans="2:22" ht="32.1" customHeight="1" x14ac:dyDescent="0.25">
      <c r="B267" s="44" t="str">
        <f>_xlfn.CONCAT( VLOOKUP(tbGemLevels[[#This Row],[Name]],tbGems[],MATCH("Prefix",tbGems[#Headers],0),FALSE),".",tbGemLevels[[#This Row],[Level]]," ",tbGemLevels[[#This Row],[Name]])</f>
        <v>6.13.69.25 Bladefall</v>
      </c>
      <c r="C267" s="2" t="s">
        <v>184</v>
      </c>
      <c r="D267" s="3">
        <v>25</v>
      </c>
      <c r="E267" s="3">
        <v>80</v>
      </c>
      <c r="F267" s="3">
        <v>0</v>
      </c>
      <c r="G267" s="3" t="s">
        <v>269</v>
      </c>
      <c r="H267" s="3">
        <v>0</v>
      </c>
      <c r="I267" s="3"/>
      <c r="J267" s="3"/>
      <c r="K267" s="3"/>
      <c r="L267" s="3"/>
      <c r="M267" s="3"/>
      <c r="N267" s="3"/>
      <c r="P267" s="2"/>
      <c r="R267" s="2"/>
      <c r="T267" s="2"/>
      <c r="V267" s="2"/>
    </row>
    <row r="268" spans="2:22" ht="32.1" customHeight="1" x14ac:dyDescent="0.25">
      <c r="B268" s="44" t="str">
        <f>_xlfn.CONCAT( VLOOKUP(tbGemLevels[[#This Row],[Name]],tbGems[],MATCH("Prefix",tbGems[#Headers],0),FALSE),".",tbGemLevels[[#This Row],[Level]]," ",tbGemLevels[[#This Row],[Name]])</f>
        <v>6.13.69.26 Bladefall</v>
      </c>
      <c r="C268" s="2" t="s">
        <v>184</v>
      </c>
      <c r="D268" s="3">
        <v>26</v>
      </c>
      <c r="E268" s="3">
        <v>82</v>
      </c>
      <c r="F268" s="3">
        <v>0</v>
      </c>
      <c r="G268" s="3" t="s">
        <v>269</v>
      </c>
      <c r="H268" s="3">
        <v>0</v>
      </c>
      <c r="I268" s="3"/>
      <c r="J268" s="3"/>
      <c r="K268" s="3"/>
      <c r="L268" s="3"/>
      <c r="M268" s="3"/>
      <c r="N268" s="3"/>
      <c r="P268" s="2"/>
      <c r="R268" s="2"/>
      <c r="T268" s="2"/>
      <c r="V268" s="2"/>
    </row>
    <row r="269" spans="2:22" ht="32.1" customHeight="1" x14ac:dyDescent="0.25">
      <c r="B269" s="44" t="str">
        <f>_xlfn.CONCAT( VLOOKUP(tbGemLevels[[#This Row],[Name]],tbGems[],MATCH("Prefix",tbGems[#Headers],0),FALSE),".",tbGemLevels[[#This Row],[Level]]," ",tbGemLevels[[#This Row],[Name]])</f>
        <v>6.13.69.27 Bladefall</v>
      </c>
      <c r="C269" s="2" t="s">
        <v>184</v>
      </c>
      <c r="D269" s="3">
        <v>27</v>
      </c>
      <c r="E269" s="3">
        <v>84</v>
      </c>
      <c r="F269" s="3">
        <v>0</v>
      </c>
      <c r="G269" s="3" t="s">
        <v>269</v>
      </c>
      <c r="H269" s="3">
        <v>0</v>
      </c>
      <c r="I269" s="3"/>
      <c r="J269" s="3"/>
      <c r="K269" s="3"/>
      <c r="L269" s="3"/>
      <c r="M269" s="3"/>
      <c r="N269" s="3"/>
      <c r="P269" s="2"/>
      <c r="R269" s="2"/>
      <c r="T269" s="2"/>
      <c r="V269" s="2"/>
    </row>
    <row r="270" spans="2:22" ht="32.1" customHeight="1" x14ac:dyDescent="0.25">
      <c r="B270" s="44" t="str">
        <f>_xlfn.CONCAT( VLOOKUP(tbGemLevels[[#This Row],[Name]],tbGems[],MATCH("Prefix",tbGems[#Headers],0),FALSE),".",tbGemLevels[[#This Row],[Level]]," ",tbGemLevels[[#This Row],[Name]])</f>
        <v>6.13.69.28 Bladefall</v>
      </c>
      <c r="C270" s="2" t="s">
        <v>184</v>
      </c>
      <c r="D270" s="3">
        <v>28</v>
      </c>
      <c r="E270" s="3">
        <v>86</v>
      </c>
      <c r="F270" s="3">
        <v>0</v>
      </c>
      <c r="G270" s="3" t="s">
        <v>269</v>
      </c>
      <c r="H270" s="3">
        <v>0</v>
      </c>
      <c r="I270" s="3"/>
      <c r="J270" s="3"/>
      <c r="K270" s="3"/>
      <c r="L270" s="3"/>
      <c r="M270" s="3"/>
      <c r="N270" s="3"/>
      <c r="P270" s="2"/>
      <c r="R270" s="2"/>
      <c r="T270" s="2"/>
      <c r="V270" s="2"/>
    </row>
    <row r="271" spans="2:22" ht="32.1" customHeight="1" x14ac:dyDescent="0.25">
      <c r="B271" s="44" t="str">
        <f>_xlfn.CONCAT( VLOOKUP(tbGemLevels[[#This Row],[Name]],tbGems[],MATCH("Prefix",tbGems[#Headers],0),FALSE),".",tbGemLevels[[#This Row],[Level]]," ",tbGemLevels[[#This Row],[Name]])</f>
        <v>6.13.69.29 Bladefall</v>
      </c>
      <c r="C271" s="2" t="s">
        <v>184</v>
      </c>
      <c r="D271" s="3">
        <v>29</v>
      </c>
      <c r="E271" s="3">
        <v>88</v>
      </c>
      <c r="F271" s="3">
        <v>0</v>
      </c>
      <c r="G271" s="3" t="s">
        <v>269</v>
      </c>
      <c r="H271" s="3">
        <v>0</v>
      </c>
      <c r="I271" s="3"/>
      <c r="J271" s="3"/>
      <c r="K271" s="3"/>
      <c r="L271" s="3"/>
      <c r="M271" s="3"/>
      <c r="N271" s="3"/>
      <c r="P271" s="2"/>
      <c r="R271" s="2"/>
      <c r="T271" s="2"/>
      <c r="V271" s="2"/>
    </row>
    <row r="272" spans="2:22" ht="32.1" customHeight="1" x14ac:dyDescent="0.25">
      <c r="B272" s="44" t="str">
        <f>_xlfn.CONCAT( VLOOKUP(tbGemLevels[[#This Row],[Name]],tbGems[],MATCH("Prefix",tbGems[#Headers],0),FALSE),".",tbGemLevels[[#This Row],[Level]]," ",tbGemLevels[[#This Row],[Name]])</f>
        <v>6.13.69.30 Bladefall</v>
      </c>
      <c r="C272" s="2" t="s">
        <v>184</v>
      </c>
      <c r="D272" s="3">
        <v>30</v>
      </c>
      <c r="E272" s="3">
        <v>90</v>
      </c>
      <c r="F272" s="3">
        <v>0</v>
      </c>
      <c r="G272" s="3" t="s">
        <v>269</v>
      </c>
      <c r="H272" s="3">
        <v>0</v>
      </c>
      <c r="I272" s="3"/>
      <c r="J272" s="3"/>
      <c r="K272" s="3"/>
      <c r="L272" s="3"/>
      <c r="M272" s="3"/>
      <c r="N272" s="3"/>
      <c r="P272" s="2"/>
      <c r="R272" s="2"/>
      <c r="T272" s="2"/>
      <c r="V272" s="2"/>
    </row>
    <row r="273" spans="2:22" ht="32.1" customHeight="1" x14ac:dyDescent="0.25">
      <c r="B273" s="44" t="str">
        <f>_xlfn.CONCAT( VLOOKUP(tbGemLevels[[#This Row],[Name]],tbGems[],MATCH("Prefix",tbGems[#Headers],0),FALSE),".",tbGemLevels[[#This Row],[Level]]," ",tbGemLevels[[#This Row],[Name]])</f>
        <v>6.13.69.31 Bladefall</v>
      </c>
      <c r="C273" s="2" t="s">
        <v>184</v>
      </c>
      <c r="D273" s="3">
        <v>31</v>
      </c>
      <c r="E273" s="3">
        <v>91</v>
      </c>
      <c r="F273" s="3">
        <v>0</v>
      </c>
      <c r="G273" s="3" t="s">
        <v>269</v>
      </c>
      <c r="H273" s="3">
        <v>0</v>
      </c>
      <c r="I273" s="3"/>
      <c r="J273" s="3"/>
      <c r="K273" s="3"/>
      <c r="L273" s="3"/>
      <c r="M273" s="3"/>
      <c r="N273" s="3"/>
      <c r="P273" s="2"/>
      <c r="R273" s="2"/>
      <c r="T273" s="2"/>
      <c r="V273" s="2"/>
    </row>
    <row r="274" spans="2:22" ht="32.1" customHeight="1" x14ac:dyDescent="0.25">
      <c r="B274" s="44" t="str">
        <f>_xlfn.CONCAT( VLOOKUP(tbGemLevels[[#This Row],[Name]],tbGems[],MATCH("Prefix",tbGems[#Headers],0),FALSE),".",tbGemLevels[[#This Row],[Level]]," ",tbGemLevels[[#This Row],[Name]])</f>
        <v>6.13.69.32 Bladefall</v>
      </c>
      <c r="C274" s="2" t="s">
        <v>184</v>
      </c>
      <c r="D274" s="3">
        <v>32</v>
      </c>
      <c r="E274" s="3">
        <v>92</v>
      </c>
      <c r="F274" s="3">
        <v>0</v>
      </c>
      <c r="G274" s="3" t="s">
        <v>269</v>
      </c>
      <c r="H274" s="3">
        <v>0</v>
      </c>
      <c r="I274" s="3"/>
      <c r="J274" s="3"/>
      <c r="K274" s="3"/>
      <c r="L274" s="3"/>
      <c r="M274" s="3"/>
      <c r="N274" s="3"/>
      <c r="P274" s="2"/>
      <c r="R274" s="2"/>
      <c r="T274" s="2"/>
      <c r="V274" s="2"/>
    </row>
    <row r="275" spans="2:22" ht="32.1" customHeight="1" x14ac:dyDescent="0.25">
      <c r="B275" s="44" t="str">
        <f>_xlfn.CONCAT( VLOOKUP(tbGemLevels[[#This Row],[Name]],tbGems[],MATCH("Prefix",tbGems[#Headers],0),FALSE),".",tbGemLevels[[#This Row],[Level]]," ",tbGemLevels[[#This Row],[Name]])</f>
        <v>6.13.69.33 Bladefall</v>
      </c>
      <c r="C275" s="2" t="s">
        <v>184</v>
      </c>
      <c r="D275" s="3">
        <v>33</v>
      </c>
      <c r="E275" s="3">
        <v>93</v>
      </c>
      <c r="F275" s="3">
        <v>0</v>
      </c>
      <c r="G275" s="3" t="s">
        <v>269</v>
      </c>
      <c r="H275" s="3">
        <v>0</v>
      </c>
      <c r="I275" s="3"/>
      <c r="J275" s="3"/>
      <c r="K275" s="3"/>
      <c r="L275" s="3"/>
      <c r="M275" s="3"/>
      <c r="N275" s="3"/>
      <c r="P275" s="2"/>
      <c r="R275" s="2"/>
      <c r="T275" s="2"/>
      <c r="V275" s="2"/>
    </row>
    <row r="276" spans="2:22" ht="32.1" customHeight="1" x14ac:dyDescent="0.25">
      <c r="B276" s="44" t="str">
        <f>_xlfn.CONCAT( VLOOKUP(tbGemLevels[[#This Row],[Name]],tbGems[],MATCH("Prefix",tbGems[#Headers],0),FALSE),".",tbGemLevels[[#This Row],[Level]]," ",tbGemLevels[[#This Row],[Name]])</f>
        <v>6.13.69.34 Bladefall</v>
      </c>
      <c r="C276" s="2" t="s">
        <v>184</v>
      </c>
      <c r="D276" s="3">
        <v>34</v>
      </c>
      <c r="E276" s="3">
        <v>94</v>
      </c>
      <c r="F276" s="3">
        <v>0</v>
      </c>
      <c r="G276" s="3" t="s">
        <v>269</v>
      </c>
      <c r="H276" s="3">
        <v>0</v>
      </c>
      <c r="I276" s="3"/>
      <c r="J276" s="3"/>
      <c r="K276" s="3"/>
      <c r="L276" s="3"/>
      <c r="M276" s="3"/>
      <c r="N276" s="3"/>
      <c r="P276" s="2"/>
      <c r="R276" s="2"/>
      <c r="T276" s="2"/>
      <c r="V276" s="2"/>
    </row>
    <row r="277" spans="2:22" ht="32.1" customHeight="1" x14ac:dyDescent="0.25">
      <c r="B277" s="44" t="str">
        <f>_xlfn.CONCAT( VLOOKUP(tbGemLevels[[#This Row],[Name]],tbGems[],MATCH("Prefix",tbGems[#Headers],0),FALSE),".",tbGemLevels[[#This Row],[Level]]," ",tbGemLevels[[#This Row],[Name]])</f>
        <v>6.13.69.35 Bladefall</v>
      </c>
      <c r="C277" s="2" t="s">
        <v>184</v>
      </c>
      <c r="D277" s="3">
        <v>35</v>
      </c>
      <c r="E277" s="3">
        <v>95</v>
      </c>
      <c r="F277" s="3">
        <v>0</v>
      </c>
      <c r="G277" s="3" t="s">
        <v>269</v>
      </c>
      <c r="H277" s="3">
        <v>0</v>
      </c>
      <c r="I277" s="3"/>
      <c r="J277" s="3"/>
      <c r="K277" s="3"/>
      <c r="L277" s="3"/>
      <c r="M277" s="3"/>
      <c r="N277" s="3"/>
      <c r="P277" s="2"/>
      <c r="R277" s="2"/>
      <c r="T277" s="2"/>
      <c r="V277" s="2"/>
    </row>
    <row r="278" spans="2:22" ht="32.1" customHeight="1" x14ac:dyDescent="0.25">
      <c r="B278" s="44" t="str">
        <f>_xlfn.CONCAT( VLOOKUP(tbGemLevels[[#This Row],[Name]],tbGems[],MATCH("Prefix",tbGems[#Headers],0),FALSE),".",tbGemLevels[[#This Row],[Level]]," ",tbGemLevels[[#This Row],[Name]])</f>
        <v>6.13.69.36 Bladefall</v>
      </c>
      <c r="C278" s="2" t="s">
        <v>184</v>
      </c>
      <c r="D278" s="3">
        <v>36</v>
      </c>
      <c r="E278" s="3">
        <v>96</v>
      </c>
      <c r="F278" s="3">
        <v>0</v>
      </c>
      <c r="G278" s="3" t="s">
        <v>269</v>
      </c>
      <c r="H278" s="3">
        <v>0</v>
      </c>
      <c r="I278" s="3"/>
      <c r="J278" s="3"/>
      <c r="K278" s="3"/>
      <c r="L278" s="3"/>
      <c r="M278" s="3"/>
      <c r="N278" s="3"/>
      <c r="P278" s="2"/>
      <c r="R278" s="2"/>
      <c r="T278" s="2"/>
      <c r="V278" s="2"/>
    </row>
    <row r="279" spans="2:22" ht="32.1" customHeight="1" x14ac:dyDescent="0.25">
      <c r="B279" s="44" t="str">
        <f>_xlfn.CONCAT( VLOOKUP(tbGemLevels[[#This Row],[Name]],tbGems[],MATCH("Prefix",tbGems[#Headers],0),FALSE),".",tbGemLevels[[#This Row],[Level]]," ",tbGemLevels[[#This Row],[Name]])</f>
        <v>6.13.69.37 Bladefall</v>
      </c>
      <c r="C279" s="2" t="s">
        <v>184</v>
      </c>
      <c r="D279" s="3">
        <v>37</v>
      </c>
      <c r="E279" s="3">
        <v>97</v>
      </c>
      <c r="F279" s="3">
        <v>0</v>
      </c>
      <c r="G279" s="3" t="s">
        <v>269</v>
      </c>
      <c r="H279" s="3">
        <v>0</v>
      </c>
      <c r="I279" s="3"/>
      <c r="J279" s="3"/>
      <c r="K279" s="3"/>
      <c r="L279" s="3"/>
      <c r="M279" s="3"/>
      <c r="N279" s="3"/>
      <c r="P279" s="2"/>
      <c r="R279" s="2"/>
      <c r="T279" s="2"/>
      <c r="V279" s="2"/>
    </row>
    <row r="280" spans="2:22" ht="32.1" customHeight="1" x14ac:dyDescent="0.25">
      <c r="B280" s="44" t="str">
        <f>_xlfn.CONCAT( VLOOKUP(tbGemLevels[[#This Row],[Name]],tbGems[],MATCH("Prefix",tbGems[#Headers],0),FALSE),".",tbGemLevels[[#This Row],[Level]]," ",tbGemLevels[[#This Row],[Name]])</f>
        <v>6.13.69.38 Bladefall</v>
      </c>
      <c r="C280" s="2" t="s">
        <v>184</v>
      </c>
      <c r="D280" s="3">
        <v>38</v>
      </c>
      <c r="E280" s="3">
        <v>98</v>
      </c>
      <c r="F280" s="3">
        <v>0</v>
      </c>
      <c r="G280" s="3" t="s">
        <v>269</v>
      </c>
      <c r="H280" s="3">
        <v>0</v>
      </c>
      <c r="I280" s="3"/>
      <c r="J280" s="3"/>
      <c r="K280" s="3"/>
      <c r="L280" s="3"/>
      <c r="M280" s="3"/>
      <c r="N280" s="3"/>
      <c r="P280" s="2"/>
      <c r="R280" s="2"/>
      <c r="T280" s="2"/>
      <c r="V280" s="2"/>
    </row>
    <row r="281" spans="2:22" ht="32.1" customHeight="1" x14ac:dyDescent="0.25">
      <c r="B281" s="44" t="str">
        <f>_xlfn.CONCAT( VLOOKUP(tbGemLevels[[#This Row],[Name]],tbGems[],MATCH("Prefix",tbGems[#Headers],0),FALSE),".",tbGemLevels[[#This Row],[Level]]," ",tbGemLevels[[#This Row],[Name]])</f>
        <v>6.13.69.39 Bladefall</v>
      </c>
      <c r="C281" s="2" t="s">
        <v>184</v>
      </c>
      <c r="D281" s="3">
        <v>39</v>
      </c>
      <c r="E281" s="3">
        <v>99</v>
      </c>
      <c r="F281" s="3">
        <v>0</v>
      </c>
      <c r="G281" s="3" t="s">
        <v>269</v>
      </c>
      <c r="H281" s="3">
        <v>0</v>
      </c>
      <c r="I281" s="3"/>
      <c r="J281" s="3"/>
      <c r="K281" s="3"/>
      <c r="L281" s="3"/>
      <c r="M281" s="3"/>
      <c r="N281" s="3"/>
      <c r="P281" s="2"/>
      <c r="R281" s="2"/>
      <c r="T281" s="2"/>
      <c r="V281" s="2"/>
    </row>
    <row r="282" spans="2:22" ht="32.1" customHeight="1" x14ac:dyDescent="0.25">
      <c r="B282" s="44" t="str">
        <f>_xlfn.CONCAT( VLOOKUP(tbGemLevels[[#This Row],[Name]],tbGems[],MATCH("Prefix",tbGems[#Headers],0),FALSE),".",tbGemLevels[[#This Row],[Level]]," ",tbGemLevels[[#This Row],[Name]])</f>
        <v>6.13.69.40 Bladefall</v>
      </c>
      <c r="C282" s="2" t="s">
        <v>184</v>
      </c>
      <c r="D282" s="3">
        <v>40</v>
      </c>
      <c r="E282" s="3">
        <v>100</v>
      </c>
      <c r="F282" s="3">
        <v>0</v>
      </c>
      <c r="G282" s="3" t="s">
        <v>269</v>
      </c>
      <c r="H282" s="3">
        <v>0</v>
      </c>
      <c r="I282" s="3"/>
      <c r="J282" s="3"/>
      <c r="K282" s="3"/>
      <c r="L282" s="3"/>
      <c r="M282" s="3"/>
      <c r="N282" s="3"/>
      <c r="P282" s="2"/>
      <c r="R282" s="2"/>
      <c r="T282" s="2"/>
      <c r="V282" s="2"/>
    </row>
    <row r="283" spans="2:22" ht="32.1" customHeight="1" x14ac:dyDescent="0.25">
      <c r="B283" s="44" t="str">
        <f>_xlfn.CONCAT( VLOOKUP(tbGemLevels[[#This Row],[Name]],tbGems[],MATCH("Prefix",tbGems[#Headers],0),FALSE),".",tbGemLevels[[#This Row],[Level]]," ",tbGemLevels[[#This Row],[Name]])</f>
        <v>6.13.76.1 Blind Support</v>
      </c>
      <c r="C283" s="2" t="s">
        <v>179</v>
      </c>
      <c r="D283" s="3">
        <v>1</v>
      </c>
      <c r="E283" s="3">
        <v>8</v>
      </c>
      <c r="F283" s="3">
        <v>0</v>
      </c>
      <c r="G283" s="3">
        <v>18</v>
      </c>
      <c r="H283" s="3">
        <v>0</v>
      </c>
      <c r="I283" s="3"/>
      <c r="J283" s="3"/>
      <c r="K283" s="3"/>
      <c r="L283" s="3"/>
      <c r="M283" s="3"/>
      <c r="N283" s="3"/>
      <c r="P283" s="2"/>
      <c r="R283" s="2"/>
      <c r="T283" s="2"/>
      <c r="V283" s="2"/>
    </row>
    <row r="284" spans="2:22" ht="32.1" customHeight="1" x14ac:dyDescent="0.25">
      <c r="B284" s="44" t="str">
        <f>_xlfn.CONCAT( VLOOKUP(tbGemLevels[[#This Row],[Name]],tbGems[],MATCH("Prefix",tbGems[#Headers],0),FALSE),".",tbGemLevels[[#This Row],[Level]]," ",tbGemLevels[[#This Row],[Name]])</f>
        <v>6.13.76.2 Blind Support</v>
      </c>
      <c r="C284" s="2" t="s">
        <v>179</v>
      </c>
      <c r="D284" s="3">
        <v>2</v>
      </c>
      <c r="E284" s="3">
        <v>10</v>
      </c>
      <c r="F284" s="3">
        <v>0</v>
      </c>
      <c r="G284" s="3">
        <v>21</v>
      </c>
      <c r="H284" s="3">
        <v>0</v>
      </c>
      <c r="I284" s="3"/>
      <c r="J284" s="3"/>
      <c r="K284" s="3"/>
      <c r="L284" s="3"/>
      <c r="M284" s="3"/>
      <c r="N284" s="3"/>
      <c r="P284" s="2"/>
      <c r="R284" s="2"/>
      <c r="T284" s="2"/>
      <c r="V284" s="2"/>
    </row>
    <row r="285" spans="2:22" ht="32.1" customHeight="1" x14ac:dyDescent="0.25">
      <c r="B285" s="44" t="str">
        <f>_xlfn.CONCAT( VLOOKUP(tbGemLevels[[#This Row],[Name]],tbGems[],MATCH("Prefix",tbGems[#Headers],0),FALSE),".",tbGemLevels[[#This Row],[Level]]," ",tbGemLevels[[#This Row],[Name]])</f>
        <v>6.13.76.3 Blind Support</v>
      </c>
      <c r="C285" s="2" t="s">
        <v>179</v>
      </c>
      <c r="D285" s="3">
        <v>3</v>
      </c>
      <c r="E285" s="3">
        <v>13</v>
      </c>
      <c r="F285" s="3">
        <v>0</v>
      </c>
      <c r="G285" s="3">
        <v>25</v>
      </c>
      <c r="H285" s="3">
        <v>0</v>
      </c>
      <c r="I285" s="3"/>
      <c r="J285" s="3"/>
      <c r="K285" s="3"/>
      <c r="L285" s="3"/>
      <c r="M285" s="3"/>
      <c r="N285" s="3"/>
      <c r="P285" s="2"/>
      <c r="R285" s="2"/>
      <c r="T285" s="2"/>
      <c r="V285" s="2"/>
    </row>
    <row r="286" spans="2:22" ht="32.1" customHeight="1" x14ac:dyDescent="0.25">
      <c r="B286" s="44" t="str">
        <f>_xlfn.CONCAT( VLOOKUP(tbGemLevels[[#This Row],[Name]],tbGems[],MATCH("Prefix",tbGems[#Headers],0),FALSE),".",tbGemLevels[[#This Row],[Level]]," ",tbGemLevels[[#This Row],[Name]])</f>
        <v>6.13.76.4 Blind Support</v>
      </c>
      <c r="C286" s="2" t="s">
        <v>179</v>
      </c>
      <c r="D286" s="3">
        <v>4</v>
      </c>
      <c r="E286" s="3">
        <v>17</v>
      </c>
      <c r="F286" s="3">
        <v>0</v>
      </c>
      <c r="G286" s="3">
        <v>31</v>
      </c>
      <c r="H286" s="3">
        <v>0</v>
      </c>
      <c r="I286" s="3"/>
      <c r="J286" s="3"/>
      <c r="K286" s="3"/>
      <c r="L286" s="3"/>
      <c r="M286" s="3"/>
      <c r="N286" s="3"/>
      <c r="P286" s="2"/>
      <c r="R286" s="2"/>
      <c r="T286" s="2"/>
      <c r="V286" s="2"/>
    </row>
    <row r="287" spans="2:22" ht="32.1" customHeight="1" x14ac:dyDescent="0.25">
      <c r="B287" s="44" t="str">
        <f>_xlfn.CONCAT( VLOOKUP(tbGemLevels[[#This Row],[Name]],tbGems[],MATCH("Prefix",tbGems[#Headers],0),FALSE),".",tbGemLevels[[#This Row],[Level]]," ",tbGemLevels[[#This Row],[Name]])</f>
        <v>6.13.76.5 Blind Support</v>
      </c>
      <c r="C287" s="2" t="s">
        <v>179</v>
      </c>
      <c r="D287" s="3">
        <v>5</v>
      </c>
      <c r="E287" s="3">
        <v>21</v>
      </c>
      <c r="F287" s="3">
        <v>0</v>
      </c>
      <c r="G287" s="3">
        <v>37</v>
      </c>
      <c r="H287" s="3">
        <v>0</v>
      </c>
      <c r="I287" s="3"/>
      <c r="J287" s="3"/>
      <c r="K287" s="3"/>
      <c r="L287" s="3"/>
      <c r="M287" s="3"/>
      <c r="N287" s="3"/>
      <c r="P287" s="2"/>
      <c r="R287" s="2"/>
      <c r="T287" s="2"/>
      <c r="V287" s="2"/>
    </row>
    <row r="288" spans="2:22" ht="32.1" customHeight="1" x14ac:dyDescent="0.25">
      <c r="B288" s="44" t="str">
        <f>_xlfn.CONCAT( VLOOKUP(tbGemLevels[[#This Row],[Name]],tbGems[],MATCH("Prefix",tbGems[#Headers],0),FALSE),".",tbGemLevels[[#This Row],[Level]]," ",tbGemLevels[[#This Row],[Name]])</f>
        <v>6.13.76.6 Blind Support</v>
      </c>
      <c r="C288" s="2" t="s">
        <v>179</v>
      </c>
      <c r="D288" s="3">
        <v>6</v>
      </c>
      <c r="E288" s="3">
        <v>25</v>
      </c>
      <c r="F288" s="3">
        <v>0</v>
      </c>
      <c r="G288" s="3">
        <v>43</v>
      </c>
      <c r="H288" s="3">
        <v>0</v>
      </c>
      <c r="I288" s="3"/>
      <c r="J288" s="3"/>
      <c r="K288" s="3"/>
      <c r="L288" s="3"/>
      <c r="M288" s="3"/>
      <c r="N288" s="3"/>
      <c r="P288" s="2"/>
      <c r="R288" s="2"/>
      <c r="T288" s="2"/>
      <c r="V288" s="2"/>
    </row>
    <row r="289" spans="2:22" ht="32.1" customHeight="1" x14ac:dyDescent="0.25">
      <c r="B289" s="44" t="str">
        <f>_xlfn.CONCAT( VLOOKUP(tbGemLevels[[#This Row],[Name]],tbGems[],MATCH("Prefix",tbGems[#Headers],0),FALSE),".",tbGemLevels[[#This Row],[Level]]," ",tbGemLevels[[#This Row],[Name]])</f>
        <v>6.13.76.7 Blind Support</v>
      </c>
      <c r="C289" s="2" t="s">
        <v>179</v>
      </c>
      <c r="D289" s="3">
        <v>7</v>
      </c>
      <c r="E289" s="3">
        <v>29</v>
      </c>
      <c r="F289" s="3">
        <v>0</v>
      </c>
      <c r="G289" s="3">
        <v>49</v>
      </c>
      <c r="H289" s="3">
        <v>0</v>
      </c>
      <c r="I289" s="3"/>
      <c r="J289" s="3"/>
      <c r="K289" s="3"/>
      <c r="L289" s="3"/>
      <c r="M289" s="3"/>
      <c r="N289" s="3"/>
      <c r="P289" s="2"/>
      <c r="R289" s="2"/>
      <c r="T289" s="2"/>
      <c r="V289" s="2"/>
    </row>
    <row r="290" spans="2:22" ht="32.1" customHeight="1" x14ac:dyDescent="0.25">
      <c r="B290" s="44" t="str">
        <f>_xlfn.CONCAT( VLOOKUP(tbGemLevels[[#This Row],[Name]],tbGems[],MATCH("Prefix",tbGems[#Headers],0),FALSE),".",tbGemLevels[[#This Row],[Level]]," ",tbGemLevels[[#This Row],[Name]])</f>
        <v>6.13.76.8 Blind Support</v>
      </c>
      <c r="C290" s="2" t="s">
        <v>179</v>
      </c>
      <c r="D290" s="3">
        <v>8</v>
      </c>
      <c r="E290" s="3">
        <v>33</v>
      </c>
      <c r="F290" s="3">
        <v>0</v>
      </c>
      <c r="G290" s="3">
        <v>55</v>
      </c>
      <c r="H290" s="3">
        <v>0</v>
      </c>
      <c r="I290" s="3"/>
      <c r="J290" s="3"/>
      <c r="K290" s="3"/>
      <c r="L290" s="3"/>
      <c r="M290" s="3"/>
      <c r="N290" s="3"/>
      <c r="P290" s="2"/>
      <c r="R290" s="2"/>
      <c r="T290" s="2"/>
      <c r="V290" s="2"/>
    </row>
    <row r="291" spans="2:22" ht="32.1" customHeight="1" x14ac:dyDescent="0.25">
      <c r="B291" s="44" t="str">
        <f>_xlfn.CONCAT( VLOOKUP(tbGemLevels[[#This Row],[Name]],tbGems[],MATCH("Prefix",tbGems[#Headers],0),FALSE),".",tbGemLevels[[#This Row],[Level]]," ",tbGemLevels[[#This Row],[Name]])</f>
        <v>6.13.76.9 Blind Support</v>
      </c>
      <c r="C291" s="2" t="s">
        <v>179</v>
      </c>
      <c r="D291" s="3">
        <v>9</v>
      </c>
      <c r="E291" s="3">
        <v>37</v>
      </c>
      <c r="F291" s="3">
        <v>0</v>
      </c>
      <c r="G291" s="3">
        <v>61</v>
      </c>
      <c r="H291" s="3">
        <v>0</v>
      </c>
      <c r="I291" s="3"/>
      <c r="J291" s="3"/>
      <c r="K291" s="3"/>
      <c r="L291" s="3"/>
      <c r="M291" s="3"/>
      <c r="N291" s="3"/>
      <c r="P291" s="2"/>
      <c r="R291" s="2"/>
      <c r="T291" s="2"/>
      <c r="V291" s="2"/>
    </row>
    <row r="292" spans="2:22" ht="32.1" customHeight="1" x14ac:dyDescent="0.25">
      <c r="B292" s="44" t="str">
        <f>_xlfn.CONCAT( VLOOKUP(tbGemLevels[[#This Row],[Name]],tbGems[],MATCH("Prefix",tbGems[#Headers],0),FALSE),".",tbGemLevels[[#This Row],[Level]]," ",tbGemLevels[[#This Row],[Name]])</f>
        <v>6.13.76.10 Blind Support</v>
      </c>
      <c r="C292" s="2" t="s">
        <v>179</v>
      </c>
      <c r="D292" s="3">
        <v>10</v>
      </c>
      <c r="E292" s="3">
        <v>40</v>
      </c>
      <c r="F292" s="3">
        <v>0</v>
      </c>
      <c r="G292" s="3">
        <v>66</v>
      </c>
      <c r="H292" s="3">
        <v>0</v>
      </c>
      <c r="I292" s="3"/>
      <c r="J292" s="3"/>
      <c r="K292" s="3"/>
      <c r="L292" s="3"/>
      <c r="M292" s="3"/>
      <c r="N292" s="3"/>
      <c r="P292" s="2"/>
      <c r="R292" s="2"/>
      <c r="T292" s="2"/>
      <c r="V292" s="2"/>
    </row>
    <row r="293" spans="2:22" ht="32.1" customHeight="1" x14ac:dyDescent="0.25">
      <c r="B293" s="44" t="str">
        <f>_xlfn.CONCAT( VLOOKUP(tbGemLevels[[#This Row],[Name]],tbGems[],MATCH("Prefix",tbGems[#Headers],0),FALSE),".",tbGemLevels[[#This Row],[Level]]," ",tbGemLevels[[#This Row],[Name]])</f>
        <v>6.13.76.11 Blind Support</v>
      </c>
      <c r="C293" s="2" t="s">
        <v>179</v>
      </c>
      <c r="D293" s="3">
        <v>11</v>
      </c>
      <c r="E293" s="3">
        <v>43</v>
      </c>
      <c r="F293" s="3">
        <v>0</v>
      </c>
      <c r="G293" s="3">
        <v>70</v>
      </c>
      <c r="H293" s="3">
        <v>0</v>
      </c>
      <c r="I293" s="3"/>
      <c r="J293" s="3"/>
      <c r="K293" s="3"/>
      <c r="L293" s="3"/>
      <c r="M293" s="3"/>
      <c r="N293" s="3"/>
      <c r="P293" s="2"/>
      <c r="R293" s="2"/>
      <c r="T293" s="2"/>
      <c r="V293" s="2"/>
    </row>
    <row r="294" spans="2:22" ht="32.1" customHeight="1" x14ac:dyDescent="0.25">
      <c r="B294" s="44" t="str">
        <f>_xlfn.CONCAT( VLOOKUP(tbGemLevels[[#This Row],[Name]],tbGems[],MATCH("Prefix",tbGems[#Headers],0),FALSE),".",tbGemLevels[[#This Row],[Level]]," ",tbGemLevels[[#This Row],[Name]])</f>
        <v>6.13.76.12 Blind Support</v>
      </c>
      <c r="C294" s="2" t="s">
        <v>179</v>
      </c>
      <c r="D294" s="3">
        <v>12</v>
      </c>
      <c r="E294" s="3">
        <v>46</v>
      </c>
      <c r="F294" s="3">
        <v>0</v>
      </c>
      <c r="G294" s="3">
        <v>75</v>
      </c>
      <c r="H294" s="3">
        <v>0</v>
      </c>
      <c r="I294" s="3"/>
      <c r="J294" s="3"/>
      <c r="K294" s="3"/>
      <c r="L294" s="3"/>
      <c r="M294" s="3"/>
      <c r="N294" s="3"/>
      <c r="P294" s="2"/>
      <c r="R294" s="2"/>
      <c r="T294" s="2"/>
      <c r="V294" s="2"/>
    </row>
    <row r="295" spans="2:22" ht="32.1" customHeight="1" x14ac:dyDescent="0.25">
      <c r="B295" s="44" t="str">
        <f>_xlfn.CONCAT( VLOOKUP(tbGemLevels[[#This Row],[Name]],tbGems[],MATCH("Prefix",tbGems[#Headers],0),FALSE),".",tbGemLevels[[#This Row],[Level]]," ",tbGemLevels[[#This Row],[Name]])</f>
        <v>6.13.76.13 Blind Support</v>
      </c>
      <c r="C295" s="2" t="s">
        <v>179</v>
      </c>
      <c r="D295" s="3">
        <v>13</v>
      </c>
      <c r="E295" s="3">
        <v>49</v>
      </c>
      <c r="F295" s="3">
        <v>0</v>
      </c>
      <c r="G295" s="3">
        <v>79</v>
      </c>
      <c r="H295" s="3">
        <v>0</v>
      </c>
      <c r="I295" s="3"/>
      <c r="J295" s="3"/>
      <c r="K295" s="3"/>
      <c r="L295" s="3"/>
      <c r="M295" s="3"/>
      <c r="N295" s="3"/>
      <c r="P295" s="2"/>
      <c r="R295" s="2"/>
      <c r="T295" s="2"/>
      <c r="V295" s="2"/>
    </row>
    <row r="296" spans="2:22" ht="32.1" customHeight="1" x14ac:dyDescent="0.25">
      <c r="B296" s="44" t="str">
        <f>_xlfn.CONCAT( VLOOKUP(tbGemLevels[[#This Row],[Name]],tbGems[],MATCH("Prefix",tbGems[#Headers],0),FALSE),".",tbGemLevels[[#This Row],[Level]]," ",tbGemLevels[[#This Row],[Name]])</f>
        <v>6.13.76.14 Blind Support</v>
      </c>
      <c r="C296" s="2" t="s">
        <v>179</v>
      </c>
      <c r="D296" s="3">
        <v>14</v>
      </c>
      <c r="E296" s="3">
        <v>52</v>
      </c>
      <c r="F296" s="3">
        <v>0</v>
      </c>
      <c r="G296" s="3">
        <v>84</v>
      </c>
      <c r="H296" s="3">
        <v>0</v>
      </c>
      <c r="I296" s="3"/>
      <c r="J296" s="3"/>
      <c r="K296" s="3"/>
      <c r="L296" s="3"/>
      <c r="M296" s="3"/>
      <c r="N296" s="3"/>
      <c r="P296" s="2"/>
      <c r="R296" s="2"/>
      <c r="T296" s="2"/>
      <c r="V296" s="2"/>
    </row>
    <row r="297" spans="2:22" ht="32.1" customHeight="1" x14ac:dyDescent="0.25">
      <c r="B297" s="44" t="str">
        <f>_xlfn.CONCAT( VLOOKUP(tbGemLevels[[#This Row],[Name]],tbGems[],MATCH("Prefix",tbGems[#Headers],0),FALSE),".",tbGemLevels[[#This Row],[Level]]," ",tbGemLevels[[#This Row],[Name]])</f>
        <v>6.13.76.15 Blind Support</v>
      </c>
      <c r="C297" s="2" t="s">
        <v>179</v>
      </c>
      <c r="D297" s="3">
        <v>15</v>
      </c>
      <c r="E297" s="3">
        <v>55</v>
      </c>
      <c r="F297" s="3">
        <v>0</v>
      </c>
      <c r="G297" s="3">
        <v>88</v>
      </c>
      <c r="H297" s="3">
        <v>0</v>
      </c>
      <c r="I297" s="3"/>
      <c r="J297" s="3"/>
      <c r="K297" s="3"/>
      <c r="L297" s="3"/>
      <c r="M297" s="3"/>
      <c r="N297" s="3"/>
      <c r="P297" s="2"/>
      <c r="R297" s="2"/>
      <c r="T297" s="2"/>
      <c r="V297" s="2"/>
    </row>
    <row r="298" spans="2:22" ht="32.1" customHeight="1" x14ac:dyDescent="0.25">
      <c r="B298" s="44" t="str">
        <f>_xlfn.CONCAT( VLOOKUP(tbGemLevels[[#This Row],[Name]],tbGems[],MATCH("Prefix",tbGems[#Headers],0),FALSE),".",tbGemLevels[[#This Row],[Level]]," ",tbGemLevels[[#This Row],[Name]])</f>
        <v>6.13.76.16 Blind Support</v>
      </c>
      <c r="C298" s="2" t="s">
        <v>179</v>
      </c>
      <c r="D298" s="3">
        <v>16</v>
      </c>
      <c r="E298" s="3">
        <v>58</v>
      </c>
      <c r="F298" s="3">
        <v>0</v>
      </c>
      <c r="G298" s="3">
        <v>93</v>
      </c>
      <c r="H298" s="3">
        <v>0</v>
      </c>
      <c r="I298" s="3"/>
      <c r="J298" s="3"/>
      <c r="K298" s="3"/>
      <c r="L298" s="3"/>
      <c r="M298" s="3"/>
      <c r="N298" s="3"/>
      <c r="P298" s="2"/>
      <c r="R298" s="2"/>
      <c r="T298" s="2"/>
      <c r="V298" s="2"/>
    </row>
    <row r="299" spans="2:22" ht="32.1" customHeight="1" x14ac:dyDescent="0.25">
      <c r="B299" s="44" t="str">
        <f>_xlfn.CONCAT( VLOOKUP(tbGemLevels[[#This Row],[Name]],tbGems[],MATCH("Prefix",tbGems[#Headers],0),FALSE),".",tbGemLevels[[#This Row],[Level]]," ",tbGemLevels[[#This Row],[Name]])</f>
        <v>6.13.76.17 Blind Support</v>
      </c>
      <c r="C299" s="2" t="s">
        <v>179</v>
      </c>
      <c r="D299" s="3">
        <v>17</v>
      </c>
      <c r="E299" s="3">
        <v>61</v>
      </c>
      <c r="F299" s="3">
        <v>0</v>
      </c>
      <c r="G299" s="3">
        <v>97</v>
      </c>
      <c r="H299" s="3">
        <v>0</v>
      </c>
      <c r="I299" s="3"/>
      <c r="J299" s="3"/>
      <c r="K299" s="3"/>
      <c r="L299" s="3"/>
      <c r="M299" s="3"/>
      <c r="N299" s="3"/>
      <c r="P299" s="2"/>
      <c r="R299" s="2"/>
      <c r="T299" s="2"/>
      <c r="V299" s="2"/>
    </row>
    <row r="300" spans="2:22" ht="32.1" customHeight="1" x14ac:dyDescent="0.25">
      <c r="B300" s="44" t="str">
        <f>_xlfn.CONCAT( VLOOKUP(tbGemLevels[[#This Row],[Name]],tbGems[],MATCH("Prefix",tbGems[#Headers],0),FALSE),".",tbGemLevels[[#This Row],[Level]]," ",tbGemLevels[[#This Row],[Name]])</f>
        <v>6.13.76.18 Blind Support</v>
      </c>
      <c r="C300" s="2" t="s">
        <v>179</v>
      </c>
      <c r="D300" s="3">
        <v>18</v>
      </c>
      <c r="E300" s="3">
        <v>64</v>
      </c>
      <c r="F300" s="3">
        <v>0</v>
      </c>
      <c r="G300" s="3">
        <v>102</v>
      </c>
      <c r="H300" s="3">
        <v>0</v>
      </c>
      <c r="I300" s="3"/>
      <c r="J300" s="3"/>
      <c r="K300" s="3"/>
      <c r="L300" s="3"/>
      <c r="M300" s="3"/>
      <c r="N300" s="3"/>
      <c r="P300" s="2"/>
      <c r="R300" s="2"/>
      <c r="T300" s="2"/>
      <c r="V300" s="2"/>
    </row>
    <row r="301" spans="2:22" ht="32.1" customHeight="1" x14ac:dyDescent="0.25">
      <c r="B301" s="44" t="str">
        <f>_xlfn.CONCAT( VLOOKUP(tbGemLevels[[#This Row],[Name]],tbGems[],MATCH("Prefix",tbGems[#Headers],0),FALSE),".",tbGemLevels[[#This Row],[Level]]," ",tbGemLevels[[#This Row],[Name]])</f>
        <v>6.13.76.19 Blind Support</v>
      </c>
      <c r="C301" s="2" t="s">
        <v>179</v>
      </c>
      <c r="D301" s="3">
        <v>19</v>
      </c>
      <c r="E301" s="3">
        <v>67</v>
      </c>
      <c r="F301" s="3">
        <v>0</v>
      </c>
      <c r="G301" s="3">
        <v>106</v>
      </c>
      <c r="H301" s="3">
        <v>0</v>
      </c>
      <c r="I301" s="3"/>
      <c r="J301" s="3"/>
      <c r="K301" s="3"/>
      <c r="L301" s="3"/>
      <c r="M301" s="3"/>
      <c r="N301" s="3"/>
      <c r="P301" s="2"/>
      <c r="R301" s="2"/>
      <c r="T301" s="2"/>
      <c r="V301" s="2"/>
    </row>
    <row r="302" spans="2:22" ht="32.1" customHeight="1" x14ac:dyDescent="0.25">
      <c r="B302" s="44" t="str">
        <f>_xlfn.CONCAT( VLOOKUP(tbGemLevels[[#This Row],[Name]],tbGems[],MATCH("Prefix",tbGems[#Headers],0),FALSE),".",tbGemLevels[[#This Row],[Level]]," ",tbGemLevels[[#This Row],[Name]])</f>
        <v>6.13.76.20 Blind Support</v>
      </c>
      <c r="C302" s="2" t="s">
        <v>179</v>
      </c>
      <c r="D302" s="3">
        <v>20</v>
      </c>
      <c r="E302" s="3">
        <v>70</v>
      </c>
      <c r="F302" s="3">
        <v>0</v>
      </c>
      <c r="G302" s="3">
        <v>111</v>
      </c>
      <c r="H302" s="3">
        <v>0</v>
      </c>
      <c r="I302" s="3"/>
      <c r="J302" s="3"/>
      <c r="K302" s="3"/>
      <c r="L302" s="3"/>
      <c r="M302" s="3"/>
      <c r="N302" s="3"/>
      <c r="P302" s="2"/>
      <c r="R302" s="2"/>
      <c r="T302" s="2"/>
      <c r="V302" s="2"/>
    </row>
    <row r="303" spans="2:22" ht="32.1" customHeight="1" x14ac:dyDescent="0.25">
      <c r="B303" s="44" t="str">
        <f>_xlfn.CONCAT( VLOOKUP(tbGemLevels[[#This Row],[Name]],tbGems[],MATCH("Prefix",tbGems[#Headers],0),FALSE),".",tbGemLevels[[#This Row],[Level]]," ",tbGemLevels[[#This Row],[Name]])</f>
        <v>6.13.76.21 Blind Support</v>
      </c>
      <c r="C303" s="2" t="s">
        <v>179</v>
      </c>
      <c r="D303" s="3">
        <v>21</v>
      </c>
      <c r="E303" s="3">
        <v>72</v>
      </c>
      <c r="F303" s="3">
        <v>0</v>
      </c>
      <c r="G303" s="3">
        <v>114</v>
      </c>
      <c r="H303" s="3">
        <v>0</v>
      </c>
      <c r="I303" s="3"/>
      <c r="J303" s="3"/>
      <c r="K303" s="3"/>
      <c r="L303" s="3"/>
      <c r="M303" s="3"/>
      <c r="N303" s="3"/>
      <c r="P303" s="2"/>
      <c r="R303" s="2"/>
      <c r="T303" s="2"/>
      <c r="V303" s="2"/>
    </row>
    <row r="304" spans="2:22" ht="32.1" customHeight="1" x14ac:dyDescent="0.25">
      <c r="B304" s="44" t="str">
        <f>_xlfn.CONCAT( VLOOKUP(tbGemLevels[[#This Row],[Name]],tbGems[],MATCH("Prefix",tbGems[#Headers],0),FALSE),".",tbGemLevels[[#This Row],[Level]]," ",tbGemLevels[[#This Row],[Name]])</f>
        <v>6.13.76.22 Blind Support</v>
      </c>
      <c r="C304" s="2" t="s">
        <v>179</v>
      </c>
      <c r="D304" s="3">
        <v>22</v>
      </c>
      <c r="E304" s="3">
        <v>74</v>
      </c>
      <c r="F304" s="3">
        <v>0</v>
      </c>
      <c r="G304" s="3" t="s">
        <v>269</v>
      </c>
      <c r="H304" s="3">
        <v>0</v>
      </c>
      <c r="I304" s="3"/>
      <c r="J304" s="3"/>
      <c r="K304" s="3"/>
      <c r="L304" s="3"/>
      <c r="M304" s="3"/>
      <c r="N304" s="3"/>
      <c r="P304" s="2"/>
      <c r="R304" s="2"/>
      <c r="T304" s="2"/>
      <c r="V304" s="2"/>
    </row>
    <row r="305" spans="2:22" ht="32.1" customHeight="1" x14ac:dyDescent="0.25">
      <c r="B305" s="44" t="str">
        <f>_xlfn.CONCAT( VLOOKUP(tbGemLevels[[#This Row],[Name]],tbGems[],MATCH("Prefix",tbGems[#Headers],0),FALSE),".",tbGemLevels[[#This Row],[Level]]," ",tbGemLevels[[#This Row],[Name]])</f>
        <v>6.13.76.23 Blind Support</v>
      </c>
      <c r="C305" s="2" t="s">
        <v>179</v>
      </c>
      <c r="D305" s="3">
        <v>23</v>
      </c>
      <c r="E305" s="3">
        <v>76</v>
      </c>
      <c r="F305" s="3">
        <v>0</v>
      </c>
      <c r="G305" s="3" t="s">
        <v>269</v>
      </c>
      <c r="H305" s="3">
        <v>0</v>
      </c>
      <c r="I305" s="3"/>
      <c r="J305" s="3"/>
      <c r="K305" s="3"/>
      <c r="L305" s="3"/>
      <c r="M305" s="3"/>
      <c r="N305" s="3"/>
      <c r="P305" s="2"/>
      <c r="R305" s="2"/>
      <c r="T305" s="2"/>
      <c r="V305" s="2"/>
    </row>
    <row r="306" spans="2:22" ht="32.1" customHeight="1" x14ac:dyDescent="0.25">
      <c r="B306" s="44" t="str">
        <f>_xlfn.CONCAT( VLOOKUP(tbGemLevels[[#This Row],[Name]],tbGems[],MATCH("Prefix",tbGems[#Headers],0),FALSE),".",tbGemLevels[[#This Row],[Level]]," ",tbGemLevels[[#This Row],[Name]])</f>
        <v>6.13.76.24 Blind Support</v>
      </c>
      <c r="C306" s="2" t="s">
        <v>179</v>
      </c>
      <c r="D306" s="3">
        <v>24</v>
      </c>
      <c r="E306" s="3">
        <v>78</v>
      </c>
      <c r="F306" s="3">
        <v>0</v>
      </c>
      <c r="G306" s="3" t="s">
        <v>269</v>
      </c>
      <c r="H306" s="3">
        <v>0</v>
      </c>
      <c r="I306" s="3"/>
      <c r="J306" s="3"/>
      <c r="K306" s="3"/>
      <c r="L306" s="3"/>
      <c r="M306" s="3"/>
      <c r="N306" s="3"/>
      <c r="P306" s="2"/>
      <c r="R306" s="2"/>
      <c r="T306" s="2"/>
      <c r="V306" s="2"/>
    </row>
    <row r="307" spans="2:22" ht="32.1" customHeight="1" x14ac:dyDescent="0.25">
      <c r="B307" s="44" t="str">
        <f>_xlfn.CONCAT( VLOOKUP(tbGemLevels[[#This Row],[Name]],tbGems[],MATCH("Prefix",tbGems[#Headers],0),FALSE),".",tbGemLevels[[#This Row],[Level]]," ",tbGemLevels[[#This Row],[Name]])</f>
        <v>6.13.76.25 Blind Support</v>
      </c>
      <c r="C307" s="2" t="s">
        <v>179</v>
      </c>
      <c r="D307" s="3">
        <v>25</v>
      </c>
      <c r="E307" s="3">
        <v>80</v>
      </c>
      <c r="F307" s="3">
        <v>0</v>
      </c>
      <c r="G307" s="3" t="s">
        <v>269</v>
      </c>
      <c r="H307" s="3">
        <v>0</v>
      </c>
      <c r="I307" s="3"/>
      <c r="J307" s="3"/>
      <c r="K307" s="3"/>
      <c r="L307" s="3"/>
      <c r="M307" s="3"/>
      <c r="N307" s="3"/>
      <c r="P307" s="2"/>
      <c r="R307" s="2"/>
      <c r="T307" s="2"/>
      <c r="V307" s="2"/>
    </row>
    <row r="308" spans="2:22" ht="32.1" customHeight="1" x14ac:dyDescent="0.25">
      <c r="B308" s="44" t="str">
        <f>_xlfn.CONCAT( VLOOKUP(tbGemLevels[[#This Row],[Name]],tbGems[],MATCH("Prefix",tbGems[#Headers],0),FALSE),".",tbGemLevels[[#This Row],[Level]]," ",tbGemLevels[[#This Row],[Name]])</f>
        <v>6.13.76.26 Blind Support</v>
      </c>
      <c r="C308" s="2" t="s">
        <v>179</v>
      </c>
      <c r="D308" s="3">
        <v>26</v>
      </c>
      <c r="E308" s="3">
        <v>82</v>
      </c>
      <c r="F308" s="3">
        <v>0</v>
      </c>
      <c r="G308" s="3" t="s">
        <v>269</v>
      </c>
      <c r="H308" s="3">
        <v>0</v>
      </c>
      <c r="I308" s="3"/>
      <c r="J308" s="3"/>
      <c r="K308" s="3"/>
      <c r="L308" s="3"/>
      <c r="M308" s="3"/>
      <c r="N308" s="3"/>
      <c r="P308" s="2"/>
      <c r="R308" s="2"/>
      <c r="T308" s="2"/>
      <c r="V308" s="2"/>
    </row>
    <row r="309" spans="2:22" ht="32.1" customHeight="1" x14ac:dyDescent="0.25">
      <c r="B309" s="44" t="str">
        <f>_xlfn.CONCAT( VLOOKUP(tbGemLevels[[#This Row],[Name]],tbGems[],MATCH("Prefix",tbGems[#Headers],0),FALSE),".",tbGemLevels[[#This Row],[Level]]," ",tbGemLevels[[#This Row],[Name]])</f>
        <v>6.13.76.27 Blind Support</v>
      </c>
      <c r="C309" s="2" t="s">
        <v>179</v>
      </c>
      <c r="D309" s="3">
        <v>27</v>
      </c>
      <c r="E309" s="3">
        <v>84</v>
      </c>
      <c r="F309" s="3">
        <v>0</v>
      </c>
      <c r="G309" s="3" t="s">
        <v>269</v>
      </c>
      <c r="H309" s="3">
        <v>0</v>
      </c>
      <c r="I309" s="3"/>
      <c r="J309" s="3"/>
      <c r="K309" s="3"/>
      <c r="L309" s="3"/>
      <c r="M309" s="3"/>
      <c r="N309" s="3"/>
      <c r="P309" s="2"/>
      <c r="R309" s="2"/>
      <c r="T309" s="2"/>
      <c r="V309" s="2"/>
    </row>
    <row r="310" spans="2:22" ht="32.1" customHeight="1" x14ac:dyDescent="0.25">
      <c r="B310" s="44" t="str">
        <f>_xlfn.CONCAT( VLOOKUP(tbGemLevels[[#This Row],[Name]],tbGems[],MATCH("Prefix",tbGems[#Headers],0),FALSE),".",tbGemLevels[[#This Row],[Level]]," ",tbGemLevels[[#This Row],[Name]])</f>
        <v>6.13.76.28 Blind Support</v>
      </c>
      <c r="C310" s="2" t="s">
        <v>179</v>
      </c>
      <c r="D310" s="3">
        <v>28</v>
      </c>
      <c r="E310" s="3">
        <v>86</v>
      </c>
      <c r="F310" s="3">
        <v>0</v>
      </c>
      <c r="G310" s="3" t="s">
        <v>269</v>
      </c>
      <c r="H310" s="3">
        <v>0</v>
      </c>
      <c r="I310" s="3"/>
      <c r="J310" s="3"/>
      <c r="K310" s="3"/>
      <c r="L310" s="3"/>
      <c r="M310" s="3"/>
      <c r="N310" s="3"/>
      <c r="P310" s="2"/>
      <c r="R310" s="2"/>
      <c r="T310" s="2"/>
      <c r="V310" s="2"/>
    </row>
    <row r="311" spans="2:22" ht="32.1" customHeight="1" x14ac:dyDescent="0.25">
      <c r="B311" s="44" t="str">
        <f>_xlfn.CONCAT( VLOOKUP(tbGemLevels[[#This Row],[Name]],tbGems[],MATCH("Prefix",tbGems[#Headers],0),FALSE),".",tbGemLevels[[#This Row],[Level]]," ",tbGemLevels[[#This Row],[Name]])</f>
        <v>6.13.76.29 Blind Support</v>
      </c>
      <c r="C311" s="2" t="s">
        <v>179</v>
      </c>
      <c r="D311" s="3">
        <v>29</v>
      </c>
      <c r="E311" s="3">
        <v>88</v>
      </c>
      <c r="F311" s="3">
        <v>0</v>
      </c>
      <c r="G311" s="3" t="s">
        <v>269</v>
      </c>
      <c r="H311" s="3">
        <v>0</v>
      </c>
      <c r="I311" s="3"/>
      <c r="J311" s="3"/>
      <c r="K311" s="3"/>
      <c r="L311" s="3"/>
      <c r="M311" s="3"/>
      <c r="N311" s="3"/>
      <c r="P311" s="2"/>
      <c r="R311" s="2"/>
      <c r="T311" s="2"/>
      <c r="V311" s="2"/>
    </row>
    <row r="312" spans="2:22" ht="32.1" customHeight="1" x14ac:dyDescent="0.25">
      <c r="B312" s="44" t="str">
        <f>_xlfn.CONCAT( VLOOKUP(tbGemLevels[[#This Row],[Name]],tbGems[],MATCH("Prefix",tbGems[#Headers],0),FALSE),".",tbGemLevels[[#This Row],[Level]]," ",tbGemLevels[[#This Row],[Name]])</f>
        <v>6.13.76.30 Blind Support</v>
      </c>
      <c r="C312" s="2" t="s">
        <v>179</v>
      </c>
      <c r="D312" s="3">
        <v>30</v>
      </c>
      <c r="E312" s="3">
        <v>90</v>
      </c>
      <c r="F312" s="3">
        <v>0</v>
      </c>
      <c r="G312" s="3" t="s">
        <v>269</v>
      </c>
      <c r="H312" s="3">
        <v>0</v>
      </c>
      <c r="I312" s="3"/>
      <c r="J312" s="3"/>
      <c r="K312" s="3"/>
      <c r="L312" s="3"/>
      <c r="M312" s="3"/>
      <c r="N312" s="3"/>
      <c r="P312" s="2"/>
      <c r="R312" s="2"/>
      <c r="T312" s="2"/>
      <c r="V312" s="2"/>
    </row>
    <row r="313" spans="2:22" ht="32.1" customHeight="1" x14ac:dyDescent="0.25">
      <c r="B313" s="44" t="str">
        <f>_xlfn.CONCAT( VLOOKUP(tbGemLevels[[#This Row],[Name]],tbGems[],MATCH("Prefix",tbGems[#Headers],0),FALSE),".",tbGemLevels[[#This Row],[Level]]," ",tbGemLevels[[#This Row],[Name]])</f>
        <v>6.13.76.31 Blind Support</v>
      </c>
      <c r="C313" s="2" t="s">
        <v>179</v>
      </c>
      <c r="D313" s="3">
        <v>31</v>
      </c>
      <c r="E313" s="3">
        <v>91</v>
      </c>
      <c r="F313" s="3">
        <v>0</v>
      </c>
      <c r="G313" s="3" t="s">
        <v>269</v>
      </c>
      <c r="H313" s="3">
        <v>0</v>
      </c>
      <c r="I313" s="3"/>
      <c r="J313" s="3"/>
      <c r="K313" s="3"/>
      <c r="L313" s="3"/>
      <c r="M313" s="3"/>
      <c r="N313" s="3"/>
      <c r="P313" s="2"/>
      <c r="R313" s="2"/>
      <c r="T313" s="2"/>
      <c r="V313" s="2"/>
    </row>
    <row r="314" spans="2:22" ht="32.1" customHeight="1" x14ac:dyDescent="0.25">
      <c r="B314" s="44" t="str">
        <f>_xlfn.CONCAT( VLOOKUP(tbGemLevels[[#This Row],[Name]],tbGems[],MATCH("Prefix",tbGems[#Headers],0),FALSE),".",tbGemLevels[[#This Row],[Level]]," ",tbGemLevels[[#This Row],[Name]])</f>
        <v>6.13.76.32 Blind Support</v>
      </c>
      <c r="C314" s="2" t="s">
        <v>179</v>
      </c>
      <c r="D314" s="3">
        <v>32</v>
      </c>
      <c r="E314" s="3">
        <v>92</v>
      </c>
      <c r="F314" s="3">
        <v>0</v>
      </c>
      <c r="G314" s="3" t="s">
        <v>269</v>
      </c>
      <c r="H314" s="3">
        <v>0</v>
      </c>
      <c r="I314" s="3"/>
      <c r="J314" s="3"/>
      <c r="K314" s="3"/>
      <c r="L314" s="3"/>
      <c r="M314" s="3"/>
      <c r="N314" s="3"/>
      <c r="P314" s="2"/>
      <c r="R314" s="2"/>
      <c r="T314" s="2"/>
      <c r="V314" s="2"/>
    </row>
    <row r="315" spans="2:22" ht="32.1" customHeight="1" x14ac:dyDescent="0.25">
      <c r="B315" s="44" t="str">
        <f>_xlfn.CONCAT( VLOOKUP(tbGemLevels[[#This Row],[Name]],tbGems[],MATCH("Prefix",tbGems[#Headers],0),FALSE),".",tbGemLevels[[#This Row],[Level]]," ",tbGemLevels[[#This Row],[Name]])</f>
        <v>6.13.76.33 Blind Support</v>
      </c>
      <c r="C315" s="2" t="s">
        <v>179</v>
      </c>
      <c r="D315" s="3">
        <v>33</v>
      </c>
      <c r="E315" s="3">
        <v>93</v>
      </c>
      <c r="F315" s="3">
        <v>0</v>
      </c>
      <c r="G315" s="3" t="s">
        <v>269</v>
      </c>
      <c r="H315" s="3">
        <v>0</v>
      </c>
      <c r="I315" s="3"/>
      <c r="J315" s="3"/>
      <c r="K315" s="3"/>
      <c r="L315" s="3"/>
      <c r="M315" s="3"/>
      <c r="N315" s="3"/>
      <c r="P315" s="2"/>
      <c r="R315" s="2"/>
      <c r="T315" s="2"/>
      <c r="V315" s="2"/>
    </row>
    <row r="316" spans="2:22" ht="32.1" customHeight="1" x14ac:dyDescent="0.25">
      <c r="B316" s="44" t="str">
        <f>_xlfn.CONCAT( VLOOKUP(tbGemLevels[[#This Row],[Name]],tbGems[],MATCH("Prefix",tbGems[#Headers],0),FALSE),".",tbGemLevels[[#This Row],[Level]]," ",tbGemLevels[[#This Row],[Name]])</f>
        <v>6.13.76.34 Blind Support</v>
      </c>
      <c r="C316" s="2" t="s">
        <v>179</v>
      </c>
      <c r="D316" s="3">
        <v>34</v>
      </c>
      <c r="E316" s="3">
        <v>94</v>
      </c>
      <c r="F316" s="3">
        <v>0</v>
      </c>
      <c r="G316" s="3" t="s">
        <v>269</v>
      </c>
      <c r="H316" s="3">
        <v>0</v>
      </c>
      <c r="I316" s="3"/>
      <c r="J316" s="3"/>
      <c r="K316" s="3"/>
      <c r="L316" s="3"/>
      <c r="M316" s="3"/>
      <c r="N316" s="3"/>
      <c r="P316" s="2"/>
      <c r="R316" s="2"/>
      <c r="T316" s="2"/>
      <c r="V316" s="2"/>
    </row>
    <row r="317" spans="2:22" ht="32.1" customHeight="1" x14ac:dyDescent="0.25">
      <c r="B317" s="44" t="str">
        <f>_xlfn.CONCAT( VLOOKUP(tbGemLevels[[#This Row],[Name]],tbGems[],MATCH("Prefix",tbGems[#Headers],0),FALSE),".",tbGemLevels[[#This Row],[Level]]," ",tbGemLevels[[#This Row],[Name]])</f>
        <v>6.13.76.35 Blind Support</v>
      </c>
      <c r="C317" s="2" t="s">
        <v>179</v>
      </c>
      <c r="D317" s="3">
        <v>35</v>
      </c>
      <c r="E317" s="3">
        <v>95</v>
      </c>
      <c r="F317" s="3">
        <v>0</v>
      </c>
      <c r="G317" s="3" t="s">
        <v>269</v>
      </c>
      <c r="H317" s="3">
        <v>0</v>
      </c>
      <c r="I317" s="3"/>
      <c r="J317" s="3"/>
      <c r="K317" s="3"/>
      <c r="L317" s="3"/>
      <c r="M317" s="3"/>
      <c r="N317" s="3"/>
      <c r="P317" s="2"/>
      <c r="R317" s="2"/>
      <c r="T317" s="2"/>
      <c r="V317" s="2"/>
    </row>
    <row r="318" spans="2:22" ht="32.1" customHeight="1" x14ac:dyDescent="0.25">
      <c r="B318" s="44" t="str">
        <f>_xlfn.CONCAT( VLOOKUP(tbGemLevels[[#This Row],[Name]],tbGems[],MATCH("Prefix",tbGems[#Headers],0),FALSE),".",tbGemLevels[[#This Row],[Level]]," ",tbGemLevels[[#This Row],[Name]])</f>
        <v>6.13.76.36 Blind Support</v>
      </c>
      <c r="C318" s="2" t="s">
        <v>179</v>
      </c>
      <c r="D318" s="3">
        <v>36</v>
      </c>
      <c r="E318" s="3">
        <v>96</v>
      </c>
      <c r="F318" s="3">
        <v>0</v>
      </c>
      <c r="G318" s="3" t="s">
        <v>269</v>
      </c>
      <c r="H318" s="3">
        <v>0</v>
      </c>
      <c r="I318" s="3"/>
      <c r="J318" s="3"/>
      <c r="K318" s="3"/>
      <c r="L318" s="3"/>
      <c r="M318" s="3"/>
      <c r="N318" s="3"/>
      <c r="P318" s="2"/>
      <c r="R318" s="2"/>
      <c r="T318" s="2"/>
      <c r="V318" s="2"/>
    </row>
    <row r="319" spans="2:22" ht="32.1" customHeight="1" x14ac:dyDescent="0.25">
      <c r="B319" s="44" t="str">
        <f>_xlfn.CONCAT( VLOOKUP(tbGemLevels[[#This Row],[Name]],tbGems[],MATCH("Prefix",tbGems[#Headers],0),FALSE),".",tbGemLevels[[#This Row],[Level]]," ",tbGemLevels[[#This Row],[Name]])</f>
        <v>6.13.76.37 Blind Support</v>
      </c>
      <c r="C319" s="2" t="s">
        <v>179</v>
      </c>
      <c r="D319" s="3">
        <v>37</v>
      </c>
      <c r="E319" s="3">
        <v>97</v>
      </c>
      <c r="F319" s="3">
        <v>0</v>
      </c>
      <c r="G319" s="3" t="s">
        <v>269</v>
      </c>
      <c r="H319" s="3">
        <v>0</v>
      </c>
      <c r="I319" s="3"/>
      <c r="J319" s="3"/>
      <c r="K319" s="3"/>
      <c r="L319" s="3"/>
      <c r="M319" s="3"/>
      <c r="N319" s="3"/>
      <c r="P319" s="2"/>
      <c r="R319" s="2"/>
      <c r="T319" s="2"/>
      <c r="V319" s="2"/>
    </row>
    <row r="320" spans="2:22" ht="32.1" customHeight="1" x14ac:dyDescent="0.25">
      <c r="B320" s="44" t="str">
        <f>_xlfn.CONCAT( VLOOKUP(tbGemLevels[[#This Row],[Name]],tbGems[],MATCH("Prefix",tbGems[#Headers],0),FALSE),".",tbGemLevels[[#This Row],[Level]]," ",tbGemLevels[[#This Row],[Name]])</f>
        <v>6.13.76.38 Blind Support</v>
      </c>
      <c r="C320" s="2" t="s">
        <v>179</v>
      </c>
      <c r="D320" s="3">
        <v>38</v>
      </c>
      <c r="E320" s="3">
        <v>98</v>
      </c>
      <c r="F320" s="3">
        <v>0</v>
      </c>
      <c r="G320" s="3" t="s">
        <v>269</v>
      </c>
      <c r="H320" s="3">
        <v>0</v>
      </c>
      <c r="I320" s="3"/>
      <c r="J320" s="3"/>
      <c r="K320" s="3"/>
      <c r="L320" s="3"/>
      <c r="M320" s="3"/>
      <c r="N320" s="3"/>
      <c r="P320" s="2"/>
      <c r="R320" s="2"/>
      <c r="T320" s="2"/>
      <c r="V320" s="2"/>
    </row>
    <row r="321" spans="2:22" ht="32.1" customHeight="1" x14ac:dyDescent="0.25">
      <c r="B321" s="44" t="str">
        <f>_xlfn.CONCAT( VLOOKUP(tbGemLevels[[#This Row],[Name]],tbGems[],MATCH("Prefix",tbGems[#Headers],0),FALSE),".",tbGemLevels[[#This Row],[Level]]," ",tbGemLevels[[#This Row],[Name]])</f>
        <v>6.13.76.39 Blind Support</v>
      </c>
      <c r="C321" s="2" t="s">
        <v>179</v>
      </c>
      <c r="D321" s="3">
        <v>39</v>
      </c>
      <c r="E321" s="3">
        <v>99</v>
      </c>
      <c r="F321" s="3">
        <v>0</v>
      </c>
      <c r="G321" s="3" t="s">
        <v>269</v>
      </c>
      <c r="H321" s="3">
        <v>0</v>
      </c>
      <c r="I321" s="3"/>
      <c r="J321" s="3"/>
      <c r="K321" s="3"/>
      <c r="L321" s="3"/>
      <c r="M321" s="3"/>
      <c r="N321" s="3"/>
      <c r="P321" s="2"/>
      <c r="R321" s="2"/>
      <c r="T321" s="2"/>
      <c r="V321" s="2"/>
    </row>
    <row r="322" spans="2:22" ht="32.1" customHeight="1" x14ac:dyDescent="0.25">
      <c r="B322" s="44" t="str">
        <f>_xlfn.CONCAT( VLOOKUP(tbGemLevels[[#This Row],[Name]],tbGems[],MATCH("Prefix",tbGems[#Headers],0),FALSE),".",tbGemLevels[[#This Row],[Level]]," ",tbGemLevels[[#This Row],[Name]])</f>
        <v>6.13.76.40 Blind Support</v>
      </c>
      <c r="C322" s="2" t="s">
        <v>179</v>
      </c>
      <c r="D322" s="3">
        <v>40</v>
      </c>
      <c r="E322" s="3">
        <v>100</v>
      </c>
      <c r="F322" s="3">
        <v>0</v>
      </c>
      <c r="G322" s="3" t="s">
        <v>269</v>
      </c>
      <c r="H322" s="3">
        <v>0</v>
      </c>
      <c r="I322" s="3"/>
      <c r="J322" s="3"/>
      <c r="K322" s="3"/>
      <c r="L322" s="3"/>
      <c r="M322" s="3"/>
      <c r="N322" s="3"/>
      <c r="P322" s="2"/>
      <c r="R322" s="2"/>
      <c r="T322" s="2"/>
      <c r="V322" s="2"/>
    </row>
    <row r="323" spans="2:22" ht="32.1" customHeight="1" x14ac:dyDescent="0.25">
      <c r="B323" s="44" t="str">
        <f>_xlfn.CONCAT( VLOOKUP(tbGemLevels[[#This Row],[Name]],tbGems[],MATCH("Prefix",tbGems[#Headers],0),FALSE),".",tbGemLevels[[#This Row],[Level]]," ",tbGemLevels[[#This Row],[Name]])</f>
        <v>6.13.77.1 Blink Arrow</v>
      </c>
      <c r="C323" s="2" t="s">
        <v>243</v>
      </c>
      <c r="D323" s="3">
        <v>1</v>
      </c>
      <c r="E323" s="3">
        <v>10</v>
      </c>
      <c r="F323" s="3">
        <v>0</v>
      </c>
      <c r="G323" s="3">
        <v>29</v>
      </c>
      <c r="H323" s="3">
        <v>0</v>
      </c>
      <c r="I323" s="3"/>
      <c r="J323" s="3"/>
      <c r="K323" s="3"/>
      <c r="L323" s="3"/>
      <c r="M323" s="3"/>
      <c r="N323" s="3"/>
      <c r="P323" s="2"/>
      <c r="R323" s="2"/>
      <c r="T323" s="2"/>
      <c r="V323" s="2"/>
    </row>
    <row r="324" spans="2:22" ht="32.1" customHeight="1" x14ac:dyDescent="0.25">
      <c r="B324" s="44" t="str">
        <f>_xlfn.CONCAT( VLOOKUP(tbGemLevels[[#This Row],[Name]],tbGems[],MATCH("Prefix",tbGems[#Headers],0),FALSE),".",tbGemLevels[[#This Row],[Level]]," ",tbGemLevels[[#This Row],[Name]])</f>
        <v>6.13.77.2 Blink Arrow</v>
      </c>
      <c r="C324" s="2" t="s">
        <v>243</v>
      </c>
      <c r="D324" s="3">
        <v>2</v>
      </c>
      <c r="E324" s="3">
        <v>13</v>
      </c>
      <c r="F324" s="3">
        <v>0</v>
      </c>
      <c r="G324" s="3">
        <v>35</v>
      </c>
      <c r="H324" s="3">
        <v>0</v>
      </c>
      <c r="I324" s="3"/>
      <c r="J324" s="3"/>
      <c r="K324" s="3"/>
      <c r="L324" s="3"/>
      <c r="M324" s="3"/>
      <c r="N324" s="3"/>
      <c r="P324" s="2"/>
      <c r="R324" s="2"/>
      <c r="T324" s="2"/>
      <c r="V324" s="2"/>
    </row>
    <row r="325" spans="2:22" ht="32.1" customHeight="1" x14ac:dyDescent="0.25">
      <c r="B325" s="44" t="str">
        <f>_xlfn.CONCAT( VLOOKUP(tbGemLevels[[#This Row],[Name]],tbGems[],MATCH("Prefix",tbGems[#Headers],0),FALSE),".",tbGemLevels[[#This Row],[Level]]," ",tbGemLevels[[#This Row],[Name]])</f>
        <v>6.13.77.3 Blink Arrow</v>
      </c>
      <c r="C325" s="2" t="s">
        <v>243</v>
      </c>
      <c r="D325" s="3">
        <v>3</v>
      </c>
      <c r="E325" s="3">
        <v>17</v>
      </c>
      <c r="F325" s="3">
        <v>0</v>
      </c>
      <c r="G325" s="3">
        <v>43</v>
      </c>
      <c r="H325" s="3">
        <v>0</v>
      </c>
      <c r="I325" s="3"/>
      <c r="J325" s="3"/>
      <c r="K325" s="3"/>
      <c r="L325" s="3"/>
      <c r="M325" s="3"/>
      <c r="N325" s="3"/>
      <c r="P325" s="2"/>
      <c r="R325" s="2"/>
      <c r="T325" s="2"/>
      <c r="V325" s="2"/>
    </row>
    <row r="326" spans="2:22" ht="32.1" customHeight="1" x14ac:dyDescent="0.25">
      <c r="B326" s="44" t="str">
        <f>_xlfn.CONCAT( VLOOKUP(tbGemLevels[[#This Row],[Name]],tbGems[],MATCH("Prefix",tbGems[#Headers],0),FALSE),".",tbGemLevels[[#This Row],[Level]]," ",tbGemLevels[[#This Row],[Name]])</f>
        <v>6.13.77.4 Blink Arrow</v>
      </c>
      <c r="C326" s="2" t="s">
        <v>243</v>
      </c>
      <c r="D326" s="3">
        <v>4</v>
      </c>
      <c r="E326" s="3">
        <v>21</v>
      </c>
      <c r="F326" s="3">
        <v>0</v>
      </c>
      <c r="G326" s="3">
        <v>52</v>
      </c>
      <c r="H326" s="3">
        <v>0</v>
      </c>
      <c r="I326" s="3"/>
      <c r="J326" s="3"/>
      <c r="K326" s="3"/>
      <c r="L326" s="3"/>
      <c r="M326" s="3"/>
      <c r="N326" s="3"/>
      <c r="P326" s="2"/>
      <c r="R326" s="2"/>
      <c r="T326" s="2"/>
      <c r="V326" s="2"/>
    </row>
    <row r="327" spans="2:22" ht="32.1" customHeight="1" x14ac:dyDescent="0.25">
      <c r="B327" s="44" t="str">
        <f>_xlfn.CONCAT( VLOOKUP(tbGemLevels[[#This Row],[Name]],tbGems[],MATCH("Prefix",tbGems[#Headers],0),FALSE),".",tbGemLevels[[#This Row],[Level]]," ",tbGemLevels[[#This Row],[Name]])</f>
        <v>6.13.77.5 Blink Arrow</v>
      </c>
      <c r="C327" s="2" t="s">
        <v>243</v>
      </c>
      <c r="D327" s="3">
        <v>5</v>
      </c>
      <c r="E327" s="3">
        <v>25</v>
      </c>
      <c r="F327" s="3">
        <v>0</v>
      </c>
      <c r="G327" s="3">
        <v>60</v>
      </c>
      <c r="H327" s="3">
        <v>0</v>
      </c>
      <c r="I327" s="3"/>
      <c r="J327" s="3"/>
      <c r="K327" s="3"/>
      <c r="L327" s="3"/>
      <c r="M327" s="3"/>
      <c r="N327" s="3"/>
      <c r="P327" s="2"/>
      <c r="R327" s="2"/>
      <c r="T327" s="2"/>
      <c r="V327" s="2"/>
    </row>
    <row r="328" spans="2:22" ht="32.1" customHeight="1" x14ac:dyDescent="0.25">
      <c r="B328" s="44" t="str">
        <f>_xlfn.CONCAT( VLOOKUP(tbGemLevels[[#This Row],[Name]],tbGems[],MATCH("Prefix",tbGems[#Headers],0),FALSE),".",tbGemLevels[[#This Row],[Level]]," ",tbGemLevels[[#This Row],[Name]])</f>
        <v>6.13.77.6 Blink Arrow</v>
      </c>
      <c r="C328" s="2" t="s">
        <v>243</v>
      </c>
      <c r="D328" s="3">
        <v>6</v>
      </c>
      <c r="E328" s="3">
        <v>29</v>
      </c>
      <c r="F328" s="3">
        <v>0</v>
      </c>
      <c r="G328" s="3">
        <v>69</v>
      </c>
      <c r="H328" s="3">
        <v>0</v>
      </c>
      <c r="I328" s="3"/>
      <c r="J328" s="3"/>
      <c r="K328" s="3"/>
      <c r="L328" s="3"/>
      <c r="M328" s="3"/>
      <c r="N328" s="3"/>
      <c r="P328" s="2"/>
      <c r="R328" s="2"/>
      <c r="T328" s="2"/>
      <c r="V328" s="2"/>
    </row>
    <row r="329" spans="2:22" ht="32.1" customHeight="1" x14ac:dyDescent="0.25">
      <c r="B329" s="44" t="str">
        <f>_xlfn.CONCAT( VLOOKUP(tbGemLevels[[#This Row],[Name]],tbGems[],MATCH("Prefix",tbGems[#Headers],0),FALSE),".",tbGemLevels[[#This Row],[Level]]," ",tbGemLevels[[#This Row],[Name]])</f>
        <v>6.13.77.7 Blink Arrow</v>
      </c>
      <c r="C329" s="2" t="s">
        <v>243</v>
      </c>
      <c r="D329" s="3">
        <v>7</v>
      </c>
      <c r="E329" s="3">
        <v>33</v>
      </c>
      <c r="F329" s="3">
        <v>0</v>
      </c>
      <c r="G329" s="3">
        <v>77</v>
      </c>
      <c r="H329" s="3">
        <v>0</v>
      </c>
      <c r="I329" s="3"/>
      <c r="J329" s="3"/>
      <c r="K329" s="3"/>
      <c r="L329" s="3"/>
      <c r="M329" s="3"/>
      <c r="N329" s="3"/>
      <c r="P329" s="2"/>
      <c r="R329" s="2"/>
      <c r="T329" s="2"/>
      <c r="V329" s="2"/>
    </row>
    <row r="330" spans="2:22" ht="32.1" customHeight="1" x14ac:dyDescent="0.25">
      <c r="B330" s="44" t="str">
        <f>_xlfn.CONCAT( VLOOKUP(tbGemLevels[[#This Row],[Name]],tbGems[],MATCH("Prefix",tbGems[#Headers],0),FALSE),".",tbGemLevels[[#This Row],[Level]]," ",tbGemLevels[[#This Row],[Name]])</f>
        <v>6.13.77.8 Blink Arrow</v>
      </c>
      <c r="C330" s="2" t="s">
        <v>243</v>
      </c>
      <c r="D330" s="3">
        <v>8</v>
      </c>
      <c r="E330" s="3">
        <v>36</v>
      </c>
      <c r="F330" s="3">
        <v>0</v>
      </c>
      <c r="G330" s="3">
        <v>83</v>
      </c>
      <c r="H330" s="3">
        <v>0</v>
      </c>
      <c r="I330" s="3"/>
      <c r="J330" s="3"/>
      <c r="K330" s="3"/>
      <c r="L330" s="3"/>
      <c r="M330" s="3"/>
      <c r="N330" s="3"/>
      <c r="P330" s="2"/>
      <c r="R330" s="2"/>
      <c r="T330" s="2"/>
      <c r="V330" s="2"/>
    </row>
    <row r="331" spans="2:22" ht="32.1" customHeight="1" x14ac:dyDescent="0.25">
      <c r="B331" s="44" t="str">
        <f>_xlfn.CONCAT( VLOOKUP(tbGemLevels[[#This Row],[Name]],tbGems[],MATCH("Prefix",tbGems[#Headers],0),FALSE),".",tbGemLevels[[#This Row],[Level]]," ",tbGemLevels[[#This Row],[Name]])</f>
        <v>6.13.77.9 Blink Arrow</v>
      </c>
      <c r="C331" s="2" t="s">
        <v>243</v>
      </c>
      <c r="D331" s="3">
        <v>9</v>
      </c>
      <c r="E331" s="3">
        <v>39</v>
      </c>
      <c r="F331" s="3">
        <v>0</v>
      </c>
      <c r="G331" s="3">
        <v>90</v>
      </c>
      <c r="H331" s="3">
        <v>0</v>
      </c>
      <c r="I331" s="3"/>
      <c r="J331" s="3"/>
      <c r="K331" s="3"/>
      <c r="L331" s="3"/>
      <c r="M331" s="3"/>
      <c r="N331" s="3"/>
      <c r="P331" s="2"/>
      <c r="R331" s="2"/>
      <c r="T331" s="2"/>
      <c r="V331" s="2"/>
    </row>
    <row r="332" spans="2:22" ht="32.1" customHeight="1" x14ac:dyDescent="0.25">
      <c r="B332" s="44" t="str">
        <f>_xlfn.CONCAT( VLOOKUP(tbGemLevels[[#This Row],[Name]],tbGems[],MATCH("Prefix",tbGems[#Headers],0),FALSE),".",tbGemLevels[[#This Row],[Level]]," ",tbGemLevels[[#This Row],[Name]])</f>
        <v>6.13.77.10 Blink Arrow</v>
      </c>
      <c r="C332" s="2" t="s">
        <v>243</v>
      </c>
      <c r="D332" s="3">
        <v>10</v>
      </c>
      <c r="E332" s="3">
        <v>42</v>
      </c>
      <c r="F332" s="3">
        <v>0</v>
      </c>
      <c r="G332" s="3">
        <v>96</v>
      </c>
      <c r="H332" s="3">
        <v>0</v>
      </c>
      <c r="I332" s="3"/>
      <c r="J332" s="3"/>
      <c r="K332" s="3"/>
      <c r="L332" s="3"/>
      <c r="M332" s="3"/>
      <c r="N332" s="3"/>
      <c r="P332" s="2"/>
      <c r="R332" s="2"/>
      <c r="T332" s="2"/>
      <c r="V332" s="2"/>
    </row>
    <row r="333" spans="2:22" ht="32.1" customHeight="1" x14ac:dyDescent="0.25">
      <c r="B333" s="44" t="str">
        <f>_xlfn.CONCAT( VLOOKUP(tbGemLevels[[#This Row],[Name]],tbGems[],MATCH("Prefix",tbGems[#Headers],0),FALSE),".",tbGemLevels[[#This Row],[Level]]," ",tbGemLevels[[#This Row],[Name]])</f>
        <v>6.13.77.11 Blink Arrow</v>
      </c>
      <c r="C333" s="2" t="s">
        <v>243</v>
      </c>
      <c r="D333" s="3">
        <v>11</v>
      </c>
      <c r="E333" s="3">
        <v>45</v>
      </c>
      <c r="F333" s="3">
        <v>0</v>
      </c>
      <c r="G333" s="3">
        <v>102</v>
      </c>
      <c r="H333" s="3">
        <v>0</v>
      </c>
      <c r="I333" s="3"/>
      <c r="J333" s="3"/>
      <c r="K333" s="3"/>
      <c r="L333" s="3"/>
      <c r="M333" s="3"/>
      <c r="N333" s="3"/>
      <c r="P333" s="2"/>
      <c r="R333" s="2"/>
      <c r="T333" s="2"/>
      <c r="V333" s="2"/>
    </row>
    <row r="334" spans="2:22" ht="32.1" customHeight="1" x14ac:dyDescent="0.25">
      <c r="B334" s="44" t="str">
        <f>_xlfn.CONCAT( VLOOKUP(tbGemLevels[[#This Row],[Name]],tbGems[],MATCH("Prefix",tbGems[#Headers],0),FALSE),".",tbGemLevels[[#This Row],[Level]]," ",tbGemLevels[[#This Row],[Name]])</f>
        <v>6.13.77.12 Blink Arrow</v>
      </c>
      <c r="C334" s="2" t="s">
        <v>243</v>
      </c>
      <c r="D334" s="3">
        <v>12</v>
      </c>
      <c r="E334" s="3">
        <v>48</v>
      </c>
      <c r="F334" s="3">
        <v>0</v>
      </c>
      <c r="G334" s="3">
        <v>109</v>
      </c>
      <c r="H334" s="3">
        <v>0</v>
      </c>
      <c r="I334" s="3"/>
      <c r="J334" s="3"/>
      <c r="K334" s="3"/>
      <c r="L334" s="3"/>
      <c r="M334" s="3"/>
      <c r="N334" s="3"/>
      <c r="P334" s="2"/>
      <c r="R334" s="2"/>
      <c r="T334" s="2"/>
      <c r="V334" s="2"/>
    </row>
    <row r="335" spans="2:22" ht="32.1" customHeight="1" x14ac:dyDescent="0.25">
      <c r="B335" s="44" t="str">
        <f>_xlfn.CONCAT( VLOOKUP(tbGemLevels[[#This Row],[Name]],tbGems[],MATCH("Prefix",tbGems[#Headers],0),FALSE),".",tbGemLevels[[#This Row],[Level]]," ",tbGemLevels[[#This Row],[Name]])</f>
        <v>6.13.77.13 Blink Arrow</v>
      </c>
      <c r="C335" s="2" t="s">
        <v>243</v>
      </c>
      <c r="D335" s="3">
        <v>13</v>
      </c>
      <c r="E335" s="3">
        <v>51</v>
      </c>
      <c r="F335" s="3">
        <v>0</v>
      </c>
      <c r="G335" s="3">
        <v>115</v>
      </c>
      <c r="H335" s="3">
        <v>0</v>
      </c>
      <c r="I335" s="3"/>
      <c r="J335" s="3"/>
      <c r="K335" s="3"/>
      <c r="L335" s="3"/>
      <c r="M335" s="3"/>
      <c r="N335" s="3"/>
      <c r="P335" s="2"/>
      <c r="R335" s="2"/>
      <c r="T335" s="2"/>
      <c r="V335" s="2"/>
    </row>
    <row r="336" spans="2:22" ht="32.1" customHeight="1" x14ac:dyDescent="0.25">
      <c r="B336" s="44" t="str">
        <f>_xlfn.CONCAT( VLOOKUP(tbGemLevels[[#This Row],[Name]],tbGems[],MATCH("Prefix",tbGems[#Headers],0),FALSE),".",tbGemLevels[[#This Row],[Level]]," ",tbGemLevels[[#This Row],[Name]])</f>
        <v>6.13.77.14 Blink Arrow</v>
      </c>
      <c r="C336" s="2" t="s">
        <v>243</v>
      </c>
      <c r="D336" s="3">
        <v>14</v>
      </c>
      <c r="E336" s="3">
        <v>54</v>
      </c>
      <c r="F336" s="3">
        <v>0</v>
      </c>
      <c r="G336" s="3">
        <v>121</v>
      </c>
      <c r="H336" s="3">
        <v>0</v>
      </c>
      <c r="I336" s="3"/>
      <c r="J336" s="3"/>
      <c r="K336" s="3"/>
      <c r="L336" s="3"/>
      <c r="M336" s="3"/>
      <c r="N336" s="3"/>
      <c r="P336" s="2"/>
      <c r="R336" s="2"/>
      <c r="T336" s="2"/>
      <c r="V336" s="2"/>
    </row>
    <row r="337" spans="2:22" ht="32.1" customHeight="1" x14ac:dyDescent="0.25">
      <c r="B337" s="44" t="str">
        <f>_xlfn.CONCAT( VLOOKUP(tbGemLevels[[#This Row],[Name]],tbGems[],MATCH("Prefix",tbGems[#Headers],0),FALSE),".",tbGemLevels[[#This Row],[Level]]," ",tbGemLevels[[#This Row],[Name]])</f>
        <v>6.13.77.15 Blink Arrow</v>
      </c>
      <c r="C337" s="2" t="s">
        <v>243</v>
      </c>
      <c r="D337" s="3">
        <v>15</v>
      </c>
      <c r="E337" s="3">
        <v>57</v>
      </c>
      <c r="F337" s="3">
        <v>0</v>
      </c>
      <c r="G337" s="3">
        <v>127</v>
      </c>
      <c r="H337" s="3">
        <v>0</v>
      </c>
      <c r="I337" s="3"/>
      <c r="J337" s="3"/>
      <c r="K337" s="3"/>
      <c r="L337" s="3"/>
      <c r="M337" s="3"/>
      <c r="N337" s="3"/>
      <c r="P337" s="2"/>
      <c r="R337" s="2"/>
      <c r="T337" s="2"/>
      <c r="V337" s="2"/>
    </row>
    <row r="338" spans="2:22" ht="32.1" customHeight="1" x14ac:dyDescent="0.25">
      <c r="B338" s="44" t="str">
        <f>_xlfn.CONCAT( VLOOKUP(tbGemLevels[[#This Row],[Name]],tbGems[],MATCH("Prefix",tbGems[#Headers],0),FALSE),".",tbGemLevels[[#This Row],[Level]]," ",tbGemLevels[[#This Row],[Name]])</f>
        <v>6.13.77.16 Blink Arrow</v>
      </c>
      <c r="C338" s="2" t="s">
        <v>243</v>
      </c>
      <c r="D338" s="3">
        <v>16</v>
      </c>
      <c r="E338" s="3">
        <v>60</v>
      </c>
      <c r="F338" s="3">
        <v>0</v>
      </c>
      <c r="G338" s="3">
        <v>134</v>
      </c>
      <c r="H338" s="3">
        <v>0</v>
      </c>
      <c r="I338" s="3"/>
      <c r="J338" s="3"/>
      <c r="K338" s="3"/>
      <c r="L338" s="3"/>
      <c r="M338" s="3"/>
      <c r="N338" s="3"/>
      <c r="P338" s="2"/>
      <c r="R338" s="2"/>
      <c r="T338" s="2"/>
      <c r="V338" s="2"/>
    </row>
    <row r="339" spans="2:22" ht="32.1" customHeight="1" x14ac:dyDescent="0.25">
      <c r="B339" s="44" t="str">
        <f>_xlfn.CONCAT( VLOOKUP(tbGemLevels[[#This Row],[Name]],tbGems[],MATCH("Prefix",tbGems[#Headers],0),FALSE),".",tbGemLevels[[#This Row],[Level]]," ",tbGemLevels[[#This Row],[Name]])</f>
        <v>6.13.77.17 Blink Arrow</v>
      </c>
      <c r="C339" s="2" t="s">
        <v>243</v>
      </c>
      <c r="D339" s="3">
        <v>17</v>
      </c>
      <c r="E339" s="3">
        <v>63</v>
      </c>
      <c r="F339" s="3">
        <v>0</v>
      </c>
      <c r="G339" s="3">
        <v>140</v>
      </c>
      <c r="H339" s="3">
        <v>0</v>
      </c>
      <c r="I339" s="3"/>
      <c r="J339" s="3"/>
      <c r="K339" s="3"/>
      <c r="L339" s="3"/>
      <c r="M339" s="3"/>
      <c r="N339" s="3"/>
      <c r="P339" s="2"/>
      <c r="R339" s="2"/>
      <c r="T339" s="2"/>
      <c r="V339" s="2"/>
    </row>
    <row r="340" spans="2:22" ht="32.1" customHeight="1" x14ac:dyDescent="0.25">
      <c r="B340" s="44" t="str">
        <f>_xlfn.CONCAT( VLOOKUP(tbGemLevels[[#This Row],[Name]],tbGems[],MATCH("Prefix",tbGems[#Headers],0),FALSE),".",tbGemLevels[[#This Row],[Level]]," ",tbGemLevels[[#This Row],[Name]])</f>
        <v>6.13.77.18 Blink Arrow</v>
      </c>
      <c r="C340" s="2" t="s">
        <v>243</v>
      </c>
      <c r="D340" s="3">
        <v>18</v>
      </c>
      <c r="E340" s="3">
        <v>66</v>
      </c>
      <c r="F340" s="3">
        <v>0</v>
      </c>
      <c r="G340" s="3">
        <v>146</v>
      </c>
      <c r="H340" s="3">
        <v>0</v>
      </c>
      <c r="I340" s="3"/>
      <c r="J340" s="3"/>
      <c r="K340" s="3"/>
      <c r="L340" s="3"/>
      <c r="M340" s="3"/>
      <c r="N340" s="3"/>
      <c r="P340" s="2"/>
      <c r="R340" s="2"/>
      <c r="T340" s="2"/>
      <c r="V340" s="2"/>
    </row>
    <row r="341" spans="2:22" ht="32.1" customHeight="1" x14ac:dyDescent="0.25">
      <c r="B341" s="44" t="str">
        <f>_xlfn.CONCAT( VLOOKUP(tbGemLevels[[#This Row],[Name]],tbGems[],MATCH("Prefix",tbGems[#Headers],0),FALSE),".",tbGemLevels[[#This Row],[Level]]," ",tbGemLevels[[#This Row],[Name]])</f>
        <v>6.13.77.19 Blink Arrow</v>
      </c>
      <c r="C341" s="2" t="s">
        <v>243</v>
      </c>
      <c r="D341" s="3">
        <v>19</v>
      </c>
      <c r="E341" s="3">
        <v>68</v>
      </c>
      <c r="F341" s="3">
        <v>0</v>
      </c>
      <c r="G341" s="3">
        <v>151</v>
      </c>
      <c r="H341" s="3">
        <v>0</v>
      </c>
      <c r="I341" s="3"/>
      <c r="J341" s="3"/>
      <c r="K341" s="3"/>
      <c r="L341" s="3"/>
      <c r="M341" s="3"/>
      <c r="N341" s="3"/>
      <c r="P341" s="2"/>
      <c r="R341" s="2"/>
      <c r="T341" s="2"/>
      <c r="V341" s="2"/>
    </row>
    <row r="342" spans="2:22" ht="32.1" customHeight="1" x14ac:dyDescent="0.25">
      <c r="B342" s="44" t="str">
        <f>_xlfn.CONCAT( VLOOKUP(tbGemLevels[[#This Row],[Name]],tbGems[],MATCH("Prefix",tbGems[#Headers],0),FALSE),".",tbGemLevels[[#This Row],[Level]]," ",tbGemLevels[[#This Row],[Name]])</f>
        <v>6.13.77.20 Blink Arrow</v>
      </c>
      <c r="C342" s="2" t="s">
        <v>243</v>
      </c>
      <c r="D342" s="3">
        <v>20</v>
      </c>
      <c r="E342" s="3">
        <v>70</v>
      </c>
      <c r="F342" s="3">
        <v>0</v>
      </c>
      <c r="G342" s="3">
        <v>155</v>
      </c>
      <c r="H342" s="3">
        <v>0</v>
      </c>
      <c r="I342" s="3"/>
      <c r="J342" s="3"/>
      <c r="K342" s="3"/>
      <c r="L342" s="3"/>
      <c r="M342" s="3"/>
      <c r="N342" s="3"/>
      <c r="P342" s="2"/>
      <c r="R342" s="2"/>
      <c r="T342" s="2"/>
      <c r="V342" s="2"/>
    </row>
    <row r="343" spans="2:22" ht="32.1" customHeight="1" x14ac:dyDescent="0.25">
      <c r="B343" s="44" t="str">
        <f>_xlfn.CONCAT( VLOOKUP(tbGemLevels[[#This Row],[Name]],tbGems[],MATCH("Prefix",tbGems[#Headers],0),FALSE),".",tbGemLevels[[#This Row],[Level]]," ",tbGemLevels[[#This Row],[Name]])</f>
        <v>6.13.77.21 Blink Arrow</v>
      </c>
      <c r="C343" s="2" t="s">
        <v>243</v>
      </c>
      <c r="D343" s="3">
        <v>21</v>
      </c>
      <c r="E343" s="3">
        <v>72</v>
      </c>
      <c r="F343" s="3">
        <v>0</v>
      </c>
      <c r="G343" s="3">
        <v>159</v>
      </c>
      <c r="H343" s="3">
        <v>0</v>
      </c>
      <c r="I343" s="3"/>
      <c r="J343" s="3"/>
      <c r="K343" s="3"/>
      <c r="L343" s="3"/>
      <c r="M343" s="3"/>
      <c r="N343" s="3"/>
      <c r="P343" s="2"/>
      <c r="R343" s="2"/>
      <c r="T343" s="2"/>
      <c r="V343" s="2"/>
    </row>
    <row r="344" spans="2:22" ht="32.1" customHeight="1" x14ac:dyDescent="0.25">
      <c r="B344" s="44" t="str">
        <f>_xlfn.CONCAT( VLOOKUP(tbGemLevels[[#This Row],[Name]],tbGems[],MATCH("Prefix",tbGems[#Headers],0),FALSE),".",tbGemLevels[[#This Row],[Level]]," ",tbGemLevels[[#This Row],[Name]])</f>
        <v>6.13.77.22 Blink Arrow</v>
      </c>
      <c r="C344" s="2" t="s">
        <v>243</v>
      </c>
      <c r="D344" s="3">
        <v>22</v>
      </c>
      <c r="E344" s="3">
        <v>74</v>
      </c>
      <c r="F344" s="3">
        <v>0</v>
      </c>
      <c r="G344" s="3" t="s">
        <v>269</v>
      </c>
      <c r="H344" s="3">
        <v>0</v>
      </c>
      <c r="I344" s="3"/>
      <c r="J344" s="3"/>
      <c r="K344" s="3"/>
      <c r="L344" s="3"/>
      <c r="M344" s="3"/>
      <c r="N344" s="3"/>
      <c r="P344" s="2"/>
      <c r="R344" s="2"/>
      <c r="T344" s="2"/>
      <c r="V344" s="2"/>
    </row>
    <row r="345" spans="2:22" ht="32.1" customHeight="1" x14ac:dyDescent="0.25">
      <c r="B345" s="44" t="str">
        <f>_xlfn.CONCAT( VLOOKUP(tbGemLevels[[#This Row],[Name]],tbGems[],MATCH("Prefix",tbGems[#Headers],0),FALSE),".",tbGemLevels[[#This Row],[Level]]," ",tbGemLevels[[#This Row],[Name]])</f>
        <v>6.13.77.23 Blink Arrow</v>
      </c>
      <c r="C345" s="2" t="s">
        <v>243</v>
      </c>
      <c r="D345" s="3">
        <v>23</v>
      </c>
      <c r="E345" s="3">
        <v>76</v>
      </c>
      <c r="F345" s="3">
        <v>0</v>
      </c>
      <c r="G345" s="3" t="s">
        <v>269</v>
      </c>
      <c r="H345" s="3">
        <v>0</v>
      </c>
      <c r="I345" s="3"/>
      <c r="J345" s="3"/>
      <c r="K345" s="3"/>
      <c r="L345" s="3"/>
      <c r="M345" s="3"/>
      <c r="N345" s="3"/>
      <c r="P345" s="2"/>
      <c r="R345" s="2"/>
      <c r="T345" s="2"/>
      <c r="V345" s="2"/>
    </row>
    <row r="346" spans="2:22" ht="32.1" customHeight="1" x14ac:dyDescent="0.25">
      <c r="B346" s="44" t="str">
        <f>_xlfn.CONCAT( VLOOKUP(tbGemLevels[[#This Row],[Name]],tbGems[],MATCH("Prefix",tbGems[#Headers],0),FALSE),".",tbGemLevels[[#This Row],[Level]]," ",tbGemLevels[[#This Row],[Name]])</f>
        <v>6.13.77.24 Blink Arrow</v>
      </c>
      <c r="C346" s="2" t="s">
        <v>243</v>
      </c>
      <c r="D346" s="3">
        <v>24</v>
      </c>
      <c r="E346" s="3">
        <v>78</v>
      </c>
      <c r="F346" s="3">
        <v>0</v>
      </c>
      <c r="G346" s="3" t="s">
        <v>269</v>
      </c>
      <c r="H346" s="3">
        <v>0</v>
      </c>
      <c r="I346" s="3"/>
      <c r="J346" s="3"/>
      <c r="K346" s="3"/>
      <c r="L346" s="3"/>
      <c r="M346" s="3"/>
      <c r="N346" s="3"/>
      <c r="P346" s="2"/>
      <c r="R346" s="2"/>
      <c r="T346" s="2"/>
      <c r="V346" s="2"/>
    </row>
    <row r="347" spans="2:22" ht="32.1" customHeight="1" x14ac:dyDescent="0.25">
      <c r="B347" s="44" t="str">
        <f>_xlfn.CONCAT( VLOOKUP(tbGemLevels[[#This Row],[Name]],tbGems[],MATCH("Prefix",tbGems[#Headers],0),FALSE),".",tbGemLevels[[#This Row],[Level]]," ",tbGemLevels[[#This Row],[Name]])</f>
        <v>6.13.77.25 Blink Arrow</v>
      </c>
      <c r="C347" s="2" t="s">
        <v>243</v>
      </c>
      <c r="D347" s="3">
        <v>25</v>
      </c>
      <c r="E347" s="3">
        <v>80</v>
      </c>
      <c r="F347" s="3">
        <v>0</v>
      </c>
      <c r="G347" s="3" t="s">
        <v>269</v>
      </c>
      <c r="H347" s="3">
        <v>0</v>
      </c>
      <c r="I347" s="3"/>
      <c r="J347" s="3"/>
      <c r="K347" s="3"/>
      <c r="L347" s="3"/>
      <c r="M347" s="3"/>
      <c r="N347" s="3"/>
      <c r="P347" s="2"/>
      <c r="R347" s="2"/>
      <c r="T347" s="2"/>
      <c r="V347" s="2"/>
    </row>
    <row r="348" spans="2:22" ht="32.1" customHeight="1" x14ac:dyDescent="0.25">
      <c r="B348" s="44" t="str">
        <f>_xlfn.CONCAT( VLOOKUP(tbGemLevels[[#This Row],[Name]],tbGems[],MATCH("Prefix",tbGems[#Headers],0),FALSE),".",tbGemLevels[[#This Row],[Level]]," ",tbGemLevels[[#This Row],[Name]])</f>
        <v>6.13.77.26 Blink Arrow</v>
      </c>
      <c r="C348" s="2" t="s">
        <v>243</v>
      </c>
      <c r="D348" s="3">
        <v>26</v>
      </c>
      <c r="E348" s="3">
        <v>82</v>
      </c>
      <c r="F348" s="3">
        <v>0</v>
      </c>
      <c r="G348" s="3" t="s">
        <v>269</v>
      </c>
      <c r="H348" s="3">
        <v>0</v>
      </c>
      <c r="I348" s="3"/>
      <c r="J348" s="3"/>
      <c r="K348" s="3"/>
      <c r="L348" s="3"/>
      <c r="M348" s="3"/>
      <c r="N348" s="3"/>
      <c r="P348" s="2"/>
      <c r="R348" s="2"/>
      <c r="T348" s="2"/>
      <c r="V348" s="2"/>
    </row>
    <row r="349" spans="2:22" ht="32.1" customHeight="1" x14ac:dyDescent="0.25">
      <c r="B349" s="44" t="str">
        <f>_xlfn.CONCAT( VLOOKUP(tbGemLevels[[#This Row],[Name]],tbGems[],MATCH("Prefix",tbGems[#Headers],0),FALSE),".",tbGemLevels[[#This Row],[Level]]," ",tbGemLevels[[#This Row],[Name]])</f>
        <v>6.13.77.27 Blink Arrow</v>
      </c>
      <c r="C349" s="2" t="s">
        <v>243</v>
      </c>
      <c r="D349" s="3">
        <v>27</v>
      </c>
      <c r="E349" s="3">
        <v>84</v>
      </c>
      <c r="F349" s="3">
        <v>0</v>
      </c>
      <c r="G349" s="3" t="s">
        <v>269</v>
      </c>
      <c r="H349" s="3">
        <v>0</v>
      </c>
      <c r="I349" s="3"/>
      <c r="J349" s="3"/>
      <c r="K349" s="3"/>
      <c r="L349" s="3"/>
      <c r="M349" s="3"/>
      <c r="N349" s="3"/>
      <c r="P349" s="2"/>
      <c r="R349" s="2"/>
      <c r="T349" s="2"/>
      <c r="V349" s="2"/>
    </row>
    <row r="350" spans="2:22" ht="32.1" customHeight="1" x14ac:dyDescent="0.25">
      <c r="B350" s="44" t="str">
        <f>_xlfn.CONCAT( VLOOKUP(tbGemLevels[[#This Row],[Name]],tbGems[],MATCH("Prefix",tbGems[#Headers],0),FALSE),".",tbGemLevels[[#This Row],[Level]]," ",tbGemLevels[[#This Row],[Name]])</f>
        <v>6.13.77.28 Blink Arrow</v>
      </c>
      <c r="C350" s="2" t="s">
        <v>243</v>
      </c>
      <c r="D350" s="3">
        <v>28</v>
      </c>
      <c r="E350" s="3">
        <v>86</v>
      </c>
      <c r="F350" s="3">
        <v>0</v>
      </c>
      <c r="G350" s="3" t="s">
        <v>269</v>
      </c>
      <c r="H350" s="3">
        <v>0</v>
      </c>
      <c r="I350" s="3"/>
      <c r="J350" s="3"/>
      <c r="K350" s="3"/>
      <c r="L350" s="3"/>
      <c r="M350" s="3"/>
      <c r="N350" s="3"/>
      <c r="P350" s="2"/>
      <c r="R350" s="2"/>
      <c r="T350" s="2"/>
      <c r="V350" s="2"/>
    </row>
    <row r="351" spans="2:22" ht="32.1" customHeight="1" x14ac:dyDescent="0.25">
      <c r="B351" s="44" t="str">
        <f>_xlfn.CONCAT( VLOOKUP(tbGemLevels[[#This Row],[Name]],tbGems[],MATCH("Prefix",tbGems[#Headers],0),FALSE),".",tbGemLevels[[#This Row],[Level]]," ",tbGemLevels[[#This Row],[Name]])</f>
        <v>6.13.77.29 Blink Arrow</v>
      </c>
      <c r="C351" s="2" t="s">
        <v>243</v>
      </c>
      <c r="D351" s="3">
        <v>29</v>
      </c>
      <c r="E351" s="3">
        <v>88</v>
      </c>
      <c r="F351" s="3">
        <v>0</v>
      </c>
      <c r="G351" s="3" t="s">
        <v>269</v>
      </c>
      <c r="H351" s="3">
        <v>0</v>
      </c>
      <c r="I351" s="3"/>
      <c r="J351" s="3"/>
      <c r="K351" s="3"/>
      <c r="L351" s="3"/>
      <c r="M351" s="3"/>
      <c r="N351" s="3"/>
      <c r="P351" s="2"/>
      <c r="R351" s="2"/>
      <c r="T351" s="2"/>
      <c r="V351" s="2"/>
    </row>
    <row r="352" spans="2:22" ht="32.1" customHeight="1" x14ac:dyDescent="0.25">
      <c r="B352" s="44" t="str">
        <f>_xlfn.CONCAT( VLOOKUP(tbGemLevels[[#This Row],[Name]],tbGems[],MATCH("Prefix",tbGems[#Headers],0),FALSE),".",tbGemLevels[[#This Row],[Level]]," ",tbGemLevels[[#This Row],[Name]])</f>
        <v>6.13.77.30 Blink Arrow</v>
      </c>
      <c r="C352" s="2" t="s">
        <v>243</v>
      </c>
      <c r="D352" s="3">
        <v>30</v>
      </c>
      <c r="E352" s="3">
        <v>90</v>
      </c>
      <c r="F352" s="3">
        <v>0</v>
      </c>
      <c r="G352" s="3" t="s">
        <v>269</v>
      </c>
      <c r="H352" s="3">
        <v>0</v>
      </c>
      <c r="I352" s="3"/>
      <c r="J352" s="3"/>
      <c r="K352" s="3"/>
      <c r="L352" s="3"/>
      <c r="M352" s="3"/>
      <c r="N352" s="3"/>
      <c r="P352" s="2"/>
      <c r="R352" s="2"/>
      <c r="T352" s="2"/>
      <c r="V352" s="2"/>
    </row>
    <row r="353" spans="2:22" ht="32.1" customHeight="1" x14ac:dyDescent="0.25">
      <c r="B353" s="44" t="str">
        <f>_xlfn.CONCAT( VLOOKUP(tbGemLevels[[#This Row],[Name]],tbGems[],MATCH("Prefix",tbGems[#Headers],0),FALSE),".",tbGemLevels[[#This Row],[Level]]," ",tbGemLevels[[#This Row],[Name]])</f>
        <v>6.13.77.31 Blink Arrow</v>
      </c>
      <c r="C353" s="2" t="s">
        <v>243</v>
      </c>
      <c r="D353" s="3">
        <v>31</v>
      </c>
      <c r="E353" s="3">
        <v>91</v>
      </c>
      <c r="F353" s="3">
        <v>0</v>
      </c>
      <c r="G353" s="3" t="s">
        <v>269</v>
      </c>
      <c r="H353" s="3">
        <v>0</v>
      </c>
      <c r="I353" s="3"/>
      <c r="J353" s="3"/>
      <c r="K353" s="3"/>
      <c r="L353" s="3"/>
      <c r="M353" s="3"/>
      <c r="N353" s="3"/>
      <c r="P353" s="2"/>
      <c r="R353" s="2"/>
      <c r="T353" s="2"/>
      <c r="V353" s="2"/>
    </row>
    <row r="354" spans="2:22" ht="32.1" customHeight="1" x14ac:dyDescent="0.25">
      <c r="B354" s="44" t="str">
        <f>_xlfn.CONCAT( VLOOKUP(tbGemLevels[[#This Row],[Name]],tbGems[],MATCH("Prefix",tbGems[#Headers],0),FALSE),".",tbGemLevels[[#This Row],[Level]]," ",tbGemLevels[[#This Row],[Name]])</f>
        <v>6.13.77.32 Blink Arrow</v>
      </c>
      <c r="C354" s="2" t="s">
        <v>243</v>
      </c>
      <c r="D354" s="3">
        <v>32</v>
      </c>
      <c r="E354" s="3">
        <v>92</v>
      </c>
      <c r="F354" s="3">
        <v>0</v>
      </c>
      <c r="G354" s="3" t="s">
        <v>269</v>
      </c>
      <c r="H354" s="3">
        <v>0</v>
      </c>
      <c r="I354" s="3"/>
      <c r="J354" s="3"/>
      <c r="K354" s="3"/>
      <c r="L354" s="3"/>
      <c r="M354" s="3"/>
      <c r="N354" s="3"/>
      <c r="P354" s="2"/>
      <c r="R354" s="2"/>
      <c r="T354" s="2"/>
      <c r="V354" s="2"/>
    </row>
    <row r="355" spans="2:22" ht="32.1" customHeight="1" x14ac:dyDescent="0.25">
      <c r="B355" s="44" t="str">
        <f>_xlfn.CONCAT( VLOOKUP(tbGemLevels[[#This Row],[Name]],tbGems[],MATCH("Prefix",tbGems[#Headers],0),FALSE),".",tbGemLevels[[#This Row],[Level]]," ",tbGemLevels[[#This Row],[Name]])</f>
        <v>6.13.77.33 Blink Arrow</v>
      </c>
      <c r="C355" s="2" t="s">
        <v>243</v>
      </c>
      <c r="D355" s="3">
        <v>33</v>
      </c>
      <c r="E355" s="3">
        <v>93</v>
      </c>
      <c r="F355" s="3">
        <v>0</v>
      </c>
      <c r="G355" s="3" t="s">
        <v>269</v>
      </c>
      <c r="H355" s="3">
        <v>0</v>
      </c>
      <c r="I355" s="3"/>
      <c r="J355" s="3"/>
      <c r="K355" s="3"/>
      <c r="L355" s="3"/>
      <c r="M355" s="3"/>
      <c r="N355" s="3"/>
      <c r="P355" s="2"/>
      <c r="R355" s="2"/>
      <c r="T355" s="2"/>
      <c r="V355" s="2"/>
    </row>
    <row r="356" spans="2:22" ht="32.1" customHeight="1" x14ac:dyDescent="0.25">
      <c r="B356" s="44" t="str">
        <f>_xlfn.CONCAT( VLOOKUP(tbGemLevels[[#This Row],[Name]],tbGems[],MATCH("Prefix",tbGems[#Headers],0),FALSE),".",tbGemLevels[[#This Row],[Level]]," ",tbGemLevels[[#This Row],[Name]])</f>
        <v>6.13.77.34 Blink Arrow</v>
      </c>
      <c r="C356" s="2" t="s">
        <v>243</v>
      </c>
      <c r="D356" s="3">
        <v>34</v>
      </c>
      <c r="E356" s="3">
        <v>94</v>
      </c>
      <c r="F356" s="3">
        <v>0</v>
      </c>
      <c r="G356" s="3" t="s">
        <v>269</v>
      </c>
      <c r="H356" s="3">
        <v>0</v>
      </c>
      <c r="I356" s="3"/>
      <c r="J356" s="3"/>
      <c r="K356" s="3"/>
      <c r="L356" s="3"/>
      <c r="M356" s="3"/>
      <c r="N356" s="3"/>
      <c r="P356" s="2"/>
      <c r="R356" s="2"/>
      <c r="T356" s="2"/>
      <c r="V356" s="2"/>
    </row>
    <row r="357" spans="2:22" ht="32.1" customHeight="1" x14ac:dyDescent="0.25">
      <c r="B357" s="44" t="str">
        <f>_xlfn.CONCAT( VLOOKUP(tbGemLevels[[#This Row],[Name]],tbGems[],MATCH("Prefix",tbGems[#Headers],0),FALSE),".",tbGemLevels[[#This Row],[Level]]," ",tbGemLevels[[#This Row],[Name]])</f>
        <v>6.13.77.35 Blink Arrow</v>
      </c>
      <c r="C357" s="2" t="s">
        <v>243</v>
      </c>
      <c r="D357" s="3">
        <v>35</v>
      </c>
      <c r="E357" s="3">
        <v>95</v>
      </c>
      <c r="F357" s="3">
        <v>0</v>
      </c>
      <c r="G357" s="3" t="s">
        <v>269</v>
      </c>
      <c r="H357" s="3">
        <v>0</v>
      </c>
      <c r="I357" s="3"/>
      <c r="J357" s="3"/>
      <c r="K357" s="3"/>
      <c r="L357" s="3"/>
      <c r="M357" s="3"/>
      <c r="N357" s="3"/>
      <c r="P357" s="2"/>
      <c r="R357" s="2"/>
      <c r="T357" s="2"/>
      <c r="V357" s="2"/>
    </row>
    <row r="358" spans="2:22" ht="32.1" customHeight="1" x14ac:dyDescent="0.25">
      <c r="B358" s="44" t="str">
        <f>_xlfn.CONCAT( VLOOKUP(tbGemLevels[[#This Row],[Name]],tbGems[],MATCH("Prefix",tbGems[#Headers],0),FALSE),".",tbGemLevels[[#This Row],[Level]]," ",tbGemLevels[[#This Row],[Name]])</f>
        <v>6.13.77.36 Blink Arrow</v>
      </c>
      <c r="C358" s="2" t="s">
        <v>243</v>
      </c>
      <c r="D358" s="3">
        <v>36</v>
      </c>
      <c r="E358" s="3">
        <v>96</v>
      </c>
      <c r="F358" s="3">
        <v>0</v>
      </c>
      <c r="G358" s="3" t="s">
        <v>269</v>
      </c>
      <c r="H358" s="3">
        <v>0</v>
      </c>
      <c r="I358" s="3"/>
      <c r="J358" s="3"/>
      <c r="K358" s="3"/>
      <c r="L358" s="3"/>
      <c r="M358" s="3"/>
      <c r="N358" s="3"/>
      <c r="P358" s="2"/>
      <c r="R358" s="2"/>
      <c r="T358" s="2"/>
      <c r="V358" s="2"/>
    </row>
    <row r="359" spans="2:22" ht="32.1" customHeight="1" x14ac:dyDescent="0.25">
      <c r="B359" s="44" t="str">
        <f>_xlfn.CONCAT( VLOOKUP(tbGemLevels[[#This Row],[Name]],tbGems[],MATCH("Prefix",tbGems[#Headers],0),FALSE),".",tbGemLevels[[#This Row],[Level]]," ",tbGemLevels[[#This Row],[Name]])</f>
        <v>6.13.77.37 Blink Arrow</v>
      </c>
      <c r="C359" s="2" t="s">
        <v>243</v>
      </c>
      <c r="D359" s="3">
        <v>37</v>
      </c>
      <c r="E359" s="3">
        <v>97</v>
      </c>
      <c r="F359" s="3">
        <v>0</v>
      </c>
      <c r="G359" s="3" t="s">
        <v>269</v>
      </c>
      <c r="H359" s="3">
        <v>0</v>
      </c>
      <c r="I359" s="3"/>
      <c r="J359" s="3"/>
      <c r="K359" s="3"/>
      <c r="L359" s="3"/>
      <c r="M359" s="3"/>
      <c r="N359" s="3"/>
      <c r="P359" s="2"/>
      <c r="R359" s="2"/>
      <c r="T359" s="2"/>
      <c r="V359" s="2"/>
    </row>
    <row r="360" spans="2:22" ht="32.1" customHeight="1" x14ac:dyDescent="0.25">
      <c r="B360" s="44" t="str">
        <f>_xlfn.CONCAT( VLOOKUP(tbGemLevels[[#This Row],[Name]],tbGems[],MATCH("Prefix",tbGems[#Headers],0),FALSE),".",tbGemLevels[[#This Row],[Level]]," ",tbGemLevels[[#This Row],[Name]])</f>
        <v>6.13.77.38 Blink Arrow</v>
      </c>
      <c r="C360" s="2" t="s">
        <v>243</v>
      </c>
      <c r="D360" s="3">
        <v>38</v>
      </c>
      <c r="E360" s="3">
        <v>98</v>
      </c>
      <c r="F360" s="3">
        <v>0</v>
      </c>
      <c r="G360" s="3" t="s">
        <v>269</v>
      </c>
      <c r="H360" s="3">
        <v>0</v>
      </c>
      <c r="I360" s="3"/>
      <c r="J360" s="3"/>
      <c r="K360" s="3"/>
      <c r="L360" s="3"/>
      <c r="M360" s="3"/>
      <c r="N360" s="3"/>
      <c r="P360" s="2"/>
      <c r="R360" s="2"/>
      <c r="T360" s="2"/>
      <c r="V360" s="2"/>
    </row>
    <row r="361" spans="2:22" ht="32.1" customHeight="1" x14ac:dyDescent="0.25">
      <c r="B361" s="44" t="str">
        <f>_xlfn.CONCAT( VLOOKUP(tbGemLevels[[#This Row],[Name]],tbGems[],MATCH("Prefix",tbGems[#Headers],0),FALSE),".",tbGemLevels[[#This Row],[Level]]," ",tbGemLevels[[#This Row],[Name]])</f>
        <v>6.13.77.39 Blink Arrow</v>
      </c>
      <c r="C361" s="2" t="s">
        <v>243</v>
      </c>
      <c r="D361" s="3">
        <v>39</v>
      </c>
      <c r="E361" s="3">
        <v>99</v>
      </c>
      <c r="F361" s="3">
        <v>0</v>
      </c>
      <c r="G361" s="3" t="s">
        <v>269</v>
      </c>
      <c r="H361" s="3">
        <v>0</v>
      </c>
      <c r="I361" s="3"/>
      <c r="J361" s="3"/>
      <c r="K361" s="3"/>
      <c r="L361" s="3"/>
      <c r="M361" s="3"/>
      <c r="N361" s="3"/>
      <c r="P361" s="2"/>
      <c r="R361" s="2"/>
      <c r="T361" s="2"/>
      <c r="V361" s="2"/>
    </row>
    <row r="362" spans="2:22" ht="32.1" customHeight="1" x14ac:dyDescent="0.25">
      <c r="B362" s="44" t="str">
        <f>_xlfn.CONCAT( VLOOKUP(tbGemLevels[[#This Row],[Name]],tbGems[],MATCH("Prefix",tbGems[#Headers],0),FALSE),".",tbGemLevels[[#This Row],[Level]]," ",tbGemLevels[[#This Row],[Name]])</f>
        <v>6.13.77.40 Blink Arrow</v>
      </c>
      <c r="C362" s="2" t="s">
        <v>243</v>
      </c>
      <c r="D362" s="3">
        <v>40</v>
      </c>
      <c r="E362" s="3">
        <v>100</v>
      </c>
      <c r="F362" s="3">
        <v>0</v>
      </c>
      <c r="G362" s="3" t="s">
        <v>269</v>
      </c>
      <c r="H362" s="3">
        <v>0</v>
      </c>
      <c r="I362" s="3"/>
      <c r="J362" s="3"/>
      <c r="K362" s="3"/>
      <c r="L362" s="3"/>
      <c r="M362" s="3"/>
      <c r="N362" s="3"/>
      <c r="P362" s="2"/>
      <c r="R362" s="2"/>
      <c r="T362" s="2"/>
      <c r="V362" s="2"/>
    </row>
    <row r="363" spans="2:22" ht="32.1" customHeight="1" x14ac:dyDescent="0.25">
      <c r="B363" s="44" t="str">
        <f>_xlfn.CONCAT( VLOOKUP(tbGemLevels[[#This Row],[Name]],tbGems[],MATCH("Prefix",tbGems[#Headers],0),FALSE),".",tbGemLevels[[#This Row],[Level]]," ",tbGemLevels[[#This Row],[Name]])</f>
        <v>6.13.98.1 Chain Support</v>
      </c>
      <c r="C363" s="2" t="s">
        <v>183</v>
      </c>
      <c r="D363" s="3">
        <v>1</v>
      </c>
      <c r="E363" s="3">
        <v>38</v>
      </c>
      <c r="F363" s="3">
        <v>0</v>
      </c>
      <c r="G363" s="3">
        <v>63</v>
      </c>
      <c r="H363" s="3">
        <v>0</v>
      </c>
      <c r="I363" s="3"/>
      <c r="J363" s="3"/>
      <c r="K363" s="3"/>
      <c r="L363" s="3"/>
      <c r="M363" s="3"/>
      <c r="N363" s="3"/>
      <c r="P363" s="2"/>
      <c r="R363" s="2"/>
      <c r="T363" s="2"/>
      <c r="V363" s="2"/>
    </row>
    <row r="364" spans="2:22" ht="32.1" customHeight="1" x14ac:dyDescent="0.25">
      <c r="B364" s="44" t="str">
        <f>_xlfn.CONCAT( VLOOKUP(tbGemLevels[[#This Row],[Name]],tbGems[],MATCH("Prefix",tbGems[#Headers],0),FALSE),".",tbGemLevels[[#This Row],[Level]]," ",tbGemLevels[[#This Row],[Name]])</f>
        <v>6.13.98.2 Chain Support</v>
      </c>
      <c r="C364" s="2" t="s">
        <v>183</v>
      </c>
      <c r="D364" s="3">
        <v>2</v>
      </c>
      <c r="E364" s="3">
        <v>40</v>
      </c>
      <c r="F364" s="3">
        <v>0</v>
      </c>
      <c r="G364" s="3">
        <v>66</v>
      </c>
      <c r="H364" s="3">
        <v>0</v>
      </c>
      <c r="I364" s="3"/>
      <c r="J364" s="3"/>
      <c r="K364" s="3"/>
      <c r="L364" s="3"/>
      <c r="M364" s="3"/>
      <c r="N364" s="3"/>
      <c r="P364" s="2"/>
      <c r="R364" s="2"/>
      <c r="T364" s="2"/>
      <c r="V364" s="2"/>
    </row>
    <row r="365" spans="2:22" ht="32.1" customHeight="1" x14ac:dyDescent="0.25">
      <c r="B365" s="44" t="str">
        <f>_xlfn.CONCAT( VLOOKUP(tbGemLevels[[#This Row],[Name]],tbGems[],MATCH("Prefix",tbGems[#Headers],0),FALSE),".",tbGemLevels[[#This Row],[Level]]," ",tbGemLevels[[#This Row],[Name]])</f>
        <v>6.13.98.3 Chain Support</v>
      </c>
      <c r="C365" s="2" t="s">
        <v>183</v>
      </c>
      <c r="D365" s="3">
        <v>3</v>
      </c>
      <c r="E365" s="3">
        <v>42</v>
      </c>
      <c r="F365" s="3">
        <v>0</v>
      </c>
      <c r="G365" s="3">
        <v>69</v>
      </c>
      <c r="H365" s="3">
        <v>0</v>
      </c>
      <c r="I365" s="3"/>
      <c r="J365" s="3"/>
      <c r="K365" s="3"/>
      <c r="L365" s="3"/>
      <c r="M365" s="3"/>
      <c r="N365" s="3"/>
      <c r="P365" s="2"/>
      <c r="R365" s="2"/>
      <c r="T365" s="2"/>
      <c r="V365" s="2"/>
    </row>
    <row r="366" spans="2:22" ht="32.1" customHeight="1" x14ac:dyDescent="0.25">
      <c r="B366" s="44" t="str">
        <f>_xlfn.CONCAT( VLOOKUP(tbGemLevels[[#This Row],[Name]],tbGems[],MATCH("Prefix",tbGems[#Headers],0),FALSE),".",tbGemLevels[[#This Row],[Level]]," ",tbGemLevels[[#This Row],[Name]])</f>
        <v>6.13.98.4 Chain Support</v>
      </c>
      <c r="C366" s="2" t="s">
        <v>183</v>
      </c>
      <c r="D366" s="3">
        <v>4</v>
      </c>
      <c r="E366" s="3">
        <v>44</v>
      </c>
      <c r="F366" s="3">
        <v>0</v>
      </c>
      <c r="G366" s="3">
        <v>72</v>
      </c>
      <c r="H366" s="3">
        <v>0</v>
      </c>
      <c r="I366" s="3"/>
      <c r="J366" s="3"/>
      <c r="K366" s="3"/>
      <c r="L366" s="3"/>
      <c r="M366" s="3"/>
      <c r="N366" s="3"/>
      <c r="P366" s="2"/>
      <c r="R366" s="2"/>
      <c r="T366" s="2"/>
      <c r="V366" s="2"/>
    </row>
    <row r="367" spans="2:22" ht="32.1" customHeight="1" x14ac:dyDescent="0.25">
      <c r="B367" s="44" t="str">
        <f>_xlfn.CONCAT( VLOOKUP(tbGemLevels[[#This Row],[Name]],tbGems[],MATCH("Prefix",tbGems[#Headers],0),FALSE),".",tbGemLevels[[#This Row],[Level]]," ",tbGemLevels[[#This Row],[Name]])</f>
        <v>6.13.98.5 Chain Support</v>
      </c>
      <c r="C367" s="2" t="s">
        <v>183</v>
      </c>
      <c r="D367" s="3">
        <v>5</v>
      </c>
      <c r="E367" s="3">
        <v>46</v>
      </c>
      <c r="F367" s="3">
        <v>0</v>
      </c>
      <c r="G367" s="3">
        <v>75</v>
      </c>
      <c r="H367" s="3">
        <v>0</v>
      </c>
      <c r="I367" s="3"/>
      <c r="J367" s="3"/>
      <c r="K367" s="3"/>
      <c r="L367" s="3"/>
      <c r="M367" s="3"/>
      <c r="N367" s="3"/>
      <c r="P367" s="2"/>
      <c r="R367" s="2"/>
      <c r="T367" s="2"/>
      <c r="V367" s="2"/>
    </row>
    <row r="368" spans="2:22" ht="32.1" customHeight="1" x14ac:dyDescent="0.25">
      <c r="B368" s="44" t="str">
        <f>_xlfn.CONCAT( VLOOKUP(tbGemLevels[[#This Row],[Name]],tbGems[],MATCH("Prefix",tbGems[#Headers],0),FALSE),".",tbGemLevels[[#This Row],[Level]]," ",tbGemLevels[[#This Row],[Name]])</f>
        <v>6.13.98.6 Chain Support</v>
      </c>
      <c r="C368" s="2" t="s">
        <v>183</v>
      </c>
      <c r="D368" s="3">
        <v>6</v>
      </c>
      <c r="E368" s="3">
        <v>48</v>
      </c>
      <c r="F368" s="3">
        <v>0</v>
      </c>
      <c r="G368" s="3">
        <v>78</v>
      </c>
      <c r="H368" s="3">
        <v>0</v>
      </c>
      <c r="I368" s="3"/>
      <c r="J368" s="3"/>
      <c r="K368" s="3"/>
      <c r="L368" s="3"/>
      <c r="M368" s="3"/>
      <c r="N368" s="3"/>
      <c r="P368" s="2"/>
      <c r="R368" s="2"/>
      <c r="T368" s="2"/>
      <c r="V368" s="2"/>
    </row>
    <row r="369" spans="2:22" ht="32.1" customHeight="1" x14ac:dyDescent="0.25">
      <c r="B369" s="44" t="str">
        <f>_xlfn.CONCAT( VLOOKUP(tbGemLevels[[#This Row],[Name]],tbGems[],MATCH("Prefix",tbGems[#Headers],0),FALSE),".",tbGemLevels[[#This Row],[Level]]," ",tbGemLevels[[#This Row],[Name]])</f>
        <v>6.13.98.7 Chain Support</v>
      </c>
      <c r="C369" s="2" t="s">
        <v>183</v>
      </c>
      <c r="D369" s="3">
        <v>7</v>
      </c>
      <c r="E369" s="3">
        <v>50</v>
      </c>
      <c r="F369" s="3">
        <v>0</v>
      </c>
      <c r="G369" s="3">
        <v>81</v>
      </c>
      <c r="H369" s="3">
        <v>0</v>
      </c>
      <c r="I369" s="3"/>
      <c r="J369" s="3"/>
      <c r="K369" s="3"/>
      <c r="L369" s="3"/>
      <c r="M369" s="3"/>
      <c r="N369" s="3"/>
      <c r="P369" s="2"/>
      <c r="R369" s="2"/>
      <c r="T369" s="2"/>
      <c r="V369" s="2"/>
    </row>
    <row r="370" spans="2:22" ht="32.1" customHeight="1" x14ac:dyDescent="0.25">
      <c r="B370" s="44" t="str">
        <f>_xlfn.CONCAT( VLOOKUP(tbGemLevels[[#This Row],[Name]],tbGems[],MATCH("Prefix",tbGems[#Headers],0),FALSE),".",tbGemLevels[[#This Row],[Level]]," ",tbGemLevels[[#This Row],[Name]])</f>
        <v>6.13.98.8 Chain Support</v>
      </c>
      <c r="C370" s="2" t="s">
        <v>183</v>
      </c>
      <c r="D370" s="3">
        <v>8</v>
      </c>
      <c r="E370" s="3">
        <v>52</v>
      </c>
      <c r="F370" s="3">
        <v>0</v>
      </c>
      <c r="G370" s="3">
        <v>84</v>
      </c>
      <c r="H370" s="3">
        <v>0</v>
      </c>
      <c r="I370" s="3"/>
      <c r="J370" s="3"/>
      <c r="K370" s="3"/>
      <c r="L370" s="3"/>
      <c r="M370" s="3"/>
      <c r="N370" s="3"/>
      <c r="P370" s="2"/>
      <c r="R370" s="2"/>
      <c r="T370" s="2"/>
      <c r="V370" s="2"/>
    </row>
    <row r="371" spans="2:22" ht="32.1" customHeight="1" x14ac:dyDescent="0.25">
      <c r="B371" s="44" t="str">
        <f>_xlfn.CONCAT( VLOOKUP(tbGemLevels[[#This Row],[Name]],tbGems[],MATCH("Prefix",tbGems[#Headers],0),FALSE),".",tbGemLevels[[#This Row],[Level]]," ",tbGemLevels[[#This Row],[Name]])</f>
        <v>6.13.98.9 Chain Support</v>
      </c>
      <c r="C371" s="2" t="s">
        <v>183</v>
      </c>
      <c r="D371" s="3">
        <v>9</v>
      </c>
      <c r="E371" s="3">
        <v>54</v>
      </c>
      <c r="F371" s="3">
        <v>0</v>
      </c>
      <c r="G371" s="3">
        <v>87</v>
      </c>
      <c r="H371" s="3">
        <v>0</v>
      </c>
      <c r="I371" s="3"/>
      <c r="J371" s="3"/>
      <c r="K371" s="3"/>
      <c r="L371" s="3"/>
      <c r="M371" s="3"/>
      <c r="N371" s="3"/>
      <c r="P371" s="2"/>
      <c r="R371" s="2"/>
      <c r="T371" s="2"/>
      <c r="V371" s="2"/>
    </row>
    <row r="372" spans="2:22" ht="32.1" customHeight="1" x14ac:dyDescent="0.25">
      <c r="B372" s="44" t="str">
        <f>_xlfn.CONCAT( VLOOKUP(tbGemLevels[[#This Row],[Name]],tbGems[],MATCH("Prefix",tbGems[#Headers],0),FALSE),".",tbGemLevels[[#This Row],[Level]]," ",tbGemLevels[[#This Row],[Name]])</f>
        <v>6.13.98.10 Chain Support</v>
      </c>
      <c r="C372" s="2" t="s">
        <v>183</v>
      </c>
      <c r="D372" s="3">
        <v>10</v>
      </c>
      <c r="E372" s="3">
        <v>56</v>
      </c>
      <c r="F372" s="3">
        <v>0</v>
      </c>
      <c r="G372" s="3">
        <v>90</v>
      </c>
      <c r="H372" s="3">
        <v>0</v>
      </c>
      <c r="I372" s="3"/>
      <c r="J372" s="3"/>
      <c r="K372" s="3"/>
      <c r="L372" s="3"/>
      <c r="M372" s="3"/>
      <c r="N372" s="3"/>
      <c r="P372" s="2"/>
      <c r="R372" s="2"/>
      <c r="T372" s="2"/>
      <c r="V372" s="2"/>
    </row>
    <row r="373" spans="2:22" ht="32.1" customHeight="1" x14ac:dyDescent="0.25">
      <c r="B373" s="44" t="str">
        <f>_xlfn.CONCAT( VLOOKUP(tbGemLevels[[#This Row],[Name]],tbGems[],MATCH("Prefix",tbGems[#Headers],0),FALSE),".",tbGemLevels[[#This Row],[Level]]," ",tbGemLevels[[#This Row],[Name]])</f>
        <v>6.13.98.11 Chain Support</v>
      </c>
      <c r="C373" s="2" t="s">
        <v>183</v>
      </c>
      <c r="D373" s="3">
        <v>11</v>
      </c>
      <c r="E373" s="3">
        <v>58</v>
      </c>
      <c r="F373" s="3">
        <v>0</v>
      </c>
      <c r="G373" s="3">
        <v>93</v>
      </c>
      <c r="H373" s="3">
        <v>0</v>
      </c>
      <c r="I373" s="3"/>
      <c r="J373" s="3"/>
      <c r="K373" s="3"/>
      <c r="L373" s="3"/>
      <c r="M373" s="3"/>
      <c r="N373" s="3"/>
      <c r="P373" s="2"/>
      <c r="R373" s="2"/>
      <c r="T373" s="2"/>
      <c r="V373" s="2"/>
    </row>
    <row r="374" spans="2:22" ht="32.1" customHeight="1" x14ac:dyDescent="0.25">
      <c r="B374" s="44" t="str">
        <f>_xlfn.CONCAT( VLOOKUP(tbGemLevels[[#This Row],[Name]],tbGems[],MATCH("Prefix",tbGems[#Headers],0),FALSE),".",tbGemLevels[[#This Row],[Level]]," ",tbGemLevels[[#This Row],[Name]])</f>
        <v>6.13.98.12 Chain Support</v>
      </c>
      <c r="C374" s="2" t="s">
        <v>183</v>
      </c>
      <c r="D374" s="3">
        <v>12</v>
      </c>
      <c r="E374" s="3">
        <v>60</v>
      </c>
      <c r="F374" s="3">
        <v>0</v>
      </c>
      <c r="G374" s="3">
        <v>96</v>
      </c>
      <c r="H374" s="3">
        <v>0</v>
      </c>
      <c r="I374" s="3"/>
      <c r="J374" s="3"/>
      <c r="K374" s="3"/>
      <c r="L374" s="3"/>
      <c r="M374" s="3"/>
      <c r="N374" s="3"/>
      <c r="P374" s="2"/>
      <c r="R374" s="2"/>
      <c r="T374" s="2"/>
      <c r="V374" s="2"/>
    </row>
    <row r="375" spans="2:22" ht="32.1" customHeight="1" x14ac:dyDescent="0.25">
      <c r="B375" s="44" t="str">
        <f>_xlfn.CONCAT( VLOOKUP(tbGemLevels[[#This Row],[Name]],tbGems[],MATCH("Prefix",tbGems[#Headers],0),FALSE),".",tbGemLevels[[#This Row],[Level]]," ",tbGemLevels[[#This Row],[Name]])</f>
        <v>6.13.98.13 Chain Support</v>
      </c>
      <c r="C375" s="2" t="s">
        <v>183</v>
      </c>
      <c r="D375" s="3">
        <v>13</v>
      </c>
      <c r="E375" s="3">
        <v>62</v>
      </c>
      <c r="F375" s="3">
        <v>0</v>
      </c>
      <c r="G375" s="3">
        <v>99</v>
      </c>
      <c r="H375" s="3">
        <v>0</v>
      </c>
      <c r="I375" s="3"/>
      <c r="J375" s="3"/>
      <c r="K375" s="3"/>
      <c r="L375" s="3"/>
      <c r="M375" s="3"/>
      <c r="N375" s="3"/>
      <c r="P375" s="2"/>
      <c r="R375" s="2"/>
      <c r="T375" s="2"/>
      <c r="V375" s="2"/>
    </row>
    <row r="376" spans="2:22" ht="32.1" customHeight="1" x14ac:dyDescent="0.25">
      <c r="B376" s="44" t="str">
        <f>_xlfn.CONCAT( VLOOKUP(tbGemLevels[[#This Row],[Name]],tbGems[],MATCH("Prefix",tbGems[#Headers],0),FALSE),".",tbGemLevels[[#This Row],[Level]]," ",tbGemLevels[[#This Row],[Name]])</f>
        <v>6.13.98.14 Chain Support</v>
      </c>
      <c r="C376" s="2" t="s">
        <v>183</v>
      </c>
      <c r="D376" s="3">
        <v>14</v>
      </c>
      <c r="E376" s="3">
        <v>64</v>
      </c>
      <c r="F376" s="3">
        <v>0</v>
      </c>
      <c r="G376" s="3">
        <v>102</v>
      </c>
      <c r="H376" s="3">
        <v>0</v>
      </c>
      <c r="I376" s="3"/>
      <c r="J376" s="3"/>
      <c r="K376" s="3"/>
      <c r="L376" s="3"/>
      <c r="M376" s="3"/>
      <c r="N376" s="3"/>
      <c r="P376" s="2"/>
      <c r="R376" s="2"/>
      <c r="T376" s="2"/>
      <c r="V376" s="2"/>
    </row>
    <row r="377" spans="2:22" ht="32.1" customHeight="1" x14ac:dyDescent="0.25">
      <c r="B377" s="44" t="str">
        <f>_xlfn.CONCAT( VLOOKUP(tbGemLevels[[#This Row],[Name]],tbGems[],MATCH("Prefix",tbGems[#Headers],0),FALSE),".",tbGemLevels[[#This Row],[Level]]," ",tbGemLevels[[#This Row],[Name]])</f>
        <v>6.13.98.15 Chain Support</v>
      </c>
      <c r="C377" s="2" t="s">
        <v>183</v>
      </c>
      <c r="D377" s="3">
        <v>15</v>
      </c>
      <c r="E377" s="3">
        <v>65</v>
      </c>
      <c r="F377" s="3">
        <v>0</v>
      </c>
      <c r="G377" s="3">
        <v>103</v>
      </c>
      <c r="H377" s="3">
        <v>0</v>
      </c>
      <c r="I377" s="3"/>
      <c r="J377" s="3"/>
      <c r="K377" s="3"/>
      <c r="L377" s="3"/>
      <c r="M377" s="3"/>
      <c r="N377" s="3"/>
      <c r="P377" s="2"/>
      <c r="R377" s="2"/>
      <c r="T377" s="2"/>
      <c r="V377" s="2"/>
    </row>
    <row r="378" spans="2:22" ht="32.1" customHeight="1" x14ac:dyDescent="0.25">
      <c r="B378" s="44" t="str">
        <f>_xlfn.CONCAT( VLOOKUP(tbGemLevels[[#This Row],[Name]],tbGems[],MATCH("Prefix",tbGems[#Headers],0),FALSE),".",tbGemLevels[[#This Row],[Level]]," ",tbGemLevels[[#This Row],[Name]])</f>
        <v>6.13.98.16 Chain Support</v>
      </c>
      <c r="C378" s="2" t="s">
        <v>183</v>
      </c>
      <c r="D378" s="3">
        <v>16</v>
      </c>
      <c r="E378" s="3">
        <v>66</v>
      </c>
      <c r="F378" s="3">
        <v>0</v>
      </c>
      <c r="G378" s="3">
        <v>105</v>
      </c>
      <c r="H378" s="3">
        <v>0</v>
      </c>
      <c r="I378" s="3"/>
      <c r="J378" s="3"/>
      <c r="K378" s="3"/>
      <c r="L378" s="3"/>
      <c r="M378" s="3"/>
      <c r="N378" s="3"/>
      <c r="P378" s="2"/>
      <c r="R378" s="2"/>
      <c r="T378" s="2"/>
      <c r="V378" s="2"/>
    </row>
    <row r="379" spans="2:22" ht="32.1" customHeight="1" x14ac:dyDescent="0.25">
      <c r="B379" s="44" t="str">
        <f>_xlfn.CONCAT( VLOOKUP(tbGemLevels[[#This Row],[Name]],tbGems[],MATCH("Prefix",tbGems[#Headers],0),FALSE),".",tbGemLevels[[#This Row],[Level]]," ",tbGemLevels[[#This Row],[Name]])</f>
        <v>6.13.98.17 Chain Support</v>
      </c>
      <c r="C379" s="2" t="s">
        <v>183</v>
      </c>
      <c r="D379" s="3">
        <v>17</v>
      </c>
      <c r="E379" s="3">
        <v>67</v>
      </c>
      <c r="F379" s="3">
        <v>0</v>
      </c>
      <c r="G379" s="3">
        <v>106</v>
      </c>
      <c r="H379" s="3">
        <v>0</v>
      </c>
      <c r="I379" s="3"/>
      <c r="J379" s="3"/>
      <c r="K379" s="3"/>
      <c r="L379" s="3"/>
      <c r="M379" s="3"/>
      <c r="N379" s="3"/>
      <c r="P379" s="2"/>
      <c r="R379" s="2"/>
      <c r="T379" s="2"/>
      <c r="V379" s="2"/>
    </row>
    <row r="380" spans="2:22" ht="32.1" customHeight="1" x14ac:dyDescent="0.25">
      <c r="B380" s="44" t="str">
        <f>_xlfn.CONCAT( VLOOKUP(tbGemLevels[[#This Row],[Name]],tbGems[],MATCH("Prefix",tbGems[#Headers],0),FALSE),".",tbGemLevels[[#This Row],[Level]]," ",tbGemLevels[[#This Row],[Name]])</f>
        <v>6.13.98.18 Chain Support</v>
      </c>
      <c r="C380" s="2" t="s">
        <v>183</v>
      </c>
      <c r="D380" s="3">
        <v>18</v>
      </c>
      <c r="E380" s="3">
        <v>68</v>
      </c>
      <c r="F380" s="3">
        <v>0</v>
      </c>
      <c r="G380" s="3">
        <v>108</v>
      </c>
      <c r="H380" s="3">
        <v>0</v>
      </c>
      <c r="I380" s="3"/>
      <c r="J380" s="3"/>
      <c r="K380" s="3"/>
      <c r="L380" s="3"/>
      <c r="M380" s="3"/>
      <c r="N380" s="3"/>
      <c r="P380" s="2"/>
      <c r="R380" s="2"/>
      <c r="T380" s="2"/>
      <c r="V380" s="2"/>
    </row>
    <row r="381" spans="2:22" ht="32.1" customHeight="1" x14ac:dyDescent="0.25">
      <c r="B381" s="44" t="str">
        <f>_xlfn.CONCAT( VLOOKUP(tbGemLevels[[#This Row],[Name]],tbGems[],MATCH("Prefix",tbGems[#Headers],0),FALSE),".",tbGemLevels[[#This Row],[Level]]," ",tbGemLevels[[#This Row],[Name]])</f>
        <v>6.13.98.19 Chain Support</v>
      </c>
      <c r="C381" s="2" t="s">
        <v>183</v>
      </c>
      <c r="D381" s="3">
        <v>19</v>
      </c>
      <c r="E381" s="3">
        <v>69</v>
      </c>
      <c r="F381" s="3">
        <v>0</v>
      </c>
      <c r="G381" s="3">
        <v>109</v>
      </c>
      <c r="H381" s="3">
        <v>0</v>
      </c>
      <c r="I381" s="3"/>
      <c r="J381" s="3"/>
      <c r="K381" s="3"/>
      <c r="L381" s="3"/>
      <c r="M381" s="3"/>
      <c r="N381" s="3"/>
      <c r="P381" s="2"/>
      <c r="R381" s="2"/>
      <c r="T381" s="2"/>
      <c r="V381" s="2"/>
    </row>
    <row r="382" spans="2:22" ht="32.1" customHeight="1" x14ac:dyDescent="0.25">
      <c r="B382" s="44" t="str">
        <f>_xlfn.CONCAT( VLOOKUP(tbGemLevels[[#This Row],[Name]],tbGems[],MATCH("Prefix",tbGems[#Headers],0),FALSE),".",tbGemLevels[[#This Row],[Level]]," ",tbGemLevels[[#This Row],[Name]])</f>
        <v>6.13.98.20 Chain Support</v>
      </c>
      <c r="C382" s="2" t="s">
        <v>183</v>
      </c>
      <c r="D382" s="3">
        <v>20</v>
      </c>
      <c r="E382" s="3">
        <v>70</v>
      </c>
      <c r="F382" s="3">
        <v>0</v>
      </c>
      <c r="G382" s="3">
        <v>111</v>
      </c>
      <c r="H382" s="3">
        <v>0</v>
      </c>
      <c r="I382" s="3"/>
      <c r="J382" s="3"/>
      <c r="K382" s="3"/>
      <c r="L382" s="3"/>
      <c r="M382" s="3"/>
      <c r="N382" s="3"/>
      <c r="P382" s="2"/>
      <c r="R382" s="2"/>
      <c r="T382" s="2"/>
      <c r="V382" s="2"/>
    </row>
    <row r="383" spans="2:22" ht="32.1" customHeight="1" x14ac:dyDescent="0.25">
      <c r="B383" s="44" t="str">
        <f>_xlfn.CONCAT( VLOOKUP(tbGemLevels[[#This Row],[Name]],tbGems[],MATCH("Prefix",tbGems[#Headers],0),FALSE),".",tbGemLevels[[#This Row],[Level]]," ",tbGemLevels[[#This Row],[Name]])</f>
        <v>6.13.98.21 Chain Support</v>
      </c>
      <c r="C383" s="2" t="s">
        <v>183</v>
      </c>
      <c r="D383" s="3">
        <v>21</v>
      </c>
      <c r="E383" s="3">
        <v>72</v>
      </c>
      <c r="F383" s="3">
        <v>0</v>
      </c>
      <c r="G383" s="3">
        <v>114</v>
      </c>
      <c r="H383" s="3">
        <v>0</v>
      </c>
      <c r="I383" s="3"/>
      <c r="J383" s="3"/>
      <c r="K383" s="3"/>
      <c r="L383" s="3"/>
      <c r="M383" s="3"/>
      <c r="N383" s="3"/>
      <c r="P383" s="2"/>
      <c r="R383" s="2"/>
      <c r="T383" s="2"/>
      <c r="V383" s="2"/>
    </row>
    <row r="384" spans="2:22" ht="32.1" customHeight="1" x14ac:dyDescent="0.25">
      <c r="B384" s="44" t="str">
        <f>_xlfn.CONCAT( VLOOKUP(tbGemLevels[[#This Row],[Name]],tbGems[],MATCH("Prefix",tbGems[#Headers],0),FALSE),".",tbGemLevels[[#This Row],[Level]]," ",tbGemLevels[[#This Row],[Name]])</f>
        <v>6.13.98.22 Chain Support</v>
      </c>
      <c r="C384" s="2" t="s">
        <v>183</v>
      </c>
      <c r="D384" s="3">
        <v>22</v>
      </c>
      <c r="E384" s="3">
        <v>74</v>
      </c>
      <c r="F384" s="3">
        <v>0</v>
      </c>
      <c r="G384" s="3" t="s">
        <v>269</v>
      </c>
      <c r="H384" s="3">
        <v>0</v>
      </c>
      <c r="I384" s="3"/>
      <c r="J384" s="3"/>
      <c r="K384" s="3"/>
      <c r="L384" s="3"/>
      <c r="M384" s="3"/>
      <c r="N384" s="3"/>
      <c r="P384" s="2"/>
      <c r="R384" s="2"/>
      <c r="T384" s="2"/>
      <c r="V384" s="2"/>
    </row>
    <row r="385" spans="2:22" ht="32.1" customHeight="1" x14ac:dyDescent="0.25">
      <c r="B385" s="44" t="str">
        <f>_xlfn.CONCAT( VLOOKUP(tbGemLevels[[#This Row],[Name]],tbGems[],MATCH("Prefix",tbGems[#Headers],0),FALSE),".",tbGemLevels[[#This Row],[Level]]," ",tbGemLevels[[#This Row],[Name]])</f>
        <v>6.13.98.23 Chain Support</v>
      </c>
      <c r="C385" s="2" t="s">
        <v>183</v>
      </c>
      <c r="D385" s="3">
        <v>23</v>
      </c>
      <c r="E385" s="3">
        <v>76</v>
      </c>
      <c r="F385" s="3">
        <v>0</v>
      </c>
      <c r="G385" s="3" t="s">
        <v>269</v>
      </c>
      <c r="H385" s="3">
        <v>0</v>
      </c>
      <c r="I385" s="3"/>
      <c r="J385" s="3"/>
      <c r="K385" s="3"/>
      <c r="L385" s="3"/>
      <c r="M385" s="3"/>
      <c r="N385" s="3"/>
      <c r="P385" s="2"/>
      <c r="R385" s="2"/>
      <c r="T385" s="2"/>
      <c r="V385" s="2"/>
    </row>
    <row r="386" spans="2:22" ht="32.1" customHeight="1" x14ac:dyDescent="0.25">
      <c r="B386" s="44" t="str">
        <f>_xlfn.CONCAT( VLOOKUP(tbGemLevels[[#This Row],[Name]],tbGems[],MATCH("Prefix",tbGems[#Headers],0),FALSE),".",tbGemLevels[[#This Row],[Level]]," ",tbGemLevels[[#This Row],[Name]])</f>
        <v>6.13.98.24 Chain Support</v>
      </c>
      <c r="C386" s="2" t="s">
        <v>183</v>
      </c>
      <c r="D386" s="3">
        <v>24</v>
      </c>
      <c r="E386" s="3">
        <v>78</v>
      </c>
      <c r="F386" s="3">
        <v>0</v>
      </c>
      <c r="G386" s="3" t="s">
        <v>269</v>
      </c>
      <c r="H386" s="3">
        <v>0</v>
      </c>
      <c r="I386" s="3"/>
      <c r="J386" s="3"/>
      <c r="K386" s="3"/>
      <c r="L386" s="3"/>
      <c r="M386" s="3"/>
      <c r="N386" s="3"/>
      <c r="P386" s="2"/>
      <c r="R386" s="2"/>
      <c r="T386" s="2"/>
      <c r="V386" s="2"/>
    </row>
    <row r="387" spans="2:22" ht="32.1" customHeight="1" x14ac:dyDescent="0.25">
      <c r="B387" s="44" t="str">
        <f>_xlfn.CONCAT( VLOOKUP(tbGemLevels[[#This Row],[Name]],tbGems[],MATCH("Prefix",tbGems[#Headers],0),FALSE),".",tbGemLevels[[#This Row],[Level]]," ",tbGemLevels[[#This Row],[Name]])</f>
        <v>6.13.98.25 Chain Support</v>
      </c>
      <c r="C387" s="2" t="s">
        <v>183</v>
      </c>
      <c r="D387" s="3">
        <v>25</v>
      </c>
      <c r="E387" s="3">
        <v>80</v>
      </c>
      <c r="F387" s="3">
        <v>0</v>
      </c>
      <c r="G387" s="3" t="s">
        <v>269</v>
      </c>
      <c r="H387" s="3">
        <v>0</v>
      </c>
      <c r="I387" s="3"/>
      <c r="J387" s="3"/>
      <c r="K387" s="3"/>
      <c r="L387" s="3"/>
      <c r="M387" s="3"/>
      <c r="N387" s="3"/>
      <c r="P387" s="2"/>
      <c r="R387" s="2"/>
      <c r="T387" s="2"/>
      <c r="V387" s="2"/>
    </row>
    <row r="388" spans="2:22" ht="32.1" customHeight="1" x14ac:dyDescent="0.25">
      <c r="B388" s="44" t="str">
        <f>_xlfn.CONCAT( VLOOKUP(tbGemLevels[[#This Row],[Name]],tbGems[],MATCH("Prefix",tbGems[#Headers],0),FALSE),".",tbGemLevels[[#This Row],[Level]]," ",tbGemLevels[[#This Row],[Name]])</f>
        <v>6.13.98.26 Chain Support</v>
      </c>
      <c r="C388" s="2" t="s">
        <v>183</v>
      </c>
      <c r="D388" s="3">
        <v>26</v>
      </c>
      <c r="E388" s="3">
        <v>82</v>
      </c>
      <c r="F388" s="3">
        <v>0</v>
      </c>
      <c r="G388" s="3" t="s">
        <v>269</v>
      </c>
      <c r="H388" s="3">
        <v>0</v>
      </c>
      <c r="I388" s="3"/>
      <c r="J388" s="3"/>
      <c r="K388" s="3"/>
      <c r="L388" s="3"/>
      <c r="M388" s="3"/>
      <c r="N388" s="3"/>
      <c r="P388" s="2"/>
      <c r="R388" s="2"/>
      <c r="T388" s="2"/>
      <c r="V388" s="2"/>
    </row>
    <row r="389" spans="2:22" ht="32.1" customHeight="1" x14ac:dyDescent="0.25">
      <c r="B389" s="44" t="str">
        <f>_xlfn.CONCAT( VLOOKUP(tbGemLevels[[#This Row],[Name]],tbGems[],MATCH("Prefix",tbGems[#Headers],0),FALSE),".",tbGemLevels[[#This Row],[Level]]," ",tbGemLevels[[#This Row],[Name]])</f>
        <v>6.13.98.27 Chain Support</v>
      </c>
      <c r="C389" s="2" t="s">
        <v>183</v>
      </c>
      <c r="D389" s="3">
        <v>27</v>
      </c>
      <c r="E389" s="3">
        <v>84</v>
      </c>
      <c r="F389" s="3">
        <v>0</v>
      </c>
      <c r="G389" s="3" t="s">
        <v>269</v>
      </c>
      <c r="H389" s="3">
        <v>0</v>
      </c>
      <c r="I389" s="3"/>
      <c r="J389" s="3"/>
      <c r="K389" s="3"/>
      <c r="L389" s="3"/>
      <c r="M389" s="3"/>
      <c r="N389" s="3"/>
      <c r="P389" s="2"/>
      <c r="R389" s="2"/>
      <c r="T389" s="2"/>
      <c r="V389" s="2"/>
    </row>
    <row r="390" spans="2:22" ht="32.1" customHeight="1" x14ac:dyDescent="0.25">
      <c r="B390" s="44" t="str">
        <f>_xlfn.CONCAT( VLOOKUP(tbGemLevels[[#This Row],[Name]],tbGems[],MATCH("Prefix",tbGems[#Headers],0),FALSE),".",tbGemLevels[[#This Row],[Level]]," ",tbGemLevels[[#This Row],[Name]])</f>
        <v>6.13.98.28 Chain Support</v>
      </c>
      <c r="C390" s="2" t="s">
        <v>183</v>
      </c>
      <c r="D390" s="3">
        <v>28</v>
      </c>
      <c r="E390" s="3">
        <v>86</v>
      </c>
      <c r="F390" s="3">
        <v>0</v>
      </c>
      <c r="G390" s="3" t="s">
        <v>269</v>
      </c>
      <c r="H390" s="3">
        <v>0</v>
      </c>
      <c r="I390" s="3"/>
      <c r="J390" s="3"/>
      <c r="K390" s="3"/>
      <c r="L390" s="3"/>
      <c r="M390" s="3"/>
      <c r="N390" s="3"/>
      <c r="P390" s="2"/>
      <c r="R390" s="2"/>
      <c r="T390" s="2"/>
      <c r="V390" s="2"/>
    </row>
    <row r="391" spans="2:22" ht="32.1" customHeight="1" x14ac:dyDescent="0.25">
      <c r="B391" s="44" t="str">
        <f>_xlfn.CONCAT( VLOOKUP(tbGemLevels[[#This Row],[Name]],tbGems[],MATCH("Prefix",tbGems[#Headers],0),FALSE),".",tbGemLevels[[#This Row],[Level]]," ",tbGemLevels[[#This Row],[Name]])</f>
        <v>6.13.98.29 Chain Support</v>
      </c>
      <c r="C391" s="2" t="s">
        <v>183</v>
      </c>
      <c r="D391" s="3">
        <v>29</v>
      </c>
      <c r="E391" s="3">
        <v>88</v>
      </c>
      <c r="F391" s="3">
        <v>0</v>
      </c>
      <c r="G391" s="3" t="s">
        <v>269</v>
      </c>
      <c r="H391" s="3">
        <v>0</v>
      </c>
      <c r="I391" s="3"/>
      <c r="J391" s="3"/>
      <c r="K391" s="3"/>
      <c r="L391" s="3"/>
      <c r="M391" s="3"/>
      <c r="N391" s="3"/>
      <c r="P391" s="2"/>
      <c r="R391" s="2"/>
      <c r="T391" s="2"/>
      <c r="V391" s="2"/>
    </row>
    <row r="392" spans="2:22" ht="32.1" customHeight="1" x14ac:dyDescent="0.25">
      <c r="B392" s="44" t="str">
        <f>_xlfn.CONCAT( VLOOKUP(tbGemLevels[[#This Row],[Name]],tbGems[],MATCH("Prefix",tbGems[#Headers],0),FALSE),".",tbGemLevels[[#This Row],[Level]]," ",tbGemLevels[[#This Row],[Name]])</f>
        <v>6.13.98.30 Chain Support</v>
      </c>
      <c r="C392" s="2" t="s">
        <v>183</v>
      </c>
      <c r="D392" s="3">
        <v>30</v>
      </c>
      <c r="E392" s="3">
        <v>90</v>
      </c>
      <c r="F392" s="3">
        <v>0</v>
      </c>
      <c r="G392" s="3" t="s">
        <v>269</v>
      </c>
      <c r="H392" s="3">
        <v>0</v>
      </c>
      <c r="I392" s="3"/>
      <c r="J392" s="3"/>
      <c r="K392" s="3"/>
      <c r="L392" s="3"/>
      <c r="M392" s="3"/>
      <c r="N392" s="3"/>
      <c r="P392" s="2"/>
      <c r="R392" s="2"/>
      <c r="T392" s="2"/>
      <c r="V392" s="2"/>
    </row>
    <row r="393" spans="2:22" ht="32.1" customHeight="1" x14ac:dyDescent="0.25">
      <c r="B393" s="44" t="str">
        <f>_xlfn.CONCAT( VLOOKUP(tbGemLevels[[#This Row],[Name]],tbGems[],MATCH("Prefix",tbGems[#Headers],0),FALSE),".",tbGemLevels[[#This Row],[Level]]," ",tbGemLevels[[#This Row],[Name]])</f>
        <v>6.13.98.31 Chain Support</v>
      </c>
      <c r="C393" s="2" t="s">
        <v>183</v>
      </c>
      <c r="D393" s="3">
        <v>31</v>
      </c>
      <c r="E393" s="3">
        <v>91</v>
      </c>
      <c r="F393" s="3">
        <v>0</v>
      </c>
      <c r="G393" s="3" t="s">
        <v>269</v>
      </c>
      <c r="H393" s="3">
        <v>0</v>
      </c>
      <c r="I393" s="3"/>
      <c r="J393" s="3"/>
      <c r="K393" s="3"/>
      <c r="L393" s="3"/>
      <c r="M393" s="3"/>
      <c r="N393" s="3"/>
      <c r="P393" s="2"/>
      <c r="R393" s="2"/>
      <c r="T393" s="2"/>
      <c r="V393" s="2"/>
    </row>
    <row r="394" spans="2:22" ht="32.1" customHeight="1" x14ac:dyDescent="0.25">
      <c r="B394" s="44" t="str">
        <f>_xlfn.CONCAT( VLOOKUP(tbGemLevels[[#This Row],[Name]],tbGems[],MATCH("Prefix",tbGems[#Headers],0),FALSE),".",tbGemLevels[[#This Row],[Level]]," ",tbGemLevels[[#This Row],[Name]])</f>
        <v>6.13.98.32 Chain Support</v>
      </c>
      <c r="C394" s="2" t="s">
        <v>183</v>
      </c>
      <c r="D394" s="3">
        <v>32</v>
      </c>
      <c r="E394" s="3">
        <v>92</v>
      </c>
      <c r="F394" s="3">
        <v>0</v>
      </c>
      <c r="G394" s="3" t="s">
        <v>269</v>
      </c>
      <c r="H394" s="3">
        <v>0</v>
      </c>
      <c r="I394" s="3"/>
      <c r="J394" s="3"/>
      <c r="K394" s="3"/>
      <c r="L394" s="3"/>
      <c r="M394" s="3"/>
      <c r="N394" s="3"/>
      <c r="P394" s="2"/>
      <c r="R394" s="2"/>
      <c r="T394" s="2"/>
      <c r="V394" s="2"/>
    </row>
    <row r="395" spans="2:22" ht="32.1" customHeight="1" x14ac:dyDescent="0.25">
      <c r="B395" s="44" t="str">
        <f>_xlfn.CONCAT( VLOOKUP(tbGemLevels[[#This Row],[Name]],tbGems[],MATCH("Prefix",tbGems[#Headers],0),FALSE),".",tbGemLevels[[#This Row],[Level]]," ",tbGemLevels[[#This Row],[Name]])</f>
        <v>6.13.98.33 Chain Support</v>
      </c>
      <c r="C395" s="2" t="s">
        <v>183</v>
      </c>
      <c r="D395" s="3">
        <v>33</v>
      </c>
      <c r="E395" s="3">
        <v>93</v>
      </c>
      <c r="F395" s="3">
        <v>0</v>
      </c>
      <c r="G395" s="3" t="s">
        <v>269</v>
      </c>
      <c r="H395" s="3">
        <v>0</v>
      </c>
      <c r="I395" s="3"/>
      <c r="J395" s="3"/>
      <c r="K395" s="3"/>
      <c r="L395" s="3"/>
      <c r="M395" s="3"/>
      <c r="N395" s="3"/>
      <c r="P395" s="2"/>
      <c r="R395" s="2"/>
      <c r="T395" s="2"/>
      <c r="V395" s="2"/>
    </row>
    <row r="396" spans="2:22" ht="32.1" customHeight="1" x14ac:dyDescent="0.25">
      <c r="B396" s="44" t="str">
        <f>_xlfn.CONCAT( VLOOKUP(tbGemLevels[[#This Row],[Name]],tbGems[],MATCH("Prefix",tbGems[#Headers],0),FALSE),".",tbGemLevels[[#This Row],[Level]]," ",tbGemLevels[[#This Row],[Name]])</f>
        <v>6.13.98.34 Chain Support</v>
      </c>
      <c r="C396" s="2" t="s">
        <v>183</v>
      </c>
      <c r="D396" s="3">
        <v>34</v>
      </c>
      <c r="E396" s="3">
        <v>94</v>
      </c>
      <c r="F396" s="3">
        <v>0</v>
      </c>
      <c r="G396" s="3" t="s">
        <v>269</v>
      </c>
      <c r="H396" s="3">
        <v>0</v>
      </c>
      <c r="I396" s="3"/>
      <c r="J396" s="3"/>
      <c r="K396" s="3"/>
      <c r="L396" s="3"/>
      <c r="M396" s="3"/>
      <c r="N396" s="3"/>
      <c r="P396" s="2"/>
      <c r="R396" s="2"/>
      <c r="T396" s="2"/>
      <c r="V396" s="2"/>
    </row>
    <row r="397" spans="2:22" ht="32.1" customHeight="1" x14ac:dyDescent="0.25">
      <c r="B397" s="44" t="str">
        <f>_xlfn.CONCAT( VLOOKUP(tbGemLevels[[#This Row],[Name]],tbGems[],MATCH("Prefix",tbGems[#Headers],0),FALSE),".",tbGemLevels[[#This Row],[Level]]," ",tbGemLevels[[#This Row],[Name]])</f>
        <v>6.13.98.35 Chain Support</v>
      </c>
      <c r="C397" s="2" t="s">
        <v>183</v>
      </c>
      <c r="D397" s="3">
        <v>35</v>
      </c>
      <c r="E397" s="3">
        <v>95</v>
      </c>
      <c r="F397" s="3">
        <v>0</v>
      </c>
      <c r="G397" s="3" t="s">
        <v>269</v>
      </c>
      <c r="H397" s="3">
        <v>0</v>
      </c>
      <c r="I397" s="3"/>
      <c r="J397" s="3"/>
      <c r="K397" s="3"/>
      <c r="L397" s="3"/>
      <c r="M397" s="3"/>
      <c r="N397" s="3"/>
      <c r="P397" s="2"/>
      <c r="R397" s="2"/>
      <c r="T397" s="2"/>
      <c r="V397" s="2"/>
    </row>
    <row r="398" spans="2:22" ht="32.1" customHeight="1" x14ac:dyDescent="0.25">
      <c r="B398" s="44" t="str">
        <f>_xlfn.CONCAT( VLOOKUP(tbGemLevels[[#This Row],[Name]],tbGems[],MATCH("Prefix",tbGems[#Headers],0),FALSE),".",tbGemLevels[[#This Row],[Level]]," ",tbGemLevels[[#This Row],[Name]])</f>
        <v>6.13.98.36 Chain Support</v>
      </c>
      <c r="C398" s="2" t="s">
        <v>183</v>
      </c>
      <c r="D398" s="3">
        <v>36</v>
      </c>
      <c r="E398" s="3">
        <v>96</v>
      </c>
      <c r="F398" s="3">
        <v>0</v>
      </c>
      <c r="G398" s="3" t="s">
        <v>269</v>
      </c>
      <c r="H398" s="3">
        <v>0</v>
      </c>
      <c r="I398" s="3"/>
      <c r="J398" s="3"/>
      <c r="K398" s="3"/>
      <c r="L398" s="3"/>
      <c r="M398" s="3"/>
      <c r="N398" s="3"/>
      <c r="P398" s="2"/>
      <c r="R398" s="2"/>
      <c r="T398" s="2"/>
      <c r="V398" s="2"/>
    </row>
    <row r="399" spans="2:22" ht="32.1" customHeight="1" x14ac:dyDescent="0.25">
      <c r="B399" s="44" t="str">
        <f>_xlfn.CONCAT( VLOOKUP(tbGemLevels[[#This Row],[Name]],tbGems[],MATCH("Prefix",tbGems[#Headers],0),FALSE),".",tbGemLevels[[#This Row],[Level]]," ",tbGemLevels[[#This Row],[Name]])</f>
        <v>6.13.98.37 Chain Support</v>
      </c>
      <c r="C399" s="2" t="s">
        <v>183</v>
      </c>
      <c r="D399" s="3">
        <v>37</v>
      </c>
      <c r="E399" s="3">
        <v>97</v>
      </c>
      <c r="F399" s="3">
        <v>0</v>
      </c>
      <c r="G399" s="3" t="s">
        <v>269</v>
      </c>
      <c r="H399" s="3">
        <v>0</v>
      </c>
      <c r="I399" s="3"/>
      <c r="J399" s="3"/>
      <c r="K399" s="3"/>
      <c r="L399" s="3"/>
      <c r="M399" s="3"/>
      <c r="N399" s="3"/>
      <c r="P399" s="2"/>
      <c r="R399" s="2"/>
      <c r="T399" s="2"/>
      <c r="V399" s="2"/>
    </row>
    <row r="400" spans="2:22" ht="32.1" customHeight="1" x14ac:dyDescent="0.25">
      <c r="B400" s="44" t="str">
        <f>_xlfn.CONCAT( VLOOKUP(tbGemLevels[[#This Row],[Name]],tbGems[],MATCH("Prefix",tbGems[#Headers],0),FALSE),".",tbGemLevels[[#This Row],[Level]]," ",tbGemLevels[[#This Row],[Name]])</f>
        <v>6.13.98.38 Chain Support</v>
      </c>
      <c r="C400" s="2" t="s">
        <v>183</v>
      </c>
      <c r="D400" s="3">
        <v>38</v>
      </c>
      <c r="E400" s="3">
        <v>98</v>
      </c>
      <c r="F400" s="3">
        <v>0</v>
      </c>
      <c r="G400" s="3" t="s">
        <v>269</v>
      </c>
      <c r="H400" s="3">
        <v>0</v>
      </c>
      <c r="I400" s="3"/>
      <c r="J400" s="3"/>
      <c r="K400" s="3"/>
      <c r="L400" s="3"/>
      <c r="M400" s="3"/>
      <c r="N400" s="3"/>
      <c r="P400" s="2"/>
      <c r="R400" s="2"/>
      <c r="T400" s="2"/>
      <c r="V400" s="2"/>
    </row>
    <row r="401" spans="2:22" ht="32.1" customHeight="1" x14ac:dyDescent="0.25">
      <c r="B401" s="44" t="str">
        <f>_xlfn.CONCAT( VLOOKUP(tbGemLevels[[#This Row],[Name]],tbGems[],MATCH("Prefix",tbGems[#Headers],0),FALSE),".",tbGemLevels[[#This Row],[Level]]," ",tbGemLevels[[#This Row],[Name]])</f>
        <v>6.13.98.39 Chain Support</v>
      </c>
      <c r="C401" s="2" t="s">
        <v>183</v>
      </c>
      <c r="D401" s="3">
        <v>39</v>
      </c>
      <c r="E401" s="3">
        <v>99</v>
      </c>
      <c r="F401" s="3">
        <v>0</v>
      </c>
      <c r="G401" s="3" t="s">
        <v>269</v>
      </c>
      <c r="H401" s="3">
        <v>0</v>
      </c>
      <c r="I401" s="3"/>
      <c r="J401" s="3"/>
      <c r="K401" s="3"/>
      <c r="L401" s="3"/>
      <c r="M401" s="3"/>
      <c r="N401" s="3"/>
      <c r="P401" s="2"/>
      <c r="R401" s="2"/>
      <c r="T401" s="2"/>
      <c r="V401" s="2"/>
    </row>
    <row r="402" spans="2:22" ht="32.1" customHeight="1" x14ac:dyDescent="0.25">
      <c r="B402" s="44" t="str">
        <f>_xlfn.CONCAT( VLOOKUP(tbGemLevels[[#This Row],[Name]],tbGems[],MATCH("Prefix",tbGems[#Headers],0),FALSE),".",tbGemLevels[[#This Row],[Level]]," ",tbGemLevels[[#This Row],[Name]])</f>
        <v>6.13.98.40 Chain Support</v>
      </c>
      <c r="C402" s="2" t="s">
        <v>183</v>
      </c>
      <c r="D402" s="3">
        <v>40</v>
      </c>
      <c r="E402" s="3">
        <v>100</v>
      </c>
      <c r="F402" s="3">
        <v>0</v>
      </c>
      <c r="G402" s="3" t="s">
        <v>269</v>
      </c>
      <c r="H402" s="3">
        <v>0</v>
      </c>
      <c r="I402" s="3"/>
      <c r="J402" s="3"/>
      <c r="K402" s="3"/>
      <c r="L402" s="3"/>
      <c r="M402" s="3"/>
      <c r="N402" s="3"/>
      <c r="P402" s="2"/>
      <c r="R402" s="2"/>
      <c r="T402" s="2"/>
      <c r="V402" s="2"/>
    </row>
    <row r="403" spans="2:22" ht="32.1" customHeight="1" x14ac:dyDescent="0.25">
      <c r="B403" s="44" t="str">
        <f>_xlfn.CONCAT( VLOOKUP(tbGemLevels[[#This Row],[Name]],tbGems[],MATCH("Prefix",tbGems[#Headers],0),FALSE),".",tbGemLevels[[#This Row],[Level]]," ",tbGemLevels[[#This Row],[Name]])</f>
        <v>6.13.108.1 Cobra Lash</v>
      </c>
      <c r="C403" s="2" t="s">
        <v>201</v>
      </c>
      <c r="D403" s="3">
        <v>1</v>
      </c>
      <c r="E403" s="3">
        <v>1</v>
      </c>
      <c r="F403" s="3">
        <v>0</v>
      </c>
      <c r="G403" s="3">
        <v>0</v>
      </c>
      <c r="H403" s="3">
        <v>0</v>
      </c>
      <c r="I403" s="3"/>
      <c r="J403" s="3"/>
      <c r="K403" s="3"/>
      <c r="L403" s="3"/>
      <c r="M403" s="3"/>
      <c r="N403" s="3"/>
      <c r="P403" s="2"/>
      <c r="R403" s="2"/>
      <c r="T403" s="2"/>
      <c r="V403" s="2"/>
    </row>
    <row r="404" spans="2:22" ht="32.1" customHeight="1" x14ac:dyDescent="0.25">
      <c r="B404" s="44" t="str">
        <f>_xlfn.CONCAT( VLOOKUP(tbGemLevels[[#This Row],[Name]],tbGems[],MATCH("Prefix",tbGems[#Headers],0),FALSE),".",tbGemLevels[[#This Row],[Level]]," ",tbGemLevels[[#This Row],[Name]])</f>
        <v>6.13.108.2 Cobra Lash</v>
      </c>
      <c r="C404" s="2" t="s">
        <v>201</v>
      </c>
      <c r="D404" s="3">
        <v>2</v>
      </c>
      <c r="E404" s="3">
        <v>2</v>
      </c>
      <c r="F404" s="3">
        <v>0</v>
      </c>
      <c r="G404" s="3">
        <v>0</v>
      </c>
      <c r="H404" s="3">
        <v>0</v>
      </c>
      <c r="I404" s="3"/>
      <c r="J404" s="3"/>
      <c r="K404" s="3"/>
      <c r="L404" s="3"/>
      <c r="M404" s="3"/>
      <c r="N404" s="3"/>
      <c r="P404" s="2"/>
      <c r="R404" s="2"/>
      <c r="T404" s="2"/>
      <c r="V404" s="2"/>
    </row>
    <row r="405" spans="2:22" ht="32.1" customHeight="1" x14ac:dyDescent="0.25">
      <c r="B405" s="44" t="str">
        <f>_xlfn.CONCAT( VLOOKUP(tbGemLevels[[#This Row],[Name]],tbGems[],MATCH("Prefix",tbGems[#Headers],0),FALSE),".",tbGemLevels[[#This Row],[Level]]," ",tbGemLevels[[#This Row],[Name]])</f>
        <v>6.13.108.3 Cobra Lash</v>
      </c>
      <c r="C405" s="2" t="s">
        <v>201</v>
      </c>
      <c r="D405" s="3">
        <v>3</v>
      </c>
      <c r="E405" s="3">
        <v>4</v>
      </c>
      <c r="F405" s="3">
        <v>0</v>
      </c>
      <c r="G405" s="3">
        <v>0</v>
      </c>
      <c r="H405" s="3">
        <v>0</v>
      </c>
      <c r="I405" s="3"/>
      <c r="J405" s="3"/>
      <c r="K405" s="3"/>
      <c r="L405" s="3"/>
      <c r="M405" s="3"/>
      <c r="N405" s="3"/>
      <c r="P405" s="2"/>
      <c r="R405" s="2"/>
      <c r="T405" s="2"/>
      <c r="V405" s="2"/>
    </row>
    <row r="406" spans="2:22" ht="32.1" customHeight="1" x14ac:dyDescent="0.25">
      <c r="B406" s="44" t="str">
        <f>_xlfn.CONCAT( VLOOKUP(tbGemLevels[[#This Row],[Name]],tbGems[],MATCH("Prefix",tbGems[#Headers],0),FALSE),".",tbGemLevels[[#This Row],[Level]]," ",tbGemLevels[[#This Row],[Name]])</f>
        <v>6.13.108.4 Cobra Lash</v>
      </c>
      <c r="C406" s="2" t="s">
        <v>201</v>
      </c>
      <c r="D406" s="3">
        <v>4</v>
      </c>
      <c r="E406" s="3">
        <v>7</v>
      </c>
      <c r="F406" s="3">
        <v>0</v>
      </c>
      <c r="G406" s="3">
        <v>14</v>
      </c>
      <c r="H406" s="3">
        <v>0</v>
      </c>
      <c r="I406" s="3"/>
      <c r="J406" s="3"/>
      <c r="K406" s="3"/>
      <c r="L406" s="3"/>
      <c r="M406" s="3"/>
      <c r="N406" s="3"/>
      <c r="P406" s="2"/>
      <c r="R406" s="2"/>
      <c r="T406" s="2"/>
      <c r="V406" s="2"/>
    </row>
    <row r="407" spans="2:22" ht="32.1" customHeight="1" x14ac:dyDescent="0.25">
      <c r="B407" s="44" t="str">
        <f>_xlfn.CONCAT( VLOOKUP(tbGemLevels[[#This Row],[Name]],tbGems[],MATCH("Prefix",tbGems[#Headers],0),FALSE),".",tbGemLevels[[#This Row],[Level]]," ",tbGemLevels[[#This Row],[Name]])</f>
        <v>6.13.108.5 Cobra Lash</v>
      </c>
      <c r="C407" s="2" t="s">
        <v>201</v>
      </c>
      <c r="D407" s="3">
        <v>5</v>
      </c>
      <c r="E407" s="3">
        <v>11</v>
      </c>
      <c r="F407" s="3">
        <v>0</v>
      </c>
      <c r="G407" s="3">
        <v>19</v>
      </c>
      <c r="H407" s="3">
        <v>0</v>
      </c>
      <c r="I407" s="3"/>
      <c r="J407" s="3"/>
      <c r="K407" s="3"/>
      <c r="L407" s="3"/>
      <c r="M407" s="3"/>
      <c r="N407" s="3"/>
      <c r="P407" s="2"/>
      <c r="R407" s="2"/>
      <c r="T407" s="2"/>
      <c r="V407" s="2"/>
    </row>
    <row r="408" spans="2:22" ht="32.1" customHeight="1" x14ac:dyDescent="0.25">
      <c r="B408" s="44" t="str">
        <f>_xlfn.CONCAT( VLOOKUP(tbGemLevels[[#This Row],[Name]],tbGems[],MATCH("Prefix",tbGems[#Headers],0),FALSE),".",tbGemLevels[[#This Row],[Level]]," ",tbGemLevels[[#This Row],[Name]])</f>
        <v>6.13.108.6 Cobra Lash</v>
      </c>
      <c r="C408" s="2" t="s">
        <v>201</v>
      </c>
      <c r="D408" s="3">
        <v>6</v>
      </c>
      <c r="E408" s="3">
        <v>16</v>
      </c>
      <c r="F408" s="3">
        <v>0</v>
      </c>
      <c r="G408" s="3">
        <v>26</v>
      </c>
      <c r="H408" s="3">
        <v>18</v>
      </c>
      <c r="I408" s="3"/>
      <c r="J408" s="3"/>
      <c r="K408" s="3"/>
      <c r="L408" s="3"/>
      <c r="M408" s="3"/>
      <c r="N408" s="3"/>
      <c r="P408" s="2"/>
      <c r="R408" s="2"/>
      <c r="T408" s="2"/>
      <c r="V408" s="2"/>
    </row>
    <row r="409" spans="2:22" ht="32.1" customHeight="1" x14ac:dyDescent="0.25">
      <c r="B409" s="44" t="str">
        <f>_xlfn.CONCAT( VLOOKUP(tbGemLevels[[#This Row],[Name]],tbGems[],MATCH("Prefix",tbGems[#Headers],0),FALSE),".",tbGemLevels[[#This Row],[Level]]," ",tbGemLevels[[#This Row],[Name]])</f>
        <v>6.13.108.7 Cobra Lash</v>
      </c>
      <c r="C409" s="2" t="s">
        <v>201</v>
      </c>
      <c r="D409" s="3">
        <v>7</v>
      </c>
      <c r="E409" s="3">
        <v>20</v>
      </c>
      <c r="F409" s="3">
        <v>0</v>
      </c>
      <c r="G409" s="3">
        <v>31</v>
      </c>
      <c r="H409" s="3">
        <v>22</v>
      </c>
      <c r="I409" s="3"/>
      <c r="J409" s="3"/>
      <c r="K409" s="3"/>
      <c r="L409" s="3"/>
      <c r="M409" s="3"/>
      <c r="N409" s="3"/>
      <c r="P409" s="2"/>
      <c r="R409" s="2"/>
      <c r="T409" s="2"/>
      <c r="V409" s="2"/>
    </row>
    <row r="410" spans="2:22" ht="32.1" customHeight="1" x14ac:dyDescent="0.25">
      <c r="B410" s="44" t="str">
        <f>_xlfn.CONCAT( VLOOKUP(tbGemLevels[[#This Row],[Name]],tbGems[],MATCH("Prefix",tbGems[#Headers],0),FALSE),".",tbGemLevels[[#This Row],[Level]]," ",tbGemLevels[[#This Row],[Name]])</f>
        <v>6.13.108.8 Cobra Lash</v>
      </c>
      <c r="C410" s="2" t="s">
        <v>201</v>
      </c>
      <c r="D410" s="3">
        <v>8</v>
      </c>
      <c r="E410" s="3">
        <v>24</v>
      </c>
      <c r="F410" s="3">
        <v>0</v>
      </c>
      <c r="G410" s="3">
        <v>37</v>
      </c>
      <c r="H410" s="3">
        <v>25</v>
      </c>
      <c r="I410" s="3"/>
      <c r="J410" s="3"/>
      <c r="K410" s="3"/>
      <c r="L410" s="3"/>
      <c r="M410" s="3"/>
      <c r="N410" s="3"/>
      <c r="P410" s="2"/>
      <c r="R410" s="2"/>
      <c r="T410" s="2"/>
      <c r="V410" s="2"/>
    </row>
    <row r="411" spans="2:22" ht="32.1" customHeight="1" x14ac:dyDescent="0.25">
      <c r="B411" s="44" t="str">
        <f>_xlfn.CONCAT( VLOOKUP(tbGemLevels[[#This Row],[Name]],tbGems[],MATCH("Prefix",tbGems[#Headers],0),FALSE),".",tbGemLevels[[#This Row],[Level]]," ",tbGemLevels[[#This Row],[Name]])</f>
        <v>6.13.108.9 Cobra Lash</v>
      </c>
      <c r="C411" s="2" t="s">
        <v>201</v>
      </c>
      <c r="D411" s="3">
        <v>9</v>
      </c>
      <c r="E411" s="3">
        <v>28</v>
      </c>
      <c r="F411" s="3">
        <v>0</v>
      </c>
      <c r="G411" s="3">
        <v>42</v>
      </c>
      <c r="H411" s="3">
        <v>29</v>
      </c>
      <c r="I411" s="3"/>
      <c r="J411" s="3"/>
      <c r="K411" s="3"/>
      <c r="L411" s="3"/>
      <c r="M411" s="3"/>
      <c r="N411" s="3"/>
      <c r="P411" s="2"/>
      <c r="R411" s="2"/>
      <c r="T411" s="2"/>
      <c r="V411" s="2"/>
    </row>
    <row r="412" spans="2:22" ht="32.1" customHeight="1" x14ac:dyDescent="0.25">
      <c r="B412" s="44" t="str">
        <f>_xlfn.CONCAT( VLOOKUP(tbGemLevels[[#This Row],[Name]],tbGems[],MATCH("Prefix",tbGems[#Headers],0),FALSE),".",tbGemLevels[[#This Row],[Level]]," ",tbGemLevels[[#This Row],[Name]])</f>
        <v>6.13.108.10 Cobra Lash</v>
      </c>
      <c r="C412" s="2" t="s">
        <v>201</v>
      </c>
      <c r="D412" s="3">
        <v>10</v>
      </c>
      <c r="E412" s="3">
        <v>32</v>
      </c>
      <c r="F412" s="3">
        <v>0</v>
      </c>
      <c r="G412" s="3">
        <v>47</v>
      </c>
      <c r="H412" s="3">
        <v>33</v>
      </c>
      <c r="I412" s="3"/>
      <c r="J412" s="3"/>
      <c r="K412" s="3"/>
      <c r="L412" s="3"/>
      <c r="M412" s="3"/>
      <c r="N412" s="3"/>
      <c r="P412" s="2"/>
      <c r="R412" s="2"/>
      <c r="T412" s="2"/>
      <c r="V412" s="2"/>
    </row>
    <row r="413" spans="2:22" ht="32.1" customHeight="1" x14ac:dyDescent="0.25">
      <c r="B413" s="44" t="str">
        <f>_xlfn.CONCAT( VLOOKUP(tbGemLevels[[#This Row],[Name]],tbGems[],MATCH("Prefix",tbGems[#Headers],0),FALSE),".",tbGemLevels[[#This Row],[Level]]," ",tbGemLevels[[#This Row],[Name]])</f>
        <v>6.13.108.11 Cobra Lash</v>
      </c>
      <c r="C413" s="2" t="s">
        <v>201</v>
      </c>
      <c r="D413" s="3">
        <v>11</v>
      </c>
      <c r="E413" s="3">
        <v>36</v>
      </c>
      <c r="F413" s="3">
        <v>0</v>
      </c>
      <c r="G413" s="3">
        <v>52</v>
      </c>
      <c r="H413" s="3">
        <v>36</v>
      </c>
      <c r="I413" s="3"/>
      <c r="J413" s="3"/>
      <c r="K413" s="3"/>
      <c r="L413" s="3"/>
      <c r="M413" s="3"/>
      <c r="N413" s="3"/>
      <c r="P413" s="2"/>
      <c r="R413" s="2"/>
      <c r="T413" s="2"/>
      <c r="V413" s="2"/>
    </row>
    <row r="414" spans="2:22" ht="32.1" customHeight="1" x14ac:dyDescent="0.25">
      <c r="B414" s="44" t="str">
        <f>_xlfn.CONCAT( VLOOKUP(tbGemLevels[[#This Row],[Name]],tbGems[],MATCH("Prefix",tbGems[#Headers],0),FALSE),".",tbGemLevels[[#This Row],[Level]]," ",tbGemLevels[[#This Row],[Name]])</f>
        <v>6.13.108.12 Cobra Lash</v>
      </c>
      <c r="C414" s="2" t="s">
        <v>201</v>
      </c>
      <c r="D414" s="3">
        <v>12</v>
      </c>
      <c r="E414" s="3">
        <v>40</v>
      </c>
      <c r="F414" s="3">
        <v>0</v>
      </c>
      <c r="G414" s="3">
        <v>58</v>
      </c>
      <c r="H414" s="3">
        <v>40</v>
      </c>
      <c r="I414" s="3"/>
      <c r="J414" s="3"/>
      <c r="K414" s="3"/>
      <c r="L414" s="3"/>
      <c r="M414" s="3"/>
      <c r="N414" s="3"/>
      <c r="P414" s="2"/>
      <c r="R414" s="2"/>
      <c r="T414" s="2"/>
      <c r="V414" s="2"/>
    </row>
    <row r="415" spans="2:22" ht="32.1" customHeight="1" x14ac:dyDescent="0.25">
      <c r="B415" s="44" t="str">
        <f>_xlfn.CONCAT( VLOOKUP(tbGemLevels[[#This Row],[Name]],tbGems[],MATCH("Prefix",tbGems[#Headers],0),FALSE),".",tbGemLevels[[#This Row],[Level]]," ",tbGemLevels[[#This Row],[Name]])</f>
        <v>6.13.108.13 Cobra Lash</v>
      </c>
      <c r="C415" s="2" t="s">
        <v>201</v>
      </c>
      <c r="D415" s="3">
        <v>13</v>
      </c>
      <c r="E415" s="3">
        <v>44</v>
      </c>
      <c r="F415" s="3">
        <v>0</v>
      </c>
      <c r="G415" s="3">
        <v>63</v>
      </c>
      <c r="H415" s="3">
        <v>44</v>
      </c>
      <c r="I415" s="3"/>
      <c r="J415" s="3"/>
      <c r="K415" s="3"/>
      <c r="L415" s="3"/>
      <c r="M415" s="3"/>
      <c r="N415" s="3"/>
      <c r="P415" s="2"/>
      <c r="R415" s="2"/>
      <c r="T415" s="2"/>
      <c r="V415" s="2"/>
    </row>
    <row r="416" spans="2:22" ht="32.1" customHeight="1" x14ac:dyDescent="0.25">
      <c r="B416" s="44" t="str">
        <f>_xlfn.CONCAT( VLOOKUP(tbGemLevels[[#This Row],[Name]],tbGems[],MATCH("Prefix",tbGems[#Headers],0),FALSE),".",tbGemLevels[[#This Row],[Level]]," ",tbGemLevels[[#This Row],[Name]])</f>
        <v>6.13.108.14 Cobra Lash</v>
      </c>
      <c r="C416" s="2" t="s">
        <v>201</v>
      </c>
      <c r="D416" s="3">
        <v>14</v>
      </c>
      <c r="E416" s="3">
        <v>48</v>
      </c>
      <c r="F416" s="3">
        <v>0</v>
      </c>
      <c r="G416" s="3">
        <v>68</v>
      </c>
      <c r="H416" s="3">
        <v>48</v>
      </c>
      <c r="I416" s="3"/>
      <c r="J416" s="3"/>
      <c r="K416" s="3"/>
      <c r="L416" s="3"/>
      <c r="M416" s="3"/>
      <c r="N416" s="3"/>
      <c r="P416" s="2"/>
      <c r="R416" s="2"/>
      <c r="T416" s="2"/>
      <c r="V416" s="2"/>
    </row>
    <row r="417" spans="2:22" ht="32.1" customHeight="1" x14ac:dyDescent="0.25">
      <c r="B417" s="44" t="str">
        <f>_xlfn.CONCAT( VLOOKUP(tbGemLevels[[#This Row],[Name]],tbGems[],MATCH("Prefix",tbGems[#Headers],0),FALSE),".",tbGemLevels[[#This Row],[Level]]," ",tbGemLevels[[#This Row],[Name]])</f>
        <v>6.13.108.15 Cobra Lash</v>
      </c>
      <c r="C417" s="2" t="s">
        <v>201</v>
      </c>
      <c r="D417" s="3">
        <v>15</v>
      </c>
      <c r="E417" s="3">
        <v>52</v>
      </c>
      <c r="F417" s="3">
        <v>0</v>
      </c>
      <c r="G417" s="3">
        <v>74</v>
      </c>
      <c r="H417" s="3">
        <v>51</v>
      </c>
      <c r="I417" s="3"/>
      <c r="J417" s="3"/>
      <c r="K417" s="3"/>
      <c r="L417" s="3"/>
      <c r="M417" s="3"/>
      <c r="N417" s="3"/>
      <c r="P417" s="2"/>
      <c r="R417" s="2"/>
      <c r="T417" s="2"/>
      <c r="V417" s="2"/>
    </row>
    <row r="418" spans="2:22" ht="32.1" customHeight="1" x14ac:dyDescent="0.25">
      <c r="B418" s="44" t="str">
        <f>_xlfn.CONCAT( VLOOKUP(tbGemLevels[[#This Row],[Name]],tbGems[],MATCH("Prefix",tbGems[#Headers],0),FALSE),".",tbGemLevels[[#This Row],[Level]]," ",tbGemLevels[[#This Row],[Name]])</f>
        <v>6.13.108.16 Cobra Lash</v>
      </c>
      <c r="C418" s="2" t="s">
        <v>201</v>
      </c>
      <c r="D418" s="3">
        <v>16</v>
      </c>
      <c r="E418" s="3">
        <v>56</v>
      </c>
      <c r="F418" s="3">
        <v>0</v>
      </c>
      <c r="G418" s="3">
        <v>79</v>
      </c>
      <c r="H418" s="3">
        <v>55</v>
      </c>
      <c r="I418" s="3"/>
      <c r="J418" s="3"/>
      <c r="K418" s="3"/>
      <c r="L418" s="3"/>
      <c r="M418" s="3"/>
      <c r="N418" s="3"/>
      <c r="P418" s="2"/>
      <c r="R418" s="2"/>
      <c r="T418" s="2"/>
      <c r="V418" s="2"/>
    </row>
    <row r="419" spans="2:22" ht="32.1" customHeight="1" x14ac:dyDescent="0.25">
      <c r="B419" s="44" t="str">
        <f>_xlfn.CONCAT( VLOOKUP(tbGemLevels[[#This Row],[Name]],tbGems[],MATCH("Prefix",tbGems[#Headers],0),FALSE),".",tbGemLevels[[#This Row],[Level]]," ",tbGemLevels[[#This Row],[Name]])</f>
        <v>6.13.108.17 Cobra Lash</v>
      </c>
      <c r="C419" s="2" t="s">
        <v>201</v>
      </c>
      <c r="D419" s="3">
        <v>17</v>
      </c>
      <c r="E419" s="3">
        <v>60</v>
      </c>
      <c r="F419" s="3">
        <v>0</v>
      </c>
      <c r="G419" s="3">
        <v>84</v>
      </c>
      <c r="H419" s="3">
        <v>59</v>
      </c>
      <c r="I419" s="3"/>
      <c r="J419" s="3"/>
      <c r="K419" s="3"/>
      <c r="L419" s="3"/>
      <c r="M419" s="3"/>
      <c r="N419" s="3"/>
      <c r="P419" s="2"/>
      <c r="R419" s="2"/>
      <c r="T419" s="2"/>
      <c r="V419" s="2"/>
    </row>
    <row r="420" spans="2:22" ht="32.1" customHeight="1" x14ac:dyDescent="0.25">
      <c r="B420" s="44" t="str">
        <f>_xlfn.CONCAT( VLOOKUP(tbGemLevels[[#This Row],[Name]],tbGems[],MATCH("Prefix",tbGems[#Headers],0),FALSE),".",tbGemLevels[[#This Row],[Level]]," ",tbGemLevels[[#This Row],[Name]])</f>
        <v>6.13.108.18 Cobra Lash</v>
      </c>
      <c r="C420" s="2" t="s">
        <v>201</v>
      </c>
      <c r="D420" s="3">
        <v>18</v>
      </c>
      <c r="E420" s="3">
        <v>64</v>
      </c>
      <c r="F420" s="3">
        <v>0</v>
      </c>
      <c r="G420" s="3">
        <v>90</v>
      </c>
      <c r="H420" s="3">
        <v>62</v>
      </c>
      <c r="I420" s="3"/>
      <c r="J420" s="3"/>
      <c r="K420" s="3"/>
      <c r="L420" s="3"/>
      <c r="M420" s="3"/>
      <c r="N420" s="3"/>
      <c r="P420" s="2"/>
      <c r="R420" s="2"/>
      <c r="T420" s="2"/>
      <c r="V420" s="2"/>
    </row>
    <row r="421" spans="2:22" ht="32.1" customHeight="1" x14ac:dyDescent="0.25">
      <c r="B421" s="44" t="str">
        <f>_xlfn.CONCAT( VLOOKUP(tbGemLevels[[#This Row],[Name]],tbGems[],MATCH("Prefix",tbGems[#Headers],0),FALSE),".",tbGemLevels[[#This Row],[Level]]," ",tbGemLevels[[#This Row],[Name]])</f>
        <v>6.13.108.19 Cobra Lash</v>
      </c>
      <c r="C421" s="2" t="s">
        <v>201</v>
      </c>
      <c r="D421" s="3">
        <v>19</v>
      </c>
      <c r="E421" s="3">
        <v>67</v>
      </c>
      <c r="F421" s="3">
        <v>0</v>
      </c>
      <c r="G421" s="3">
        <v>94</v>
      </c>
      <c r="H421" s="3">
        <v>65</v>
      </c>
      <c r="I421" s="3"/>
      <c r="J421" s="3"/>
      <c r="K421" s="3"/>
      <c r="L421" s="3"/>
      <c r="M421" s="3"/>
      <c r="N421" s="3"/>
      <c r="P421" s="2"/>
      <c r="R421" s="2"/>
      <c r="T421" s="2"/>
      <c r="V421" s="2"/>
    </row>
    <row r="422" spans="2:22" ht="32.1" customHeight="1" x14ac:dyDescent="0.25">
      <c r="B422" s="44" t="str">
        <f>_xlfn.CONCAT( VLOOKUP(tbGemLevels[[#This Row],[Name]],tbGems[],MATCH("Prefix",tbGems[#Headers],0),FALSE),".",tbGemLevels[[#This Row],[Level]]," ",tbGemLevels[[#This Row],[Name]])</f>
        <v>6.13.108.20 Cobra Lash</v>
      </c>
      <c r="C422" s="2" t="s">
        <v>201</v>
      </c>
      <c r="D422" s="3">
        <v>20</v>
      </c>
      <c r="E422" s="3">
        <v>70</v>
      </c>
      <c r="F422" s="3">
        <v>0</v>
      </c>
      <c r="G422" s="3">
        <v>98</v>
      </c>
      <c r="H422" s="3">
        <v>68</v>
      </c>
      <c r="I422" s="3"/>
      <c r="J422" s="3"/>
      <c r="K422" s="3"/>
      <c r="L422" s="3"/>
      <c r="M422" s="3"/>
      <c r="N422" s="3"/>
      <c r="P422" s="2"/>
      <c r="R422" s="2"/>
      <c r="T422" s="2"/>
      <c r="V422" s="2"/>
    </row>
    <row r="423" spans="2:22" ht="32.1" customHeight="1" x14ac:dyDescent="0.25">
      <c r="B423" s="44" t="str">
        <f>_xlfn.CONCAT( VLOOKUP(tbGemLevels[[#This Row],[Name]],tbGems[],MATCH("Prefix",tbGems[#Headers],0),FALSE),".",tbGemLevels[[#This Row],[Level]]," ",tbGemLevels[[#This Row],[Name]])</f>
        <v>6.13.108.21 Cobra Lash</v>
      </c>
      <c r="C423" s="2" t="s">
        <v>201</v>
      </c>
      <c r="D423" s="3">
        <v>21</v>
      </c>
      <c r="E423" s="3">
        <v>72</v>
      </c>
      <c r="F423" s="3">
        <v>0</v>
      </c>
      <c r="G423" s="3">
        <v>100</v>
      </c>
      <c r="H423" s="3">
        <v>70</v>
      </c>
      <c r="I423" s="3"/>
      <c r="J423" s="3"/>
      <c r="K423" s="3"/>
      <c r="L423" s="3"/>
      <c r="M423" s="3"/>
      <c r="N423" s="3"/>
      <c r="P423" s="2"/>
      <c r="R423" s="2"/>
      <c r="T423" s="2"/>
      <c r="V423" s="2"/>
    </row>
    <row r="424" spans="2:22" ht="32.1" customHeight="1" x14ac:dyDescent="0.25">
      <c r="B424" s="44" t="str">
        <f>_xlfn.CONCAT( VLOOKUP(tbGemLevels[[#This Row],[Name]],tbGems[],MATCH("Prefix",tbGems[#Headers],0),FALSE),".",tbGemLevels[[#This Row],[Level]]," ",tbGemLevels[[#This Row],[Name]])</f>
        <v>6.13.108.22 Cobra Lash</v>
      </c>
      <c r="C424" s="2" t="s">
        <v>201</v>
      </c>
      <c r="D424" s="3">
        <v>22</v>
      </c>
      <c r="E424" s="3">
        <v>74</v>
      </c>
      <c r="F424" s="3">
        <v>0</v>
      </c>
      <c r="G424" s="3" t="s">
        <v>269</v>
      </c>
      <c r="H424" s="3" t="s">
        <v>269</v>
      </c>
      <c r="I424" s="3"/>
      <c r="J424" s="3"/>
      <c r="K424" s="3"/>
      <c r="L424" s="3"/>
      <c r="M424" s="3"/>
      <c r="N424" s="3"/>
      <c r="P424" s="2"/>
      <c r="R424" s="2"/>
      <c r="T424" s="2"/>
      <c r="V424" s="2"/>
    </row>
    <row r="425" spans="2:22" ht="32.1" customHeight="1" x14ac:dyDescent="0.25">
      <c r="B425" s="44" t="str">
        <f>_xlfn.CONCAT( VLOOKUP(tbGemLevels[[#This Row],[Name]],tbGems[],MATCH("Prefix",tbGems[#Headers],0),FALSE),".",tbGemLevels[[#This Row],[Level]]," ",tbGemLevels[[#This Row],[Name]])</f>
        <v>6.13.108.23 Cobra Lash</v>
      </c>
      <c r="C425" s="2" t="s">
        <v>201</v>
      </c>
      <c r="D425" s="3">
        <v>23</v>
      </c>
      <c r="E425" s="3">
        <v>76</v>
      </c>
      <c r="F425" s="3">
        <v>0</v>
      </c>
      <c r="G425" s="3" t="s">
        <v>269</v>
      </c>
      <c r="H425" s="3" t="s">
        <v>269</v>
      </c>
      <c r="I425" s="3"/>
      <c r="J425" s="3"/>
      <c r="K425" s="3"/>
      <c r="L425" s="3"/>
      <c r="M425" s="3"/>
      <c r="N425" s="3"/>
      <c r="P425" s="2"/>
      <c r="R425" s="2"/>
      <c r="T425" s="2"/>
      <c r="V425" s="2"/>
    </row>
    <row r="426" spans="2:22" ht="32.1" customHeight="1" x14ac:dyDescent="0.25">
      <c r="B426" s="44" t="str">
        <f>_xlfn.CONCAT( VLOOKUP(tbGemLevels[[#This Row],[Name]],tbGems[],MATCH("Prefix",tbGems[#Headers],0),FALSE),".",tbGemLevels[[#This Row],[Level]]," ",tbGemLevels[[#This Row],[Name]])</f>
        <v>6.13.108.24 Cobra Lash</v>
      </c>
      <c r="C426" s="2" t="s">
        <v>201</v>
      </c>
      <c r="D426" s="3">
        <v>24</v>
      </c>
      <c r="E426" s="3">
        <v>78</v>
      </c>
      <c r="F426" s="3">
        <v>0</v>
      </c>
      <c r="G426" s="3" t="s">
        <v>269</v>
      </c>
      <c r="H426" s="3" t="s">
        <v>269</v>
      </c>
      <c r="I426" s="3"/>
      <c r="J426" s="3"/>
      <c r="K426" s="3"/>
      <c r="L426" s="3"/>
      <c r="M426" s="3"/>
      <c r="N426" s="3"/>
      <c r="P426" s="2"/>
      <c r="R426" s="2"/>
      <c r="T426" s="2"/>
      <c r="V426" s="2"/>
    </row>
    <row r="427" spans="2:22" ht="32.1" customHeight="1" x14ac:dyDescent="0.25">
      <c r="B427" s="44" t="str">
        <f>_xlfn.CONCAT( VLOOKUP(tbGemLevels[[#This Row],[Name]],tbGems[],MATCH("Prefix",tbGems[#Headers],0),FALSE),".",tbGemLevels[[#This Row],[Level]]," ",tbGemLevels[[#This Row],[Name]])</f>
        <v>6.13.108.25 Cobra Lash</v>
      </c>
      <c r="C427" s="2" t="s">
        <v>201</v>
      </c>
      <c r="D427" s="3">
        <v>25</v>
      </c>
      <c r="E427" s="3">
        <v>80</v>
      </c>
      <c r="F427" s="3">
        <v>0</v>
      </c>
      <c r="G427" s="3" t="s">
        <v>269</v>
      </c>
      <c r="H427" s="3" t="s">
        <v>269</v>
      </c>
      <c r="I427" s="3"/>
      <c r="J427" s="3"/>
      <c r="K427" s="3"/>
      <c r="L427" s="3"/>
      <c r="M427" s="3"/>
      <c r="N427" s="3"/>
      <c r="P427" s="2"/>
      <c r="R427" s="2"/>
      <c r="T427" s="2"/>
      <c r="V427" s="2"/>
    </row>
    <row r="428" spans="2:22" ht="32.1" customHeight="1" x14ac:dyDescent="0.25">
      <c r="B428" s="44" t="str">
        <f>_xlfn.CONCAT( VLOOKUP(tbGemLevels[[#This Row],[Name]],tbGems[],MATCH("Prefix",tbGems[#Headers],0),FALSE),".",tbGemLevels[[#This Row],[Level]]," ",tbGemLevels[[#This Row],[Name]])</f>
        <v>6.13.108.26 Cobra Lash</v>
      </c>
      <c r="C428" s="2" t="s">
        <v>201</v>
      </c>
      <c r="D428" s="3">
        <v>26</v>
      </c>
      <c r="E428" s="3">
        <v>82</v>
      </c>
      <c r="F428" s="3">
        <v>0</v>
      </c>
      <c r="G428" s="3" t="s">
        <v>269</v>
      </c>
      <c r="H428" s="3" t="s">
        <v>269</v>
      </c>
      <c r="I428" s="3"/>
      <c r="J428" s="3"/>
      <c r="K428" s="3"/>
      <c r="L428" s="3"/>
      <c r="M428" s="3"/>
      <c r="N428" s="3"/>
      <c r="P428" s="2"/>
      <c r="R428" s="2"/>
      <c r="T428" s="2"/>
      <c r="V428" s="2"/>
    </row>
    <row r="429" spans="2:22" ht="32.1" customHeight="1" x14ac:dyDescent="0.25">
      <c r="B429" s="44" t="str">
        <f>_xlfn.CONCAT( VLOOKUP(tbGemLevels[[#This Row],[Name]],tbGems[],MATCH("Prefix",tbGems[#Headers],0),FALSE),".",tbGemLevels[[#This Row],[Level]]," ",tbGemLevels[[#This Row],[Name]])</f>
        <v>6.13.108.27 Cobra Lash</v>
      </c>
      <c r="C429" s="2" t="s">
        <v>201</v>
      </c>
      <c r="D429" s="3">
        <v>27</v>
      </c>
      <c r="E429" s="3">
        <v>84</v>
      </c>
      <c r="F429" s="3">
        <v>0</v>
      </c>
      <c r="G429" s="3" t="s">
        <v>269</v>
      </c>
      <c r="H429" s="3" t="s">
        <v>269</v>
      </c>
      <c r="I429" s="3"/>
      <c r="J429" s="3"/>
      <c r="K429" s="3"/>
      <c r="L429" s="3"/>
      <c r="M429" s="3"/>
      <c r="N429" s="3"/>
      <c r="P429" s="2"/>
      <c r="R429" s="2"/>
      <c r="T429" s="2"/>
      <c r="V429" s="2"/>
    </row>
    <row r="430" spans="2:22" ht="32.1" customHeight="1" x14ac:dyDescent="0.25">
      <c r="B430" s="44" t="str">
        <f>_xlfn.CONCAT( VLOOKUP(tbGemLevels[[#This Row],[Name]],tbGems[],MATCH("Prefix",tbGems[#Headers],0),FALSE),".",tbGemLevels[[#This Row],[Level]]," ",tbGemLevels[[#This Row],[Name]])</f>
        <v>6.13.108.28 Cobra Lash</v>
      </c>
      <c r="C430" s="2" t="s">
        <v>201</v>
      </c>
      <c r="D430" s="3">
        <v>28</v>
      </c>
      <c r="E430" s="3">
        <v>86</v>
      </c>
      <c r="F430" s="3">
        <v>0</v>
      </c>
      <c r="G430" s="3" t="s">
        <v>269</v>
      </c>
      <c r="H430" s="3" t="s">
        <v>269</v>
      </c>
      <c r="I430" s="3"/>
      <c r="J430" s="3"/>
      <c r="K430" s="3"/>
      <c r="L430" s="3"/>
      <c r="M430" s="3"/>
      <c r="N430" s="3"/>
      <c r="P430" s="2"/>
      <c r="R430" s="2"/>
      <c r="T430" s="2"/>
      <c r="V430" s="2"/>
    </row>
    <row r="431" spans="2:22" ht="32.1" customHeight="1" x14ac:dyDescent="0.25">
      <c r="B431" s="44" t="str">
        <f>_xlfn.CONCAT( VLOOKUP(tbGemLevels[[#This Row],[Name]],tbGems[],MATCH("Prefix",tbGems[#Headers],0),FALSE),".",tbGemLevels[[#This Row],[Level]]," ",tbGemLevels[[#This Row],[Name]])</f>
        <v>6.13.108.29 Cobra Lash</v>
      </c>
      <c r="C431" s="2" t="s">
        <v>201</v>
      </c>
      <c r="D431" s="3">
        <v>29</v>
      </c>
      <c r="E431" s="3">
        <v>88</v>
      </c>
      <c r="F431" s="3">
        <v>0</v>
      </c>
      <c r="G431" s="3" t="s">
        <v>269</v>
      </c>
      <c r="H431" s="3" t="s">
        <v>269</v>
      </c>
      <c r="I431" s="3"/>
      <c r="J431" s="3"/>
      <c r="K431" s="3"/>
      <c r="L431" s="3"/>
      <c r="M431" s="3"/>
      <c r="N431" s="3"/>
      <c r="P431" s="2"/>
      <c r="R431" s="2"/>
      <c r="T431" s="2"/>
      <c r="V431" s="2"/>
    </row>
    <row r="432" spans="2:22" ht="32.1" customHeight="1" x14ac:dyDescent="0.25">
      <c r="B432" s="44" t="str">
        <f>_xlfn.CONCAT( VLOOKUP(tbGemLevels[[#This Row],[Name]],tbGems[],MATCH("Prefix",tbGems[#Headers],0),FALSE),".",tbGemLevels[[#This Row],[Level]]," ",tbGemLevels[[#This Row],[Name]])</f>
        <v>6.13.108.30 Cobra Lash</v>
      </c>
      <c r="C432" s="2" t="s">
        <v>201</v>
      </c>
      <c r="D432" s="3">
        <v>30</v>
      </c>
      <c r="E432" s="3">
        <v>90</v>
      </c>
      <c r="F432" s="3">
        <v>0</v>
      </c>
      <c r="G432" s="3" t="s">
        <v>269</v>
      </c>
      <c r="H432" s="3" t="s">
        <v>269</v>
      </c>
      <c r="I432" s="3"/>
      <c r="J432" s="3"/>
      <c r="K432" s="3"/>
      <c r="L432" s="3"/>
      <c r="M432" s="3"/>
      <c r="N432" s="3"/>
      <c r="P432" s="2"/>
      <c r="R432" s="2"/>
      <c r="T432" s="2"/>
      <c r="V432" s="2"/>
    </row>
    <row r="433" spans="2:22" ht="32.1" customHeight="1" x14ac:dyDescent="0.25">
      <c r="B433" s="44" t="str">
        <f>_xlfn.CONCAT( VLOOKUP(tbGemLevels[[#This Row],[Name]],tbGems[],MATCH("Prefix",tbGems[#Headers],0),FALSE),".",tbGemLevels[[#This Row],[Level]]," ",tbGemLevels[[#This Row],[Name]])</f>
        <v>6.13.108.31 Cobra Lash</v>
      </c>
      <c r="C433" s="2" t="s">
        <v>201</v>
      </c>
      <c r="D433" s="3">
        <v>31</v>
      </c>
      <c r="E433" s="3">
        <v>91</v>
      </c>
      <c r="F433" s="3">
        <v>0</v>
      </c>
      <c r="G433" s="3" t="s">
        <v>269</v>
      </c>
      <c r="H433" s="3" t="s">
        <v>269</v>
      </c>
      <c r="I433" s="3"/>
      <c r="J433" s="3"/>
      <c r="K433" s="3"/>
      <c r="L433" s="3"/>
      <c r="M433" s="3"/>
      <c r="N433" s="3"/>
      <c r="P433" s="2"/>
      <c r="R433" s="2"/>
      <c r="T433" s="2"/>
      <c r="V433" s="2"/>
    </row>
    <row r="434" spans="2:22" ht="32.1" customHeight="1" x14ac:dyDescent="0.25">
      <c r="B434" s="44" t="str">
        <f>_xlfn.CONCAT( VLOOKUP(tbGemLevels[[#This Row],[Name]],tbGems[],MATCH("Prefix",tbGems[#Headers],0),FALSE),".",tbGemLevels[[#This Row],[Level]]," ",tbGemLevels[[#This Row],[Name]])</f>
        <v>6.13.108.32 Cobra Lash</v>
      </c>
      <c r="C434" s="2" t="s">
        <v>201</v>
      </c>
      <c r="D434" s="3">
        <v>32</v>
      </c>
      <c r="E434" s="3">
        <v>92</v>
      </c>
      <c r="F434" s="3">
        <v>0</v>
      </c>
      <c r="G434" s="3" t="s">
        <v>269</v>
      </c>
      <c r="H434" s="3" t="s">
        <v>269</v>
      </c>
      <c r="I434" s="3"/>
      <c r="J434" s="3"/>
      <c r="K434" s="3"/>
      <c r="L434" s="3"/>
      <c r="M434" s="3"/>
      <c r="N434" s="3"/>
      <c r="P434" s="2"/>
      <c r="R434" s="2"/>
      <c r="T434" s="2"/>
      <c r="V434" s="2"/>
    </row>
    <row r="435" spans="2:22" ht="32.1" customHeight="1" x14ac:dyDescent="0.25">
      <c r="B435" s="44" t="str">
        <f>_xlfn.CONCAT( VLOOKUP(tbGemLevels[[#This Row],[Name]],tbGems[],MATCH("Prefix",tbGems[#Headers],0),FALSE),".",tbGemLevels[[#This Row],[Level]]," ",tbGemLevels[[#This Row],[Name]])</f>
        <v>6.13.108.33 Cobra Lash</v>
      </c>
      <c r="C435" s="2" t="s">
        <v>201</v>
      </c>
      <c r="D435" s="3">
        <v>33</v>
      </c>
      <c r="E435" s="3">
        <v>93</v>
      </c>
      <c r="F435" s="3">
        <v>0</v>
      </c>
      <c r="G435" s="3" t="s">
        <v>269</v>
      </c>
      <c r="H435" s="3" t="s">
        <v>269</v>
      </c>
      <c r="I435" s="3"/>
      <c r="J435" s="3"/>
      <c r="K435" s="3"/>
      <c r="L435" s="3"/>
      <c r="M435" s="3"/>
      <c r="N435" s="3"/>
      <c r="P435" s="2"/>
      <c r="R435" s="2"/>
      <c r="T435" s="2"/>
      <c r="V435" s="2"/>
    </row>
    <row r="436" spans="2:22" ht="32.1" customHeight="1" x14ac:dyDescent="0.25">
      <c r="B436" s="44" t="str">
        <f>_xlfn.CONCAT( VLOOKUP(tbGemLevels[[#This Row],[Name]],tbGems[],MATCH("Prefix",tbGems[#Headers],0),FALSE),".",tbGemLevels[[#This Row],[Level]]," ",tbGemLevels[[#This Row],[Name]])</f>
        <v>6.13.108.34 Cobra Lash</v>
      </c>
      <c r="C436" s="2" t="s">
        <v>201</v>
      </c>
      <c r="D436" s="3">
        <v>34</v>
      </c>
      <c r="E436" s="3">
        <v>94</v>
      </c>
      <c r="F436" s="3">
        <v>0</v>
      </c>
      <c r="G436" s="3" t="s">
        <v>269</v>
      </c>
      <c r="H436" s="3" t="s">
        <v>269</v>
      </c>
      <c r="I436" s="3"/>
      <c r="J436" s="3"/>
      <c r="K436" s="3"/>
      <c r="L436" s="3"/>
      <c r="M436" s="3"/>
      <c r="N436" s="3"/>
      <c r="P436" s="2"/>
      <c r="R436" s="2"/>
      <c r="T436" s="2"/>
      <c r="V436" s="2"/>
    </row>
    <row r="437" spans="2:22" ht="32.1" customHeight="1" x14ac:dyDescent="0.25">
      <c r="B437" s="44" t="str">
        <f>_xlfn.CONCAT( VLOOKUP(tbGemLevels[[#This Row],[Name]],tbGems[],MATCH("Prefix",tbGems[#Headers],0),FALSE),".",tbGemLevels[[#This Row],[Level]]," ",tbGemLevels[[#This Row],[Name]])</f>
        <v>6.13.108.35 Cobra Lash</v>
      </c>
      <c r="C437" s="2" t="s">
        <v>201</v>
      </c>
      <c r="D437" s="3">
        <v>35</v>
      </c>
      <c r="E437" s="3">
        <v>95</v>
      </c>
      <c r="F437" s="3">
        <v>0</v>
      </c>
      <c r="G437" s="3" t="s">
        <v>269</v>
      </c>
      <c r="H437" s="3" t="s">
        <v>269</v>
      </c>
      <c r="I437" s="3"/>
      <c r="J437" s="3"/>
      <c r="K437" s="3"/>
      <c r="L437" s="3"/>
      <c r="M437" s="3"/>
      <c r="N437" s="3"/>
      <c r="P437" s="2"/>
      <c r="R437" s="2"/>
      <c r="T437" s="2"/>
      <c r="V437" s="2"/>
    </row>
    <row r="438" spans="2:22" ht="32.1" customHeight="1" x14ac:dyDescent="0.25">
      <c r="B438" s="44" t="str">
        <f>_xlfn.CONCAT( VLOOKUP(tbGemLevels[[#This Row],[Name]],tbGems[],MATCH("Prefix",tbGems[#Headers],0),FALSE),".",tbGemLevels[[#This Row],[Level]]," ",tbGemLevels[[#This Row],[Name]])</f>
        <v>6.13.108.36 Cobra Lash</v>
      </c>
      <c r="C438" s="2" t="s">
        <v>201</v>
      </c>
      <c r="D438" s="3">
        <v>36</v>
      </c>
      <c r="E438" s="3">
        <v>96</v>
      </c>
      <c r="F438" s="3">
        <v>0</v>
      </c>
      <c r="G438" s="3" t="s">
        <v>269</v>
      </c>
      <c r="H438" s="3" t="s">
        <v>269</v>
      </c>
      <c r="I438" s="3"/>
      <c r="J438" s="3"/>
      <c r="K438" s="3"/>
      <c r="L438" s="3"/>
      <c r="M438" s="3"/>
      <c r="N438" s="3"/>
      <c r="P438" s="2"/>
      <c r="R438" s="2"/>
      <c r="T438" s="2"/>
      <c r="V438" s="2"/>
    </row>
    <row r="439" spans="2:22" ht="32.1" customHeight="1" x14ac:dyDescent="0.25">
      <c r="B439" s="44" t="str">
        <f>_xlfn.CONCAT( VLOOKUP(tbGemLevels[[#This Row],[Name]],tbGems[],MATCH("Prefix",tbGems[#Headers],0),FALSE),".",tbGemLevels[[#This Row],[Level]]," ",tbGemLevels[[#This Row],[Name]])</f>
        <v>6.13.108.37 Cobra Lash</v>
      </c>
      <c r="C439" s="2" t="s">
        <v>201</v>
      </c>
      <c r="D439" s="3">
        <v>37</v>
      </c>
      <c r="E439" s="3">
        <v>97</v>
      </c>
      <c r="F439" s="3">
        <v>0</v>
      </c>
      <c r="G439" s="3" t="s">
        <v>269</v>
      </c>
      <c r="H439" s="3" t="s">
        <v>269</v>
      </c>
      <c r="I439" s="3"/>
      <c r="J439" s="3"/>
      <c r="K439" s="3"/>
      <c r="L439" s="3"/>
      <c r="M439" s="3"/>
      <c r="N439" s="3"/>
      <c r="P439" s="2"/>
      <c r="R439" s="2"/>
      <c r="T439" s="2"/>
      <c r="V439" s="2"/>
    </row>
    <row r="440" spans="2:22" ht="32.1" customHeight="1" x14ac:dyDescent="0.25">
      <c r="B440" s="44" t="str">
        <f>_xlfn.CONCAT( VLOOKUP(tbGemLevels[[#This Row],[Name]],tbGems[],MATCH("Prefix",tbGems[#Headers],0),FALSE),".",tbGemLevels[[#This Row],[Level]]," ",tbGemLevels[[#This Row],[Name]])</f>
        <v>6.13.108.38 Cobra Lash</v>
      </c>
      <c r="C440" s="2" t="s">
        <v>201</v>
      </c>
      <c r="D440" s="3">
        <v>38</v>
      </c>
      <c r="E440" s="3">
        <v>98</v>
      </c>
      <c r="F440" s="3">
        <v>0</v>
      </c>
      <c r="G440" s="3" t="s">
        <v>269</v>
      </c>
      <c r="H440" s="3" t="s">
        <v>269</v>
      </c>
      <c r="I440" s="3"/>
      <c r="J440" s="3"/>
      <c r="K440" s="3"/>
      <c r="L440" s="3"/>
      <c r="M440" s="3"/>
      <c r="N440" s="3"/>
      <c r="P440" s="2"/>
      <c r="R440" s="2"/>
      <c r="T440" s="2"/>
      <c r="V440" s="2"/>
    </row>
    <row r="441" spans="2:22" ht="32.1" customHeight="1" x14ac:dyDescent="0.25">
      <c r="B441" s="44" t="str">
        <f>_xlfn.CONCAT( VLOOKUP(tbGemLevels[[#This Row],[Name]],tbGems[],MATCH("Prefix",tbGems[#Headers],0),FALSE),".",tbGemLevels[[#This Row],[Level]]," ",tbGemLevels[[#This Row],[Name]])</f>
        <v>6.13.108.39 Cobra Lash</v>
      </c>
      <c r="C441" s="2" t="s">
        <v>201</v>
      </c>
      <c r="D441" s="3">
        <v>39</v>
      </c>
      <c r="E441" s="3">
        <v>99</v>
      </c>
      <c r="F441" s="3">
        <v>0</v>
      </c>
      <c r="G441" s="3" t="s">
        <v>269</v>
      </c>
      <c r="H441" s="3" t="s">
        <v>269</v>
      </c>
      <c r="I441" s="3"/>
      <c r="J441" s="3"/>
      <c r="K441" s="3"/>
      <c r="L441" s="3"/>
      <c r="M441" s="3"/>
      <c r="N441" s="3"/>
      <c r="P441" s="2"/>
      <c r="R441" s="2"/>
      <c r="T441" s="2"/>
      <c r="V441" s="2"/>
    </row>
    <row r="442" spans="2:22" ht="32.1" customHeight="1" x14ac:dyDescent="0.25">
      <c r="B442" s="44" t="str">
        <f>_xlfn.CONCAT( VLOOKUP(tbGemLevels[[#This Row],[Name]],tbGems[],MATCH("Prefix",tbGems[#Headers],0),FALSE),".",tbGemLevels[[#This Row],[Level]]," ",tbGemLevels[[#This Row],[Name]])</f>
        <v>6.13.108.40 Cobra Lash</v>
      </c>
      <c r="C442" s="2" t="s">
        <v>201</v>
      </c>
      <c r="D442" s="3">
        <v>40</v>
      </c>
      <c r="E442" s="3">
        <v>100</v>
      </c>
      <c r="F442" s="3">
        <v>0</v>
      </c>
      <c r="G442" s="3" t="s">
        <v>269</v>
      </c>
      <c r="H442" s="3" t="s">
        <v>269</v>
      </c>
      <c r="I442" s="3"/>
      <c r="J442" s="3"/>
      <c r="K442" s="3"/>
      <c r="L442" s="3"/>
      <c r="M442" s="3"/>
      <c r="N442" s="3"/>
      <c r="P442" s="2"/>
      <c r="R442" s="2"/>
      <c r="T442" s="2"/>
      <c r="V442" s="2"/>
    </row>
    <row r="443" spans="2:22" ht="32.1" customHeight="1" x14ac:dyDescent="0.25">
      <c r="B443" s="44" t="str">
        <f>_xlfn.CONCAT( VLOOKUP(tbGemLevels[[#This Row],[Name]],tbGems[],MATCH("Prefix",tbGems[#Headers],0),FALSE),".",tbGemLevels[[#This Row],[Level]]," ",tbGemLevels[[#This Row],[Name]])</f>
        <v>6.14.129.1 Decay Support</v>
      </c>
      <c r="C443" s="2" t="s">
        <v>276</v>
      </c>
      <c r="D443" s="3">
        <v>1</v>
      </c>
      <c r="E443" s="3">
        <v>38</v>
      </c>
      <c r="F443" s="3">
        <v>0</v>
      </c>
      <c r="G443" s="3">
        <v>27</v>
      </c>
      <c r="H443" s="3">
        <v>40</v>
      </c>
      <c r="I443" s="3"/>
      <c r="J443" s="3"/>
      <c r="K443" s="3"/>
      <c r="L443" s="3"/>
      <c r="M443" s="3"/>
      <c r="N443" s="3"/>
      <c r="P443" s="2"/>
      <c r="R443" s="2"/>
      <c r="T443" s="2"/>
      <c r="V443" s="2"/>
    </row>
    <row r="444" spans="2:22" ht="32.1" customHeight="1" x14ac:dyDescent="0.25">
      <c r="B444" s="44" t="str">
        <f>_xlfn.CONCAT( VLOOKUP(tbGemLevels[[#This Row],[Name]],tbGems[],MATCH("Prefix",tbGems[#Headers],0),FALSE),".",tbGemLevels[[#This Row],[Level]]," ",tbGemLevels[[#This Row],[Name]])</f>
        <v>6.14.129.2 Decay Support</v>
      </c>
      <c r="C444" s="2" t="s">
        <v>276</v>
      </c>
      <c r="D444" s="3">
        <v>2</v>
      </c>
      <c r="E444" s="3">
        <v>40</v>
      </c>
      <c r="F444" s="3">
        <v>0</v>
      </c>
      <c r="G444" s="3">
        <v>29</v>
      </c>
      <c r="H444" s="3">
        <v>41</v>
      </c>
      <c r="I444" s="3"/>
      <c r="J444" s="3"/>
      <c r="K444" s="3"/>
      <c r="L444" s="3"/>
      <c r="M444" s="3"/>
      <c r="N444" s="3"/>
      <c r="P444" s="2"/>
      <c r="R444" s="2"/>
      <c r="T444" s="2"/>
      <c r="V444" s="2"/>
    </row>
    <row r="445" spans="2:22" ht="32.1" customHeight="1" x14ac:dyDescent="0.25">
      <c r="B445" s="44" t="str">
        <f>_xlfn.CONCAT( VLOOKUP(tbGemLevels[[#This Row],[Name]],tbGems[],MATCH("Prefix",tbGems[#Headers],0),FALSE),".",tbGemLevels[[#This Row],[Level]]," ",tbGemLevels[[#This Row],[Name]])</f>
        <v>6.14.129.3 Decay Support</v>
      </c>
      <c r="C445" s="2" t="s">
        <v>276</v>
      </c>
      <c r="D445" s="3">
        <v>3</v>
      </c>
      <c r="E445" s="3">
        <v>42</v>
      </c>
      <c r="F445" s="3">
        <v>0</v>
      </c>
      <c r="G445" s="3">
        <v>30</v>
      </c>
      <c r="H445" s="3">
        <v>43</v>
      </c>
      <c r="I445" s="3"/>
      <c r="J445" s="3"/>
      <c r="K445" s="3"/>
      <c r="L445" s="3"/>
      <c r="M445" s="3"/>
      <c r="N445" s="3"/>
      <c r="P445" s="2"/>
      <c r="R445" s="2"/>
      <c r="T445" s="2"/>
      <c r="V445" s="2"/>
    </row>
    <row r="446" spans="2:22" ht="32.1" customHeight="1" x14ac:dyDescent="0.25">
      <c r="B446" s="44" t="str">
        <f>_xlfn.CONCAT( VLOOKUP(tbGemLevels[[#This Row],[Name]],tbGems[],MATCH("Prefix",tbGems[#Headers],0),FALSE),".",tbGemLevels[[#This Row],[Level]]," ",tbGemLevels[[#This Row],[Name]])</f>
        <v>6.14.129.4 Decay Support</v>
      </c>
      <c r="C446" s="2" t="s">
        <v>276</v>
      </c>
      <c r="D446" s="3">
        <v>4</v>
      </c>
      <c r="E446" s="3">
        <v>44</v>
      </c>
      <c r="F446" s="3">
        <v>0</v>
      </c>
      <c r="G446" s="3">
        <v>31</v>
      </c>
      <c r="H446" s="3">
        <v>45</v>
      </c>
      <c r="I446" s="3"/>
      <c r="J446" s="3"/>
      <c r="K446" s="3"/>
      <c r="L446" s="3"/>
      <c r="M446" s="3"/>
      <c r="N446" s="3"/>
      <c r="P446" s="2"/>
      <c r="R446" s="2"/>
      <c r="T446" s="2"/>
      <c r="V446" s="2"/>
    </row>
    <row r="447" spans="2:22" ht="32.1" customHeight="1" x14ac:dyDescent="0.25">
      <c r="B447" s="44" t="str">
        <f>_xlfn.CONCAT( VLOOKUP(tbGemLevels[[#This Row],[Name]],tbGems[],MATCH("Prefix",tbGems[#Headers],0),FALSE),".",tbGemLevels[[#This Row],[Level]]," ",tbGemLevels[[#This Row],[Name]])</f>
        <v>6.14.129.5 Decay Support</v>
      </c>
      <c r="C447" s="2" t="s">
        <v>276</v>
      </c>
      <c r="D447" s="3">
        <v>5</v>
      </c>
      <c r="E447" s="3">
        <v>46</v>
      </c>
      <c r="F447" s="3">
        <v>0</v>
      </c>
      <c r="G447" s="3">
        <v>33</v>
      </c>
      <c r="H447" s="3">
        <v>47</v>
      </c>
      <c r="I447" s="3"/>
      <c r="J447" s="3"/>
      <c r="K447" s="3"/>
      <c r="L447" s="3"/>
      <c r="M447" s="3"/>
      <c r="N447" s="3"/>
      <c r="P447" s="2"/>
      <c r="R447" s="2"/>
      <c r="T447" s="2"/>
      <c r="V447" s="2"/>
    </row>
    <row r="448" spans="2:22" ht="32.1" customHeight="1" x14ac:dyDescent="0.25">
      <c r="B448" s="44" t="str">
        <f>_xlfn.CONCAT( VLOOKUP(tbGemLevels[[#This Row],[Name]],tbGems[],MATCH("Prefix",tbGems[#Headers],0),FALSE),".",tbGemLevels[[#This Row],[Level]]," ",tbGemLevels[[#This Row],[Name]])</f>
        <v>6.14.129.6 Decay Support</v>
      </c>
      <c r="C448" s="2" t="s">
        <v>276</v>
      </c>
      <c r="D448" s="3">
        <v>6</v>
      </c>
      <c r="E448" s="3">
        <v>48</v>
      </c>
      <c r="F448" s="3">
        <v>0</v>
      </c>
      <c r="G448" s="3">
        <v>34</v>
      </c>
      <c r="H448" s="3">
        <v>49</v>
      </c>
      <c r="I448" s="3"/>
      <c r="J448" s="3"/>
      <c r="K448" s="3"/>
      <c r="L448" s="3"/>
      <c r="M448" s="3"/>
      <c r="N448" s="3"/>
      <c r="P448" s="2"/>
      <c r="R448" s="2"/>
      <c r="T448" s="2"/>
      <c r="V448" s="2"/>
    </row>
    <row r="449" spans="2:22" ht="32.1" customHeight="1" x14ac:dyDescent="0.25">
      <c r="B449" s="44" t="str">
        <f>_xlfn.CONCAT( VLOOKUP(tbGemLevels[[#This Row],[Name]],tbGems[],MATCH("Prefix",tbGems[#Headers],0),FALSE),".",tbGemLevels[[#This Row],[Level]]," ",tbGemLevels[[#This Row],[Name]])</f>
        <v>6.14.129.7 Decay Support</v>
      </c>
      <c r="C449" s="2" t="s">
        <v>276</v>
      </c>
      <c r="D449" s="3">
        <v>7</v>
      </c>
      <c r="E449" s="3">
        <v>50</v>
      </c>
      <c r="F449" s="3">
        <v>0</v>
      </c>
      <c r="G449" s="3">
        <v>35</v>
      </c>
      <c r="H449" s="3">
        <v>51</v>
      </c>
      <c r="I449" s="3"/>
      <c r="J449" s="3"/>
      <c r="K449" s="3"/>
      <c r="L449" s="3"/>
      <c r="M449" s="3"/>
      <c r="N449" s="3"/>
      <c r="P449" s="2"/>
      <c r="R449" s="2"/>
      <c r="T449" s="2"/>
      <c r="V449" s="2"/>
    </row>
    <row r="450" spans="2:22" ht="32.1" customHeight="1" x14ac:dyDescent="0.25">
      <c r="B450" s="44" t="str">
        <f>_xlfn.CONCAT( VLOOKUP(tbGemLevels[[#This Row],[Name]],tbGems[],MATCH("Prefix",tbGems[#Headers],0),FALSE),".",tbGemLevels[[#This Row],[Level]]," ",tbGemLevels[[#This Row],[Name]])</f>
        <v>6.14.129.8 Decay Support</v>
      </c>
      <c r="C450" s="2" t="s">
        <v>276</v>
      </c>
      <c r="D450" s="3">
        <v>8</v>
      </c>
      <c r="E450" s="3">
        <v>52</v>
      </c>
      <c r="F450" s="3">
        <v>0</v>
      </c>
      <c r="G450" s="3">
        <v>37</v>
      </c>
      <c r="H450" s="3">
        <v>53</v>
      </c>
      <c r="I450" s="3"/>
      <c r="J450" s="3"/>
      <c r="K450" s="3"/>
      <c r="L450" s="3"/>
      <c r="M450" s="3"/>
      <c r="N450" s="3"/>
      <c r="P450" s="2"/>
      <c r="R450" s="2"/>
      <c r="T450" s="2"/>
      <c r="V450" s="2"/>
    </row>
    <row r="451" spans="2:22" ht="32.1" customHeight="1" x14ac:dyDescent="0.25">
      <c r="B451" s="44" t="str">
        <f>_xlfn.CONCAT( VLOOKUP(tbGemLevels[[#This Row],[Name]],tbGems[],MATCH("Prefix",tbGems[#Headers],0),FALSE),".",tbGemLevels[[#This Row],[Level]]," ",tbGemLevels[[#This Row],[Name]])</f>
        <v>6.14.129.9 Decay Support</v>
      </c>
      <c r="C451" s="2" t="s">
        <v>276</v>
      </c>
      <c r="D451" s="3">
        <v>9</v>
      </c>
      <c r="E451" s="3">
        <v>54</v>
      </c>
      <c r="F451" s="3">
        <v>0</v>
      </c>
      <c r="G451" s="3">
        <v>38</v>
      </c>
      <c r="H451" s="3">
        <v>55</v>
      </c>
      <c r="I451" s="3"/>
      <c r="J451" s="3"/>
      <c r="K451" s="3"/>
      <c r="L451" s="3"/>
      <c r="M451" s="3"/>
      <c r="N451" s="3"/>
      <c r="P451" s="2"/>
      <c r="R451" s="2"/>
      <c r="T451" s="2"/>
      <c r="V451" s="2"/>
    </row>
    <row r="452" spans="2:22" ht="32.1" customHeight="1" x14ac:dyDescent="0.25">
      <c r="B452" s="44" t="str">
        <f>_xlfn.CONCAT( VLOOKUP(tbGemLevels[[#This Row],[Name]],tbGems[],MATCH("Prefix",tbGems[#Headers],0),FALSE),".",tbGemLevels[[#This Row],[Level]]," ",tbGemLevels[[#This Row],[Name]])</f>
        <v>6.14.129.10 Decay Support</v>
      </c>
      <c r="C452" s="2" t="s">
        <v>276</v>
      </c>
      <c r="D452" s="3">
        <v>10</v>
      </c>
      <c r="E452" s="3">
        <v>56</v>
      </c>
      <c r="F452" s="3">
        <v>0</v>
      </c>
      <c r="G452" s="3">
        <v>39</v>
      </c>
      <c r="H452" s="3">
        <v>57</v>
      </c>
      <c r="I452" s="3"/>
      <c r="J452" s="3"/>
      <c r="K452" s="3"/>
      <c r="L452" s="3"/>
      <c r="M452" s="3"/>
      <c r="N452" s="3"/>
      <c r="P452" s="2"/>
      <c r="R452" s="2"/>
      <c r="T452" s="2"/>
      <c r="V452" s="2"/>
    </row>
    <row r="453" spans="2:22" ht="32.1" customHeight="1" x14ac:dyDescent="0.25">
      <c r="B453" s="44" t="str">
        <f>_xlfn.CONCAT( VLOOKUP(tbGemLevels[[#This Row],[Name]],tbGems[],MATCH("Prefix",tbGems[#Headers],0),FALSE),".",tbGemLevels[[#This Row],[Level]]," ",tbGemLevels[[#This Row],[Name]])</f>
        <v>6.14.129.11 Decay Support</v>
      </c>
      <c r="C453" s="2" t="s">
        <v>276</v>
      </c>
      <c r="D453" s="3">
        <v>11</v>
      </c>
      <c r="E453" s="3">
        <v>58</v>
      </c>
      <c r="F453" s="3">
        <v>0</v>
      </c>
      <c r="G453" s="3">
        <v>41</v>
      </c>
      <c r="H453" s="3">
        <v>58</v>
      </c>
      <c r="I453" s="3"/>
      <c r="J453" s="3"/>
      <c r="K453" s="3"/>
      <c r="L453" s="3"/>
      <c r="M453" s="3"/>
      <c r="N453" s="3"/>
      <c r="P453" s="2"/>
      <c r="R453" s="2"/>
      <c r="T453" s="2"/>
      <c r="V453" s="2"/>
    </row>
    <row r="454" spans="2:22" ht="32.1" customHeight="1" x14ac:dyDescent="0.25">
      <c r="B454" s="44" t="str">
        <f>_xlfn.CONCAT( VLOOKUP(tbGemLevels[[#This Row],[Name]],tbGems[],MATCH("Prefix",tbGems[#Headers],0),FALSE),".",tbGemLevels[[#This Row],[Level]]," ",tbGemLevels[[#This Row],[Name]])</f>
        <v>6.14.129.12 Decay Support</v>
      </c>
      <c r="C454" s="2" t="s">
        <v>276</v>
      </c>
      <c r="D454" s="3">
        <v>12</v>
      </c>
      <c r="E454" s="3">
        <v>60</v>
      </c>
      <c r="F454" s="3">
        <v>0</v>
      </c>
      <c r="G454" s="3">
        <v>42</v>
      </c>
      <c r="H454" s="3">
        <v>60</v>
      </c>
      <c r="I454" s="3"/>
      <c r="J454" s="3"/>
      <c r="K454" s="3"/>
      <c r="L454" s="3"/>
      <c r="M454" s="3"/>
      <c r="N454" s="3"/>
      <c r="P454" s="2"/>
      <c r="R454" s="2"/>
      <c r="T454" s="2"/>
      <c r="V454" s="2"/>
    </row>
    <row r="455" spans="2:22" ht="32.1" customHeight="1" x14ac:dyDescent="0.25">
      <c r="B455" s="44" t="str">
        <f>_xlfn.CONCAT( VLOOKUP(tbGemLevels[[#This Row],[Name]],tbGems[],MATCH("Prefix",tbGems[#Headers],0),FALSE),".",tbGemLevels[[#This Row],[Level]]," ",tbGemLevels[[#This Row],[Name]])</f>
        <v>6.14.129.13 Decay Support</v>
      </c>
      <c r="C455" s="2" t="s">
        <v>276</v>
      </c>
      <c r="D455" s="3">
        <v>13</v>
      </c>
      <c r="E455" s="3">
        <v>62</v>
      </c>
      <c r="F455" s="3">
        <v>0</v>
      </c>
      <c r="G455" s="3">
        <v>43</v>
      </c>
      <c r="H455" s="3">
        <v>62</v>
      </c>
      <c r="I455" s="3"/>
      <c r="J455" s="3"/>
      <c r="K455" s="3"/>
      <c r="L455" s="3"/>
      <c r="M455" s="3"/>
      <c r="N455" s="3"/>
      <c r="P455" s="2"/>
      <c r="R455" s="2"/>
      <c r="T455" s="2"/>
      <c r="V455" s="2"/>
    </row>
    <row r="456" spans="2:22" ht="32.1" customHeight="1" x14ac:dyDescent="0.25">
      <c r="B456" s="44" t="str">
        <f>_xlfn.CONCAT( VLOOKUP(tbGemLevels[[#This Row],[Name]],tbGems[],MATCH("Prefix",tbGems[#Headers],0),FALSE),".",tbGemLevels[[#This Row],[Level]]," ",tbGemLevels[[#This Row],[Name]])</f>
        <v>6.14.129.14 Decay Support</v>
      </c>
      <c r="C456" s="2" t="s">
        <v>276</v>
      </c>
      <c r="D456" s="3">
        <v>14</v>
      </c>
      <c r="E456" s="3">
        <v>64</v>
      </c>
      <c r="F456" s="3">
        <v>0</v>
      </c>
      <c r="G456" s="3">
        <v>44</v>
      </c>
      <c r="H456" s="3">
        <v>64</v>
      </c>
      <c r="I456" s="3"/>
      <c r="J456" s="3"/>
      <c r="K456" s="3"/>
      <c r="L456" s="3"/>
      <c r="M456" s="3"/>
      <c r="N456" s="3"/>
      <c r="P456" s="2"/>
      <c r="R456" s="2"/>
      <c r="T456" s="2"/>
      <c r="V456" s="2"/>
    </row>
    <row r="457" spans="2:22" ht="32.1" customHeight="1" x14ac:dyDescent="0.25">
      <c r="B457" s="44" t="str">
        <f>_xlfn.CONCAT( VLOOKUP(tbGemLevels[[#This Row],[Name]],tbGems[],MATCH("Prefix",tbGems[#Headers],0),FALSE),".",tbGemLevels[[#This Row],[Level]]," ",tbGemLevels[[#This Row],[Name]])</f>
        <v>6.14.129.15 Decay Support</v>
      </c>
      <c r="C457" s="2" t="s">
        <v>276</v>
      </c>
      <c r="D457" s="3">
        <v>15</v>
      </c>
      <c r="E457" s="3">
        <v>65</v>
      </c>
      <c r="F457" s="3">
        <v>0</v>
      </c>
      <c r="G457" s="3">
        <v>45</v>
      </c>
      <c r="H457" s="3">
        <v>65</v>
      </c>
      <c r="I457" s="3"/>
      <c r="J457" s="3"/>
      <c r="K457" s="3"/>
      <c r="L457" s="3"/>
      <c r="M457" s="3"/>
      <c r="N457" s="3"/>
      <c r="P457" s="2"/>
      <c r="R457" s="2"/>
      <c r="T457" s="2"/>
      <c r="V457" s="2"/>
    </row>
    <row r="458" spans="2:22" ht="32.1" customHeight="1" x14ac:dyDescent="0.25">
      <c r="B458" s="44" t="str">
        <f>_xlfn.CONCAT( VLOOKUP(tbGemLevels[[#This Row],[Name]],tbGems[],MATCH("Prefix",tbGems[#Headers],0),FALSE),".",tbGemLevels[[#This Row],[Level]]," ",tbGemLevels[[#This Row],[Name]])</f>
        <v>6.14.129.16 Decay Support</v>
      </c>
      <c r="C458" s="2" t="s">
        <v>276</v>
      </c>
      <c r="D458" s="3">
        <v>16</v>
      </c>
      <c r="E458" s="3">
        <v>66</v>
      </c>
      <c r="F458" s="3">
        <v>0</v>
      </c>
      <c r="G458" s="3">
        <v>46</v>
      </c>
      <c r="H458" s="3">
        <v>66</v>
      </c>
      <c r="I458" s="3"/>
      <c r="J458" s="3"/>
      <c r="K458" s="3"/>
      <c r="L458" s="3"/>
      <c r="M458" s="3"/>
      <c r="N458" s="3"/>
      <c r="P458" s="2"/>
      <c r="R458" s="2"/>
      <c r="T458" s="2"/>
      <c r="V458" s="2"/>
    </row>
    <row r="459" spans="2:22" ht="32.1" customHeight="1" x14ac:dyDescent="0.25">
      <c r="B459" s="44" t="str">
        <f>_xlfn.CONCAT( VLOOKUP(tbGemLevels[[#This Row],[Name]],tbGems[],MATCH("Prefix",tbGems[#Headers],0),FALSE),".",tbGemLevels[[#This Row],[Level]]," ",tbGemLevels[[#This Row],[Name]])</f>
        <v>6.14.129.17 Decay Support</v>
      </c>
      <c r="C459" s="2" t="s">
        <v>276</v>
      </c>
      <c r="D459" s="3">
        <v>17</v>
      </c>
      <c r="E459" s="3">
        <v>67</v>
      </c>
      <c r="F459" s="3">
        <v>0</v>
      </c>
      <c r="G459" s="3">
        <v>46</v>
      </c>
      <c r="H459" s="3">
        <v>67</v>
      </c>
      <c r="I459" s="3"/>
      <c r="J459" s="3"/>
      <c r="K459" s="3"/>
      <c r="L459" s="3"/>
      <c r="M459" s="3"/>
      <c r="N459" s="3"/>
      <c r="P459" s="2"/>
      <c r="R459" s="2"/>
      <c r="T459" s="2"/>
      <c r="V459" s="2"/>
    </row>
    <row r="460" spans="2:22" ht="32.1" customHeight="1" x14ac:dyDescent="0.25">
      <c r="B460" s="44" t="str">
        <f>_xlfn.CONCAT( VLOOKUP(tbGemLevels[[#This Row],[Name]],tbGems[],MATCH("Prefix",tbGems[#Headers],0),FALSE),".",tbGemLevels[[#This Row],[Level]]," ",tbGemLevels[[#This Row],[Name]])</f>
        <v>6.14.129.18 Decay Support</v>
      </c>
      <c r="C460" s="2" t="s">
        <v>276</v>
      </c>
      <c r="D460" s="3">
        <v>18</v>
      </c>
      <c r="E460" s="3">
        <v>68</v>
      </c>
      <c r="F460" s="3">
        <v>0</v>
      </c>
      <c r="G460" s="3">
        <v>47</v>
      </c>
      <c r="H460" s="3">
        <v>68</v>
      </c>
      <c r="I460" s="3"/>
      <c r="J460" s="3"/>
      <c r="K460" s="3"/>
      <c r="L460" s="3"/>
      <c r="M460" s="3"/>
      <c r="N460" s="3"/>
      <c r="P460" s="2"/>
      <c r="R460" s="2"/>
      <c r="T460" s="2"/>
      <c r="V460" s="2"/>
    </row>
    <row r="461" spans="2:22" ht="32.1" customHeight="1" x14ac:dyDescent="0.25">
      <c r="B461" s="44" t="str">
        <f>_xlfn.CONCAT( VLOOKUP(tbGemLevels[[#This Row],[Name]],tbGems[],MATCH("Prefix",tbGems[#Headers],0),FALSE),".",tbGemLevels[[#This Row],[Level]]," ",tbGemLevels[[#This Row],[Name]])</f>
        <v>6.14.129.19 Decay Support</v>
      </c>
      <c r="C461" s="2" t="s">
        <v>276</v>
      </c>
      <c r="D461" s="3">
        <v>19</v>
      </c>
      <c r="E461" s="3">
        <v>69</v>
      </c>
      <c r="F461" s="3">
        <v>0</v>
      </c>
      <c r="G461" s="3">
        <v>48</v>
      </c>
      <c r="H461" s="3">
        <v>69</v>
      </c>
      <c r="I461" s="3"/>
      <c r="J461" s="3"/>
      <c r="K461" s="3"/>
      <c r="L461" s="3"/>
      <c r="M461" s="3"/>
      <c r="N461" s="3"/>
      <c r="P461" s="2"/>
      <c r="R461" s="2"/>
      <c r="T461" s="2"/>
      <c r="V461" s="2"/>
    </row>
    <row r="462" spans="2:22" ht="32.1" customHeight="1" x14ac:dyDescent="0.25">
      <c r="B462" s="44" t="str">
        <f>_xlfn.CONCAT( VLOOKUP(tbGemLevels[[#This Row],[Name]],tbGems[],MATCH("Prefix",tbGems[#Headers],0),FALSE),".",tbGemLevels[[#This Row],[Level]]," ",tbGemLevels[[#This Row],[Name]])</f>
        <v>6.14.129.20 Decay Support</v>
      </c>
      <c r="C462" s="2" t="s">
        <v>276</v>
      </c>
      <c r="D462" s="3">
        <v>20</v>
      </c>
      <c r="E462" s="3">
        <v>70</v>
      </c>
      <c r="F462" s="3">
        <v>0</v>
      </c>
      <c r="G462" s="3">
        <v>48</v>
      </c>
      <c r="H462" s="3">
        <v>70</v>
      </c>
      <c r="I462" s="3"/>
      <c r="J462" s="3"/>
      <c r="K462" s="3"/>
      <c r="L462" s="3"/>
      <c r="M462" s="3"/>
      <c r="N462" s="3"/>
      <c r="P462" s="2"/>
      <c r="R462" s="2"/>
      <c r="T462" s="2"/>
      <c r="V462" s="2"/>
    </row>
    <row r="463" spans="2:22" ht="32.1" customHeight="1" x14ac:dyDescent="0.25">
      <c r="B463" s="44" t="str">
        <f>_xlfn.CONCAT( VLOOKUP(tbGemLevels[[#This Row],[Name]],tbGems[],MATCH("Prefix",tbGems[#Headers],0),FALSE),".",tbGemLevels[[#This Row],[Level]]," ",tbGemLevels[[#This Row],[Name]])</f>
        <v>6.14.129.21 Decay Support</v>
      </c>
      <c r="C463" s="2" t="s">
        <v>276</v>
      </c>
      <c r="D463" s="3">
        <v>21</v>
      </c>
      <c r="E463" s="3">
        <v>72</v>
      </c>
      <c r="F463" s="3">
        <v>0</v>
      </c>
      <c r="G463" s="3">
        <v>50</v>
      </c>
      <c r="H463" s="3">
        <v>72</v>
      </c>
      <c r="I463" s="3"/>
      <c r="J463" s="3"/>
      <c r="K463" s="3"/>
      <c r="L463" s="3"/>
      <c r="M463" s="3"/>
      <c r="N463" s="3"/>
      <c r="P463" s="2"/>
      <c r="R463" s="2"/>
      <c r="T463" s="2"/>
      <c r="V463" s="2"/>
    </row>
    <row r="464" spans="2:22" ht="32.1" customHeight="1" x14ac:dyDescent="0.25">
      <c r="B464" s="44" t="str">
        <f>_xlfn.CONCAT( VLOOKUP(tbGemLevels[[#This Row],[Name]],tbGems[],MATCH("Prefix",tbGems[#Headers],0),FALSE),".",tbGemLevels[[#This Row],[Level]]," ",tbGemLevels[[#This Row],[Name]])</f>
        <v>6.14.129.22 Decay Support</v>
      </c>
      <c r="C464" s="2" t="s">
        <v>276</v>
      </c>
      <c r="D464" s="3">
        <v>22</v>
      </c>
      <c r="E464" s="3">
        <v>74</v>
      </c>
      <c r="F464" s="3">
        <v>0</v>
      </c>
      <c r="G464" s="3" t="s">
        <v>269</v>
      </c>
      <c r="H464" s="3" t="s">
        <v>269</v>
      </c>
      <c r="I464" s="3"/>
      <c r="J464" s="3"/>
      <c r="K464" s="3"/>
      <c r="L464" s="3"/>
      <c r="M464" s="3"/>
      <c r="N464" s="3"/>
      <c r="P464" s="2"/>
      <c r="R464" s="2"/>
      <c r="T464" s="2"/>
      <c r="V464" s="2"/>
    </row>
    <row r="465" spans="2:22" ht="32.1" customHeight="1" x14ac:dyDescent="0.25">
      <c r="B465" s="44" t="str">
        <f>_xlfn.CONCAT( VLOOKUP(tbGemLevels[[#This Row],[Name]],tbGems[],MATCH("Prefix",tbGems[#Headers],0),FALSE),".",tbGemLevels[[#This Row],[Level]]," ",tbGemLevels[[#This Row],[Name]])</f>
        <v>6.14.129.23 Decay Support</v>
      </c>
      <c r="C465" s="2" t="s">
        <v>276</v>
      </c>
      <c r="D465" s="3">
        <v>23</v>
      </c>
      <c r="E465" s="3">
        <v>76</v>
      </c>
      <c r="F465" s="3">
        <v>0</v>
      </c>
      <c r="G465" s="3" t="s">
        <v>269</v>
      </c>
      <c r="H465" s="3" t="s">
        <v>269</v>
      </c>
      <c r="I465" s="3"/>
      <c r="J465" s="3"/>
      <c r="K465" s="3"/>
      <c r="L465" s="3"/>
      <c r="M465" s="3"/>
      <c r="N465" s="3"/>
      <c r="P465" s="2"/>
      <c r="R465" s="2"/>
      <c r="T465" s="2"/>
      <c r="V465" s="2"/>
    </row>
    <row r="466" spans="2:22" ht="32.1" customHeight="1" x14ac:dyDescent="0.25">
      <c r="B466" s="44" t="str">
        <f>_xlfn.CONCAT( VLOOKUP(tbGemLevels[[#This Row],[Name]],tbGems[],MATCH("Prefix",tbGems[#Headers],0),FALSE),".",tbGemLevels[[#This Row],[Level]]," ",tbGemLevels[[#This Row],[Name]])</f>
        <v>6.14.129.24 Decay Support</v>
      </c>
      <c r="C466" s="2" t="s">
        <v>276</v>
      </c>
      <c r="D466" s="3">
        <v>24</v>
      </c>
      <c r="E466" s="3">
        <v>78</v>
      </c>
      <c r="F466" s="3">
        <v>0</v>
      </c>
      <c r="G466" s="3" t="s">
        <v>269</v>
      </c>
      <c r="H466" s="3" t="s">
        <v>269</v>
      </c>
      <c r="I466" s="3"/>
      <c r="J466" s="3"/>
      <c r="K466" s="3"/>
      <c r="L466" s="3"/>
      <c r="M466" s="3"/>
      <c r="N466" s="3"/>
      <c r="P466" s="2"/>
      <c r="R466" s="2"/>
      <c r="T466" s="2"/>
      <c r="V466" s="2"/>
    </row>
    <row r="467" spans="2:22" ht="32.1" customHeight="1" x14ac:dyDescent="0.25">
      <c r="B467" s="44" t="str">
        <f>_xlfn.CONCAT( VLOOKUP(tbGemLevels[[#This Row],[Name]],tbGems[],MATCH("Prefix",tbGems[#Headers],0),FALSE),".",tbGemLevels[[#This Row],[Level]]," ",tbGemLevels[[#This Row],[Name]])</f>
        <v>6.14.129.25 Decay Support</v>
      </c>
      <c r="C467" s="2" t="s">
        <v>276</v>
      </c>
      <c r="D467" s="3">
        <v>25</v>
      </c>
      <c r="E467" s="3">
        <v>80</v>
      </c>
      <c r="F467" s="3">
        <v>0</v>
      </c>
      <c r="G467" s="3" t="s">
        <v>269</v>
      </c>
      <c r="H467" s="3" t="s">
        <v>269</v>
      </c>
      <c r="I467" s="3"/>
      <c r="J467" s="3"/>
      <c r="K467" s="3"/>
      <c r="L467" s="3"/>
      <c r="M467" s="3"/>
      <c r="N467" s="3"/>
      <c r="P467" s="2"/>
      <c r="R467" s="2"/>
      <c r="T467" s="2"/>
      <c r="V467" s="2"/>
    </row>
    <row r="468" spans="2:22" ht="32.1" customHeight="1" x14ac:dyDescent="0.25">
      <c r="B468" s="44" t="str">
        <f>_xlfn.CONCAT( VLOOKUP(tbGemLevels[[#This Row],[Name]],tbGems[],MATCH("Prefix",tbGems[#Headers],0),FALSE),".",tbGemLevels[[#This Row],[Level]]," ",tbGemLevels[[#This Row],[Name]])</f>
        <v>6.14.129.26 Decay Support</v>
      </c>
      <c r="C468" s="2" t="s">
        <v>276</v>
      </c>
      <c r="D468" s="3">
        <v>26</v>
      </c>
      <c r="E468" s="3">
        <v>82</v>
      </c>
      <c r="F468" s="3">
        <v>0</v>
      </c>
      <c r="G468" s="3" t="s">
        <v>269</v>
      </c>
      <c r="H468" s="3" t="s">
        <v>269</v>
      </c>
      <c r="I468" s="3"/>
      <c r="J468" s="3"/>
      <c r="K468" s="3"/>
      <c r="L468" s="3"/>
      <c r="M468" s="3"/>
      <c r="N468" s="3"/>
      <c r="P468" s="2"/>
      <c r="R468" s="2"/>
      <c r="T468" s="2"/>
      <c r="V468" s="2"/>
    </row>
    <row r="469" spans="2:22" ht="32.1" customHeight="1" x14ac:dyDescent="0.25">
      <c r="B469" s="44" t="str">
        <f>_xlfn.CONCAT( VLOOKUP(tbGemLevels[[#This Row],[Name]],tbGems[],MATCH("Prefix",tbGems[#Headers],0),FALSE),".",tbGemLevels[[#This Row],[Level]]," ",tbGemLevels[[#This Row],[Name]])</f>
        <v>6.14.129.27 Decay Support</v>
      </c>
      <c r="C469" s="2" t="s">
        <v>276</v>
      </c>
      <c r="D469" s="3">
        <v>27</v>
      </c>
      <c r="E469" s="3">
        <v>84</v>
      </c>
      <c r="F469" s="3">
        <v>0</v>
      </c>
      <c r="G469" s="3" t="s">
        <v>269</v>
      </c>
      <c r="H469" s="3" t="s">
        <v>269</v>
      </c>
      <c r="I469" s="3"/>
      <c r="J469" s="3"/>
      <c r="K469" s="3"/>
      <c r="L469" s="3"/>
      <c r="M469" s="3"/>
      <c r="N469" s="3"/>
      <c r="P469" s="2"/>
      <c r="R469" s="2"/>
      <c r="T469" s="2"/>
      <c r="V469" s="2"/>
    </row>
    <row r="470" spans="2:22" ht="32.1" customHeight="1" x14ac:dyDescent="0.25">
      <c r="B470" s="44" t="str">
        <f>_xlfn.CONCAT( VLOOKUP(tbGemLevels[[#This Row],[Name]],tbGems[],MATCH("Prefix",tbGems[#Headers],0),FALSE),".",tbGemLevels[[#This Row],[Level]]," ",tbGemLevels[[#This Row],[Name]])</f>
        <v>6.14.129.28 Decay Support</v>
      </c>
      <c r="C470" s="2" t="s">
        <v>276</v>
      </c>
      <c r="D470" s="3">
        <v>28</v>
      </c>
      <c r="E470" s="3">
        <v>86</v>
      </c>
      <c r="F470" s="3">
        <v>0</v>
      </c>
      <c r="G470" s="3" t="s">
        <v>269</v>
      </c>
      <c r="H470" s="3" t="s">
        <v>269</v>
      </c>
      <c r="I470" s="3"/>
      <c r="J470" s="3"/>
      <c r="K470" s="3"/>
      <c r="L470" s="3"/>
      <c r="M470" s="3"/>
      <c r="N470" s="3"/>
      <c r="P470" s="2"/>
      <c r="R470" s="2"/>
      <c r="T470" s="2"/>
      <c r="V470" s="2"/>
    </row>
    <row r="471" spans="2:22" ht="32.1" customHeight="1" x14ac:dyDescent="0.25">
      <c r="B471" s="44" t="str">
        <f>_xlfn.CONCAT( VLOOKUP(tbGemLevels[[#This Row],[Name]],tbGems[],MATCH("Prefix",tbGems[#Headers],0),FALSE),".",tbGemLevels[[#This Row],[Level]]," ",tbGemLevels[[#This Row],[Name]])</f>
        <v>6.14.129.29 Decay Support</v>
      </c>
      <c r="C471" s="2" t="s">
        <v>276</v>
      </c>
      <c r="D471" s="3">
        <v>29</v>
      </c>
      <c r="E471" s="3">
        <v>88</v>
      </c>
      <c r="F471" s="3">
        <v>0</v>
      </c>
      <c r="G471" s="3" t="s">
        <v>269</v>
      </c>
      <c r="H471" s="3" t="s">
        <v>269</v>
      </c>
      <c r="I471" s="3"/>
      <c r="J471" s="3"/>
      <c r="K471" s="3"/>
      <c r="L471" s="3"/>
      <c r="M471" s="3"/>
      <c r="N471" s="3"/>
      <c r="P471" s="2"/>
      <c r="R471" s="2"/>
      <c r="T471" s="2"/>
      <c r="V471" s="2"/>
    </row>
    <row r="472" spans="2:22" ht="32.1" customHeight="1" x14ac:dyDescent="0.25">
      <c r="B472" s="44" t="str">
        <f>_xlfn.CONCAT( VLOOKUP(tbGemLevels[[#This Row],[Name]],tbGems[],MATCH("Prefix",tbGems[#Headers],0),FALSE),".",tbGemLevels[[#This Row],[Level]]," ",tbGemLevels[[#This Row],[Name]])</f>
        <v>6.14.129.30 Decay Support</v>
      </c>
      <c r="C472" s="2" t="s">
        <v>276</v>
      </c>
      <c r="D472" s="3">
        <v>30</v>
      </c>
      <c r="E472" s="3">
        <v>90</v>
      </c>
      <c r="F472" s="3">
        <v>0</v>
      </c>
      <c r="G472" s="3" t="s">
        <v>269</v>
      </c>
      <c r="H472" s="3" t="s">
        <v>269</v>
      </c>
      <c r="I472" s="3"/>
      <c r="J472" s="3"/>
      <c r="K472" s="3"/>
      <c r="L472" s="3"/>
      <c r="M472" s="3"/>
      <c r="N472" s="3"/>
      <c r="P472" s="2"/>
      <c r="R472" s="2"/>
      <c r="T472" s="2"/>
      <c r="V472" s="2"/>
    </row>
    <row r="473" spans="2:22" ht="32.1" customHeight="1" x14ac:dyDescent="0.25">
      <c r="B473" s="44" t="str">
        <f>_xlfn.CONCAT( VLOOKUP(tbGemLevels[[#This Row],[Name]],tbGems[],MATCH("Prefix",tbGems[#Headers],0),FALSE),".",tbGemLevels[[#This Row],[Level]]," ",tbGemLevels[[#This Row],[Name]])</f>
        <v>6.14.129.31 Decay Support</v>
      </c>
      <c r="C473" s="2" t="s">
        <v>276</v>
      </c>
      <c r="D473" s="3">
        <v>31</v>
      </c>
      <c r="E473" s="3">
        <v>91</v>
      </c>
      <c r="F473" s="3">
        <v>0</v>
      </c>
      <c r="G473" s="3" t="s">
        <v>269</v>
      </c>
      <c r="H473" s="3" t="s">
        <v>269</v>
      </c>
      <c r="I473" s="3"/>
      <c r="J473" s="3"/>
      <c r="K473" s="3"/>
      <c r="L473" s="3"/>
      <c r="M473" s="3"/>
      <c r="N473" s="3"/>
      <c r="P473" s="2"/>
      <c r="R473" s="2"/>
      <c r="T473" s="2"/>
      <c r="V473" s="2"/>
    </row>
    <row r="474" spans="2:22" ht="32.1" customHeight="1" x14ac:dyDescent="0.25">
      <c r="B474" s="44" t="str">
        <f>_xlfn.CONCAT( VLOOKUP(tbGemLevels[[#This Row],[Name]],tbGems[],MATCH("Prefix",tbGems[#Headers],0),FALSE),".",tbGemLevels[[#This Row],[Level]]," ",tbGemLevels[[#This Row],[Name]])</f>
        <v>6.14.129.32 Decay Support</v>
      </c>
      <c r="C474" s="2" t="s">
        <v>276</v>
      </c>
      <c r="D474" s="3">
        <v>32</v>
      </c>
      <c r="E474" s="3">
        <v>92</v>
      </c>
      <c r="F474" s="3">
        <v>0</v>
      </c>
      <c r="G474" s="3" t="s">
        <v>269</v>
      </c>
      <c r="H474" s="3" t="s">
        <v>269</v>
      </c>
      <c r="I474" s="3"/>
      <c r="J474" s="3"/>
      <c r="K474" s="3"/>
      <c r="L474" s="3"/>
      <c r="M474" s="3"/>
      <c r="N474" s="3"/>
      <c r="P474" s="2"/>
      <c r="R474" s="2"/>
      <c r="T474" s="2"/>
      <c r="V474" s="2"/>
    </row>
    <row r="475" spans="2:22" ht="32.1" customHeight="1" x14ac:dyDescent="0.25">
      <c r="B475" s="44" t="str">
        <f>_xlfn.CONCAT( VLOOKUP(tbGemLevels[[#This Row],[Name]],tbGems[],MATCH("Prefix",tbGems[#Headers],0),FALSE),".",tbGemLevels[[#This Row],[Level]]," ",tbGemLevels[[#This Row],[Name]])</f>
        <v>6.14.129.33 Decay Support</v>
      </c>
      <c r="C475" s="2" t="s">
        <v>276</v>
      </c>
      <c r="D475" s="3">
        <v>33</v>
      </c>
      <c r="E475" s="3">
        <v>93</v>
      </c>
      <c r="F475" s="3">
        <v>0</v>
      </c>
      <c r="G475" s="3" t="s">
        <v>269</v>
      </c>
      <c r="H475" s="3" t="s">
        <v>269</v>
      </c>
      <c r="I475" s="3"/>
      <c r="J475" s="3"/>
      <c r="K475" s="3"/>
      <c r="L475" s="3"/>
      <c r="M475" s="3"/>
      <c r="N475" s="3"/>
      <c r="P475" s="2"/>
      <c r="R475" s="2"/>
      <c r="T475" s="2"/>
      <c r="V475" s="2"/>
    </row>
    <row r="476" spans="2:22" ht="32.1" customHeight="1" x14ac:dyDescent="0.25">
      <c r="B476" s="44" t="str">
        <f>_xlfn.CONCAT( VLOOKUP(tbGemLevels[[#This Row],[Name]],tbGems[],MATCH("Prefix",tbGems[#Headers],0),FALSE),".",tbGemLevels[[#This Row],[Level]]," ",tbGemLevels[[#This Row],[Name]])</f>
        <v>6.14.129.34 Decay Support</v>
      </c>
      <c r="C476" s="2" t="s">
        <v>276</v>
      </c>
      <c r="D476" s="3">
        <v>34</v>
      </c>
      <c r="E476" s="3">
        <v>94</v>
      </c>
      <c r="F476" s="3">
        <v>0</v>
      </c>
      <c r="G476" s="3" t="s">
        <v>269</v>
      </c>
      <c r="H476" s="3" t="s">
        <v>269</v>
      </c>
      <c r="I476" s="3"/>
      <c r="J476" s="3"/>
      <c r="K476" s="3"/>
      <c r="L476" s="3"/>
      <c r="M476" s="3"/>
      <c r="N476" s="3"/>
      <c r="P476" s="2"/>
      <c r="R476" s="2"/>
      <c r="T476" s="2"/>
      <c r="V476" s="2"/>
    </row>
    <row r="477" spans="2:22" ht="32.1" customHeight="1" x14ac:dyDescent="0.25">
      <c r="B477" s="44" t="str">
        <f>_xlfn.CONCAT( VLOOKUP(tbGemLevels[[#This Row],[Name]],tbGems[],MATCH("Prefix",tbGems[#Headers],0),FALSE),".",tbGemLevels[[#This Row],[Level]]," ",tbGemLevels[[#This Row],[Name]])</f>
        <v>6.14.129.35 Decay Support</v>
      </c>
      <c r="C477" s="2" t="s">
        <v>276</v>
      </c>
      <c r="D477" s="3">
        <v>35</v>
      </c>
      <c r="E477" s="3">
        <v>95</v>
      </c>
      <c r="F477" s="3">
        <v>0</v>
      </c>
      <c r="G477" s="3" t="s">
        <v>269</v>
      </c>
      <c r="H477" s="3" t="s">
        <v>269</v>
      </c>
      <c r="I477" s="3"/>
      <c r="J477" s="3"/>
      <c r="K477" s="3"/>
      <c r="L477" s="3"/>
      <c r="M477" s="3"/>
      <c r="N477" s="3"/>
      <c r="P477" s="2"/>
      <c r="R477" s="2"/>
      <c r="T477" s="2"/>
      <c r="V477" s="2"/>
    </row>
    <row r="478" spans="2:22" ht="32.1" customHeight="1" x14ac:dyDescent="0.25">
      <c r="B478" s="44" t="str">
        <f>_xlfn.CONCAT( VLOOKUP(tbGemLevels[[#This Row],[Name]],tbGems[],MATCH("Prefix",tbGems[#Headers],0),FALSE),".",tbGemLevels[[#This Row],[Level]]," ",tbGemLevels[[#This Row],[Name]])</f>
        <v>6.14.129.36 Decay Support</v>
      </c>
      <c r="C478" s="2" t="s">
        <v>276</v>
      </c>
      <c r="D478" s="3">
        <v>36</v>
      </c>
      <c r="E478" s="3">
        <v>96</v>
      </c>
      <c r="F478" s="3">
        <v>0</v>
      </c>
      <c r="G478" s="3" t="s">
        <v>269</v>
      </c>
      <c r="H478" s="3" t="s">
        <v>269</v>
      </c>
      <c r="I478" s="3"/>
      <c r="J478" s="3"/>
      <c r="K478" s="3"/>
      <c r="L478" s="3"/>
      <c r="M478" s="3"/>
      <c r="N478" s="3"/>
      <c r="P478" s="2"/>
      <c r="R478" s="2"/>
      <c r="T478" s="2"/>
      <c r="V478" s="2"/>
    </row>
    <row r="479" spans="2:22" ht="32.1" customHeight="1" x14ac:dyDescent="0.25">
      <c r="B479" s="44" t="str">
        <f>_xlfn.CONCAT( VLOOKUP(tbGemLevels[[#This Row],[Name]],tbGems[],MATCH("Prefix",tbGems[#Headers],0),FALSE),".",tbGemLevels[[#This Row],[Level]]," ",tbGemLevels[[#This Row],[Name]])</f>
        <v>6.14.129.37 Decay Support</v>
      </c>
      <c r="C479" s="2" t="s">
        <v>276</v>
      </c>
      <c r="D479" s="3">
        <v>37</v>
      </c>
      <c r="E479" s="3">
        <v>97</v>
      </c>
      <c r="F479" s="3">
        <v>0</v>
      </c>
      <c r="G479" s="3" t="s">
        <v>269</v>
      </c>
      <c r="H479" s="3" t="s">
        <v>269</v>
      </c>
      <c r="I479" s="3"/>
      <c r="J479" s="3"/>
      <c r="K479" s="3"/>
      <c r="L479" s="3"/>
      <c r="M479" s="3"/>
      <c r="N479" s="3"/>
      <c r="P479" s="2"/>
      <c r="R479" s="2"/>
      <c r="T479" s="2"/>
      <c r="V479" s="2"/>
    </row>
    <row r="480" spans="2:22" ht="32.1" customHeight="1" x14ac:dyDescent="0.25">
      <c r="B480" s="44" t="str">
        <f>_xlfn.CONCAT( VLOOKUP(tbGemLevels[[#This Row],[Name]],tbGems[],MATCH("Prefix",tbGems[#Headers],0),FALSE),".",tbGemLevels[[#This Row],[Level]]," ",tbGemLevels[[#This Row],[Name]])</f>
        <v>6.14.129.38 Decay Support</v>
      </c>
      <c r="C480" s="2" t="s">
        <v>276</v>
      </c>
      <c r="D480" s="3">
        <v>38</v>
      </c>
      <c r="E480" s="3">
        <v>98</v>
      </c>
      <c r="F480" s="3">
        <v>0</v>
      </c>
      <c r="G480" s="3" t="s">
        <v>269</v>
      </c>
      <c r="H480" s="3" t="s">
        <v>269</v>
      </c>
      <c r="I480" s="3"/>
      <c r="J480" s="3"/>
      <c r="K480" s="3"/>
      <c r="L480" s="3"/>
      <c r="M480" s="3"/>
      <c r="N480" s="3"/>
      <c r="P480" s="2"/>
      <c r="R480" s="2"/>
      <c r="T480" s="2"/>
      <c r="V480" s="2"/>
    </row>
    <row r="481" spans="2:22" ht="32.1" customHeight="1" x14ac:dyDescent="0.25">
      <c r="B481" s="44" t="str">
        <f>_xlfn.CONCAT( VLOOKUP(tbGemLevels[[#This Row],[Name]],tbGems[],MATCH("Prefix",tbGems[#Headers],0),FALSE),".",tbGemLevels[[#This Row],[Level]]," ",tbGemLevels[[#This Row],[Name]])</f>
        <v>6.14.129.39 Decay Support</v>
      </c>
      <c r="C481" s="2" t="s">
        <v>276</v>
      </c>
      <c r="D481" s="3">
        <v>39</v>
      </c>
      <c r="E481" s="3">
        <v>99</v>
      </c>
      <c r="F481" s="3">
        <v>0</v>
      </c>
      <c r="G481" s="3" t="s">
        <v>269</v>
      </c>
      <c r="H481" s="3" t="s">
        <v>269</v>
      </c>
      <c r="I481" s="3"/>
      <c r="J481" s="3"/>
      <c r="K481" s="3"/>
      <c r="L481" s="3"/>
      <c r="M481" s="3"/>
      <c r="N481" s="3"/>
      <c r="P481" s="2"/>
      <c r="R481" s="2"/>
      <c r="T481" s="2"/>
      <c r="V481" s="2"/>
    </row>
    <row r="482" spans="2:22" ht="32.1" customHeight="1" x14ac:dyDescent="0.25">
      <c r="B482" s="44" t="str">
        <f>_xlfn.CONCAT( VLOOKUP(tbGemLevels[[#This Row],[Name]],tbGems[],MATCH("Prefix",tbGems[#Headers],0),FALSE),".",tbGemLevels[[#This Row],[Level]]," ",tbGemLevels[[#This Row],[Name]])</f>
        <v>6.14.129.40 Decay Support</v>
      </c>
      <c r="C482" s="2" t="s">
        <v>276</v>
      </c>
      <c r="D482" s="3">
        <v>40</v>
      </c>
      <c r="E482" s="3">
        <v>100</v>
      </c>
      <c r="F482" s="3">
        <v>0</v>
      </c>
      <c r="G482" s="3" t="s">
        <v>269</v>
      </c>
      <c r="H482" s="3" t="s">
        <v>269</v>
      </c>
      <c r="I482" s="3"/>
      <c r="J482" s="3"/>
      <c r="K482" s="3"/>
      <c r="L482" s="3"/>
      <c r="M482" s="3"/>
      <c r="N482" s="3"/>
      <c r="P482" s="2"/>
      <c r="R482" s="2"/>
      <c r="T482" s="2"/>
      <c r="V482" s="2"/>
    </row>
    <row r="483" spans="2:22" ht="32.1" customHeight="1" x14ac:dyDescent="0.25">
      <c r="B483" s="44" t="str">
        <f>_xlfn.CONCAT( VLOOKUP(tbGemLevels[[#This Row],[Name]],tbGems[],MATCH("Prefix",tbGems[#Headers],0),FALSE),".",tbGemLevels[[#This Row],[Level]]," ",tbGemLevels[[#This Row],[Name]])</f>
        <v>6.14.358.1 Summon Chaos Golem</v>
      </c>
      <c r="C483" s="2" t="s">
        <v>274</v>
      </c>
      <c r="D483" s="3">
        <v>1</v>
      </c>
      <c r="E483" s="3">
        <v>34</v>
      </c>
      <c r="F483" s="3">
        <v>0</v>
      </c>
      <c r="G483" s="3">
        <v>0</v>
      </c>
      <c r="H483" s="3">
        <v>79</v>
      </c>
      <c r="I483" s="3"/>
      <c r="J483" s="3"/>
      <c r="K483" s="3"/>
      <c r="L483" s="3"/>
      <c r="M483" s="3"/>
      <c r="N483" s="3"/>
      <c r="P483" s="2"/>
      <c r="R483" s="2"/>
      <c r="T483" s="2"/>
      <c r="V483" s="2"/>
    </row>
    <row r="484" spans="2:22" ht="32.1" customHeight="1" x14ac:dyDescent="0.25">
      <c r="B484" s="44" t="str">
        <f>_xlfn.CONCAT( VLOOKUP(tbGemLevels[[#This Row],[Name]],tbGems[],MATCH("Prefix",tbGems[#Headers],0),FALSE),".",tbGemLevels[[#This Row],[Level]]," ",tbGemLevels[[#This Row],[Name]])</f>
        <v>6.14.358.2 Summon Chaos Golem</v>
      </c>
      <c r="C484" s="2" t="s">
        <v>274</v>
      </c>
      <c r="D484" s="3">
        <v>2</v>
      </c>
      <c r="E484" s="3">
        <v>36</v>
      </c>
      <c r="F484" s="3">
        <v>0</v>
      </c>
      <c r="G484" s="3">
        <v>0</v>
      </c>
      <c r="H484" s="3">
        <v>83</v>
      </c>
      <c r="I484" s="3"/>
      <c r="J484" s="3"/>
      <c r="K484" s="3"/>
      <c r="L484" s="3"/>
      <c r="M484" s="3"/>
      <c r="N484" s="3"/>
      <c r="P484" s="2"/>
      <c r="R484" s="2"/>
      <c r="T484" s="2"/>
      <c r="V484" s="2"/>
    </row>
    <row r="485" spans="2:22" ht="32.1" customHeight="1" x14ac:dyDescent="0.25">
      <c r="B485" s="44" t="str">
        <f>_xlfn.CONCAT( VLOOKUP(tbGemLevels[[#This Row],[Name]],tbGems[],MATCH("Prefix",tbGems[#Headers],0),FALSE),".",tbGemLevels[[#This Row],[Level]]," ",tbGemLevels[[#This Row],[Name]])</f>
        <v>6.14.358.3 Summon Chaos Golem</v>
      </c>
      <c r="C485" s="2" t="s">
        <v>274</v>
      </c>
      <c r="D485" s="3">
        <v>3</v>
      </c>
      <c r="E485" s="3">
        <v>38</v>
      </c>
      <c r="F485" s="3">
        <v>0</v>
      </c>
      <c r="G485" s="3">
        <v>0</v>
      </c>
      <c r="H485" s="3">
        <v>88</v>
      </c>
      <c r="I485" s="3"/>
      <c r="J485" s="3"/>
      <c r="K485" s="3"/>
      <c r="L485" s="3"/>
      <c r="M485" s="3"/>
      <c r="N485" s="3"/>
      <c r="P485" s="2"/>
      <c r="R485" s="2"/>
      <c r="T485" s="2"/>
      <c r="V485" s="2"/>
    </row>
    <row r="486" spans="2:22" ht="32.1" customHeight="1" x14ac:dyDescent="0.25">
      <c r="B486" s="44" t="str">
        <f>_xlfn.CONCAT( VLOOKUP(tbGemLevels[[#This Row],[Name]],tbGems[],MATCH("Prefix",tbGems[#Headers],0),FALSE),".",tbGemLevels[[#This Row],[Level]]," ",tbGemLevels[[#This Row],[Name]])</f>
        <v>6.14.358.4 Summon Chaos Golem</v>
      </c>
      <c r="C486" s="2" t="s">
        <v>274</v>
      </c>
      <c r="D486" s="3">
        <v>4</v>
      </c>
      <c r="E486" s="3">
        <v>40</v>
      </c>
      <c r="F486" s="3">
        <v>0</v>
      </c>
      <c r="G486" s="3">
        <v>0</v>
      </c>
      <c r="H486" s="3">
        <v>92</v>
      </c>
      <c r="I486" s="3"/>
      <c r="J486" s="3"/>
      <c r="K486" s="3"/>
      <c r="L486" s="3"/>
      <c r="M486" s="3"/>
      <c r="N486" s="3"/>
      <c r="P486" s="2"/>
      <c r="R486" s="2"/>
      <c r="T486" s="2"/>
      <c r="V486" s="2"/>
    </row>
    <row r="487" spans="2:22" ht="32.1" customHeight="1" x14ac:dyDescent="0.25">
      <c r="B487" s="44" t="str">
        <f>_xlfn.CONCAT( VLOOKUP(tbGemLevels[[#This Row],[Name]],tbGems[],MATCH("Prefix",tbGems[#Headers],0),FALSE),".",tbGemLevels[[#This Row],[Level]]," ",tbGemLevels[[#This Row],[Name]])</f>
        <v>6.14.358.5 Summon Chaos Golem</v>
      </c>
      <c r="C487" s="2" t="s">
        <v>274</v>
      </c>
      <c r="D487" s="3">
        <v>5</v>
      </c>
      <c r="E487" s="3">
        <v>42</v>
      </c>
      <c r="F487" s="3">
        <v>0</v>
      </c>
      <c r="G487" s="3">
        <v>0</v>
      </c>
      <c r="H487" s="3">
        <v>96</v>
      </c>
      <c r="I487" s="3"/>
      <c r="J487" s="3"/>
      <c r="K487" s="3"/>
      <c r="L487" s="3"/>
      <c r="M487" s="3"/>
      <c r="N487" s="3"/>
      <c r="P487" s="2"/>
      <c r="R487" s="2"/>
      <c r="T487" s="2"/>
      <c r="V487" s="2"/>
    </row>
    <row r="488" spans="2:22" ht="32.1" customHeight="1" x14ac:dyDescent="0.25">
      <c r="B488" s="44" t="str">
        <f>_xlfn.CONCAT( VLOOKUP(tbGemLevels[[#This Row],[Name]],tbGems[],MATCH("Prefix",tbGems[#Headers],0),FALSE),".",tbGemLevels[[#This Row],[Level]]," ",tbGemLevels[[#This Row],[Name]])</f>
        <v>6.14.358.6 Summon Chaos Golem</v>
      </c>
      <c r="C488" s="2" t="s">
        <v>274</v>
      </c>
      <c r="D488" s="3">
        <v>6</v>
      </c>
      <c r="E488" s="3">
        <v>44</v>
      </c>
      <c r="F488" s="3">
        <v>0</v>
      </c>
      <c r="G488" s="3">
        <v>0</v>
      </c>
      <c r="H488" s="3">
        <v>100</v>
      </c>
      <c r="I488" s="3"/>
      <c r="J488" s="3"/>
      <c r="K488" s="3"/>
      <c r="L488" s="3"/>
      <c r="M488" s="3"/>
      <c r="N488" s="3"/>
      <c r="P488" s="2"/>
      <c r="R488" s="2"/>
      <c r="T488" s="2"/>
      <c r="V488" s="2"/>
    </row>
    <row r="489" spans="2:22" ht="32.1" customHeight="1" x14ac:dyDescent="0.25">
      <c r="B489" s="44" t="str">
        <f>_xlfn.CONCAT( VLOOKUP(tbGemLevels[[#This Row],[Name]],tbGems[],MATCH("Prefix",tbGems[#Headers],0),FALSE),".",tbGemLevels[[#This Row],[Level]]," ",tbGemLevels[[#This Row],[Name]])</f>
        <v>6.14.358.7 Summon Chaos Golem</v>
      </c>
      <c r="C489" s="2" t="s">
        <v>274</v>
      </c>
      <c r="D489" s="3">
        <v>7</v>
      </c>
      <c r="E489" s="3">
        <v>46</v>
      </c>
      <c r="F489" s="3">
        <v>0</v>
      </c>
      <c r="G489" s="3">
        <v>0</v>
      </c>
      <c r="H489" s="3">
        <v>104</v>
      </c>
      <c r="I489" s="3"/>
      <c r="J489" s="3"/>
      <c r="K489" s="3"/>
      <c r="L489" s="3"/>
      <c r="M489" s="3"/>
      <c r="N489" s="3"/>
      <c r="P489" s="2"/>
      <c r="R489" s="2"/>
      <c r="T489" s="2"/>
      <c r="V489" s="2"/>
    </row>
    <row r="490" spans="2:22" ht="32.1" customHeight="1" x14ac:dyDescent="0.25">
      <c r="B490" s="44" t="str">
        <f>_xlfn.CONCAT( VLOOKUP(tbGemLevels[[#This Row],[Name]],tbGems[],MATCH("Prefix",tbGems[#Headers],0),FALSE),".",tbGemLevels[[#This Row],[Level]]," ",tbGemLevels[[#This Row],[Name]])</f>
        <v>6.14.358.8 Summon Chaos Golem</v>
      </c>
      <c r="C490" s="2" t="s">
        <v>274</v>
      </c>
      <c r="D490" s="3">
        <v>8</v>
      </c>
      <c r="E490" s="3">
        <v>48</v>
      </c>
      <c r="F490" s="3">
        <v>0</v>
      </c>
      <c r="G490" s="3">
        <v>0</v>
      </c>
      <c r="H490" s="3">
        <v>109</v>
      </c>
      <c r="I490" s="3"/>
      <c r="J490" s="3"/>
      <c r="K490" s="3"/>
      <c r="L490" s="3"/>
      <c r="M490" s="3"/>
      <c r="N490" s="3"/>
      <c r="P490" s="2"/>
      <c r="R490" s="2"/>
      <c r="T490" s="2"/>
      <c r="V490" s="2"/>
    </row>
    <row r="491" spans="2:22" ht="32.1" customHeight="1" x14ac:dyDescent="0.25">
      <c r="B491" s="44" t="str">
        <f>_xlfn.CONCAT( VLOOKUP(tbGemLevels[[#This Row],[Name]],tbGems[],MATCH("Prefix",tbGems[#Headers],0),FALSE),".",tbGemLevels[[#This Row],[Level]]," ",tbGemLevels[[#This Row],[Name]])</f>
        <v>6.14.358.9 Summon Chaos Golem</v>
      </c>
      <c r="C491" s="2" t="s">
        <v>274</v>
      </c>
      <c r="D491" s="3">
        <v>9</v>
      </c>
      <c r="E491" s="3">
        <v>50</v>
      </c>
      <c r="F491" s="3">
        <v>0</v>
      </c>
      <c r="G491" s="3">
        <v>0</v>
      </c>
      <c r="H491" s="3">
        <v>113</v>
      </c>
      <c r="I491" s="3"/>
      <c r="J491" s="3"/>
      <c r="K491" s="3"/>
      <c r="L491" s="3"/>
      <c r="M491" s="3"/>
      <c r="N491" s="3"/>
      <c r="P491" s="2"/>
      <c r="R491" s="2"/>
      <c r="T491" s="2"/>
      <c r="V491" s="2"/>
    </row>
    <row r="492" spans="2:22" ht="32.1" customHeight="1" x14ac:dyDescent="0.25">
      <c r="B492" s="44" t="str">
        <f>_xlfn.CONCAT( VLOOKUP(tbGemLevels[[#This Row],[Name]],tbGems[],MATCH("Prefix",tbGems[#Headers],0),FALSE),".",tbGemLevels[[#This Row],[Level]]," ",tbGemLevels[[#This Row],[Name]])</f>
        <v>6.14.358.10 Summon Chaos Golem</v>
      </c>
      <c r="C492" s="2" t="s">
        <v>274</v>
      </c>
      <c r="D492" s="3">
        <v>10</v>
      </c>
      <c r="E492" s="3">
        <v>52</v>
      </c>
      <c r="F492" s="3">
        <v>0</v>
      </c>
      <c r="G492" s="3">
        <v>0</v>
      </c>
      <c r="H492" s="3">
        <v>117</v>
      </c>
      <c r="I492" s="3"/>
      <c r="J492" s="3"/>
      <c r="K492" s="3"/>
      <c r="L492" s="3"/>
      <c r="M492" s="3"/>
      <c r="N492" s="3"/>
      <c r="P492" s="2"/>
      <c r="R492" s="2"/>
      <c r="T492" s="2"/>
      <c r="V492" s="2"/>
    </row>
    <row r="493" spans="2:22" ht="32.1" customHeight="1" x14ac:dyDescent="0.25">
      <c r="B493" s="44" t="str">
        <f>_xlfn.CONCAT( VLOOKUP(tbGemLevels[[#This Row],[Name]],tbGems[],MATCH("Prefix",tbGems[#Headers],0),FALSE),".",tbGemLevels[[#This Row],[Level]]," ",tbGemLevels[[#This Row],[Name]])</f>
        <v>6.14.358.11 Summon Chaos Golem</v>
      </c>
      <c r="C493" s="2" t="s">
        <v>274</v>
      </c>
      <c r="D493" s="3">
        <v>11</v>
      </c>
      <c r="E493" s="3">
        <v>54</v>
      </c>
      <c r="F493" s="3">
        <v>0</v>
      </c>
      <c r="G493" s="3">
        <v>0</v>
      </c>
      <c r="H493" s="3">
        <v>121</v>
      </c>
      <c r="I493" s="3"/>
      <c r="J493" s="3"/>
      <c r="K493" s="3"/>
      <c r="L493" s="3"/>
      <c r="M493" s="3"/>
      <c r="N493" s="3"/>
      <c r="P493" s="2"/>
      <c r="R493" s="2"/>
      <c r="T493" s="2"/>
      <c r="V493" s="2"/>
    </row>
    <row r="494" spans="2:22" ht="32.1" customHeight="1" x14ac:dyDescent="0.25">
      <c r="B494" s="44" t="str">
        <f>_xlfn.CONCAT( VLOOKUP(tbGemLevels[[#This Row],[Name]],tbGems[],MATCH("Prefix",tbGems[#Headers],0),FALSE),".",tbGemLevels[[#This Row],[Level]]," ",tbGemLevels[[#This Row],[Name]])</f>
        <v>6.14.358.12 Summon Chaos Golem</v>
      </c>
      <c r="C494" s="2" t="s">
        <v>274</v>
      </c>
      <c r="D494" s="3">
        <v>12</v>
      </c>
      <c r="E494" s="3">
        <v>56</v>
      </c>
      <c r="F494" s="3">
        <v>0</v>
      </c>
      <c r="G494" s="3">
        <v>0</v>
      </c>
      <c r="H494" s="3">
        <v>125</v>
      </c>
      <c r="I494" s="3"/>
      <c r="J494" s="3"/>
      <c r="K494" s="3"/>
      <c r="L494" s="3"/>
      <c r="M494" s="3"/>
      <c r="N494" s="3"/>
      <c r="P494" s="2"/>
      <c r="R494" s="2"/>
      <c r="T494" s="2"/>
      <c r="V494" s="2"/>
    </row>
    <row r="495" spans="2:22" ht="32.1" customHeight="1" x14ac:dyDescent="0.25">
      <c r="B495" s="44" t="str">
        <f>_xlfn.CONCAT( VLOOKUP(tbGemLevels[[#This Row],[Name]],tbGems[],MATCH("Prefix",tbGems[#Headers],0),FALSE),".",tbGemLevels[[#This Row],[Level]]," ",tbGemLevels[[#This Row],[Name]])</f>
        <v>6.14.358.13 Summon Chaos Golem</v>
      </c>
      <c r="C495" s="2" t="s">
        <v>274</v>
      </c>
      <c r="D495" s="3">
        <v>13</v>
      </c>
      <c r="E495" s="3">
        <v>58</v>
      </c>
      <c r="F495" s="3">
        <v>0</v>
      </c>
      <c r="G495" s="3">
        <v>0</v>
      </c>
      <c r="H495" s="3">
        <v>130</v>
      </c>
      <c r="I495" s="3"/>
      <c r="J495" s="3"/>
      <c r="K495" s="3"/>
      <c r="L495" s="3"/>
      <c r="M495" s="3"/>
      <c r="N495" s="3"/>
      <c r="P495" s="2"/>
      <c r="R495" s="2"/>
      <c r="T495" s="2"/>
      <c r="V495" s="2"/>
    </row>
    <row r="496" spans="2:22" ht="32.1" customHeight="1" x14ac:dyDescent="0.25">
      <c r="B496" s="44" t="str">
        <f>_xlfn.CONCAT( VLOOKUP(tbGemLevels[[#This Row],[Name]],tbGems[],MATCH("Prefix",tbGems[#Headers],0),FALSE),".",tbGemLevels[[#This Row],[Level]]," ",tbGemLevels[[#This Row],[Name]])</f>
        <v>6.14.358.14 Summon Chaos Golem</v>
      </c>
      <c r="C496" s="2" t="s">
        <v>274</v>
      </c>
      <c r="D496" s="3">
        <v>14</v>
      </c>
      <c r="E496" s="3">
        <v>60</v>
      </c>
      <c r="F496" s="3">
        <v>0</v>
      </c>
      <c r="G496" s="3">
        <v>0</v>
      </c>
      <c r="H496" s="3">
        <v>134</v>
      </c>
      <c r="I496" s="3"/>
      <c r="J496" s="3"/>
      <c r="K496" s="3"/>
      <c r="L496" s="3"/>
      <c r="M496" s="3"/>
      <c r="N496" s="3"/>
      <c r="P496" s="2"/>
      <c r="R496" s="2"/>
      <c r="T496" s="2"/>
      <c r="V496" s="2"/>
    </row>
    <row r="497" spans="2:22" ht="32.1" customHeight="1" x14ac:dyDescent="0.25">
      <c r="B497" s="44" t="str">
        <f>_xlfn.CONCAT( VLOOKUP(tbGemLevels[[#This Row],[Name]],tbGems[],MATCH("Prefix",tbGems[#Headers],0),FALSE),".",tbGemLevels[[#This Row],[Level]]," ",tbGemLevels[[#This Row],[Name]])</f>
        <v>6.14.358.15 Summon Chaos Golem</v>
      </c>
      <c r="C497" s="2" t="s">
        <v>274</v>
      </c>
      <c r="D497" s="3">
        <v>15</v>
      </c>
      <c r="E497" s="3">
        <v>62</v>
      </c>
      <c r="F497" s="3">
        <v>0</v>
      </c>
      <c r="G497" s="3">
        <v>0</v>
      </c>
      <c r="H497" s="3">
        <v>138</v>
      </c>
      <c r="I497" s="3"/>
      <c r="J497" s="3"/>
      <c r="K497" s="3"/>
      <c r="L497" s="3"/>
      <c r="M497" s="3"/>
      <c r="N497" s="3"/>
      <c r="P497" s="2"/>
      <c r="R497" s="2"/>
      <c r="T497" s="2"/>
      <c r="V497" s="2"/>
    </row>
    <row r="498" spans="2:22" ht="32.1" customHeight="1" x14ac:dyDescent="0.25">
      <c r="B498" s="44" t="str">
        <f>_xlfn.CONCAT( VLOOKUP(tbGemLevels[[#This Row],[Name]],tbGems[],MATCH("Prefix",tbGems[#Headers],0),FALSE),".",tbGemLevels[[#This Row],[Level]]," ",tbGemLevels[[#This Row],[Name]])</f>
        <v>6.14.358.16 Summon Chaos Golem</v>
      </c>
      <c r="C498" s="2" t="s">
        <v>274</v>
      </c>
      <c r="D498" s="3">
        <v>16</v>
      </c>
      <c r="E498" s="3">
        <v>64</v>
      </c>
      <c r="F498" s="3">
        <v>0</v>
      </c>
      <c r="G498" s="3">
        <v>0</v>
      </c>
      <c r="H498" s="3">
        <v>142</v>
      </c>
      <c r="I498" s="3"/>
      <c r="J498" s="3"/>
      <c r="K498" s="3"/>
      <c r="L498" s="3"/>
      <c r="M498" s="3"/>
      <c r="N498" s="3"/>
      <c r="P498" s="2"/>
      <c r="R498" s="2"/>
      <c r="T498" s="2"/>
      <c r="V498" s="2"/>
    </row>
    <row r="499" spans="2:22" ht="32.1" customHeight="1" x14ac:dyDescent="0.25">
      <c r="B499" s="44" t="str">
        <f>_xlfn.CONCAT( VLOOKUP(tbGemLevels[[#This Row],[Name]],tbGems[],MATCH("Prefix",tbGems[#Headers],0),FALSE),".",tbGemLevels[[#This Row],[Level]]," ",tbGemLevels[[#This Row],[Name]])</f>
        <v>6.14.358.17 Summon Chaos Golem</v>
      </c>
      <c r="C499" s="2" t="s">
        <v>274</v>
      </c>
      <c r="D499" s="3">
        <v>17</v>
      </c>
      <c r="E499" s="3">
        <v>66</v>
      </c>
      <c r="F499" s="3">
        <v>0</v>
      </c>
      <c r="G499" s="3">
        <v>0</v>
      </c>
      <c r="H499" s="3">
        <v>146</v>
      </c>
      <c r="I499" s="3"/>
      <c r="J499" s="3"/>
      <c r="K499" s="3"/>
      <c r="L499" s="3"/>
      <c r="M499" s="3"/>
      <c r="N499" s="3"/>
      <c r="P499" s="2"/>
      <c r="R499" s="2"/>
      <c r="T499" s="2"/>
      <c r="V499" s="2"/>
    </row>
    <row r="500" spans="2:22" ht="32.1" customHeight="1" x14ac:dyDescent="0.25">
      <c r="B500" s="44" t="str">
        <f>_xlfn.CONCAT( VLOOKUP(tbGemLevels[[#This Row],[Name]],tbGems[],MATCH("Prefix",tbGems[#Headers],0),FALSE),".",tbGemLevels[[#This Row],[Level]]," ",tbGemLevels[[#This Row],[Name]])</f>
        <v>6.14.358.18 Summon Chaos Golem</v>
      </c>
      <c r="C500" s="2" t="s">
        <v>274</v>
      </c>
      <c r="D500" s="3">
        <v>18</v>
      </c>
      <c r="E500" s="3">
        <v>68</v>
      </c>
      <c r="F500" s="3">
        <v>0</v>
      </c>
      <c r="G500" s="3">
        <v>0</v>
      </c>
      <c r="H500" s="3">
        <v>151</v>
      </c>
      <c r="I500" s="3"/>
      <c r="J500" s="3"/>
      <c r="K500" s="3"/>
      <c r="L500" s="3"/>
      <c r="M500" s="3"/>
      <c r="N500" s="3"/>
      <c r="P500" s="2"/>
      <c r="R500" s="2"/>
      <c r="T500" s="2"/>
      <c r="V500" s="2"/>
    </row>
    <row r="501" spans="2:22" ht="32.1" customHeight="1" x14ac:dyDescent="0.25">
      <c r="B501" s="44" t="str">
        <f>_xlfn.CONCAT( VLOOKUP(tbGemLevels[[#This Row],[Name]],tbGems[],MATCH("Prefix",tbGems[#Headers],0),FALSE),".",tbGemLevels[[#This Row],[Level]]," ",tbGemLevels[[#This Row],[Name]])</f>
        <v>6.14.358.19 Summon Chaos Golem</v>
      </c>
      <c r="C501" s="2" t="s">
        <v>274</v>
      </c>
      <c r="D501" s="3">
        <v>19</v>
      </c>
      <c r="E501" s="3">
        <v>69</v>
      </c>
      <c r="F501" s="3">
        <v>0</v>
      </c>
      <c r="G501" s="3">
        <v>0</v>
      </c>
      <c r="H501" s="3">
        <v>153</v>
      </c>
      <c r="I501" s="3"/>
      <c r="J501" s="3"/>
      <c r="K501" s="3"/>
      <c r="L501" s="3"/>
      <c r="M501" s="3"/>
      <c r="N501" s="3"/>
      <c r="P501" s="2"/>
      <c r="R501" s="2"/>
      <c r="T501" s="2"/>
      <c r="V501" s="2"/>
    </row>
    <row r="502" spans="2:22" ht="32.1" customHeight="1" x14ac:dyDescent="0.25">
      <c r="B502" s="44" t="str">
        <f>_xlfn.CONCAT( VLOOKUP(tbGemLevels[[#This Row],[Name]],tbGems[],MATCH("Prefix",tbGems[#Headers],0),FALSE),".",tbGemLevels[[#This Row],[Level]]," ",tbGemLevels[[#This Row],[Name]])</f>
        <v>6.14.358.20 Summon Chaos Golem</v>
      </c>
      <c r="C502" s="2" t="s">
        <v>274</v>
      </c>
      <c r="D502" s="3">
        <v>20</v>
      </c>
      <c r="E502" s="3">
        <v>70</v>
      </c>
      <c r="F502" s="3">
        <v>0</v>
      </c>
      <c r="G502" s="3">
        <v>0</v>
      </c>
      <c r="H502" s="3">
        <v>155</v>
      </c>
      <c r="I502" s="3"/>
      <c r="J502" s="3"/>
      <c r="K502" s="3"/>
      <c r="L502" s="3"/>
      <c r="M502" s="3"/>
      <c r="N502" s="3"/>
      <c r="P502" s="2"/>
      <c r="R502" s="2"/>
      <c r="T502" s="2"/>
      <c r="V502" s="2"/>
    </row>
    <row r="503" spans="2:22" ht="32.1" customHeight="1" x14ac:dyDescent="0.25">
      <c r="B503" s="44" t="str">
        <f>_xlfn.CONCAT( VLOOKUP(tbGemLevels[[#This Row],[Name]],tbGems[],MATCH("Prefix",tbGems[#Headers],0),FALSE),".",tbGemLevels[[#This Row],[Level]]," ",tbGemLevels[[#This Row],[Name]])</f>
        <v>6.14.358.21 Summon Chaos Golem</v>
      </c>
      <c r="C503" s="2" t="s">
        <v>274</v>
      </c>
      <c r="D503" s="3">
        <v>21</v>
      </c>
      <c r="E503" s="3">
        <v>72</v>
      </c>
      <c r="F503" s="3">
        <v>0</v>
      </c>
      <c r="G503" s="3">
        <v>0</v>
      </c>
      <c r="H503" s="3">
        <v>159</v>
      </c>
      <c r="I503" s="3"/>
      <c r="J503" s="3"/>
      <c r="K503" s="3"/>
      <c r="L503" s="3"/>
      <c r="M503" s="3"/>
      <c r="N503" s="3"/>
      <c r="P503" s="2"/>
      <c r="R503" s="2"/>
      <c r="T503" s="2"/>
      <c r="V503" s="2"/>
    </row>
    <row r="504" spans="2:22" ht="32.1" customHeight="1" x14ac:dyDescent="0.25">
      <c r="B504" s="44" t="str">
        <f>_xlfn.CONCAT( VLOOKUP(tbGemLevels[[#This Row],[Name]],tbGems[],MATCH("Prefix",tbGems[#Headers],0),FALSE),".",tbGemLevels[[#This Row],[Level]]," ",tbGemLevels[[#This Row],[Name]])</f>
        <v>6.14.358.22 Summon Chaos Golem</v>
      </c>
      <c r="C504" s="2" t="s">
        <v>274</v>
      </c>
      <c r="D504" s="3">
        <v>22</v>
      </c>
      <c r="E504" s="3">
        <v>74</v>
      </c>
      <c r="F504" s="3">
        <v>0</v>
      </c>
      <c r="G504" s="3">
        <v>0</v>
      </c>
      <c r="H504" s="3" t="s">
        <v>269</v>
      </c>
      <c r="I504" s="3"/>
      <c r="J504" s="3"/>
      <c r="K504" s="3"/>
      <c r="L504" s="3"/>
      <c r="M504" s="3"/>
      <c r="N504" s="3"/>
      <c r="P504" s="2"/>
      <c r="R504" s="2"/>
      <c r="T504" s="2"/>
      <c r="V504" s="2"/>
    </row>
    <row r="505" spans="2:22" ht="32.1" customHeight="1" x14ac:dyDescent="0.25">
      <c r="B505" s="44" t="str">
        <f>_xlfn.CONCAT( VLOOKUP(tbGemLevels[[#This Row],[Name]],tbGems[],MATCH("Prefix",tbGems[#Headers],0),FALSE),".",tbGemLevels[[#This Row],[Level]]," ",tbGemLevels[[#This Row],[Name]])</f>
        <v>6.14.358.23 Summon Chaos Golem</v>
      </c>
      <c r="C505" s="2" t="s">
        <v>274</v>
      </c>
      <c r="D505" s="3">
        <v>23</v>
      </c>
      <c r="E505" s="3">
        <v>76</v>
      </c>
      <c r="F505" s="3">
        <v>0</v>
      </c>
      <c r="G505" s="3">
        <v>0</v>
      </c>
      <c r="H505" s="3" t="s">
        <v>269</v>
      </c>
      <c r="I505" s="3"/>
      <c r="J505" s="3"/>
      <c r="K505" s="3"/>
      <c r="L505" s="3"/>
      <c r="M505" s="3"/>
      <c r="N505" s="3"/>
      <c r="P505" s="2"/>
      <c r="R505" s="2"/>
      <c r="T505" s="2"/>
      <c r="V505" s="2"/>
    </row>
    <row r="506" spans="2:22" ht="32.1" customHeight="1" x14ac:dyDescent="0.25">
      <c r="B506" s="44" t="str">
        <f>_xlfn.CONCAT( VLOOKUP(tbGemLevels[[#This Row],[Name]],tbGems[],MATCH("Prefix",tbGems[#Headers],0),FALSE),".",tbGemLevels[[#This Row],[Level]]," ",tbGemLevels[[#This Row],[Name]])</f>
        <v>6.14.358.24 Summon Chaos Golem</v>
      </c>
      <c r="C506" s="2" t="s">
        <v>274</v>
      </c>
      <c r="D506" s="3">
        <v>24</v>
      </c>
      <c r="E506" s="3">
        <v>78</v>
      </c>
      <c r="F506" s="3">
        <v>0</v>
      </c>
      <c r="G506" s="3">
        <v>0</v>
      </c>
      <c r="H506" s="3" t="s">
        <v>269</v>
      </c>
      <c r="I506" s="3"/>
      <c r="J506" s="3"/>
      <c r="K506" s="3"/>
      <c r="L506" s="3"/>
      <c r="M506" s="3"/>
      <c r="N506" s="3"/>
      <c r="P506" s="2"/>
      <c r="R506" s="2"/>
      <c r="T506" s="2"/>
      <c r="V506" s="2"/>
    </row>
    <row r="507" spans="2:22" ht="32.1" customHeight="1" x14ac:dyDescent="0.25">
      <c r="B507" s="44" t="str">
        <f>_xlfn.CONCAT( VLOOKUP(tbGemLevels[[#This Row],[Name]],tbGems[],MATCH("Prefix",tbGems[#Headers],0),FALSE),".",tbGemLevels[[#This Row],[Level]]," ",tbGemLevels[[#This Row],[Name]])</f>
        <v>6.14.358.25 Summon Chaos Golem</v>
      </c>
      <c r="C507" s="2" t="s">
        <v>274</v>
      </c>
      <c r="D507" s="3">
        <v>25</v>
      </c>
      <c r="E507" s="3">
        <v>80</v>
      </c>
      <c r="F507" s="3">
        <v>0</v>
      </c>
      <c r="G507" s="3">
        <v>0</v>
      </c>
      <c r="H507" s="3" t="s">
        <v>269</v>
      </c>
      <c r="I507" s="3"/>
      <c r="J507" s="3"/>
      <c r="K507" s="3"/>
      <c r="L507" s="3"/>
      <c r="M507" s="3"/>
      <c r="N507" s="3"/>
      <c r="P507" s="2"/>
      <c r="R507" s="2"/>
      <c r="T507" s="2"/>
      <c r="V507" s="2"/>
    </row>
    <row r="508" spans="2:22" ht="32.1" customHeight="1" x14ac:dyDescent="0.25">
      <c r="B508" s="44" t="str">
        <f>_xlfn.CONCAT( VLOOKUP(tbGemLevels[[#This Row],[Name]],tbGems[],MATCH("Prefix",tbGems[#Headers],0),FALSE),".",tbGemLevels[[#This Row],[Level]]," ",tbGemLevels[[#This Row],[Name]])</f>
        <v>6.14.358.26 Summon Chaos Golem</v>
      </c>
      <c r="C508" s="2" t="s">
        <v>274</v>
      </c>
      <c r="D508" s="3">
        <v>26</v>
      </c>
      <c r="E508" s="3">
        <v>82</v>
      </c>
      <c r="F508" s="3">
        <v>0</v>
      </c>
      <c r="G508" s="3">
        <v>0</v>
      </c>
      <c r="H508" s="3" t="s">
        <v>269</v>
      </c>
      <c r="I508" s="3"/>
      <c r="J508" s="3"/>
      <c r="K508" s="3"/>
      <c r="L508" s="3"/>
      <c r="M508" s="3"/>
      <c r="N508" s="3"/>
      <c r="P508" s="2"/>
      <c r="R508" s="2"/>
      <c r="T508" s="2"/>
      <c r="V508" s="2"/>
    </row>
    <row r="509" spans="2:22" ht="32.1" customHeight="1" x14ac:dyDescent="0.25">
      <c r="B509" s="44" t="str">
        <f>_xlfn.CONCAT( VLOOKUP(tbGemLevels[[#This Row],[Name]],tbGems[],MATCH("Prefix",tbGems[#Headers],0),FALSE),".",tbGemLevels[[#This Row],[Level]]," ",tbGemLevels[[#This Row],[Name]])</f>
        <v>6.14.358.27 Summon Chaos Golem</v>
      </c>
      <c r="C509" s="2" t="s">
        <v>274</v>
      </c>
      <c r="D509" s="3">
        <v>27</v>
      </c>
      <c r="E509" s="3">
        <v>84</v>
      </c>
      <c r="F509" s="3">
        <v>0</v>
      </c>
      <c r="G509" s="3">
        <v>0</v>
      </c>
      <c r="H509" s="3" t="s">
        <v>269</v>
      </c>
      <c r="I509" s="3"/>
      <c r="J509" s="3"/>
      <c r="K509" s="3"/>
      <c r="L509" s="3"/>
      <c r="M509" s="3"/>
      <c r="N509" s="3"/>
      <c r="P509" s="2"/>
      <c r="R509" s="2"/>
      <c r="T509" s="2"/>
      <c r="V509" s="2"/>
    </row>
    <row r="510" spans="2:22" ht="32.1" customHeight="1" x14ac:dyDescent="0.25">
      <c r="B510" s="44" t="str">
        <f>_xlfn.CONCAT( VLOOKUP(tbGemLevels[[#This Row],[Name]],tbGems[],MATCH("Prefix",tbGems[#Headers],0),FALSE),".",tbGemLevels[[#This Row],[Level]]," ",tbGemLevels[[#This Row],[Name]])</f>
        <v>6.14.358.28 Summon Chaos Golem</v>
      </c>
      <c r="C510" s="2" t="s">
        <v>274</v>
      </c>
      <c r="D510" s="3">
        <v>28</v>
      </c>
      <c r="E510" s="3">
        <v>86</v>
      </c>
      <c r="F510" s="3">
        <v>0</v>
      </c>
      <c r="G510" s="3">
        <v>0</v>
      </c>
      <c r="H510" s="3" t="s">
        <v>269</v>
      </c>
      <c r="I510" s="3"/>
      <c r="J510" s="3"/>
      <c r="K510" s="3"/>
      <c r="L510" s="3"/>
      <c r="M510" s="3"/>
      <c r="N510" s="3"/>
      <c r="P510" s="2"/>
      <c r="R510" s="2"/>
      <c r="T510" s="2"/>
      <c r="V510" s="2"/>
    </row>
    <row r="511" spans="2:22" ht="32.1" customHeight="1" x14ac:dyDescent="0.25">
      <c r="B511" s="44" t="str">
        <f>_xlfn.CONCAT( VLOOKUP(tbGemLevels[[#This Row],[Name]],tbGems[],MATCH("Prefix",tbGems[#Headers],0),FALSE),".",tbGemLevels[[#This Row],[Level]]," ",tbGemLevels[[#This Row],[Name]])</f>
        <v>6.14.358.29 Summon Chaos Golem</v>
      </c>
      <c r="C511" s="2" t="s">
        <v>274</v>
      </c>
      <c r="D511" s="3">
        <v>29</v>
      </c>
      <c r="E511" s="3">
        <v>88</v>
      </c>
      <c r="F511" s="3">
        <v>0</v>
      </c>
      <c r="G511" s="3">
        <v>0</v>
      </c>
      <c r="H511" s="3" t="s">
        <v>269</v>
      </c>
      <c r="I511" s="3"/>
      <c r="J511" s="3"/>
      <c r="K511" s="3"/>
      <c r="L511" s="3"/>
      <c r="M511" s="3"/>
      <c r="N511" s="3"/>
      <c r="P511" s="2"/>
      <c r="R511" s="2"/>
      <c r="T511" s="2"/>
      <c r="V511" s="2"/>
    </row>
    <row r="512" spans="2:22" ht="32.1" customHeight="1" x14ac:dyDescent="0.25">
      <c r="B512" s="44" t="str">
        <f>_xlfn.CONCAT( VLOOKUP(tbGemLevels[[#This Row],[Name]],tbGems[],MATCH("Prefix",tbGems[#Headers],0),FALSE),".",tbGemLevels[[#This Row],[Level]]," ",tbGemLevels[[#This Row],[Name]])</f>
        <v>6.14.358.30 Summon Chaos Golem</v>
      </c>
      <c r="C512" s="2" t="s">
        <v>274</v>
      </c>
      <c r="D512" s="3">
        <v>30</v>
      </c>
      <c r="E512" s="3">
        <v>90</v>
      </c>
      <c r="F512" s="3">
        <v>0</v>
      </c>
      <c r="G512" s="3">
        <v>0</v>
      </c>
      <c r="H512" s="3" t="s">
        <v>269</v>
      </c>
      <c r="I512" s="3"/>
      <c r="J512" s="3"/>
      <c r="K512" s="3"/>
      <c r="L512" s="3"/>
      <c r="M512" s="3"/>
      <c r="N512" s="3"/>
      <c r="P512" s="2"/>
      <c r="R512" s="2"/>
      <c r="T512" s="2"/>
      <c r="V512" s="2"/>
    </row>
    <row r="513" spans="2:22" ht="32.1" customHeight="1" x14ac:dyDescent="0.25">
      <c r="B513" s="44" t="str">
        <f>_xlfn.CONCAT( VLOOKUP(tbGemLevels[[#This Row],[Name]],tbGems[],MATCH("Prefix",tbGems[#Headers],0),FALSE),".",tbGemLevels[[#This Row],[Level]]," ",tbGemLevels[[#This Row],[Name]])</f>
        <v>6.14.358.31 Summon Chaos Golem</v>
      </c>
      <c r="C513" s="2" t="s">
        <v>274</v>
      </c>
      <c r="D513" s="3">
        <v>31</v>
      </c>
      <c r="E513" s="3">
        <v>91</v>
      </c>
      <c r="F513" s="3">
        <v>0</v>
      </c>
      <c r="G513" s="3">
        <v>0</v>
      </c>
      <c r="H513" s="3" t="s">
        <v>269</v>
      </c>
      <c r="I513" s="3"/>
      <c r="J513" s="3"/>
      <c r="K513" s="3"/>
      <c r="L513" s="3"/>
      <c r="M513" s="3"/>
      <c r="N513" s="3"/>
      <c r="P513" s="2"/>
      <c r="R513" s="2"/>
      <c r="T513" s="2"/>
      <c r="V513" s="2"/>
    </row>
    <row r="514" spans="2:22" ht="32.1" customHeight="1" x14ac:dyDescent="0.25">
      <c r="B514" s="44" t="str">
        <f>_xlfn.CONCAT( VLOOKUP(tbGemLevels[[#This Row],[Name]],tbGems[],MATCH("Prefix",tbGems[#Headers],0),FALSE),".",tbGemLevels[[#This Row],[Level]]," ",tbGemLevels[[#This Row],[Name]])</f>
        <v>6.14.358.32 Summon Chaos Golem</v>
      </c>
      <c r="C514" s="2" t="s">
        <v>274</v>
      </c>
      <c r="D514" s="3">
        <v>32</v>
      </c>
      <c r="E514" s="3">
        <v>92</v>
      </c>
      <c r="F514" s="3">
        <v>0</v>
      </c>
      <c r="G514" s="3">
        <v>0</v>
      </c>
      <c r="H514" s="3" t="s">
        <v>269</v>
      </c>
      <c r="I514" s="3"/>
      <c r="J514" s="3"/>
      <c r="K514" s="3"/>
      <c r="L514" s="3"/>
      <c r="M514" s="3"/>
      <c r="N514" s="3"/>
      <c r="P514" s="2"/>
      <c r="R514" s="2"/>
      <c r="T514" s="2"/>
      <c r="V514" s="2"/>
    </row>
    <row r="515" spans="2:22" ht="32.1" customHeight="1" x14ac:dyDescent="0.25">
      <c r="B515" s="44" t="str">
        <f>_xlfn.CONCAT( VLOOKUP(tbGemLevels[[#This Row],[Name]],tbGems[],MATCH("Prefix",tbGems[#Headers],0),FALSE),".",tbGemLevels[[#This Row],[Level]]," ",tbGemLevels[[#This Row],[Name]])</f>
        <v>6.14.358.33 Summon Chaos Golem</v>
      </c>
      <c r="C515" s="2" t="s">
        <v>274</v>
      </c>
      <c r="D515" s="3">
        <v>33</v>
      </c>
      <c r="E515" s="3">
        <v>93</v>
      </c>
      <c r="F515" s="3">
        <v>0</v>
      </c>
      <c r="G515" s="3">
        <v>0</v>
      </c>
      <c r="H515" s="3" t="s">
        <v>269</v>
      </c>
      <c r="I515" s="3"/>
      <c r="J515" s="3"/>
      <c r="K515" s="3"/>
      <c r="L515" s="3"/>
      <c r="M515" s="3"/>
      <c r="N515" s="3"/>
      <c r="P515" s="2"/>
      <c r="R515" s="2"/>
      <c r="T515" s="2"/>
      <c r="V515" s="2"/>
    </row>
    <row r="516" spans="2:22" ht="32.1" customHeight="1" x14ac:dyDescent="0.25">
      <c r="B516" s="44" t="str">
        <f>_xlfn.CONCAT( VLOOKUP(tbGemLevels[[#This Row],[Name]],tbGems[],MATCH("Prefix",tbGems[#Headers],0),FALSE),".",tbGemLevels[[#This Row],[Level]]," ",tbGemLevels[[#This Row],[Name]])</f>
        <v>6.14.358.34 Summon Chaos Golem</v>
      </c>
      <c r="C516" s="2" t="s">
        <v>274</v>
      </c>
      <c r="D516" s="3">
        <v>34</v>
      </c>
      <c r="E516" s="3">
        <v>94</v>
      </c>
      <c r="F516" s="3">
        <v>0</v>
      </c>
      <c r="G516" s="3">
        <v>0</v>
      </c>
      <c r="H516" s="3" t="s">
        <v>269</v>
      </c>
      <c r="I516" s="3"/>
      <c r="J516" s="3"/>
      <c r="K516" s="3"/>
      <c r="L516" s="3"/>
      <c r="M516" s="3"/>
      <c r="N516" s="3"/>
      <c r="P516" s="2"/>
      <c r="R516" s="2"/>
      <c r="T516" s="2"/>
      <c r="V516" s="2"/>
    </row>
    <row r="517" spans="2:22" ht="32.1" customHeight="1" x14ac:dyDescent="0.25">
      <c r="B517" s="44" t="str">
        <f>_xlfn.CONCAT( VLOOKUP(tbGemLevels[[#This Row],[Name]],tbGems[],MATCH("Prefix",tbGems[#Headers],0),FALSE),".",tbGemLevels[[#This Row],[Level]]," ",tbGemLevels[[#This Row],[Name]])</f>
        <v>6.14.358.35 Summon Chaos Golem</v>
      </c>
      <c r="C517" s="2" t="s">
        <v>274</v>
      </c>
      <c r="D517" s="3">
        <v>35</v>
      </c>
      <c r="E517" s="3">
        <v>95</v>
      </c>
      <c r="F517" s="3">
        <v>0</v>
      </c>
      <c r="G517" s="3">
        <v>0</v>
      </c>
      <c r="H517" s="3" t="s">
        <v>269</v>
      </c>
      <c r="I517" s="3"/>
      <c r="J517" s="3"/>
      <c r="K517" s="3"/>
      <c r="L517" s="3"/>
      <c r="M517" s="3"/>
      <c r="N517" s="3"/>
      <c r="P517" s="2"/>
      <c r="R517" s="2"/>
      <c r="T517" s="2"/>
      <c r="V517" s="2"/>
    </row>
    <row r="518" spans="2:22" ht="32.1" customHeight="1" x14ac:dyDescent="0.25">
      <c r="B518" s="44" t="str">
        <f>_xlfn.CONCAT( VLOOKUP(tbGemLevels[[#This Row],[Name]],tbGems[],MATCH("Prefix",tbGems[#Headers],0),FALSE),".",tbGemLevels[[#This Row],[Level]]," ",tbGemLevels[[#This Row],[Name]])</f>
        <v>6.14.358.36 Summon Chaos Golem</v>
      </c>
      <c r="C518" s="2" t="s">
        <v>274</v>
      </c>
      <c r="D518" s="3">
        <v>36</v>
      </c>
      <c r="E518" s="3">
        <v>96</v>
      </c>
      <c r="F518" s="3">
        <v>0</v>
      </c>
      <c r="G518" s="3">
        <v>0</v>
      </c>
      <c r="H518" s="3" t="s">
        <v>269</v>
      </c>
      <c r="I518" s="3"/>
      <c r="J518" s="3"/>
      <c r="K518" s="3"/>
      <c r="L518" s="3"/>
      <c r="M518" s="3"/>
      <c r="N518" s="3"/>
      <c r="P518" s="2"/>
      <c r="R518" s="2"/>
      <c r="T518" s="2"/>
      <c r="V518" s="2"/>
    </row>
    <row r="519" spans="2:22" ht="32.1" customHeight="1" x14ac:dyDescent="0.25">
      <c r="B519" s="44" t="str">
        <f>_xlfn.CONCAT( VLOOKUP(tbGemLevels[[#This Row],[Name]],tbGems[],MATCH("Prefix",tbGems[#Headers],0),FALSE),".",tbGemLevels[[#This Row],[Level]]," ",tbGemLevels[[#This Row],[Name]])</f>
        <v>6.14.358.37 Summon Chaos Golem</v>
      </c>
      <c r="C519" s="2" t="s">
        <v>274</v>
      </c>
      <c r="D519" s="3">
        <v>37</v>
      </c>
      <c r="E519" s="3">
        <v>97</v>
      </c>
      <c r="F519" s="3">
        <v>0</v>
      </c>
      <c r="G519" s="3">
        <v>0</v>
      </c>
      <c r="H519" s="3" t="s">
        <v>269</v>
      </c>
      <c r="I519" s="3"/>
      <c r="J519" s="3"/>
      <c r="K519" s="3"/>
      <c r="L519" s="3"/>
      <c r="M519" s="3"/>
      <c r="N519" s="3"/>
      <c r="P519" s="2"/>
      <c r="R519" s="2"/>
      <c r="T519" s="2"/>
      <c r="V519" s="2"/>
    </row>
    <row r="520" spans="2:22" ht="32.1" customHeight="1" x14ac:dyDescent="0.25">
      <c r="B520" s="44" t="str">
        <f>_xlfn.CONCAT( VLOOKUP(tbGemLevels[[#This Row],[Name]],tbGems[],MATCH("Prefix",tbGems[#Headers],0),FALSE),".",tbGemLevels[[#This Row],[Level]]," ",tbGemLevels[[#This Row],[Name]])</f>
        <v>6.14.358.38 Summon Chaos Golem</v>
      </c>
      <c r="C520" s="2" t="s">
        <v>274</v>
      </c>
      <c r="D520" s="3">
        <v>38</v>
      </c>
      <c r="E520" s="3">
        <v>98</v>
      </c>
      <c r="F520" s="3">
        <v>0</v>
      </c>
      <c r="G520" s="3">
        <v>0</v>
      </c>
      <c r="H520" s="3" t="s">
        <v>269</v>
      </c>
      <c r="I520" s="3"/>
      <c r="J520" s="3"/>
      <c r="K520" s="3"/>
      <c r="L520" s="3"/>
      <c r="M520" s="3"/>
      <c r="N520" s="3"/>
      <c r="P520" s="2"/>
      <c r="R520" s="2"/>
      <c r="T520" s="2"/>
      <c r="V520" s="2"/>
    </row>
    <row r="521" spans="2:22" ht="32.1" customHeight="1" x14ac:dyDescent="0.25">
      <c r="B521" s="44" t="str">
        <f>_xlfn.CONCAT( VLOOKUP(tbGemLevels[[#This Row],[Name]],tbGems[],MATCH("Prefix",tbGems[#Headers],0),FALSE),".",tbGemLevels[[#This Row],[Level]]," ",tbGemLevels[[#This Row],[Name]])</f>
        <v>6.14.358.39 Summon Chaos Golem</v>
      </c>
      <c r="C521" s="2" t="s">
        <v>274</v>
      </c>
      <c r="D521" s="3">
        <v>39</v>
      </c>
      <c r="E521" s="3">
        <v>99</v>
      </c>
      <c r="F521" s="3">
        <v>0</v>
      </c>
      <c r="G521" s="3">
        <v>0</v>
      </c>
      <c r="H521" s="3" t="s">
        <v>269</v>
      </c>
      <c r="I521" s="3"/>
      <c r="J521" s="3"/>
      <c r="K521" s="3"/>
      <c r="L521" s="3"/>
      <c r="M521" s="3"/>
      <c r="N521" s="3"/>
      <c r="P521" s="2"/>
      <c r="R521" s="2"/>
      <c r="T521" s="2"/>
      <c r="V521" s="2"/>
    </row>
    <row r="522" spans="2:22" ht="32.1" customHeight="1" x14ac:dyDescent="0.25">
      <c r="B522" s="44" t="str">
        <f>_xlfn.CONCAT( VLOOKUP(tbGemLevels[[#This Row],[Name]],tbGems[],MATCH("Prefix",tbGems[#Headers],0),FALSE),".",tbGemLevels[[#This Row],[Level]]," ",tbGemLevels[[#This Row],[Name]])</f>
        <v>6.14.358.40 Summon Chaos Golem</v>
      </c>
      <c r="C522" s="2" t="s">
        <v>274</v>
      </c>
      <c r="D522" s="3">
        <v>40</v>
      </c>
      <c r="E522" s="3">
        <v>100</v>
      </c>
      <c r="F522" s="3">
        <v>0</v>
      </c>
      <c r="G522" s="3">
        <v>0</v>
      </c>
      <c r="H522" s="3" t="s">
        <v>269</v>
      </c>
      <c r="I522" s="3"/>
      <c r="J522" s="3"/>
      <c r="K522" s="3"/>
      <c r="L522" s="3"/>
      <c r="M522" s="3"/>
      <c r="N522" s="3"/>
      <c r="P522" s="2"/>
      <c r="R522" s="2"/>
      <c r="T522" s="2"/>
      <c r="V522" s="2"/>
    </row>
    <row r="523" spans="2:22" ht="32.1" customHeight="1" x14ac:dyDescent="0.25">
      <c r="B523" s="44" t="str">
        <f>_xlfn.CONCAT( VLOOKUP(tbGemLevels[[#This Row],[Name]],tbGems[],MATCH("Prefix",tbGems[#Headers],0),FALSE),".",tbGemLevels[[#This Row],[Level]]," ",tbGemLevels[[#This Row],[Name]])</f>
        <v>6.12.92.1 Cast on Melee Kill Support</v>
      </c>
      <c r="C523" s="2" t="s">
        <v>277</v>
      </c>
      <c r="D523" s="3">
        <v>1</v>
      </c>
      <c r="E523" s="3">
        <v>38</v>
      </c>
      <c r="F523" s="3">
        <v>40</v>
      </c>
      <c r="G523" s="3">
        <v>0</v>
      </c>
      <c r="H523" s="3">
        <v>27</v>
      </c>
      <c r="I523" s="3"/>
      <c r="J523" s="3"/>
      <c r="K523" s="3"/>
      <c r="L523" s="3"/>
      <c r="M523" s="3"/>
      <c r="N523" s="3"/>
      <c r="P523" s="2"/>
      <c r="R523" s="2"/>
      <c r="T523" s="2"/>
      <c r="V523" s="2"/>
    </row>
    <row r="524" spans="2:22" ht="32.1" customHeight="1" x14ac:dyDescent="0.25">
      <c r="B524" s="44" t="str">
        <f>_xlfn.CONCAT( VLOOKUP(tbGemLevels[[#This Row],[Name]],tbGems[],MATCH("Prefix",tbGems[#Headers],0),FALSE),".",tbGemLevels[[#This Row],[Level]]," ",tbGemLevels[[#This Row],[Name]])</f>
        <v>6.12.92.2 Cast on Melee Kill Support</v>
      </c>
      <c r="C524" s="2" t="s">
        <v>277</v>
      </c>
      <c r="D524" s="3">
        <v>2</v>
      </c>
      <c r="E524" s="3">
        <v>40</v>
      </c>
      <c r="F524" s="3">
        <v>41</v>
      </c>
      <c r="G524" s="3">
        <v>0</v>
      </c>
      <c r="H524" s="3">
        <v>29</v>
      </c>
      <c r="I524" s="3"/>
      <c r="J524" s="3"/>
      <c r="K524" s="3"/>
      <c r="L524" s="3"/>
      <c r="M524" s="3"/>
      <c r="N524" s="3"/>
      <c r="P524" s="2"/>
      <c r="R524" s="2"/>
      <c r="T524" s="2"/>
      <c r="V524" s="2"/>
    </row>
    <row r="525" spans="2:22" ht="32.1" customHeight="1" x14ac:dyDescent="0.25">
      <c r="B525" s="44" t="str">
        <f>_xlfn.CONCAT( VLOOKUP(tbGemLevels[[#This Row],[Name]],tbGems[],MATCH("Prefix",tbGems[#Headers],0),FALSE),".",tbGemLevels[[#This Row],[Level]]," ",tbGemLevels[[#This Row],[Name]])</f>
        <v>6.12.92.3 Cast on Melee Kill Support</v>
      </c>
      <c r="C525" s="2" t="s">
        <v>277</v>
      </c>
      <c r="D525" s="3">
        <v>3</v>
      </c>
      <c r="E525" s="3">
        <v>42</v>
      </c>
      <c r="F525" s="3">
        <v>43</v>
      </c>
      <c r="G525" s="3">
        <v>0</v>
      </c>
      <c r="H525" s="3">
        <v>30</v>
      </c>
      <c r="I525" s="3"/>
      <c r="J525" s="3"/>
      <c r="K525" s="3"/>
      <c r="L525" s="3"/>
      <c r="M525" s="3"/>
      <c r="N525" s="3"/>
      <c r="P525" s="2"/>
      <c r="R525" s="2"/>
      <c r="T525" s="2"/>
      <c r="V525" s="2"/>
    </row>
    <row r="526" spans="2:22" ht="32.1" customHeight="1" x14ac:dyDescent="0.25">
      <c r="B526" s="44" t="str">
        <f>_xlfn.CONCAT( VLOOKUP(tbGemLevels[[#This Row],[Name]],tbGems[],MATCH("Prefix",tbGems[#Headers],0),FALSE),".",tbGemLevels[[#This Row],[Level]]," ",tbGemLevels[[#This Row],[Name]])</f>
        <v>6.12.92.4 Cast on Melee Kill Support</v>
      </c>
      <c r="C526" s="2" t="s">
        <v>277</v>
      </c>
      <c r="D526" s="3">
        <v>4</v>
      </c>
      <c r="E526" s="3">
        <v>44</v>
      </c>
      <c r="F526" s="3">
        <v>45</v>
      </c>
      <c r="G526" s="3">
        <v>0</v>
      </c>
      <c r="H526" s="3">
        <v>31</v>
      </c>
      <c r="I526" s="3"/>
      <c r="J526" s="3"/>
      <c r="K526" s="3"/>
      <c r="L526" s="3"/>
      <c r="M526" s="3"/>
      <c r="N526" s="3"/>
      <c r="P526" s="2"/>
      <c r="R526" s="2"/>
      <c r="T526" s="2"/>
      <c r="V526" s="2"/>
    </row>
    <row r="527" spans="2:22" ht="32.1" customHeight="1" x14ac:dyDescent="0.25">
      <c r="B527" s="44" t="str">
        <f>_xlfn.CONCAT( VLOOKUP(tbGemLevels[[#This Row],[Name]],tbGems[],MATCH("Prefix",tbGems[#Headers],0),FALSE),".",tbGemLevels[[#This Row],[Level]]," ",tbGemLevels[[#This Row],[Name]])</f>
        <v>6.12.92.5 Cast on Melee Kill Support</v>
      </c>
      <c r="C527" s="2" t="s">
        <v>277</v>
      </c>
      <c r="D527" s="3">
        <v>5</v>
      </c>
      <c r="E527" s="3">
        <v>46</v>
      </c>
      <c r="F527" s="3">
        <v>47</v>
      </c>
      <c r="G527" s="3">
        <v>0</v>
      </c>
      <c r="H527" s="3">
        <v>33</v>
      </c>
      <c r="I527" s="3"/>
      <c r="J527" s="3"/>
      <c r="K527" s="3"/>
      <c r="L527" s="3"/>
      <c r="M527" s="3"/>
      <c r="N527" s="3"/>
      <c r="P527" s="2"/>
      <c r="R527" s="2"/>
      <c r="T527" s="2"/>
      <c r="V527" s="2"/>
    </row>
    <row r="528" spans="2:22" ht="32.1" customHeight="1" x14ac:dyDescent="0.25">
      <c r="B528" s="44" t="str">
        <f>_xlfn.CONCAT( VLOOKUP(tbGemLevels[[#This Row],[Name]],tbGems[],MATCH("Prefix",tbGems[#Headers],0),FALSE),".",tbGemLevels[[#This Row],[Level]]," ",tbGemLevels[[#This Row],[Name]])</f>
        <v>6.12.92.6 Cast on Melee Kill Support</v>
      </c>
      <c r="C528" s="2" t="s">
        <v>277</v>
      </c>
      <c r="D528" s="3">
        <v>6</v>
      </c>
      <c r="E528" s="3">
        <v>48</v>
      </c>
      <c r="F528" s="3">
        <v>49</v>
      </c>
      <c r="G528" s="3">
        <v>0</v>
      </c>
      <c r="H528" s="3">
        <v>34</v>
      </c>
      <c r="I528" s="3"/>
      <c r="J528" s="3"/>
      <c r="K528" s="3"/>
      <c r="L528" s="3"/>
      <c r="M528" s="3"/>
      <c r="N528" s="3"/>
      <c r="P528" s="2"/>
      <c r="R528" s="2"/>
      <c r="T528" s="2"/>
      <c r="V528" s="2"/>
    </row>
    <row r="529" spans="2:22" ht="32.1" customHeight="1" x14ac:dyDescent="0.25">
      <c r="B529" s="44" t="str">
        <f>_xlfn.CONCAT( VLOOKUP(tbGemLevels[[#This Row],[Name]],tbGems[],MATCH("Prefix",tbGems[#Headers],0),FALSE),".",tbGemLevels[[#This Row],[Level]]," ",tbGemLevels[[#This Row],[Name]])</f>
        <v>6.12.92.7 Cast on Melee Kill Support</v>
      </c>
      <c r="C529" s="2" t="s">
        <v>277</v>
      </c>
      <c r="D529" s="3">
        <v>7</v>
      </c>
      <c r="E529" s="3">
        <v>50</v>
      </c>
      <c r="F529" s="3">
        <v>51</v>
      </c>
      <c r="G529" s="3">
        <v>0</v>
      </c>
      <c r="H529" s="3">
        <v>35</v>
      </c>
      <c r="I529" s="3"/>
      <c r="J529" s="3"/>
      <c r="K529" s="3"/>
      <c r="L529" s="3"/>
      <c r="M529" s="3"/>
      <c r="N529" s="3"/>
      <c r="P529" s="2"/>
      <c r="R529" s="2"/>
      <c r="T529" s="2"/>
      <c r="V529" s="2"/>
    </row>
    <row r="530" spans="2:22" ht="32.1" customHeight="1" x14ac:dyDescent="0.25">
      <c r="B530" s="44" t="str">
        <f>_xlfn.CONCAT( VLOOKUP(tbGemLevels[[#This Row],[Name]],tbGems[],MATCH("Prefix",tbGems[#Headers],0),FALSE),".",tbGemLevels[[#This Row],[Level]]," ",tbGemLevels[[#This Row],[Name]])</f>
        <v>6.12.92.8 Cast on Melee Kill Support</v>
      </c>
      <c r="C530" s="2" t="s">
        <v>277</v>
      </c>
      <c r="D530" s="3">
        <v>8</v>
      </c>
      <c r="E530" s="3">
        <v>52</v>
      </c>
      <c r="F530" s="3">
        <v>53</v>
      </c>
      <c r="G530" s="3">
        <v>0</v>
      </c>
      <c r="H530" s="3">
        <v>37</v>
      </c>
      <c r="I530" s="3"/>
      <c r="J530" s="3"/>
      <c r="K530" s="3"/>
      <c r="L530" s="3"/>
      <c r="M530" s="3"/>
      <c r="N530" s="3"/>
      <c r="P530" s="2"/>
      <c r="R530" s="2"/>
      <c r="T530" s="2"/>
      <c r="V530" s="2"/>
    </row>
    <row r="531" spans="2:22" ht="32.1" customHeight="1" x14ac:dyDescent="0.25">
      <c r="B531" s="44" t="str">
        <f>_xlfn.CONCAT( VLOOKUP(tbGemLevels[[#This Row],[Name]],tbGems[],MATCH("Prefix",tbGems[#Headers],0),FALSE),".",tbGemLevels[[#This Row],[Level]]," ",tbGemLevels[[#This Row],[Name]])</f>
        <v>6.12.92.9 Cast on Melee Kill Support</v>
      </c>
      <c r="C531" s="2" t="s">
        <v>277</v>
      </c>
      <c r="D531" s="3">
        <v>9</v>
      </c>
      <c r="E531" s="3">
        <v>54</v>
      </c>
      <c r="F531" s="3">
        <v>55</v>
      </c>
      <c r="G531" s="3">
        <v>0</v>
      </c>
      <c r="H531" s="3">
        <v>38</v>
      </c>
      <c r="I531" s="3"/>
      <c r="J531" s="3"/>
      <c r="K531" s="3"/>
      <c r="L531" s="3"/>
      <c r="M531" s="3"/>
      <c r="N531" s="3"/>
      <c r="P531" s="2"/>
      <c r="R531" s="2"/>
      <c r="T531" s="2"/>
      <c r="V531" s="2"/>
    </row>
    <row r="532" spans="2:22" ht="32.1" customHeight="1" x14ac:dyDescent="0.25">
      <c r="B532" s="44" t="str">
        <f>_xlfn.CONCAT( VLOOKUP(tbGemLevels[[#This Row],[Name]],tbGems[],MATCH("Prefix",tbGems[#Headers],0),FALSE),".",tbGemLevels[[#This Row],[Level]]," ",tbGemLevels[[#This Row],[Name]])</f>
        <v>6.12.92.10 Cast on Melee Kill Support</v>
      </c>
      <c r="C532" s="2" t="s">
        <v>277</v>
      </c>
      <c r="D532" s="3">
        <v>10</v>
      </c>
      <c r="E532" s="3">
        <v>56</v>
      </c>
      <c r="F532" s="3">
        <v>57</v>
      </c>
      <c r="G532" s="3">
        <v>0</v>
      </c>
      <c r="H532" s="3">
        <v>39</v>
      </c>
      <c r="I532" s="3"/>
      <c r="J532" s="3"/>
      <c r="K532" s="3"/>
      <c r="L532" s="3"/>
      <c r="M532" s="3"/>
      <c r="N532" s="3"/>
      <c r="P532" s="2"/>
      <c r="R532" s="2"/>
      <c r="T532" s="2"/>
      <c r="V532" s="2"/>
    </row>
    <row r="533" spans="2:22" ht="32.1" customHeight="1" x14ac:dyDescent="0.25">
      <c r="B533" s="44" t="str">
        <f>_xlfn.CONCAT( VLOOKUP(tbGemLevels[[#This Row],[Name]],tbGems[],MATCH("Prefix",tbGems[#Headers],0),FALSE),".",tbGemLevels[[#This Row],[Level]]," ",tbGemLevels[[#This Row],[Name]])</f>
        <v>6.12.92.11 Cast on Melee Kill Support</v>
      </c>
      <c r="C533" s="2" t="s">
        <v>277</v>
      </c>
      <c r="D533" s="3">
        <v>11</v>
      </c>
      <c r="E533" s="3">
        <v>58</v>
      </c>
      <c r="F533" s="3">
        <v>58</v>
      </c>
      <c r="G533" s="3">
        <v>0</v>
      </c>
      <c r="H533" s="3">
        <v>41</v>
      </c>
      <c r="I533" s="3"/>
      <c r="J533" s="3"/>
      <c r="K533" s="3"/>
      <c r="L533" s="3"/>
      <c r="M533" s="3"/>
      <c r="N533" s="3"/>
      <c r="P533" s="2"/>
      <c r="R533" s="2"/>
      <c r="T533" s="2"/>
      <c r="V533" s="2"/>
    </row>
    <row r="534" spans="2:22" ht="32.1" customHeight="1" x14ac:dyDescent="0.25">
      <c r="B534" s="44" t="str">
        <f>_xlfn.CONCAT( VLOOKUP(tbGemLevels[[#This Row],[Name]],tbGems[],MATCH("Prefix",tbGems[#Headers],0),FALSE),".",tbGemLevels[[#This Row],[Level]]," ",tbGemLevels[[#This Row],[Name]])</f>
        <v>6.12.92.12 Cast on Melee Kill Support</v>
      </c>
      <c r="C534" s="2" t="s">
        <v>277</v>
      </c>
      <c r="D534" s="3">
        <v>12</v>
      </c>
      <c r="E534" s="3">
        <v>60</v>
      </c>
      <c r="F534" s="3">
        <v>60</v>
      </c>
      <c r="G534" s="3">
        <v>0</v>
      </c>
      <c r="H534" s="3">
        <v>42</v>
      </c>
      <c r="I534" s="3"/>
      <c r="J534" s="3"/>
      <c r="K534" s="3"/>
      <c r="L534" s="3"/>
      <c r="M534" s="3"/>
      <c r="N534" s="3"/>
      <c r="P534" s="2"/>
      <c r="R534" s="2"/>
      <c r="T534" s="2"/>
      <c r="V534" s="2"/>
    </row>
    <row r="535" spans="2:22" ht="32.1" customHeight="1" x14ac:dyDescent="0.25">
      <c r="B535" s="44" t="str">
        <f>_xlfn.CONCAT( VLOOKUP(tbGemLevels[[#This Row],[Name]],tbGems[],MATCH("Prefix",tbGems[#Headers],0),FALSE),".",tbGemLevels[[#This Row],[Level]]," ",tbGemLevels[[#This Row],[Name]])</f>
        <v>6.12.92.13 Cast on Melee Kill Support</v>
      </c>
      <c r="C535" s="2" t="s">
        <v>277</v>
      </c>
      <c r="D535" s="3">
        <v>13</v>
      </c>
      <c r="E535" s="3">
        <v>62</v>
      </c>
      <c r="F535" s="3">
        <v>62</v>
      </c>
      <c r="G535" s="3">
        <v>0</v>
      </c>
      <c r="H535" s="3">
        <v>43</v>
      </c>
      <c r="I535" s="3"/>
      <c r="J535" s="3"/>
      <c r="K535" s="3"/>
      <c r="L535" s="3"/>
      <c r="M535" s="3"/>
      <c r="N535" s="3"/>
      <c r="P535" s="2"/>
      <c r="R535" s="2"/>
      <c r="T535" s="2"/>
      <c r="V535" s="2"/>
    </row>
    <row r="536" spans="2:22" ht="32.1" customHeight="1" x14ac:dyDescent="0.25">
      <c r="B536" s="44" t="str">
        <f>_xlfn.CONCAT( VLOOKUP(tbGemLevels[[#This Row],[Name]],tbGems[],MATCH("Prefix",tbGems[#Headers],0),FALSE),".",tbGemLevels[[#This Row],[Level]]," ",tbGemLevels[[#This Row],[Name]])</f>
        <v>6.12.92.14 Cast on Melee Kill Support</v>
      </c>
      <c r="C536" s="2" t="s">
        <v>277</v>
      </c>
      <c r="D536" s="3">
        <v>14</v>
      </c>
      <c r="E536" s="3">
        <v>64</v>
      </c>
      <c r="F536" s="3">
        <v>64</v>
      </c>
      <c r="G536" s="3">
        <v>0</v>
      </c>
      <c r="H536" s="3">
        <v>44</v>
      </c>
      <c r="I536" s="3"/>
      <c r="J536" s="3"/>
      <c r="K536" s="3"/>
      <c r="L536" s="3"/>
      <c r="M536" s="3"/>
      <c r="N536" s="3"/>
      <c r="P536" s="2"/>
      <c r="R536" s="2"/>
      <c r="T536" s="2"/>
      <c r="V536" s="2"/>
    </row>
    <row r="537" spans="2:22" ht="32.1" customHeight="1" x14ac:dyDescent="0.25">
      <c r="B537" s="44" t="str">
        <f>_xlfn.CONCAT( VLOOKUP(tbGemLevels[[#This Row],[Name]],tbGems[],MATCH("Prefix",tbGems[#Headers],0),FALSE),".",tbGemLevels[[#This Row],[Level]]," ",tbGemLevels[[#This Row],[Name]])</f>
        <v>6.12.92.15 Cast on Melee Kill Support</v>
      </c>
      <c r="C537" s="2" t="s">
        <v>277</v>
      </c>
      <c r="D537" s="3">
        <v>15</v>
      </c>
      <c r="E537" s="3">
        <v>65</v>
      </c>
      <c r="F537" s="3">
        <v>65</v>
      </c>
      <c r="G537" s="3">
        <v>0</v>
      </c>
      <c r="H537" s="3">
        <v>45</v>
      </c>
      <c r="I537" s="3"/>
      <c r="J537" s="3"/>
      <c r="K537" s="3"/>
      <c r="L537" s="3"/>
      <c r="M537" s="3"/>
      <c r="N537" s="3"/>
      <c r="P537" s="2"/>
      <c r="R537" s="2"/>
      <c r="T537" s="2"/>
      <c r="V537" s="2"/>
    </row>
    <row r="538" spans="2:22" ht="32.1" customHeight="1" x14ac:dyDescent="0.25">
      <c r="B538" s="44" t="str">
        <f>_xlfn.CONCAT( VLOOKUP(tbGemLevels[[#This Row],[Name]],tbGems[],MATCH("Prefix",tbGems[#Headers],0),FALSE),".",tbGemLevels[[#This Row],[Level]]," ",tbGemLevels[[#This Row],[Name]])</f>
        <v>6.12.92.16 Cast on Melee Kill Support</v>
      </c>
      <c r="C538" s="2" t="s">
        <v>277</v>
      </c>
      <c r="D538" s="3">
        <v>16</v>
      </c>
      <c r="E538" s="3">
        <v>66</v>
      </c>
      <c r="F538" s="3">
        <v>66</v>
      </c>
      <c r="G538" s="3">
        <v>0</v>
      </c>
      <c r="H538" s="3">
        <v>46</v>
      </c>
      <c r="I538" s="3"/>
      <c r="J538" s="3"/>
      <c r="K538" s="3"/>
      <c r="L538" s="3"/>
      <c r="M538" s="3"/>
      <c r="N538" s="3"/>
      <c r="P538" s="2"/>
      <c r="R538" s="2"/>
      <c r="T538" s="2"/>
      <c r="V538" s="2"/>
    </row>
    <row r="539" spans="2:22" ht="32.1" customHeight="1" x14ac:dyDescent="0.25">
      <c r="B539" s="44" t="str">
        <f>_xlfn.CONCAT( VLOOKUP(tbGemLevels[[#This Row],[Name]],tbGems[],MATCH("Prefix",tbGems[#Headers],0),FALSE),".",tbGemLevels[[#This Row],[Level]]," ",tbGemLevels[[#This Row],[Name]])</f>
        <v>6.12.92.17 Cast on Melee Kill Support</v>
      </c>
      <c r="C539" s="2" t="s">
        <v>277</v>
      </c>
      <c r="D539" s="3">
        <v>17</v>
      </c>
      <c r="E539" s="3">
        <v>67</v>
      </c>
      <c r="F539" s="3">
        <v>67</v>
      </c>
      <c r="G539" s="3">
        <v>0</v>
      </c>
      <c r="H539" s="3">
        <v>46</v>
      </c>
      <c r="I539" s="3"/>
      <c r="J539" s="3"/>
      <c r="K539" s="3"/>
      <c r="L539" s="3"/>
      <c r="M539" s="3"/>
      <c r="N539" s="3"/>
      <c r="P539" s="2"/>
      <c r="R539" s="2"/>
      <c r="T539" s="2"/>
      <c r="V539" s="2"/>
    </row>
    <row r="540" spans="2:22" ht="32.1" customHeight="1" x14ac:dyDescent="0.25">
      <c r="B540" s="44" t="str">
        <f>_xlfn.CONCAT( VLOOKUP(tbGemLevels[[#This Row],[Name]],tbGems[],MATCH("Prefix",tbGems[#Headers],0),FALSE),".",tbGemLevels[[#This Row],[Level]]," ",tbGemLevels[[#This Row],[Name]])</f>
        <v>6.12.92.18 Cast on Melee Kill Support</v>
      </c>
      <c r="C540" s="2" t="s">
        <v>277</v>
      </c>
      <c r="D540" s="3">
        <v>18</v>
      </c>
      <c r="E540" s="3">
        <v>68</v>
      </c>
      <c r="F540" s="3">
        <v>68</v>
      </c>
      <c r="G540" s="3">
        <v>0</v>
      </c>
      <c r="H540" s="3">
        <v>47</v>
      </c>
      <c r="I540" s="3"/>
      <c r="J540" s="3"/>
      <c r="K540" s="3"/>
      <c r="L540" s="3"/>
      <c r="M540" s="3"/>
      <c r="N540" s="3"/>
      <c r="P540" s="2"/>
      <c r="R540" s="2"/>
      <c r="T540" s="2"/>
      <c r="V540" s="2"/>
    </row>
    <row r="541" spans="2:22" ht="32.1" customHeight="1" x14ac:dyDescent="0.25">
      <c r="B541" s="44" t="str">
        <f>_xlfn.CONCAT( VLOOKUP(tbGemLevels[[#This Row],[Name]],tbGems[],MATCH("Prefix",tbGems[#Headers],0),FALSE),".",tbGemLevels[[#This Row],[Level]]," ",tbGemLevels[[#This Row],[Name]])</f>
        <v>6.12.92.19 Cast on Melee Kill Support</v>
      </c>
      <c r="C541" s="2" t="s">
        <v>277</v>
      </c>
      <c r="D541" s="3">
        <v>19</v>
      </c>
      <c r="E541" s="3">
        <v>69</v>
      </c>
      <c r="F541" s="3">
        <v>69</v>
      </c>
      <c r="G541" s="3">
        <v>0</v>
      </c>
      <c r="H541" s="3">
        <v>48</v>
      </c>
      <c r="I541" s="3"/>
      <c r="J541" s="3"/>
      <c r="K541" s="3"/>
      <c r="L541" s="3"/>
      <c r="M541" s="3"/>
      <c r="N541" s="3"/>
      <c r="P541" s="2"/>
      <c r="R541" s="2"/>
      <c r="T541" s="2"/>
      <c r="V541" s="2"/>
    </row>
    <row r="542" spans="2:22" ht="32.1" customHeight="1" x14ac:dyDescent="0.25">
      <c r="B542" s="44" t="str">
        <f>_xlfn.CONCAT( VLOOKUP(tbGemLevels[[#This Row],[Name]],tbGems[],MATCH("Prefix",tbGems[#Headers],0),FALSE),".",tbGemLevels[[#This Row],[Level]]," ",tbGemLevels[[#This Row],[Name]])</f>
        <v>6.12.92.20 Cast on Melee Kill Support</v>
      </c>
      <c r="C542" s="2" t="s">
        <v>277</v>
      </c>
      <c r="D542" s="3">
        <v>20</v>
      </c>
      <c r="E542" s="3">
        <v>70</v>
      </c>
      <c r="F542" s="3">
        <v>70</v>
      </c>
      <c r="G542" s="3">
        <v>0</v>
      </c>
      <c r="H542" s="3">
        <v>48</v>
      </c>
      <c r="I542" s="3"/>
      <c r="J542" s="3"/>
      <c r="K542" s="3"/>
      <c r="L542" s="3"/>
      <c r="M542" s="3"/>
      <c r="N542" s="3"/>
      <c r="P542" s="2"/>
      <c r="R542" s="2"/>
      <c r="T542" s="2"/>
      <c r="V542" s="2"/>
    </row>
    <row r="543" spans="2:22" ht="32.1" customHeight="1" x14ac:dyDescent="0.25">
      <c r="B543" s="44" t="str">
        <f>_xlfn.CONCAT( VLOOKUP(tbGemLevels[[#This Row],[Name]],tbGems[],MATCH("Prefix",tbGems[#Headers],0),FALSE),".",tbGemLevels[[#This Row],[Level]]," ",tbGemLevels[[#This Row],[Name]])</f>
        <v>6.12.92.21 Cast on Melee Kill Support</v>
      </c>
      <c r="C543" s="2" t="s">
        <v>277</v>
      </c>
      <c r="D543" s="3">
        <v>21</v>
      </c>
      <c r="E543" s="3">
        <v>72</v>
      </c>
      <c r="F543" s="3">
        <v>72</v>
      </c>
      <c r="G543" s="3">
        <v>0</v>
      </c>
      <c r="H543" s="3">
        <v>50</v>
      </c>
      <c r="I543" s="3"/>
      <c r="J543" s="3"/>
      <c r="K543" s="3"/>
      <c r="L543" s="3"/>
      <c r="M543" s="3"/>
      <c r="N543" s="3"/>
      <c r="P543" s="2"/>
      <c r="R543" s="2"/>
      <c r="T543" s="2"/>
      <c r="V543" s="2"/>
    </row>
    <row r="544" spans="2:22" ht="32.1" customHeight="1" x14ac:dyDescent="0.25">
      <c r="B544" s="44" t="str">
        <f>_xlfn.CONCAT( VLOOKUP(tbGemLevels[[#This Row],[Name]],tbGems[],MATCH("Prefix",tbGems[#Headers],0),FALSE),".",tbGemLevels[[#This Row],[Level]]," ",tbGemLevels[[#This Row],[Name]])</f>
        <v>6.12.92.22 Cast on Melee Kill Support</v>
      </c>
      <c r="C544" s="2" t="s">
        <v>277</v>
      </c>
      <c r="D544" s="3">
        <v>22</v>
      </c>
      <c r="E544" s="3">
        <v>74</v>
      </c>
      <c r="F544" s="3" t="s">
        <v>269</v>
      </c>
      <c r="G544" s="3">
        <v>0</v>
      </c>
      <c r="H544" s="3" t="s">
        <v>269</v>
      </c>
      <c r="I544" s="3"/>
      <c r="J544" s="3"/>
      <c r="K544" s="3"/>
      <c r="L544" s="3"/>
      <c r="M544" s="3"/>
      <c r="N544" s="3"/>
      <c r="P544" s="2"/>
      <c r="R544" s="2"/>
      <c r="T544" s="2"/>
      <c r="V544" s="2"/>
    </row>
    <row r="545" spans="2:22" ht="32.1" customHeight="1" x14ac:dyDescent="0.25">
      <c r="B545" s="44" t="str">
        <f>_xlfn.CONCAT( VLOOKUP(tbGemLevels[[#This Row],[Name]],tbGems[],MATCH("Prefix",tbGems[#Headers],0),FALSE),".",tbGemLevels[[#This Row],[Level]]," ",tbGemLevels[[#This Row],[Name]])</f>
        <v>6.12.92.23 Cast on Melee Kill Support</v>
      </c>
      <c r="C545" s="2" t="s">
        <v>277</v>
      </c>
      <c r="D545" s="3">
        <v>23</v>
      </c>
      <c r="E545" s="3">
        <v>76</v>
      </c>
      <c r="F545" s="3" t="s">
        <v>269</v>
      </c>
      <c r="G545" s="3">
        <v>0</v>
      </c>
      <c r="H545" s="3" t="s">
        <v>269</v>
      </c>
      <c r="I545" s="3"/>
      <c r="J545" s="3"/>
      <c r="K545" s="3"/>
      <c r="L545" s="3"/>
      <c r="M545" s="3"/>
      <c r="N545" s="3"/>
      <c r="P545" s="2"/>
      <c r="R545" s="2"/>
      <c r="T545" s="2"/>
      <c r="V545" s="2"/>
    </row>
    <row r="546" spans="2:22" ht="32.1" customHeight="1" x14ac:dyDescent="0.25">
      <c r="B546" s="44" t="str">
        <f>_xlfn.CONCAT( VLOOKUP(tbGemLevels[[#This Row],[Name]],tbGems[],MATCH("Prefix",tbGems[#Headers],0),FALSE),".",tbGemLevels[[#This Row],[Level]]," ",tbGemLevels[[#This Row],[Name]])</f>
        <v>6.12.92.24 Cast on Melee Kill Support</v>
      </c>
      <c r="C546" s="2" t="s">
        <v>277</v>
      </c>
      <c r="D546" s="3">
        <v>24</v>
      </c>
      <c r="E546" s="3">
        <v>78</v>
      </c>
      <c r="F546" s="3" t="s">
        <v>269</v>
      </c>
      <c r="G546" s="3">
        <v>0</v>
      </c>
      <c r="H546" s="3" t="s">
        <v>269</v>
      </c>
      <c r="I546" s="3"/>
      <c r="J546" s="3"/>
      <c r="K546" s="3"/>
      <c r="L546" s="3"/>
      <c r="M546" s="3"/>
      <c r="N546" s="3"/>
      <c r="P546" s="2"/>
      <c r="R546" s="2"/>
      <c r="T546" s="2"/>
      <c r="V546" s="2"/>
    </row>
    <row r="547" spans="2:22" ht="32.1" customHeight="1" x14ac:dyDescent="0.25">
      <c r="B547" s="44" t="str">
        <f>_xlfn.CONCAT( VLOOKUP(tbGemLevels[[#This Row],[Name]],tbGems[],MATCH("Prefix",tbGems[#Headers],0),FALSE),".",tbGemLevels[[#This Row],[Level]]," ",tbGemLevels[[#This Row],[Name]])</f>
        <v>6.12.92.25 Cast on Melee Kill Support</v>
      </c>
      <c r="C547" s="2" t="s">
        <v>277</v>
      </c>
      <c r="D547" s="3">
        <v>25</v>
      </c>
      <c r="E547" s="3">
        <v>80</v>
      </c>
      <c r="F547" s="3" t="s">
        <v>269</v>
      </c>
      <c r="G547" s="3">
        <v>0</v>
      </c>
      <c r="H547" s="3" t="s">
        <v>269</v>
      </c>
      <c r="I547" s="3"/>
      <c r="J547" s="3"/>
      <c r="K547" s="3"/>
      <c r="L547" s="3"/>
      <c r="M547" s="3"/>
      <c r="N547" s="3"/>
      <c r="P547" s="2"/>
      <c r="R547" s="2"/>
      <c r="T547" s="2"/>
      <c r="V547" s="2"/>
    </row>
    <row r="548" spans="2:22" ht="32.1" customHeight="1" x14ac:dyDescent="0.25">
      <c r="B548" s="44" t="str">
        <f>_xlfn.CONCAT( VLOOKUP(tbGemLevels[[#This Row],[Name]],tbGems[],MATCH("Prefix",tbGems[#Headers],0),FALSE),".",tbGemLevels[[#This Row],[Level]]," ",tbGemLevels[[#This Row],[Name]])</f>
        <v>6.12.92.26 Cast on Melee Kill Support</v>
      </c>
      <c r="C548" s="2" t="s">
        <v>277</v>
      </c>
      <c r="D548" s="3">
        <v>26</v>
      </c>
      <c r="E548" s="3">
        <v>82</v>
      </c>
      <c r="F548" s="3" t="s">
        <v>269</v>
      </c>
      <c r="G548" s="3">
        <v>0</v>
      </c>
      <c r="H548" s="3" t="s">
        <v>269</v>
      </c>
      <c r="I548" s="3"/>
      <c r="J548" s="3"/>
      <c r="K548" s="3"/>
      <c r="L548" s="3"/>
      <c r="M548" s="3"/>
      <c r="N548" s="3"/>
      <c r="P548" s="2"/>
      <c r="R548" s="2"/>
      <c r="T548" s="2"/>
      <c r="V548" s="2"/>
    </row>
    <row r="549" spans="2:22" ht="32.1" customHeight="1" x14ac:dyDescent="0.25">
      <c r="B549" s="44" t="str">
        <f>_xlfn.CONCAT( VLOOKUP(tbGemLevels[[#This Row],[Name]],tbGems[],MATCH("Prefix",tbGems[#Headers],0),FALSE),".",tbGemLevels[[#This Row],[Level]]," ",tbGemLevels[[#This Row],[Name]])</f>
        <v>6.12.92.27 Cast on Melee Kill Support</v>
      </c>
      <c r="C549" s="2" t="s">
        <v>277</v>
      </c>
      <c r="D549" s="3">
        <v>27</v>
      </c>
      <c r="E549" s="3">
        <v>84</v>
      </c>
      <c r="F549" s="3" t="s">
        <v>269</v>
      </c>
      <c r="G549" s="3">
        <v>0</v>
      </c>
      <c r="H549" s="3" t="s">
        <v>269</v>
      </c>
      <c r="I549" s="3"/>
      <c r="J549" s="3"/>
      <c r="K549" s="3"/>
      <c r="L549" s="3"/>
      <c r="M549" s="3"/>
      <c r="N549" s="3"/>
      <c r="P549" s="2"/>
      <c r="R549" s="2"/>
      <c r="T549" s="2"/>
      <c r="V549" s="2"/>
    </row>
    <row r="550" spans="2:22" ht="32.1" customHeight="1" x14ac:dyDescent="0.25">
      <c r="B550" s="44" t="str">
        <f>_xlfn.CONCAT( VLOOKUP(tbGemLevels[[#This Row],[Name]],tbGems[],MATCH("Prefix",tbGems[#Headers],0),FALSE),".",tbGemLevels[[#This Row],[Level]]," ",tbGemLevels[[#This Row],[Name]])</f>
        <v>6.12.92.28 Cast on Melee Kill Support</v>
      </c>
      <c r="C550" s="2" t="s">
        <v>277</v>
      </c>
      <c r="D550" s="3">
        <v>28</v>
      </c>
      <c r="E550" s="3">
        <v>86</v>
      </c>
      <c r="F550" s="3" t="s">
        <v>269</v>
      </c>
      <c r="G550" s="3">
        <v>0</v>
      </c>
      <c r="H550" s="3" t="s">
        <v>269</v>
      </c>
      <c r="I550" s="3"/>
      <c r="J550" s="3"/>
      <c r="K550" s="3"/>
      <c r="L550" s="3"/>
      <c r="M550" s="3"/>
      <c r="N550" s="3"/>
      <c r="P550" s="2"/>
      <c r="R550" s="2"/>
      <c r="T550" s="2"/>
      <c r="V550" s="2"/>
    </row>
    <row r="551" spans="2:22" ht="32.1" customHeight="1" x14ac:dyDescent="0.25">
      <c r="B551" s="44" t="str">
        <f>_xlfn.CONCAT( VLOOKUP(tbGemLevels[[#This Row],[Name]],tbGems[],MATCH("Prefix",tbGems[#Headers],0),FALSE),".",tbGemLevels[[#This Row],[Level]]," ",tbGemLevels[[#This Row],[Name]])</f>
        <v>6.12.92.29 Cast on Melee Kill Support</v>
      </c>
      <c r="C551" s="2" t="s">
        <v>277</v>
      </c>
      <c r="D551" s="3">
        <v>29</v>
      </c>
      <c r="E551" s="3">
        <v>88</v>
      </c>
      <c r="F551" s="3" t="s">
        <v>269</v>
      </c>
      <c r="G551" s="3">
        <v>0</v>
      </c>
      <c r="H551" s="3" t="s">
        <v>269</v>
      </c>
      <c r="I551" s="3"/>
      <c r="J551" s="3"/>
      <c r="K551" s="3"/>
      <c r="L551" s="3"/>
      <c r="M551" s="3"/>
      <c r="N551" s="3"/>
      <c r="P551" s="2"/>
      <c r="R551" s="2"/>
      <c r="T551" s="2"/>
      <c r="V551" s="2"/>
    </row>
    <row r="552" spans="2:22" ht="32.1" customHeight="1" x14ac:dyDescent="0.25">
      <c r="B552" s="44" t="str">
        <f>_xlfn.CONCAT( VLOOKUP(tbGemLevels[[#This Row],[Name]],tbGems[],MATCH("Prefix",tbGems[#Headers],0),FALSE),".",tbGemLevels[[#This Row],[Level]]," ",tbGemLevels[[#This Row],[Name]])</f>
        <v>6.12.92.30 Cast on Melee Kill Support</v>
      </c>
      <c r="C552" s="2" t="s">
        <v>277</v>
      </c>
      <c r="D552" s="3">
        <v>30</v>
      </c>
      <c r="E552" s="3">
        <v>90</v>
      </c>
      <c r="F552" s="3" t="s">
        <v>269</v>
      </c>
      <c r="G552" s="3">
        <v>0</v>
      </c>
      <c r="H552" s="3" t="s">
        <v>269</v>
      </c>
      <c r="I552" s="3"/>
      <c r="J552" s="3"/>
      <c r="K552" s="3"/>
      <c r="L552" s="3"/>
      <c r="M552" s="3"/>
      <c r="N552" s="3"/>
      <c r="P552" s="2"/>
      <c r="R552" s="2"/>
      <c r="T552" s="2"/>
      <c r="V552" s="2"/>
    </row>
    <row r="553" spans="2:22" ht="32.1" customHeight="1" x14ac:dyDescent="0.25">
      <c r="B553" s="44" t="str">
        <f>_xlfn.CONCAT( VLOOKUP(tbGemLevels[[#This Row],[Name]],tbGems[],MATCH("Prefix",tbGems[#Headers],0),FALSE),".",tbGemLevels[[#This Row],[Level]]," ",tbGemLevels[[#This Row],[Name]])</f>
        <v>6.12.92.31 Cast on Melee Kill Support</v>
      </c>
      <c r="C553" s="2" t="s">
        <v>277</v>
      </c>
      <c r="D553" s="3">
        <v>31</v>
      </c>
      <c r="E553" s="3">
        <v>91</v>
      </c>
      <c r="F553" s="3" t="s">
        <v>269</v>
      </c>
      <c r="G553" s="3">
        <v>0</v>
      </c>
      <c r="H553" s="3" t="s">
        <v>269</v>
      </c>
      <c r="I553" s="3"/>
      <c r="J553" s="3"/>
      <c r="K553" s="3"/>
      <c r="L553" s="3"/>
      <c r="M553" s="3"/>
      <c r="N553" s="3"/>
      <c r="P553" s="2"/>
      <c r="R553" s="2"/>
      <c r="T553" s="2"/>
      <c r="V553" s="2"/>
    </row>
    <row r="554" spans="2:22" ht="32.1" customHeight="1" x14ac:dyDescent="0.25">
      <c r="B554" s="44" t="str">
        <f>_xlfn.CONCAT( VLOOKUP(tbGemLevels[[#This Row],[Name]],tbGems[],MATCH("Prefix",tbGems[#Headers],0),FALSE),".",tbGemLevels[[#This Row],[Level]]," ",tbGemLevels[[#This Row],[Name]])</f>
        <v>6.12.92.32 Cast on Melee Kill Support</v>
      </c>
      <c r="C554" s="2" t="s">
        <v>277</v>
      </c>
      <c r="D554" s="3">
        <v>32</v>
      </c>
      <c r="E554" s="3">
        <v>92</v>
      </c>
      <c r="F554" s="3" t="s">
        <v>269</v>
      </c>
      <c r="G554" s="3">
        <v>0</v>
      </c>
      <c r="H554" s="3" t="s">
        <v>269</v>
      </c>
      <c r="I554" s="3"/>
      <c r="J554" s="3"/>
      <c r="K554" s="3"/>
      <c r="L554" s="3"/>
      <c r="M554" s="3"/>
      <c r="N554" s="3"/>
      <c r="P554" s="2"/>
      <c r="R554" s="2"/>
      <c r="T554" s="2"/>
      <c r="V554" s="2"/>
    </row>
    <row r="555" spans="2:22" ht="32.1" customHeight="1" x14ac:dyDescent="0.25">
      <c r="B555" s="44" t="str">
        <f>_xlfn.CONCAT( VLOOKUP(tbGemLevels[[#This Row],[Name]],tbGems[],MATCH("Prefix",tbGems[#Headers],0),FALSE),".",tbGemLevels[[#This Row],[Level]]," ",tbGemLevels[[#This Row],[Name]])</f>
        <v>6.12.92.33 Cast on Melee Kill Support</v>
      </c>
      <c r="C555" s="2" t="s">
        <v>277</v>
      </c>
      <c r="D555" s="3">
        <v>33</v>
      </c>
      <c r="E555" s="3">
        <v>93</v>
      </c>
      <c r="F555" s="3" t="s">
        <v>269</v>
      </c>
      <c r="G555" s="3">
        <v>0</v>
      </c>
      <c r="H555" s="3" t="s">
        <v>269</v>
      </c>
      <c r="I555" s="3"/>
      <c r="J555" s="3"/>
      <c r="K555" s="3"/>
      <c r="L555" s="3"/>
      <c r="M555" s="3"/>
      <c r="N555" s="3"/>
      <c r="P555" s="2"/>
      <c r="R555" s="2"/>
      <c r="T555" s="2"/>
      <c r="V555" s="2"/>
    </row>
    <row r="556" spans="2:22" ht="32.1" customHeight="1" x14ac:dyDescent="0.25">
      <c r="B556" s="44" t="str">
        <f>_xlfn.CONCAT( VLOOKUP(tbGemLevels[[#This Row],[Name]],tbGems[],MATCH("Prefix",tbGems[#Headers],0),FALSE),".",tbGemLevels[[#This Row],[Level]]," ",tbGemLevels[[#This Row],[Name]])</f>
        <v>6.12.92.34 Cast on Melee Kill Support</v>
      </c>
      <c r="C556" s="2" t="s">
        <v>277</v>
      </c>
      <c r="D556" s="3">
        <v>34</v>
      </c>
      <c r="E556" s="3">
        <v>94</v>
      </c>
      <c r="F556" s="3" t="s">
        <v>269</v>
      </c>
      <c r="G556" s="3">
        <v>0</v>
      </c>
      <c r="H556" s="3" t="s">
        <v>269</v>
      </c>
      <c r="I556" s="3"/>
      <c r="J556" s="3"/>
      <c r="K556" s="3"/>
      <c r="L556" s="3"/>
      <c r="M556" s="3"/>
      <c r="N556" s="3"/>
      <c r="P556" s="2"/>
      <c r="R556" s="2"/>
      <c r="T556" s="2"/>
      <c r="V556" s="2"/>
    </row>
    <row r="557" spans="2:22" ht="32.1" customHeight="1" x14ac:dyDescent="0.25">
      <c r="B557" s="44" t="str">
        <f>_xlfn.CONCAT( VLOOKUP(tbGemLevels[[#This Row],[Name]],tbGems[],MATCH("Prefix",tbGems[#Headers],0),FALSE),".",tbGemLevels[[#This Row],[Level]]," ",tbGemLevels[[#This Row],[Name]])</f>
        <v>6.12.92.35 Cast on Melee Kill Support</v>
      </c>
      <c r="C557" s="2" t="s">
        <v>277</v>
      </c>
      <c r="D557" s="3">
        <v>35</v>
      </c>
      <c r="E557" s="3">
        <v>95</v>
      </c>
      <c r="F557" s="3" t="s">
        <v>269</v>
      </c>
      <c r="G557" s="3">
        <v>0</v>
      </c>
      <c r="H557" s="3" t="s">
        <v>269</v>
      </c>
      <c r="I557" s="3"/>
      <c r="J557" s="3"/>
      <c r="K557" s="3"/>
      <c r="L557" s="3"/>
      <c r="M557" s="3"/>
      <c r="N557" s="3"/>
      <c r="P557" s="2"/>
      <c r="R557" s="2"/>
      <c r="T557" s="2"/>
      <c r="V557" s="2"/>
    </row>
    <row r="558" spans="2:22" ht="32.1" customHeight="1" x14ac:dyDescent="0.25">
      <c r="B558" s="44" t="str">
        <f>_xlfn.CONCAT( VLOOKUP(tbGemLevels[[#This Row],[Name]],tbGems[],MATCH("Prefix",tbGems[#Headers],0),FALSE),".",tbGemLevels[[#This Row],[Level]]," ",tbGemLevels[[#This Row],[Name]])</f>
        <v>6.12.92.36 Cast on Melee Kill Support</v>
      </c>
      <c r="C558" s="2" t="s">
        <v>277</v>
      </c>
      <c r="D558" s="3">
        <v>36</v>
      </c>
      <c r="E558" s="3">
        <v>96</v>
      </c>
      <c r="F558" s="3" t="s">
        <v>269</v>
      </c>
      <c r="G558" s="3">
        <v>0</v>
      </c>
      <c r="H558" s="3" t="s">
        <v>269</v>
      </c>
      <c r="I558" s="3"/>
      <c r="J558" s="3"/>
      <c r="K558" s="3"/>
      <c r="L558" s="3"/>
      <c r="M558" s="3"/>
      <c r="N558" s="3"/>
      <c r="P558" s="2"/>
      <c r="R558" s="2"/>
      <c r="T558" s="2"/>
      <c r="V558" s="2"/>
    </row>
    <row r="559" spans="2:22" ht="32.1" customHeight="1" x14ac:dyDescent="0.25">
      <c r="B559" s="44" t="str">
        <f>_xlfn.CONCAT( VLOOKUP(tbGemLevels[[#This Row],[Name]],tbGems[],MATCH("Prefix",tbGems[#Headers],0),FALSE),".",tbGemLevels[[#This Row],[Level]]," ",tbGemLevels[[#This Row],[Name]])</f>
        <v>6.12.92.37 Cast on Melee Kill Support</v>
      </c>
      <c r="C559" s="2" t="s">
        <v>277</v>
      </c>
      <c r="D559" s="3">
        <v>37</v>
      </c>
      <c r="E559" s="3">
        <v>97</v>
      </c>
      <c r="F559" s="3" t="s">
        <v>269</v>
      </c>
      <c r="G559" s="3">
        <v>0</v>
      </c>
      <c r="H559" s="3" t="s">
        <v>269</v>
      </c>
      <c r="I559" s="3"/>
      <c r="J559" s="3"/>
      <c r="K559" s="3"/>
      <c r="L559" s="3"/>
      <c r="M559" s="3"/>
      <c r="N559" s="3"/>
      <c r="P559" s="2"/>
      <c r="R559" s="2"/>
      <c r="T559" s="2"/>
      <c r="V559" s="2"/>
    </row>
    <row r="560" spans="2:22" ht="32.1" customHeight="1" x14ac:dyDescent="0.25">
      <c r="B560" s="44" t="str">
        <f>_xlfn.CONCAT( VLOOKUP(tbGemLevels[[#This Row],[Name]],tbGems[],MATCH("Prefix",tbGems[#Headers],0),FALSE),".",tbGemLevels[[#This Row],[Level]]," ",tbGemLevels[[#This Row],[Name]])</f>
        <v>6.12.92.38 Cast on Melee Kill Support</v>
      </c>
      <c r="C560" s="2" t="s">
        <v>277</v>
      </c>
      <c r="D560" s="3">
        <v>38</v>
      </c>
      <c r="E560" s="3">
        <v>98</v>
      </c>
      <c r="F560" s="3" t="s">
        <v>269</v>
      </c>
      <c r="G560" s="3">
        <v>0</v>
      </c>
      <c r="H560" s="3" t="s">
        <v>269</v>
      </c>
      <c r="I560" s="3"/>
      <c r="J560" s="3"/>
      <c r="K560" s="3"/>
      <c r="L560" s="3"/>
      <c r="M560" s="3"/>
      <c r="N560" s="3"/>
      <c r="P560" s="2"/>
      <c r="R560" s="2"/>
      <c r="T560" s="2"/>
      <c r="V560" s="2"/>
    </row>
    <row r="561" spans="2:22" ht="32.1" customHeight="1" x14ac:dyDescent="0.25">
      <c r="B561" s="44" t="str">
        <f>_xlfn.CONCAT( VLOOKUP(tbGemLevels[[#This Row],[Name]],tbGems[],MATCH("Prefix",tbGems[#Headers],0),FALSE),".",tbGemLevels[[#This Row],[Level]]," ",tbGemLevels[[#This Row],[Name]])</f>
        <v>6.12.92.39 Cast on Melee Kill Support</v>
      </c>
      <c r="C561" s="2" t="s">
        <v>277</v>
      </c>
      <c r="D561" s="3">
        <v>39</v>
      </c>
      <c r="E561" s="3">
        <v>99</v>
      </c>
      <c r="F561" s="3" t="s">
        <v>269</v>
      </c>
      <c r="G561" s="3">
        <v>0</v>
      </c>
      <c r="H561" s="3" t="s">
        <v>269</v>
      </c>
      <c r="I561" s="3"/>
      <c r="J561" s="3"/>
      <c r="K561" s="3"/>
      <c r="L561" s="3"/>
      <c r="M561" s="3"/>
      <c r="N561" s="3"/>
      <c r="P561" s="2"/>
      <c r="R561" s="2"/>
      <c r="T561" s="2"/>
      <c r="V561" s="2"/>
    </row>
    <row r="562" spans="2:22" ht="32.1" customHeight="1" x14ac:dyDescent="0.25">
      <c r="B562" s="44" t="str">
        <f>_xlfn.CONCAT( VLOOKUP(tbGemLevels[[#This Row],[Name]],tbGems[],MATCH("Prefix",tbGems[#Headers],0),FALSE),".",tbGemLevels[[#This Row],[Level]]," ",tbGemLevels[[#This Row],[Name]])</f>
        <v>6.12.92.40 Cast on Melee Kill Support</v>
      </c>
      <c r="C562" s="2" t="s">
        <v>277</v>
      </c>
      <c r="D562" s="3">
        <v>40</v>
      </c>
      <c r="E562" s="3">
        <v>100</v>
      </c>
      <c r="F562" s="3" t="s">
        <v>269</v>
      </c>
      <c r="G562" s="3">
        <v>0</v>
      </c>
      <c r="H562" s="3" t="s">
        <v>269</v>
      </c>
      <c r="I562" s="3"/>
      <c r="J562" s="3"/>
      <c r="K562" s="3"/>
      <c r="L562" s="3"/>
      <c r="M562" s="3"/>
      <c r="N562" s="3"/>
      <c r="P562" s="2"/>
      <c r="R562" s="2"/>
      <c r="T562" s="2"/>
      <c r="V562" s="2"/>
    </row>
    <row r="563" spans="2:22" ht="32.1" customHeight="1" x14ac:dyDescent="0.25">
      <c r="B563" s="44" t="str">
        <f>_xlfn.CONCAT( VLOOKUP(tbGemLevels[[#This Row],[Name]],tbGems[],MATCH("Prefix",tbGems[#Headers],0),FALSE),".",tbGemLevels[[#This Row],[Level]]," ",tbGemLevels[[#This Row],[Name]])</f>
        <v>6.12.275.1 Molten Shell</v>
      </c>
      <c r="C563" s="35" t="s">
        <v>293</v>
      </c>
      <c r="D563" s="3">
        <v>1</v>
      </c>
      <c r="E563" s="3">
        <v>4</v>
      </c>
      <c r="F563" s="3">
        <v>16</v>
      </c>
      <c r="G563" s="3">
        <v>0</v>
      </c>
      <c r="H563" s="3">
        <v>0</v>
      </c>
      <c r="I563" s="3"/>
      <c r="J563" s="3"/>
      <c r="K563" s="3"/>
      <c r="L563" s="3"/>
      <c r="M563" s="3"/>
      <c r="N563" s="3"/>
      <c r="P563" s="2"/>
      <c r="R563" s="2"/>
      <c r="T563" s="2"/>
      <c r="V563" s="2"/>
    </row>
    <row r="564" spans="2:22" ht="32.1" customHeight="1" x14ac:dyDescent="0.25">
      <c r="B564" s="44" t="str">
        <f>_xlfn.CONCAT( VLOOKUP(tbGemLevels[[#This Row],[Name]],tbGems[],MATCH("Prefix",tbGems[#Headers],0),FALSE),".",tbGemLevels[[#This Row],[Level]]," ",tbGemLevels[[#This Row],[Name]])</f>
        <v>6.12.275.2 Molten Shell</v>
      </c>
      <c r="C564" s="35" t="s">
        <v>293</v>
      </c>
      <c r="D564" s="3">
        <v>2</v>
      </c>
      <c r="E564" s="3">
        <v>6</v>
      </c>
      <c r="F564" s="3">
        <v>20</v>
      </c>
      <c r="G564" s="3">
        <v>0</v>
      </c>
      <c r="H564" s="3">
        <v>0</v>
      </c>
      <c r="I564" s="3"/>
      <c r="J564" s="3"/>
      <c r="K564" s="3"/>
      <c r="L564" s="3"/>
      <c r="M564" s="3"/>
      <c r="N564" s="3"/>
      <c r="P564" s="2"/>
      <c r="R564" s="2"/>
      <c r="T564" s="2"/>
      <c r="V564" s="2"/>
    </row>
    <row r="565" spans="2:22" ht="32.1" customHeight="1" x14ac:dyDescent="0.25">
      <c r="B565" s="44" t="str">
        <f>_xlfn.CONCAT( VLOOKUP(tbGemLevels[[#This Row],[Name]],tbGems[],MATCH("Prefix",tbGems[#Headers],0),FALSE),".",tbGemLevels[[#This Row],[Level]]," ",tbGemLevels[[#This Row],[Name]])</f>
        <v>6.12.275.3 Molten Shell</v>
      </c>
      <c r="C565" s="35" t="s">
        <v>293</v>
      </c>
      <c r="D565" s="3">
        <v>3</v>
      </c>
      <c r="E565" s="3">
        <v>9</v>
      </c>
      <c r="F565" s="3">
        <v>27</v>
      </c>
      <c r="G565" s="3">
        <v>0</v>
      </c>
      <c r="H565" s="3">
        <v>0</v>
      </c>
      <c r="I565" s="3"/>
      <c r="J565" s="3"/>
      <c r="K565" s="3"/>
      <c r="L565" s="3"/>
      <c r="M565" s="3"/>
      <c r="N565" s="3"/>
      <c r="P565" s="2"/>
      <c r="R565" s="2"/>
      <c r="T565" s="2"/>
      <c r="V565" s="2"/>
    </row>
    <row r="566" spans="2:22" ht="32.1" customHeight="1" x14ac:dyDescent="0.25">
      <c r="B566" s="44" t="str">
        <f>_xlfn.CONCAT( VLOOKUP(tbGemLevels[[#This Row],[Name]],tbGems[],MATCH("Prefix",tbGems[#Headers],0),FALSE),".",tbGemLevels[[#This Row],[Level]]," ",tbGemLevels[[#This Row],[Name]])</f>
        <v>6.12.275.4 Molten Shell</v>
      </c>
      <c r="C566" s="35" t="s">
        <v>293</v>
      </c>
      <c r="D566" s="3">
        <v>4</v>
      </c>
      <c r="E566" s="3">
        <v>12</v>
      </c>
      <c r="F566" s="3">
        <v>33</v>
      </c>
      <c r="G566" s="3">
        <v>0</v>
      </c>
      <c r="H566" s="3">
        <v>0</v>
      </c>
      <c r="I566" s="3"/>
      <c r="J566" s="3"/>
      <c r="K566" s="3"/>
      <c r="L566" s="3"/>
      <c r="M566" s="3"/>
      <c r="N566" s="3"/>
      <c r="P566" s="2"/>
      <c r="R566" s="2"/>
      <c r="T566" s="2"/>
      <c r="V566" s="2"/>
    </row>
    <row r="567" spans="2:22" ht="32.1" customHeight="1" x14ac:dyDescent="0.25">
      <c r="B567" s="44" t="str">
        <f>_xlfn.CONCAT( VLOOKUP(tbGemLevels[[#This Row],[Name]],tbGems[],MATCH("Prefix",tbGems[#Headers],0),FALSE),".",tbGemLevels[[#This Row],[Level]]," ",tbGemLevels[[#This Row],[Name]])</f>
        <v>6.12.275.5 Molten Shell</v>
      </c>
      <c r="C567" s="35" t="s">
        <v>293</v>
      </c>
      <c r="D567" s="3">
        <v>5</v>
      </c>
      <c r="E567" s="3">
        <v>16</v>
      </c>
      <c r="F567" s="3">
        <v>41</v>
      </c>
      <c r="G567" s="3">
        <v>0</v>
      </c>
      <c r="H567" s="3">
        <v>0</v>
      </c>
      <c r="I567" s="3"/>
      <c r="J567" s="3"/>
      <c r="K567" s="3"/>
      <c r="L567" s="3"/>
      <c r="M567" s="3"/>
      <c r="N567" s="3"/>
      <c r="P567" s="2"/>
      <c r="R567" s="2"/>
      <c r="T567" s="2"/>
      <c r="V567" s="2"/>
    </row>
    <row r="568" spans="2:22" ht="32.1" customHeight="1" x14ac:dyDescent="0.25">
      <c r="B568" s="44" t="str">
        <f>_xlfn.CONCAT( VLOOKUP(tbGemLevels[[#This Row],[Name]],tbGems[],MATCH("Prefix",tbGems[#Headers],0),FALSE),".",tbGemLevels[[#This Row],[Level]]," ",tbGemLevels[[#This Row],[Name]])</f>
        <v>6.12.275.6 Molten Shell</v>
      </c>
      <c r="C568" s="35" t="s">
        <v>293</v>
      </c>
      <c r="D568" s="3">
        <v>6</v>
      </c>
      <c r="E568" s="3">
        <v>20</v>
      </c>
      <c r="F568" s="3">
        <v>50</v>
      </c>
      <c r="G568" s="3">
        <v>0</v>
      </c>
      <c r="H568" s="3">
        <v>0</v>
      </c>
      <c r="I568" s="3"/>
      <c r="J568" s="3"/>
      <c r="K568" s="3"/>
      <c r="L568" s="3"/>
      <c r="M568" s="3"/>
      <c r="N568" s="3"/>
      <c r="P568" s="2"/>
      <c r="R568" s="2"/>
      <c r="T568" s="2"/>
      <c r="V568" s="2"/>
    </row>
    <row r="569" spans="2:22" ht="32.1" customHeight="1" x14ac:dyDescent="0.25">
      <c r="B569" s="44" t="str">
        <f>_xlfn.CONCAT( VLOOKUP(tbGemLevels[[#This Row],[Name]],tbGems[],MATCH("Prefix",tbGems[#Headers],0),FALSE),".",tbGemLevels[[#This Row],[Level]]," ",tbGemLevels[[#This Row],[Name]])</f>
        <v>6.12.275.7 Molten Shell</v>
      </c>
      <c r="C569" s="35" t="s">
        <v>293</v>
      </c>
      <c r="D569" s="3">
        <v>7</v>
      </c>
      <c r="E569" s="3">
        <v>24</v>
      </c>
      <c r="F569" s="3">
        <v>58</v>
      </c>
      <c r="G569" s="3">
        <v>0</v>
      </c>
      <c r="H569" s="3">
        <v>0</v>
      </c>
      <c r="I569" s="3"/>
      <c r="J569" s="3"/>
      <c r="K569" s="3"/>
      <c r="L569" s="3"/>
      <c r="M569" s="3"/>
      <c r="N569" s="3"/>
      <c r="P569" s="2"/>
      <c r="R569" s="2"/>
      <c r="T569" s="2"/>
      <c r="V569" s="2"/>
    </row>
    <row r="570" spans="2:22" ht="32.1" customHeight="1" x14ac:dyDescent="0.25">
      <c r="B570" s="44" t="str">
        <f>_xlfn.CONCAT( VLOOKUP(tbGemLevels[[#This Row],[Name]],tbGems[],MATCH("Prefix",tbGems[#Headers],0),FALSE),".",tbGemLevels[[#This Row],[Level]]," ",tbGemLevels[[#This Row],[Name]])</f>
        <v>6.12.275.8 Molten Shell</v>
      </c>
      <c r="C570" s="35" t="s">
        <v>293</v>
      </c>
      <c r="D570" s="3">
        <v>8</v>
      </c>
      <c r="E570" s="3">
        <v>28</v>
      </c>
      <c r="F570" s="3">
        <v>67</v>
      </c>
      <c r="G570" s="3">
        <v>0</v>
      </c>
      <c r="H570" s="3">
        <v>0</v>
      </c>
      <c r="I570" s="3"/>
      <c r="J570" s="3"/>
      <c r="K570" s="3"/>
      <c r="L570" s="3"/>
      <c r="M570" s="3"/>
      <c r="N570" s="3"/>
      <c r="P570" s="2"/>
      <c r="R570" s="2"/>
      <c r="T570" s="2"/>
      <c r="V570" s="2"/>
    </row>
    <row r="571" spans="2:22" ht="32.1" customHeight="1" x14ac:dyDescent="0.25">
      <c r="B571" s="44" t="str">
        <f>_xlfn.CONCAT( VLOOKUP(tbGemLevels[[#This Row],[Name]],tbGems[],MATCH("Prefix",tbGems[#Headers],0),FALSE),".",tbGemLevels[[#This Row],[Level]]," ",tbGemLevels[[#This Row],[Name]])</f>
        <v>6.12.275.9 Molten Shell</v>
      </c>
      <c r="C571" s="35" t="s">
        <v>293</v>
      </c>
      <c r="D571" s="3">
        <v>9</v>
      </c>
      <c r="E571" s="3">
        <v>32</v>
      </c>
      <c r="F571" s="3">
        <v>75</v>
      </c>
      <c r="G571" s="3">
        <v>0</v>
      </c>
      <c r="H571" s="3">
        <v>0</v>
      </c>
      <c r="I571" s="3"/>
      <c r="J571" s="3"/>
      <c r="K571" s="3"/>
      <c r="L571" s="3"/>
      <c r="M571" s="3"/>
      <c r="N571" s="3"/>
      <c r="P571" s="2"/>
      <c r="R571" s="2"/>
      <c r="T571" s="2"/>
      <c r="V571" s="2"/>
    </row>
    <row r="572" spans="2:22" ht="32.1" customHeight="1" x14ac:dyDescent="0.25">
      <c r="B572" s="44" t="str">
        <f>_xlfn.CONCAT( VLOOKUP(tbGemLevels[[#This Row],[Name]],tbGems[],MATCH("Prefix",tbGems[#Headers],0),FALSE),".",tbGemLevels[[#This Row],[Level]]," ",tbGemLevels[[#This Row],[Name]])</f>
        <v>6.12.275.10 Molten Shell</v>
      </c>
      <c r="C572" s="35" t="s">
        <v>293</v>
      </c>
      <c r="D572" s="3">
        <v>10</v>
      </c>
      <c r="E572" s="3">
        <v>36</v>
      </c>
      <c r="F572" s="3">
        <v>83</v>
      </c>
      <c r="G572" s="3">
        <v>0</v>
      </c>
      <c r="H572" s="3">
        <v>0</v>
      </c>
      <c r="I572" s="3"/>
      <c r="J572" s="3"/>
      <c r="K572" s="3"/>
      <c r="L572" s="3"/>
      <c r="M572" s="3"/>
      <c r="N572" s="3"/>
      <c r="P572" s="2"/>
      <c r="R572" s="2"/>
      <c r="T572" s="2"/>
      <c r="V572" s="2"/>
    </row>
    <row r="573" spans="2:22" ht="32.1" customHeight="1" x14ac:dyDescent="0.25">
      <c r="B573" s="44" t="str">
        <f>_xlfn.CONCAT( VLOOKUP(tbGemLevels[[#This Row],[Name]],tbGems[],MATCH("Prefix",tbGems[#Headers],0),FALSE),".",tbGemLevels[[#This Row],[Level]]," ",tbGemLevels[[#This Row],[Name]])</f>
        <v>6.12.275.11 Molten Shell</v>
      </c>
      <c r="C573" s="35" t="s">
        <v>293</v>
      </c>
      <c r="D573" s="3">
        <v>11</v>
      </c>
      <c r="E573" s="3">
        <v>40</v>
      </c>
      <c r="F573" s="3">
        <v>92</v>
      </c>
      <c r="G573" s="3">
        <v>0</v>
      </c>
      <c r="H573" s="3">
        <v>0</v>
      </c>
      <c r="I573" s="3"/>
      <c r="J573" s="3"/>
      <c r="K573" s="3"/>
      <c r="L573" s="3"/>
      <c r="M573" s="3"/>
      <c r="N573" s="3"/>
      <c r="P573" s="2"/>
      <c r="R573" s="2"/>
      <c r="T573" s="2"/>
      <c r="V573" s="2"/>
    </row>
    <row r="574" spans="2:22" ht="32.1" customHeight="1" x14ac:dyDescent="0.25">
      <c r="B574" s="44" t="str">
        <f>_xlfn.CONCAT( VLOOKUP(tbGemLevels[[#This Row],[Name]],tbGems[],MATCH("Prefix",tbGems[#Headers],0),FALSE),".",tbGemLevels[[#This Row],[Level]]," ",tbGemLevels[[#This Row],[Name]])</f>
        <v>6.12.275.12 Molten Shell</v>
      </c>
      <c r="C574" s="35" t="s">
        <v>293</v>
      </c>
      <c r="D574" s="3">
        <v>12</v>
      </c>
      <c r="E574" s="3">
        <v>44</v>
      </c>
      <c r="F574" s="3">
        <v>100</v>
      </c>
      <c r="G574" s="3">
        <v>0</v>
      </c>
      <c r="H574" s="3">
        <v>0</v>
      </c>
      <c r="I574" s="3"/>
      <c r="J574" s="3"/>
      <c r="K574" s="3"/>
      <c r="L574" s="3"/>
      <c r="M574" s="3"/>
      <c r="N574" s="3"/>
      <c r="P574" s="2"/>
      <c r="R574" s="2"/>
      <c r="T574" s="2"/>
      <c r="V574" s="2"/>
    </row>
    <row r="575" spans="2:22" ht="32.1" customHeight="1" x14ac:dyDescent="0.25">
      <c r="B575" s="44" t="str">
        <f>_xlfn.CONCAT( VLOOKUP(tbGemLevels[[#This Row],[Name]],tbGems[],MATCH("Prefix",tbGems[#Headers],0),FALSE),".",tbGemLevels[[#This Row],[Level]]," ",tbGemLevels[[#This Row],[Name]])</f>
        <v>6.12.275.13 Molten Shell</v>
      </c>
      <c r="C575" s="35" t="s">
        <v>293</v>
      </c>
      <c r="D575" s="3">
        <v>13</v>
      </c>
      <c r="E575" s="3">
        <v>48</v>
      </c>
      <c r="F575" s="3">
        <v>109</v>
      </c>
      <c r="G575" s="3">
        <v>0</v>
      </c>
      <c r="H575" s="3">
        <v>0</v>
      </c>
      <c r="I575" s="3"/>
      <c r="J575" s="3"/>
      <c r="K575" s="3"/>
      <c r="L575" s="3"/>
      <c r="M575" s="3"/>
      <c r="N575" s="3"/>
      <c r="P575" s="2"/>
      <c r="R575" s="2"/>
      <c r="T575" s="2"/>
      <c r="V575" s="2"/>
    </row>
    <row r="576" spans="2:22" ht="32.1" customHeight="1" x14ac:dyDescent="0.25">
      <c r="B576" s="44" t="str">
        <f>_xlfn.CONCAT( VLOOKUP(tbGemLevels[[#This Row],[Name]],tbGems[],MATCH("Prefix",tbGems[#Headers],0),FALSE),".",tbGemLevels[[#This Row],[Level]]," ",tbGemLevels[[#This Row],[Name]])</f>
        <v>6.12.275.14 Molten Shell</v>
      </c>
      <c r="C576" s="35" t="s">
        <v>293</v>
      </c>
      <c r="D576" s="3">
        <v>14</v>
      </c>
      <c r="E576" s="3">
        <v>52</v>
      </c>
      <c r="F576" s="3">
        <v>117</v>
      </c>
      <c r="G576" s="3">
        <v>0</v>
      </c>
      <c r="H576" s="3">
        <v>0</v>
      </c>
      <c r="I576" s="3"/>
      <c r="J576" s="3"/>
      <c r="K576" s="3"/>
      <c r="L576" s="3"/>
      <c r="M576" s="3"/>
      <c r="N576" s="3"/>
      <c r="P576" s="2"/>
      <c r="R576" s="2"/>
      <c r="T576" s="2"/>
      <c r="V576" s="2"/>
    </row>
    <row r="577" spans="2:22" ht="32.1" customHeight="1" x14ac:dyDescent="0.25">
      <c r="B577" s="44" t="str">
        <f>_xlfn.CONCAT( VLOOKUP(tbGemLevels[[#This Row],[Name]],tbGems[],MATCH("Prefix",tbGems[#Headers],0),FALSE),".",tbGemLevels[[#This Row],[Level]]," ",tbGemLevels[[#This Row],[Name]])</f>
        <v>6.12.275.15 Molten Shell</v>
      </c>
      <c r="C577" s="35" t="s">
        <v>293</v>
      </c>
      <c r="D577" s="3">
        <v>15</v>
      </c>
      <c r="E577" s="3">
        <v>55</v>
      </c>
      <c r="F577" s="3">
        <v>123</v>
      </c>
      <c r="G577" s="3">
        <v>0</v>
      </c>
      <c r="H577" s="3">
        <v>0</v>
      </c>
      <c r="I577" s="3"/>
      <c r="J577" s="3"/>
      <c r="K577" s="3"/>
      <c r="L577" s="3"/>
      <c r="M577" s="3"/>
      <c r="N577" s="3"/>
      <c r="P577" s="2"/>
      <c r="R577" s="2"/>
      <c r="T577" s="2"/>
      <c r="V577" s="2"/>
    </row>
    <row r="578" spans="2:22" ht="32.1" customHeight="1" x14ac:dyDescent="0.25">
      <c r="B578" s="44" t="str">
        <f>_xlfn.CONCAT( VLOOKUP(tbGemLevels[[#This Row],[Name]],tbGems[],MATCH("Prefix",tbGems[#Headers],0),FALSE),".",tbGemLevels[[#This Row],[Level]]," ",tbGemLevels[[#This Row],[Name]])</f>
        <v>6.12.275.16 Molten Shell</v>
      </c>
      <c r="C578" s="35" t="s">
        <v>293</v>
      </c>
      <c r="D578" s="3">
        <v>16</v>
      </c>
      <c r="E578" s="3">
        <v>58</v>
      </c>
      <c r="F578" s="3">
        <v>130</v>
      </c>
      <c r="G578" s="3">
        <v>0</v>
      </c>
      <c r="H578" s="3">
        <v>0</v>
      </c>
      <c r="I578" s="3"/>
      <c r="J578" s="3"/>
      <c r="K578" s="3"/>
      <c r="L578" s="3"/>
      <c r="M578" s="3"/>
      <c r="N578" s="3"/>
      <c r="P578" s="2"/>
      <c r="R578" s="2"/>
      <c r="T578" s="2"/>
      <c r="V578" s="2"/>
    </row>
    <row r="579" spans="2:22" ht="32.1" customHeight="1" x14ac:dyDescent="0.25">
      <c r="B579" s="44" t="str">
        <f>_xlfn.CONCAT( VLOOKUP(tbGemLevels[[#This Row],[Name]],tbGems[],MATCH("Prefix",tbGems[#Headers],0),FALSE),".",tbGemLevels[[#This Row],[Level]]," ",tbGemLevels[[#This Row],[Name]])</f>
        <v>6.12.275.17 Molten Shell</v>
      </c>
      <c r="C579" s="35" t="s">
        <v>293</v>
      </c>
      <c r="D579" s="3">
        <v>17</v>
      </c>
      <c r="E579" s="3">
        <v>61</v>
      </c>
      <c r="F579" s="3">
        <v>136</v>
      </c>
      <c r="G579" s="3">
        <v>0</v>
      </c>
      <c r="H579" s="3">
        <v>0</v>
      </c>
      <c r="I579" s="3"/>
      <c r="J579" s="3"/>
      <c r="K579" s="3"/>
      <c r="L579" s="3"/>
      <c r="M579" s="3"/>
      <c r="N579" s="3"/>
      <c r="P579" s="2"/>
      <c r="R579" s="2"/>
      <c r="T579" s="2"/>
      <c r="V579" s="2"/>
    </row>
    <row r="580" spans="2:22" ht="32.1" customHeight="1" x14ac:dyDescent="0.25">
      <c r="B580" s="44" t="str">
        <f>_xlfn.CONCAT( VLOOKUP(tbGemLevels[[#This Row],[Name]],tbGems[],MATCH("Prefix",tbGems[#Headers],0),FALSE),".",tbGemLevels[[#This Row],[Level]]," ",tbGemLevels[[#This Row],[Name]])</f>
        <v>6.12.275.18 Molten Shell</v>
      </c>
      <c r="C580" s="35" t="s">
        <v>293</v>
      </c>
      <c r="D580" s="3">
        <v>18</v>
      </c>
      <c r="E580" s="3">
        <v>64</v>
      </c>
      <c r="F580" s="3">
        <v>142</v>
      </c>
      <c r="G580" s="3">
        <v>0</v>
      </c>
      <c r="H580" s="3">
        <v>0</v>
      </c>
      <c r="I580" s="3"/>
      <c r="J580" s="3"/>
      <c r="K580" s="3"/>
      <c r="L580" s="3"/>
      <c r="M580" s="3"/>
      <c r="N580" s="3"/>
      <c r="P580" s="2"/>
      <c r="R580" s="2"/>
      <c r="T580" s="2"/>
      <c r="V580" s="2"/>
    </row>
    <row r="581" spans="2:22" ht="32.1" customHeight="1" x14ac:dyDescent="0.25">
      <c r="B581" s="44" t="str">
        <f>_xlfn.CONCAT( VLOOKUP(tbGemLevels[[#This Row],[Name]],tbGems[],MATCH("Prefix",tbGems[#Headers],0),FALSE),".",tbGemLevels[[#This Row],[Level]]," ",tbGemLevels[[#This Row],[Name]])</f>
        <v>6.12.275.19 Molten Shell</v>
      </c>
      <c r="C581" s="35" t="s">
        <v>293</v>
      </c>
      <c r="D581" s="3">
        <v>19</v>
      </c>
      <c r="E581" s="3">
        <v>67</v>
      </c>
      <c r="F581" s="3">
        <v>148</v>
      </c>
      <c r="G581" s="3">
        <v>0</v>
      </c>
      <c r="H581" s="3">
        <v>0</v>
      </c>
      <c r="I581" s="3"/>
      <c r="J581" s="3"/>
      <c r="K581" s="3"/>
      <c r="L581" s="3"/>
      <c r="M581" s="3"/>
      <c r="N581" s="3"/>
      <c r="P581" s="2"/>
      <c r="R581" s="2"/>
      <c r="T581" s="2"/>
      <c r="V581" s="2"/>
    </row>
    <row r="582" spans="2:22" ht="32.1" customHeight="1" x14ac:dyDescent="0.25">
      <c r="B582" s="44" t="str">
        <f>_xlfn.CONCAT( VLOOKUP(tbGemLevels[[#This Row],[Name]],tbGems[],MATCH("Prefix",tbGems[#Headers],0),FALSE),".",tbGemLevels[[#This Row],[Level]]," ",tbGemLevels[[#This Row],[Name]])</f>
        <v>6.12.275.20 Molten Shell</v>
      </c>
      <c r="C582" s="35" t="s">
        <v>293</v>
      </c>
      <c r="D582" s="3">
        <v>20</v>
      </c>
      <c r="E582" s="3">
        <v>70</v>
      </c>
      <c r="F582" s="3">
        <v>155</v>
      </c>
      <c r="G582" s="3">
        <v>0</v>
      </c>
      <c r="H582" s="3">
        <v>0</v>
      </c>
      <c r="I582" s="3"/>
      <c r="J582" s="3"/>
      <c r="K582" s="3"/>
      <c r="L582" s="3"/>
      <c r="M582" s="3"/>
      <c r="N582" s="3"/>
      <c r="P582" s="2"/>
      <c r="R582" s="2"/>
      <c r="T582" s="2"/>
      <c r="V582" s="2"/>
    </row>
    <row r="583" spans="2:22" ht="32.1" customHeight="1" x14ac:dyDescent="0.25">
      <c r="B583" s="44" t="str">
        <f>_xlfn.CONCAT( VLOOKUP(tbGemLevels[[#This Row],[Name]],tbGems[],MATCH("Prefix",tbGems[#Headers],0),FALSE),".",tbGemLevels[[#This Row],[Level]]," ",tbGemLevels[[#This Row],[Name]])</f>
        <v>6.12.275.21 Molten Shell</v>
      </c>
      <c r="C583" s="35" t="s">
        <v>293</v>
      </c>
      <c r="D583" s="3">
        <v>21</v>
      </c>
      <c r="E583" s="3">
        <v>72</v>
      </c>
      <c r="F583" s="3">
        <v>159</v>
      </c>
      <c r="G583" s="3">
        <v>0</v>
      </c>
      <c r="H583" s="3">
        <v>0</v>
      </c>
      <c r="I583" s="3"/>
      <c r="J583" s="3"/>
      <c r="K583" s="3"/>
      <c r="L583" s="3"/>
      <c r="M583" s="3"/>
      <c r="N583" s="3"/>
      <c r="P583" s="2"/>
      <c r="R583" s="2"/>
      <c r="T583" s="2"/>
      <c r="V583" s="2"/>
    </row>
    <row r="584" spans="2:22" ht="32.1" customHeight="1" x14ac:dyDescent="0.25">
      <c r="B584" s="44" t="str">
        <f>_xlfn.CONCAT( VLOOKUP(tbGemLevels[[#This Row],[Name]],tbGems[],MATCH("Prefix",tbGems[#Headers],0),FALSE),".",tbGemLevels[[#This Row],[Level]]," ",tbGemLevels[[#This Row],[Name]])</f>
        <v>6.12.275.22 Molten Shell</v>
      </c>
      <c r="C584" s="35" t="s">
        <v>293</v>
      </c>
      <c r="D584" s="3">
        <v>22</v>
      </c>
      <c r="E584" s="3">
        <v>74</v>
      </c>
      <c r="F584" s="3" t="s">
        <v>269</v>
      </c>
      <c r="G584" s="3">
        <v>0</v>
      </c>
      <c r="H584" s="3">
        <v>0</v>
      </c>
      <c r="I584" s="3"/>
      <c r="J584" s="3"/>
      <c r="K584" s="3"/>
      <c r="L584" s="3"/>
      <c r="M584" s="3"/>
      <c r="N584" s="3"/>
      <c r="P584" s="2"/>
      <c r="R584" s="2"/>
      <c r="T584" s="2"/>
      <c r="V584" s="2"/>
    </row>
    <row r="585" spans="2:22" ht="32.1" customHeight="1" x14ac:dyDescent="0.25">
      <c r="B585" s="44" t="str">
        <f>_xlfn.CONCAT( VLOOKUP(tbGemLevels[[#This Row],[Name]],tbGems[],MATCH("Prefix",tbGems[#Headers],0),FALSE),".",tbGemLevels[[#This Row],[Level]]," ",tbGemLevels[[#This Row],[Name]])</f>
        <v>6.12.275.23 Molten Shell</v>
      </c>
      <c r="C585" s="35" t="s">
        <v>293</v>
      </c>
      <c r="D585" s="3">
        <v>23</v>
      </c>
      <c r="E585" s="3">
        <v>76</v>
      </c>
      <c r="F585" s="3" t="s">
        <v>269</v>
      </c>
      <c r="G585" s="3">
        <v>0</v>
      </c>
      <c r="H585" s="3">
        <v>0</v>
      </c>
      <c r="I585" s="3"/>
      <c r="J585" s="3"/>
      <c r="K585" s="3"/>
      <c r="L585" s="3"/>
      <c r="M585" s="3"/>
      <c r="N585" s="3"/>
      <c r="P585" s="2"/>
      <c r="R585" s="2"/>
      <c r="T585" s="2"/>
      <c r="V585" s="2"/>
    </row>
    <row r="586" spans="2:22" ht="32.1" customHeight="1" x14ac:dyDescent="0.25">
      <c r="B586" s="44" t="str">
        <f>_xlfn.CONCAT( VLOOKUP(tbGemLevels[[#This Row],[Name]],tbGems[],MATCH("Prefix",tbGems[#Headers],0),FALSE),".",tbGemLevels[[#This Row],[Level]]," ",tbGemLevels[[#This Row],[Name]])</f>
        <v>6.12.275.24 Molten Shell</v>
      </c>
      <c r="C586" s="35" t="s">
        <v>293</v>
      </c>
      <c r="D586" s="3">
        <v>24</v>
      </c>
      <c r="E586" s="3">
        <v>78</v>
      </c>
      <c r="F586" s="3" t="s">
        <v>269</v>
      </c>
      <c r="G586" s="3">
        <v>0</v>
      </c>
      <c r="H586" s="3">
        <v>0</v>
      </c>
      <c r="I586" s="3"/>
      <c r="J586" s="3"/>
      <c r="K586" s="3"/>
      <c r="L586" s="3"/>
      <c r="M586" s="3"/>
      <c r="N586" s="3"/>
      <c r="P586" s="2"/>
      <c r="R586" s="2"/>
      <c r="T586" s="2"/>
      <c r="V586" s="2"/>
    </row>
    <row r="587" spans="2:22" ht="32.1" customHeight="1" x14ac:dyDescent="0.25">
      <c r="B587" s="44" t="str">
        <f>_xlfn.CONCAT( VLOOKUP(tbGemLevels[[#This Row],[Name]],tbGems[],MATCH("Prefix",tbGems[#Headers],0),FALSE),".",tbGemLevels[[#This Row],[Level]]," ",tbGemLevels[[#This Row],[Name]])</f>
        <v>6.12.275.25 Molten Shell</v>
      </c>
      <c r="C587" s="35" t="s">
        <v>293</v>
      </c>
      <c r="D587" s="3">
        <v>25</v>
      </c>
      <c r="E587" s="3">
        <v>80</v>
      </c>
      <c r="F587" s="3" t="s">
        <v>269</v>
      </c>
      <c r="G587" s="3">
        <v>0</v>
      </c>
      <c r="H587" s="3">
        <v>0</v>
      </c>
      <c r="I587" s="3"/>
      <c r="J587" s="3"/>
      <c r="K587" s="3"/>
      <c r="L587" s="3"/>
      <c r="M587" s="3"/>
      <c r="N587" s="3"/>
      <c r="P587" s="2"/>
      <c r="R587" s="2"/>
      <c r="T587" s="2"/>
      <c r="V587" s="2"/>
    </row>
    <row r="588" spans="2:22" ht="32.1" customHeight="1" x14ac:dyDescent="0.25">
      <c r="B588" s="44" t="str">
        <f>_xlfn.CONCAT( VLOOKUP(tbGemLevels[[#This Row],[Name]],tbGems[],MATCH("Prefix",tbGems[#Headers],0),FALSE),".",tbGemLevels[[#This Row],[Level]]," ",tbGemLevels[[#This Row],[Name]])</f>
        <v>6.12.275.26 Molten Shell</v>
      </c>
      <c r="C588" s="35" t="s">
        <v>293</v>
      </c>
      <c r="D588" s="3">
        <v>26</v>
      </c>
      <c r="E588" s="3">
        <v>82</v>
      </c>
      <c r="F588" s="3" t="s">
        <v>269</v>
      </c>
      <c r="G588" s="3">
        <v>0</v>
      </c>
      <c r="H588" s="3">
        <v>0</v>
      </c>
      <c r="I588" s="3"/>
      <c r="J588" s="3"/>
      <c r="K588" s="3"/>
      <c r="L588" s="3"/>
      <c r="M588" s="3"/>
      <c r="N588" s="3"/>
      <c r="P588" s="2"/>
      <c r="R588" s="2"/>
      <c r="T588" s="2"/>
      <c r="V588" s="2"/>
    </row>
    <row r="589" spans="2:22" ht="32.1" customHeight="1" x14ac:dyDescent="0.25">
      <c r="B589" s="44" t="str">
        <f>_xlfn.CONCAT( VLOOKUP(tbGemLevels[[#This Row],[Name]],tbGems[],MATCH("Prefix",tbGems[#Headers],0),FALSE),".",tbGemLevels[[#This Row],[Level]]," ",tbGemLevels[[#This Row],[Name]])</f>
        <v>6.12.275.27 Molten Shell</v>
      </c>
      <c r="C589" s="35" t="s">
        <v>293</v>
      </c>
      <c r="D589" s="3">
        <v>27</v>
      </c>
      <c r="E589" s="3">
        <v>84</v>
      </c>
      <c r="F589" s="3" t="s">
        <v>269</v>
      </c>
      <c r="G589" s="3">
        <v>0</v>
      </c>
      <c r="H589" s="3">
        <v>0</v>
      </c>
      <c r="I589" s="3"/>
      <c r="J589" s="3"/>
      <c r="K589" s="3"/>
      <c r="L589" s="3"/>
      <c r="M589" s="3"/>
      <c r="N589" s="3"/>
      <c r="P589" s="2"/>
      <c r="R589" s="2"/>
      <c r="T589" s="2"/>
      <c r="V589" s="2"/>
    </row>
    <row r="590" spans="2:22" ht="32.1" customHeight="1" x14ac:dyDescent="0.25">
      <c r="B590" s="44" t="str">
        <f>_xlfn.CONCAT( VLOOKUP(tbGemLevels[[#This Row],[Name]],tbGems[],MATCH("Prefix",tbGems[#Headers],0),FALSE),".",tbGemLevels[[#This Row],[Level]]," ",tbGemLevels[[#This Row],[Name]])</f>
        <v>6.12.275.28 Molten Shell</v>
      </c>
      <c r="C590" s="35" t="s">
        <v>293</v>
      </c>
      <c r="D590" s="3">
        <v>28</v>
      </c>
      <c r="E590" s="3">
        <v>86</v>
      </c>
      <c r="F590" s="3" t="s">
        <v>269</v>
      </c>
      <c r="G590" s="3">
        <v>0</v>
      </c>
      <c r="H590" s="3">
        <v>0</v>
      </c>
      <c r="I590" s="3"/>
      <c r="J590" s="3"/>
      <c r="K590" s="3"/>
      <c r="L590" s="3"/>
      <c r="M590" s="3"/>
      <c r="N590" s="3"/>
      <c r="P590" s="2"/>
      <c r="R590" s="2"/>
      <c r="T590" s="2"/>
      <c r="V590" s="2"/>
    </row>
    <row r="591" spans="2:22" ht="32.1" customHeight="1" x14ac:dyDescent="0.25">
      <c r="B591" s="44" t="str">
        <f>_xlfn.CONCAT( VLOOKUP(tbGemLevels[[#This Row],[Name]],tbGems[],MATCH("Prefix",tbGems[#Headers],0),FALSE),".",tbGemLevels[[#This Row],[Level]]," ",tbGemLevels[[#This Row],[Name]])</f>
        <v>6.12.275.29 Molten Shell</v>
      </c>
      <c r="C591" s="35" t="s">
        <v>293</v>
      </c>
      <c r="D591" s="3">
        <v>29</v>
      </c>
      <c r="E591" s="3">
        <v>88</v>
      </c>
      <c r="F591" s="3" t="s">
        <v>269</v>
      </c>
      <c r="G591" s="3">
        <v>0</v>
      </c>
      <c r="H591" s="3">
        <v>0</v>
      </c>
      <c r="I591" s="3"/>
      <c r="J591" s="3"/>
      <c r="K591" s="3"/>
      <c r="L591" s="3"/>
      <c r="M591" s="3"/>
      <c r="N591" s="3"/>
      <c r="P591" s="2"/>
      <c r="R591" s="2"/>
      <c r="T591" s="2"/>
      <c r="V591" s="2"/>
    </row>
    <row r="592" spans="2:22" ht="32.1" customHeight="1" x14ac:dyDescent="0.25">
      <c r="B592" s="44" t="str">
        <f>_xlfn.CONCAT( VLOOKUP(tbGemLevels[[#This Row],[Name]],tbGems[],MATCH("Prefix",tbGems[#Headers],0),FALSE),".",tbGemLevels[[#This Row],[Level]]," ",tbGemLevels[[#This Row],[Name]])</f>
        <v>6.12.275.30 Molten Shell</v>
      </c>
      <c r="C592" s="35" t="s">
        <v>293</v>
      </c>
      <c r="D592" s="3">
        <v>30</v>
      </c>
      <c r="E592" s="3">
        <v>90</v>
      </c>
      <c r="F592" s="3" t="s">
        <v>269</v>
      </c>
      <c r="G592" s="3">
        <v>0</v>
      </c>
      <c r="H592" s="3">
        <v>0</v>
      </c>
      <c r="I592" s="3"/>
      <c r="J592" s="3"/>
      <c r="K592" s="3"/>
      <c r="L592" s="3"/>
      <c r="M592" s="3"/>
      <c r="N592" s="3"/>
      <c r="P592" s="2"/>
      <c r="R592" s="2"/>
      <c r="T592" s="2"/>
      <c r="V592" s="2"/>
    </row>
    <row r="593" spans="2:22" ht="32.1" customHeight="1" x14ac:dyDescent="0.25">
      <c r="B593" s="44" t="str">
        <f>_xlfn.CONCAT( VLOOKUP(tbGemLevels[[#This Row],[Name]],tbGems[],MATCH("Prefix",tbGems[#Headers],0),FALSE),".",tbGemLevels[[#This Row],[Level]]," ",tbGemLevels[[#This Row],[Name]])</f>
        <v>6.12.275.31 Molten Shell</v>
      </c>
      <c r="C593" s="35" t="s">
        <v>293</v>
      </c>
      <c r="D593" s="3">
        <v>31</v>
      </c>
      <c r="E593" s="3">
        <v>91</v>
      </c>
      <c r="F593" s="3" t="s">
        <v>269</v>
      </c>
      <c r="G593" s="3">
        <v>0</v>
      </c>
      <c r="H593" s="3">
        <v>0</v>
      </c>
      <c r="I593" s="3"/>
      <c r="J593" s="3"/>
      <c r="K593" s="3"/>
      <c r="L593" s="3"/>
      <c r="M593" s="3"/>
      <c r="N593" s="3"/>
      <c r="P593" s="2"/>
      <c r="R593" s="2"/>
      <c r="T593" s="2"/>
      <c r="V593" s="2"/>
    </row>
    <row r="594" spans="2:22" ht="32.1" customHeight="1" x14ac:dyDescent="0.25">
      <c r="B594" s="44" t="str">
        <f>_xlfn.CONCAT( VLOOKUP(tbGemLevels[[#This Row],[Name]],tbGems[],MATCH("Prefix",tbGems[#Headers],0),FALSE),".",tbGemLevels[[#This Row],[Level]]," ",tbGemLevels[[#This Row],[Name]])</f>
        <v>6.12.275.32 Molten Shell</v>
      </c>
      <c r="C594" s="35" t="s">
        <v>293</v>
      </c>
      <c r="D594" s="3">
        <v>32</v>
      </c>
      <c r="E594" s="3">
        <v>92</v>
      </c>
      <c r="F594" s="3" t="s">
        <v>269</v>
      </c>
      <c r="G594" s="3">
        <v>0</v>
      </c>
      <c r="H594" s="3">
        <v>0</v>
      </c>
      <c r="I594" s="3"/>
      <c r="J594" s="3"/>
      <c r="K594" s="3"/>
      <c r="L594" s="3"/>
      <c r="M594" s="3"/>
      <c r="N594" s="3"/>
      <c r="P594" s="2"/>
      <c r="R594" s="2"/>
      <c r="T594" s="2"/>
      <c r="V594" s="2"/>
    </row>
    <row r="595" spans="2:22" ht="32.1" customHeight="1" x14ac:dyDescent="0.25">
      <c r="B595" s="44" t="str">
        <f>_xlfn.CONCAT( VLOOKUP(tbGemLevels[[#This Row],[Name]],tbGems[],MATCH("Prefix",tbGems[#Headers],0),FALSE),".",tbGemLevels[[#This Row],[Level]]," ",tbGemLevels[[#This Row],[Name]])</f>
        <v>6.12.275.33 Molten Shell</v>
      </c>
      <c r="C595" s="35" t="s">
        <v>293</v>
      </c>
      <c r="D595" s="3">
        <v>33</v>
      </c>
      <c r="E595" s="3">
        <v>93</v>
      </c>
      <c r="F595" s="3" t="s">
        <v>269</v>
      </c>
      <c r="G595" s="3">
        <v>0</v>
      </c>
      <c r="H595" s="3">
        <v>0</v>
      </c>
      <c r="I595" s="3"/>
      <c r="J595" s="3"/>
      <c r="K595" s="3"/>
      <c r="L595" s="3"/>
      <c r="M595" s="3"/>
      <c r="N595" s="3"/>
      <c r="P595" s="2"/>
      <c r="R595" s="2"/>
      <c r="T595" s="2"/>
      <c r="V595" s="2"/>
    </row>
    <row r="596" spans="2:22" ht="32.1" customHeight="1" x14ac:dyDescent="0.25">
      <c r="B596" s="44" t="str">
        <f>_xlfn.CONCAT( VLOOKUP(tbGemLevels[[#This Row],[Name]],tbGems[],MATCH("Prefix",tbGems[#Headers],0),FALSE),".",tbGemLevels[[#This Row],[Level]]," ",tbGemLevels[[#This Row],[Name]])</f>
        <v>6.12.275.34 Molten Shell</v>
      </c>
      <c r="C596" s="35" t="s">
        <v>293</v>
      </c>
      <c r="D596" s="3">
        <v>34</v>
      </c>
      <c r="E596" s="3">
        <v>94</v>
      </c>
      <c r="F596" s="3" t="s">
        <v>269</v>
      </c>
      <c r="G596" s="3">
        <v>0</v>
      </c>
      <c r="H596" s="3">
        <v>0</v>
      </c>
      <c r="I596" s="3"/>
      <c r="J596" s="3"/>
      <c r="K596" s="3"/>
      <c r="L596" s="3"/>
      <c r="M596" s="3"/>
      <c r="N596" s="3"/>
      <c r="P596" s="2"/>
      <c r="R596" s="2"/>
      <c r="T596" s="2"/>
      <c r="V596" s="2"/>
    </row>
    <row r="597" spans="2:22" ht="32.1" customHeight="1" x14ac:dyDescent="0.25">
      <c r="B597" s="44" t="str">
        <f>_xlfn.CONCAT( VLOOKUP(tbGemLevels[[#This Row],[Name]],tbGems[],MATCH("Prefix",tbGems[#Headers],0),FALSE),".",tbGemLevels[[#This Row],[Level]]," ",tbGemLevels[[#This Row],[Name]])</f>
        <v>6.12.275.35 Molten Shell</v>
      </c>
      <c r="C597" s="35" t="s">
        <v>293</v>
      </c>
      <c r="D597" s="3">
        <v>35</v>
      </c>
      <c r="E597" s="3">
        <v>95</v>
      </c>
      <c r="F597" s="3" t="s">
        <v>269</v>
      </c>
      <c r="G597" s="3">
        <v>0</v>
      </c>
      <c r="H597" s="3">
        <v>0</v>
      </c>
      <c r="I597" s="3"/>
      <c r="J597" s="3"/>
      <c r="K597" s="3"/>
      <c r="L597" s="3"/>
      <c r="M597" s="3"/>
      <c r="N597" s="3"/>
      <c r="P597" s="2"/>
      <c r="R597" s="2"/>
      <c r="T597" s="2"/>
      <c r="V597" s="2"/>
    </row>
    <row r="598" spans="2:22" ht="32.1" customHeight="1" x14ac:dyDescent="0.25">
      <c r="B598" s="44" t="str">
        <f>_xlfn.CONCAT( VLOOKUP(tbGemLevels[[#This Row],[Name]],tbGems[],MATCH("Prefix",tbGems[#Headers],0),FALSE),".",tbGemLevels[[#This Row],[Level]]," ",tbGemLevels[[#This Row],[Name]])</f>
        <v>6.12.275.36 Molten Shell</v>
      </c>
      <c r="C598" s="35" t="s">
        <v>293</v>
      </c>
      <c r="D598" s="3">
        <v>36</v>
      </c>
      <c r="E598" s="3">
        <v>96</v>
      </c>
      <c r="F598" s="3" t="s">
        <v>269</v>
      </c>
      <c r="G598" s="3">
        <v>0</v>
      </c>
      <c r="H598" s="3">
        <v>0</v>
      </c>
      <c r="I598" s="3"/>
      <c r="J598" s="3"/>
      <c r="K598" s="3"/>
      <c r="L598" s="3"/>
      <c r="M598" s="3"/>
      <c r="N598" s="3"/>
      <c r="P598" s="2"/>
      <c r="R598" s="2"/>
      <c r="T598" s="2"/>
      <c r="V598" s="2"/>
    </row>
    <row r="599" spans="2:22" ht="32.1" customHeight="1" x14ac:dyDescent="0.25">
      <c r="B599" s="44" t="str">
        <f>_xlfn.CONCAT( VLOOKUP(tbGemLevels[[#This Row],[Name]],tbGems[],MATCH("Prefix",tbGems[#Headers],0),FALSE),".",tbGemLevels[[#This Row],[Level]]," ",tbGemLevels[[#This Row],[Name]])</f>
        <v>6.12.275.37 Molten Shell</v>
      </c>
      <c r="C599" s="35" t="s">
        <v>293</v>
      </c>
      <c r="D599" s="3">
        <v>37</v>
      </c>
      <c r="E599" s="3">
        <v>97</v>
      </c>
      <c r="F599" s="3" t="s">
        <v>269</v>
      </c>
      <c r="G599" s="3">
        <v>0</v>
      </c>
      <c r="H599" s="3">
        <v>0</v>
      </c>
      <c r="I599" s="3"/>
      <c r="J599" s="3"/>
      <c r="K599" s="3"/>
      <c r="L599" s="3"/>
      <c r="M599" s="3"/>
      <c r="N599" s="3"/>
      <c r="P599" s="2"/>
      <c r="R599" s="2"/>
      <c r="T599" s="2"/>
      <c r="V599" s="2"/>
    </row>
    <row r="600" spans="2:22" ht="32.1" customHeight="1" x14ac:dyDescent="0.25">
      <c r="B600" s="44" t="str">
        <f>_xlfn.CONCAT( VLOOKUP(tbGemLevels[[#This Row],[Name]],tbGems[],MATCH("Prefix",tbGems[#Headers],0),FALSE),".",tbGemLevels[[#This Row],[Level]]," ",tbGemLevels[[#This Row],[Name]])</f>
        <v>6.12.275.38 Molten Shell</v>
      </c>
      <c r="C600" s="35" t="s">
        <v>293</v>
      </c>
      <c r="D600" s="3">
        <v>38</v>
      </c>
      <c r="E600" s="3">
        <v>98</v>
      </c>
      <c r="F600" s="3" t="s">
        <v>269</v>
      </c>
      <c r="G600" s="3">
        <v>0</v>
      </c>
      <c r="H600" s="3">
        <v>0</v>
      </c>
      <c r="I600" s="3"/>
      <c r="J600" s="3"/>
      <c r="K600" s="3"/>
      <c r="L600" s="3"/>
      <c r="M600" s="3"/>
      <c r="N600" s="3"/>
      <c r="P600" s="2"/>
      <c r="R600" s="2"/>
      <c r="T600" s="2"/>
      <c r="V600" s="2"/>
    </row>
    <row r="601" spans="2:22" ht="32.1" customHeight="1" x14ac:dyDescent="0.25">
      <c r="B601" s="44" t="str">
        <f>_xlfn.CONCAT( VLOOKUP(tbGemLevels[[#This Row],[Name]],tbGems[],MATCH("Prefix",tbGems[#Headers],0),FALSE),".",tbGemLevels[[#This Row],[Level]]," ",tbGemLevels[[#This Row],[Name]])</f>
        <v>6.12.275.39 Molten Shell</v>
      </c>
      <c r="C601" s="35" t="s">
        <v>293</v>
      </c>
      <c r="D601" s="3">
        <v>39</v>
      </c>
      <c r="E601" s="3">
        <v>99</v>
      </c>
      <c r="F601" s="3" t="s">
        <v>269</v>
      </c>
      <c r="G601" s="3">
        <v>0</v>
      </c>
      <c r="H601" s="3">
        <v>0</v>
      </c>
      <c r="I601" s="3"/>
      <c r="J601" s="3"/>
      <c r="K601" s="3"/>
      <c r="L601" s="3"/>
      <c r="M601" s="3"/>
      <c r="N601" s="3"/>
      <c r="P601" s="2"/>
      <c r="R601" s="2"/>
      <c r="T601" s="2"/>
      <c r="V601" s="2"/>
    </row>
    <row r="602" spans="2:22" ht="32.1" customHeight="1" x14ac:dyDescent="0.25">
      <c r="B602" s="44" t="str">
        <f>_xlfn.CONCAT( VLOOKUP(tbGemLevels[[#This Row],[Name]],tbGems[],MATCH("Prefix",tbGems[#Headers],0),FALSE),".",tbGemLevels[[#This Row],[Level]]," ",tbGemLevels[[#This Row],[Name]])</f>
        <v>6.12.275.40 Molten Shell</v>
      </c>
      <c r="C602" s="35" t="s">
        <v>293</v>
      </c>
      <c r="D602" s="3">
        <v>40</v>
      </c>
      <c r="E602" s="3">
        <v>100</v>
      </c>
      <c r="F602" s="3" t="s">
        <v>269</v>
      </c>
      <c r="G602" s="3">
        <v>0</v>
      </c>
      <c r="H602" s="3">
        <v>0</v>
      </c>
      <c r="I602" s="3"/>
      <c r="J602" s="3"/>
      <c r="K602" s="3"/>
      <c r="L602" s="3"/>
      <c r="M602" s="3"/>
      <c r="N602" s="3"/>
      <c r="P602" s="2"/>
      <c r="R602" s="2"/>
      <c r="T602" s="2"/>
      <c r="V602" s="2"/>
    </row>
    <row r="603" spans="2:22" ht="32.1" customHeight="1" x14ac:dyDescent="0.25">
      <c r="B603" s="44" t="str">
        <f>_xlfn.CONCAT( VLOOKUP(tbGemLevels[[#This Row],[Name]],tbGems[],MATCH("Prefix",tbGems[#Headers],0),FALSE),".",tbGemLevels[[#This Row],[Level]]," ",tbGemLevels[[#This Row],[Name]])</f>
        <v>6.14.345.1 Spellslinger</v>
      </c>
      <c r="C603" s="2" t="s">
        <v>295</v>
      </c>
      <c r="D603" s="3">
        <v>1</v>
      </c>
      <c r="E603" s="3">
        <v>24</v>
      </c>
      <c r="F603" s="3">
        <v>0</v>
      </c>
      <c r="G603" s="3">
        <v>0</v>
      </c>
      <c r="H603" s="3">
        <v>58</v>
      </c>
      <c r="I603" s="3"/>
      <c r="J603" s="3"/>
      <c r="K603" s="3"/>
      <c r="L603" s="3"/>
      <c r="M603" s="3"/>
      <c r="N603" s="3"/>
      <c r="P603" s="2"/>
      <c r="R603" s="2"/>
      <c r="T603" s="2"/>
      <c r="V603" s="2"/>
    </row>
    <row r="604" spans="2:22" ht="32.1" customHeight="1" x14ac:dyDescent="0.25">
      <c r="B604" s="44" t="str">
        <f>_xlfn.CONCAT( VLOOKUP(tbGemLevels[[#This Row],[Name]],tbGems[],MATCH("Prefix",tbGems[#Headers],0),FALSE),".",tbGemLevels[[#This Row],[Level]]," ",tbGemLevels[[#This Row],[Name]])</f>
        <v>6.14.345.2 Spellslinger</v>
      </c>
      <c r="C604" s="2" t="s">
        <v>295</v>
      </c>
      <c r="D604" s="3">
        <v>2</v>
      </c>
      <c r="E604" s="3">
        <v>27</v>
      </c>
      <c r="F604" s="3">
        <v>0</v>
      </c>
      <c r="G604" s="3">
        <v>0</v>
      </c>
      <c r="H604" s="3">
        <v>64</v>
      </c>
      <c r="I604" s="3"/>
      <c r="J604" s="3"/>
      <c r="K604" s="3"/>
      <c r="L604" s="3"/>
      <c r="M604" s="3"/>
      <c r="N604" s="3"/>
      <c r="P604" s="2"/>
      <c r="R604" s="2"/>
      <c r="T604" s="2"/>
      <c r="V604" s="2"/>
    </row>
    <row r="605" spans="2:22" ht="32.1" customHeight="1" x14ac:dyDescent="0.25">
      <c r="B605" s="44" t="str">
        <f>_xlfn.CONCAT( VLOOKUP(tbGemLevels[[#This Row],[Name]],tbGems[],MATCH("Prefix",tbGems[#Headers],0),FALSE),".",tbGemLevels[[#This Row],[Level]]," ",tbGemLevels[[#This Row],[Name]])</f>
        <v>6.14.345.3 Spellslinger</v>
      </c>
      <c r="C605" s="2" t="s">
        <v>295</v>
      </c>
      <c r="D605" s="3">
        <v>3</v>
      </c>
      <c r="E605" s="3">
        <v>30</v>
      </c>
      <c r="F605" s="3">
        <v>0</v>
      </c>
      <c r="G605" s="3">
        <v>0</v>
      </c>
      <c r="H605" s="3">
        <v>71</v>
      </c>
      <c r="I605" s="3"/>
      <c r="J605" s="3"/>
      <c r="K605" s="3"/>
      <c r="L605" s="3"/>
      <c r="M605" s="3"/>
      <c r="N605" s="3"/>
      <c r="P605" s="2"/>
      <c r="R605" s="2"/>
      <c r="T605" s="2"/>
      <c r="V605" s="2"/>
    </row>
    <row r="606" spans="2:22" ht="32.1" customHeight="1" x14ac:dyDescent="0.25">
      <c r="B606" s="44" t="str">
        <f>_xlfn.CONCAT( VLOOKUP(tbGemLevels[[#This Row],[Name]],tbGems[],MATCH("Prefix",tbGems[#Headers],0),FALSE),".",tbGemLevels[[#This Row],[Level]]," ",tbGemLevels[[#This Row],[Name]])</f>
        <v>6.14.345.4 Spellslinger</v>
      </c>
      <c r="C606" s="2" t="s">
        <v>295</v>
      </c>
      <c r="D606" s="3">
        <v>4</v>
      </c>
      <c r="E606" s="3">
        <v>33</v>
      </c>
      <c r="F606" s="3">
        <v>0</v>
      </c>
      <c r="G606" s="3">
        <v>0</v>
      </c>
      <c r="H606" s="3">
        <v>77</v>
      </c>
      <c r="I606" s="3"/>
      <c r="J606" s="3"/>
      <c r="K606" s="3"/>
      <c r="L606" s="3"/>
      <c r="M606" s="3"/>
      <c r="N606" s="3"/>
      <c r="P606" s="2"/>
      <c r="R606" s="2"/>
      <c r="T606" s="2"/>
      <c r="V606" s="2"/>
    </row>
    <row r="607" spans="2:22" ht="32.1" customHeight="1" x14ac:dyDescent="0.25">
      <c r="B607" s="44" t="str">
        <f>_xlfn.CONCAT( VLOOKUP(tbGemLevels[[#This Row],[Name]],tbGems[],MATCH("Prefix",tbGems[#Headers],0),FALSE),".",tbGemLevels[[#This Row],[Level]]," ",tbGemLevels[[#This Row],[Name]])</f>
        <v>6.14.345.5 Spellslinger</v>
      </c>
      <c r="C607" s="2" t="s">
        <v>295</v>
      </c>
      <c r="D607" s="3">
        <v>5</v>
      </c>
      <c r="E607" s="3">
        <v>36</v>
      </c>
      <c r="F607" s="3">
        <v>0</v>
      </c>
      <c r="G607" s="3">
        <v>0</v>
      </c>
      <c r="H607" s="3">
        <v>83</v>
      </c>
      <c r="I607" s="3"/>
      <c r="J607" s="3"/>
      <c r="K607" s="3"/>
      <c r="L607" s="3"/>
      <c r="M607" s="3"/>
      <c r="N607" s="3"/>
      <c r="P607" s="2"/>
      <c r="R607" s="2"/>
      <c r="T607" s="2"/>
      <c r="V607" s="2"/>
    </row>
    <row r="608" spans="2:22" ht="32.1" customHeight="1" x14ac:dyDescent="0.25">
      <c r="B608" s="44" t="str">
        <f>_xlfn.CONCAT( VLOOKUP(tbGemLevels[[#This Row],[Name]],tbGems[],MATCH("Prefix",tbGems[#Headers],0),FALSE),".",tbGemLevels[[#This Row],[Level]]," ",tbGemLevels[[#This Row],[Name]])</f>
        <v>6.14.345.6 Spellslinger</v>
      </c>
      <c r="C608" s="2" t="s">
        <v>295</v>
      </c>
      <c r="D608" s="3">
        <v>6</v>
      </c>
      <c r="E608" s="3">
        <v>39</v>
      </c>
      <c r="F608" s="3">
        <v>0</v>
      </c>
      <c r="G608" s="3">
        <v>0</v>
      </c>
      <c r="H608" s="3">
        <v>90</v>
      </c>
      <c r="I608" s="3"/>
      <c r="J608" s="3"/>
      <c r="K608" s="3"/>
      <c r="L608" s="3"/>
      <c r="M608" s="3"/>
      <c r="N608" s="3"/>
      <c r="P608" s="2"/>
      <c r="R608" s="2"/>
      <c r="T608" s="2"/>
      <c r="V608" s="2"/>
    </row>
    <row r="609" spans="2:22" ht="32.1" customHeight="1" x14ac:dyDescent="0.25">
      <c r="B609" s="44" t="str">
        <f>_xlfn.CONCAT( VLOOKUP(tbGemLevels[[#This Row],[Name]],tbGems[],MATCH("Prefix",tbGems[#Headers],0),FALSE),".",tbGemLevels[[#This Row],[Level]]," ",tbGemLevels[[#This Row],[Name]])</f>
        <v>6.14.345.7 Spellslinger</v>
      </c>
      <c r="C609" s="2" t="s">
        <v>295</v>
      </c>
      <c r="D609" s="3">
        <v>7</v>
      </c>
      <c r="E609" s="3">
        <v>42</v>
      </c>
      <c r="F609" s="3">
        <v>0</v>
      </c>
      <c r="G609" s="3">
        <v>0</v>
      </c>
      <c r="H609" s="3">
        <v>96</v>
      </c>
      <c r="I609" s="3"/>
      <c r="J609" s="3"/>
      <c r="K609" s="3"/>
      <c r="L609" s="3"/>
      <c r="M609" s="3"/>
      <c r="N609" s="3"/>
      <c r="P609" s="2"/>
      <c r="R609" s="2"/>
      <c r="T609" s="2"/>
      <c r="V609" s="2"/>
    </row>
    <row r="610" spans="2:22" ht="32.1" customHeight="1" x14ac:dyDescent="0.25">
      <c r="B610" s="44" t="str">
        <f>_xlfn.CONCAT( VLOOKUP(tbGemLevels[[#This Row],[Name]],tbGems[],MATCH("Prefix",tbGems[#Headers],0),FALSE),".",tbGemLevels[[#This Row],[Level]]," ",tbGemLevels[[#This Row],[Name]])</f>
        <v>6.14.345.8 Spellslinger</v>
      </c>
      <c r="C610" s="2" t="s">
        <v>295</v>
      </c>
      <c r="D610" s="3">
        <v>8</v>
      </c>
      <c r="E610" s="3">
        <v>45</v>
      </c>
      <c r="F610" s="3">
        <v>0</v>
      </c>
      <c r="G610" s="3">
        <v>0</v>
      </c>
      <c r="H610" s="3">
        <v>102</v>
      </c>
      <c r="I610" s="3"/>
      <c r="J610" s="3"/>
      <c r="K610" s="3"/>
      <c r="L610" s="3"/>
      <c r="M610" s="3"/>
      <c r="N610" s="3"/>
      <c r="P610" s="2"/>
      <c r="R610" s="2"/>
      <c r="T610" s="2"/>
      <c r="V610" s="2"/>
    </row>
    <row r="611" spans="2:22" ht="32.1" customHeight="1" x14ac:dyDescent="0.25">
      <c r="B611" s="44" t="str">
        <f>_xlfn.CONCAT( VLOOKUP(tbGemLevels[[#This Row],[Name]],tbGems[],MATCH("Prefix",tbGems[#Headers],0),FALSE),".",tbGemLevels[[#This Row],[Level]]," ",tbGemLevels[[#This Row],[Name]])</f>
        <v>6.14.345.9 Spellslinger</v>
      </c>
      <c r="C611" s="2" t="s">
        <v>295</v>
      </c>
      <c r="D611" s="3">
        <v>9</v>
      </c>
      <c r="E611" s="3">
        <v>48</v>
      </c>
      <c r="F611" s="3">
        <v>0</v>
      </c>
      <c r="G611" s="3">
        <v>0</v>
      </c>
      <c r="H611" s="3">
        <v>109</v>
      </c>
      <c r="I611" s="3"/>
      <c r="J611" s="3"/>
      <c r="K611" s="3"/>
      <c r="L611" s="3"/>
      <c r="M611" s="3"/>
      <c r="N611" s="3"/>
      <c r="P611" s="2"/>
      <c r="R611" s="2"/>
      <c r="T611" s="2"/>
      <c r="V611" s="2"/>
    </row>
    <row r="612" spans="2:22" ht="32.1" customHeight="1" x14ac:dyDescent="0.25">
      <c r="B612" s="44" t="str">
        <f>_xlfn.CONCAT( VLOOKUP(tbGemLevels[[#This Row],[Name]],tbGems[],MATCH("Prefix",tbGems[#Headers],0),FALSE),".",tbGemLevels[[#This Row],[Level]]," ",tbGemLevels[[#This Row],[Name]])</f>
        <v>6.14.345.10 Spellslinger</v>
      </c>
      <c r="C612" s="2" t="s">
        <v>295</v>
      </c>
      <c r="D612" s="3">
        <v>10</v>
      </c>
      <c r="E612" s="3">
        <v>50</v>
      </c>
      <c r="F612" s="3">
        <v>0</v>
      </c>
      <c r="G612" s="3">
        <v>0</v>
      </c>
      <c r="H612" s="3">
        <v>113</v>
      </c>
      <c r="I612" s="3"/>
      <c r="J612" s="3"/>
      <c r="K612" s="3"/>
      <c r="L612" s="3"/>
      <c r="M612" s="3"/>
      <c r="N612" s="3"/>
      <c r="P612" s="2"/>
      <c r="R612" s="2"/>
      <c r="T612" s="2"/>
      <c r="V612" s="2"/>
    </row>
    <row r="613" spans="2:22" ht="32.1" customHeight="1" x14ac:dyDescent="0.25">
      <c r="B613" s="44" t="str">
        <f>_xlfn.CONCAT( VLOOKUP(tbGemLevels[[#This Row],[Name]],tbGems[],MATCH("Prefix",tbGems[#Headers],0),FALSE),".",tbGemLevels[[#This Row],[Level]]," ",tbGemLevels[[#This Row],[Name]])</f>
        <v>6.14.345.11 Spellslinger</v>
      </c>
      <c r="C613" s="2" t="s">
        <v>295</v>
      </c>
      <c r="D613" s="3">
        <v>11</v>
      </c>
      <c r="E613" s="3">
        <v>52</v>
      </c>
      <c r="F613" s="3">
        <v>0</v>
      </c>
      <c r="G613" s="3">
        <v>0</v>
      </c>
      <c r="H613" s="3">
        <v>117</v>
      </c>
      <c r="I613" s="3"/>
      <c r="J613" s="3"/>
      <c r="K613" s="3"/>
      <c r="L613" s="3"/>
      <c r="M613" s="3"/>
      <c r="N613" s="3"/>
      <c r="P613" s="2"/>
      <c r="R613" s="2"/>
      <c r="T613" s="2"/>
      <c r="V613" s="2"/>
    </row>
    <row r="614" spans="2:22" ht="32.1" customHeight="1" x14ac:dyDescent="0.25">
      <c r="B614" s="44" t="str">
        <f>_xlfn.CONCAT( VLOOKUP(tbGemLevels[[#This Row],[Name]],tbGems[],MATCH("Prefix",tbGems[#Headers],0),FALSE),".",tbGemLevels[[#This Row],[Level]]," ",tbGemLevels[[#This Row],[Name]])</f>
        <v>6.14.345.12 Spellslinger</v>
      </c>
      <c r="C614" s="2" t="s">
        <v>295</v>
      </c>
      <c r="D614" s="3">
        <v>12</v>
      </c>
      <c r="E614" s="3">
        <v>54</v>
      </c>
      <c r="F614" s="3">
        <v>0</v>
      </c>
      <c r="G614" s="3">
        <v>0</v>
      </c>
      <c r="H614" s="3">
        <v>121</v>
      </c>
      <c r="I614" s="3"/>
      <c r="J614" s="3"/>
      <c r="K614" s="3"/>
      <c r="L614" s="3"/>
      <c r="M614" s="3"/>
      <c r="N614" s="3"/>
      <c r="P614" s="2"/>
      <c r="R614" s="2"/>
      <c r="T614" s="2"/>
      <c r="V614" s="2"/>
    </row>
    <row r="615" spans="2:22" ht="32.1" customHeight="1" x14ac:dyDescent="0.25">
      <c r="B615" s="44" t="str">
        <f>_xlfn.CONCAT( VLOOKUP(tbGemLevels[[#This Row],[Name]],tbGems[],MATCH("Prefix",tbGems[#Headers],0),FALSE),".",tbGemLevels[[#This Row],[Level]]," ",tbGemLevels[[#This Row],[Name]])</f>
        <v>6.14.345.13 Spellslinger</v>
      </c>
      <c r="C615" s="2" t="s">
        <v>295</v>
      </c>
      <c r="D615" s="3">
        <v>13</v>
      </c>
      <c r="E615" s="3">
        <v>56</v>
      </c>
      <c r="F615" s="3">
        <v>0</v>
      </c>
      <c r="G615" s="3">
        <v>0</v>
      </c>
      <c r="H615" s="3">
        <v>125</v>
      </c>
      <c r="I615" s="3"/>
      <c r="J615" s="3"/>
      <c r="K615" s="3"/>
      <c r="L615" s="3"/>
      <c r="M615" s="3"/>
      <c r="N615" s="3"/>
      <c r="P615" s="2"/>
      <c r="R615" s="2"/>
      <c r="T615" s="2"/>
      <c r="V615" s="2"/>
    </row>
    <row r="616" spans="2:22" ht="32.1" customHeight="1" x14ac:dyDescent="0.25">
      <c r="B616" s="44" t="str">
        <f>_xlfn.CONCAT( VLOOKUP(tbGemLevels[[#This Row],[Name]],tbGems[],MATCH("Prefix",tbGems[#Headers],0),FALSE),".",tbGemLevels[[#This Row],[Level]]," ",tbGemLevels[[#This Row],[Name]])</f>
        <v>6.14.345.14 Spellslinger</v>
      </c>
      <c r="C616" s="2" t="s">
        <v>295</v>
      </c>
      <c r="D616" s="3">
        <v>14</v>
      </c>
      <c r="E616" s="3">
        <v>58</v>
      </c>
      <c r="F616" s="3">
        <v>0</v>
      </c>
      <c r="G616" s="3">
        <v>0</v>
      </c>
      <c r="H616" s="3">
        <v>130</v>
      </c>
      <c r="I616" s="3"/>
      <c r="J616" s="3"/>
      <c r="K616" s="3"/>
      <c r="L616" s="3"/>
      <c r="M616" s="3"/>
      <c r="N616" s="3"/>
      <c r="P616" s="2"/>
      <c r="R616" s="2"/>
      <c r="T616" s="2"/>
      <c r="V616" s="2"/>
    </row>
    <row r="617" spans="2:22" ht="32.1" customHeight="1" x14ac:dyDescent="0.25">
      <c r="B617" s="44" t="str">
        <f>_xlfn.CONCAT( VLOOKUP(tbGemLevels[[#This Row],[Name]],tbGems[],MATCH("Prefix",tbGems[#Headers],0),FALSE),".",tbGemLevels[[#This Row],[Level]]," ",tbGemLevels[[#This Row],[Name]])</f>
        <v>6.14.345.15 Spellslinger</v>
      </c>
      <c r="C617" s="2" t="s">
        <v>295</v>
      </c>
      <c r="D617" s="3">
        <v>15</v>
      </c>
      <c r="E617" s="3">
        <v>60</v>
      </c>
      <c r="F617" s="3">
        <v>0</v>
      </c>
      <c r="G617" s="3">
        <v>0</v>
      </c>
      <c r="H617" s="3">
        <v>134</v>
      </c>
      <c r="I617" s="3"/>
      <c r="J617" s="3"/>
      <c r="K617" s="3"/>
      <c r="L617" s="3"/>
      <c r="M617" s="3"/>
      <c r="N617" s="3"/>
      <c r="P617" s="2"/>
      <c r="R617" s="2"/>
      <c r="T617" s="2"/>
      <c r="V617" s="2"/>
    </row>
    <row r="618" spans="2:22" ht="32.1" customHeight="1" x14ac:dyDescent="0.25">
      <c r="B618" s="44" t="str">
        <f>_xlfn.CONCAT( VLOOKUP(tbGemLevels[[#This Row],[Name]],tbGems[],MATCH("Prefix",tbGems[#Headers],0),FALSE),".",tbGemLevels[[#This Row],[Level]]," ",tbGemLevels[[#This Row],[Name]])</f>
        <v>6.14.345.16 Spellslinger</v>
      </c>
      <c r="C618" s="2" t="s">
        <v>295</v>
      </c>
      <c r="D618" s="3">
        <v>16</v>
      </c>
      <c r="E618" s="3">
        <v>62</v>
      </c>
      <c r="F618" s="3">
        <v>0</v>
      </c>
      <c r="G618" s="3">
        <v>0</v>
      </c>
      <c r="H618" s="3">
        <v>138</v>
      </c>
      <c r="I618" s="3"/>
      <c r="J618" s="3"/>
      <c r="K618" s="3"/>
      <c r="L618" s="3"/>
      <c r="M618" s="3"/>
      <c r="N618" s="3"/>
      <c r="P618" s="2"/>
      <c r="R618" s="2"/>
      <c r="T618" s="2"/>
      <c r="V618" s="2"/>
    </row>
    <row r="619" spans="2:22" ht="32.1" customHeight="1" x14ac:dyDescent="0.25">
      <c r="B619" s="44" t="str">
        <f>_xlfn.CONCAT( VLOOKUP(tbGemLevels[[#This Row],[Name]],tbGems[],MATCH("Prefix",tbGems[#Headers],0),FALSE),".",tbGemLevels[[#This Row],[Level]]," ",tbGemLevels[[#This Row],[Name]])</f>
        <v>6.14.345.17 Spellslinger</v>
      </c>
      <c r="C619" s="2" t="s">
        <v>295</v>
      </c>
      <c r="D619" s="3">
        <v>17</v>
      </c>
      <c r="E619" s="3">
        <v>64</v>
      </c>
      <c r="F619" s="3">
        <v>0</v>
      </c>
      <c r="G619" s="3">
        <v>0</v>
      </c>
      <c r="H619" s="3">
        <v>142</v>
      </c>
      <c r="I619" s="3"/>
      <c r="J619" s="3"/>
      <c r="K619" s="3"/>
      <c r="L619" s="3"/>
      <c r="M619" s="3"/>
      <c r="N619" s="3"/>
      <c r="P619" s="2"/>
      <c r="R619" s="2"/>
      <c r="T619" s="2"/>
      <c r="V619" s="2"/>
    </row>
    <row r="620" spans="2:22" ht="32.1" customHeight="1" x14ac:dyDescent="0.25">
      <c r="B620" s="44" t="str">
        <f>_xlfn.CONCAT( VLOOKUP(tbGemLevels[[#This Row],[Name]],tbGems[],MATCH("Prefix",tbGems[#Headers],0),FALSE),".",tbGemLevels[[#This Row],[Level]]," ",tbGemLevels[[#This Row],[Name]])</f>
        <v>6.14.345.18 Spellslinger</v>
      </c>
      <c r="C620" s="2" t="s">
        <v>295</v>
      </c>
      <c r="D620" s="3">
        <v>18</v>
      </c>
      <c r="E620" s="3">
        <v>66</v>
      </c>
      <c r="F620" s="3">
        <v>0</v>
      </c>
      <c r="G620" s="3">
        <v>0</v>
      </c>
      <c r="H620" s="3">
        <v>146</v>
      </c>
      <c r="I620" s="3"/>
      <c r="J620" s="3"/>
      <c r="K620" s="3"/>
      <c r="L620" s="3"/>
      <c r="M620" s="3"/>
      <c r="N620" s="3"/>
      <c r="P620" s="2"/>
      <c r="R620" s="2"/>
      <c r="T620" s="2"/>
      <c r="V620" s="2"/>
    </row>
    <row r="621" spans="2:22" ht="32.1" customHeight="1" x14ac:dyDescent="0.25">
      <c r="B621" s="44" t="str">
        <f>_xlfn.CONCAT( VLOOKUP(tbGemLevels[[#This Row],[Name]],tbGems[],MATCH("Prefix",tbGems[#Headers],0),FALSE),".",tbGemLevels[[#This Row],[Level]]," ",tbGemLevels[[#This Row],[Name]])</f>
        <v>6.14.345.19 Spellslinger</v>
      </c>
      <c r="C621" s="2" t="s">
        <v>295</v>
      </c>
      <c r="D621" s="3">
        <v>19</v>
      </c>
      <c r="E621" s="3">
        <v>68</v>
      </c>
      <c r="F621" s="3">
        <v>0</v>
      </c>
      <c r="G621" s="3">
        <v>0</v>
      </c>
      <c r="H621" s="3">
        <v>151</v>
      </c>
      <c r="I621" s="3"/>
      <c r="J621" s="3"/>
      <c r="K621" s="3"/>
      <c r="L621" s="3"/>
      <c r="M621" s="3"/>
      <c r="N621" s="3"/>
      <c r="P621" s="2"/>
      <c r="R621" s="2"/>
      <c r="T621" s="2"/>
      <c r="V621" s="2"/>
    </row>
    <row r="622" spans="2:22" ht="32.1" customHeight="1" x14ac:dyDescent="0.25">
      <c r="B622" s="44" t="str">
        <f>_xlfn.CONCAT( VLOOKUP(tbGemLevels[[#This Row],[Name]],tbGems[],MATCH("Prefix",tbGems[#Headers],0),FALSE),".",tbGemLevels[[#This Row],[Level]]," ",tbGemLevels[[#This Row],[Name]])</f>
        <v>6.14.345.20 Spellslinger</v>
      </c>
      <c r="C622" s="2" t="s">
        <v>295</v>
      </c>
      <c r="D622" s="3">
        <v>20</v>
      </c>
      <c r="E622" s="3">
        <v>70</v>
      </c>
      <c r="F622" s="3">
        <v>0</v>
      </c>
      <c r="G622" s="3">
        <v>0</v>
      </c>
      <c r="H622" s="3">
        <v>155</v>
      </c>
      <c r="I622" s="3"/>
      <c r="J622" s="3"/>
      <c r="K622" s="3"/>
      <c r="L622" s="3"/>
      <c r="M622" s="3"/>
      <c r="N622" s="3"/>
      <c r="P622" s="2"/>
      <c r="R622" s="2"/>
      <c r="T622" s="2"/>
      <c r="V622" s="2"/>
    </row>
    <row r="623" spans="2:22" ht="32.1" customHeight="1" x14ac:dyDescent="0.25">
      <c r="B623" s="44" t="str">
        <f>_xlfn.CONCAT( VLOOKUP(tbGemLevels[[#This Row],[Name]],tbGems[],MATCH("Prefix",tbGems[#Headers],0),FALSE),".",tbGemLevels[[#This Row],[Level]]," ",tbGemLevels[[#This Row],[Name]])</f>
        <v>6.14.345.21 Spellslinger</v>
      </c>
      <c r="C623" s="2" t="s">
        <v>295</v>
      </c>
      <c r="D623" s="3">
        <v>21</v>
      </c>
      <c r="E623" s="3">
        <v>72</v>
      </c>
      <c r="F623" s="3">
        <v>0</v>
      </c>
      <c r="G623" s="3">
        <v>0</v>
      </c>
      <c r="H623" s="3">
        <v>159</v>
      </c>
      <c r="I623" s="3"/>
      <c r="J623" s="3"/>
      <c r="K623" s="3"/>
      <c r="L623" s="3"/>
      <c r="M623" s="3"/>
      <c r="N623" s="3"/>
      <c r="P623" s="2"/>
      <c r="R623" s="2"/>
      <c r="T623" s="2"/>
      <c r="V623" s="2"/>
    </row>
    <row r="624" spans="2:22" ht="32.1" customHeight="1" x14ac:dyDescent="0.25">
      <c r="B624" s="44" t="str">
        <f>_xlfn.CONCAT( VLOOKUP(tbGemLevels[[#This Row],[Name]],tbGems[],MATCH("Prefix",tbGems[#Headers],0),FALSE),".",tbGemLevels[[#This Row],[Level]]," ",tbGemLevels[[#This Row],[Name]])</f>
        <v>6.14.345.22 Spellslinger</v>
      </c>
      <c r="C624" s="2" t="s">
        <v>295</v>
      </c>
      <c r="D624" s="3">
        <v>22</v>
      </c>
      <c r="E624" s="3">
        <v>74</v>
      </c>
      <c r="F624" s="3">
        <v>0</v>
      </c>
      <c r="G624" s="3">
        <v>0</v>
      </c>
      <c r="H624" s="3" t="s">
        <v>269</v>
      </c>
      <c r="I624" s="3"/>
      <c r="J624" s="3"/>
      <c r="K624" s="3"/>
      <c r="L624" s="3"/>
      <c r="M624" s="3"/>
      <c r="N624" s="3"/>
      <c r="P624" s="2"/>
      <c r="R624" s="2"/>
      <c r="T624" s="2"/>
      <c r="V624" s="2"/>
    </row>
    <row r="625" spans="2:22" ht="32.1" customHeight="1" x14ac:dyDescent="0.25">
      <c r="B625" s="44" t="str">
        <f>_xlfn.CONCAT( VLOOKUP(tbGemLevels[[#This Row],[Name]],tbGems[],MATCH("Prefix",tbGems[#Headers],0),FALSE),".",tbGemLevels[[#This Row],[Level]]," ",tbGemLevels[[#This Row],[Name]])</f>
        <v>6.14.345.23 Spellslinger</v>
      </c>
      <c r="C625" s="2" t="s">
        <v>295</v>
      </c>
      <c r="D625" s="3">
        <v>23</v>
      </c>
      <c r="E625" s="3">
        <v>76</v>
      </c>
      <c r="F625" s="3">
        <v>0</v>
      </c>
      <c r="G625" s="3">
        <v>0</v>
      </c>
      <c r="H625" s="3" t="s">
        <v>269</v>
      </c>
      <c r="I625" s="3"/>
      <c r="J625" s="3"/>
      <c r="K625" s="3"/>
      <c r="L625" s="3"/>
      <c r="M625" s="3"/>
      <c r="N625" s="3"/>
      <c r="P625" s="2"/>
      <c r="R625" s="2"/>
      <c r="T625" s="2"/>
      <c r="V625" s="2"/>
    </row>
    <row r="626" spans="2:22" ht="32.1" customHeight="1" x14ac:dyDescent="0.25">
      <c r="B626" s="44" t="str">
        <f>_xlfn.CONCAT( VLOOKUP(tbGemLevels[[#This Row],[Name]],tbGems[],MATCH("Prefix",tbGems[#Headers],0),FALSE),".",tbGemLevels[[#This Row],[Level]]," ",tbGemLevels[[#This Row],[Name]])</f>
        <v>6.14.345.24 Spellslinger</v>
      </c>
      <c r="C626" s="2" t="s">
        <v>295</v>
      </c>
      <c r="D626" s="3">
        <v>24</v>
      </c>
      <c r="E626" s="3">
        <v>78</v>
      </c>
      <c r="F626" s="3">
        <v>0</v>
      </c>
      <c r="G626" s="3">
        <v>0</v>
      </c>
      <c r="H626" s="3" t="s">
        <v>269</v>
      </c>
      <c r="I626" s="3"/>
      <c r="J626" s="3"/>
      <c r="K626" s="3"/>
      <c r="L626" s="3"/>
      <c r="M626" s="3"/>
      <c r="N626" s="3"/>
      <c r="P626" s="2"/>
      <c r="R626" s="2"/>
      <c r="T626" s="2"/>
      <c r="V626" s="2"/>
    </row>
    <row r="627" spans="2:22" ht="32.1" customHeight="1" x14ac:dyDescent="0.25">
      <c r="B627" s="44" t="str">
        <f>_xlfn.CONCAT( VLOOKUP(tbGemLevels[[#This Row],[Name]],tbGems[],MATCH("Prefix",tbGems[#Headers],0),FALSE),".",tbGemLevels[[#This Row],[Level]]," ",tbGemLevels[[#This Row],[Name]])</f>
        <v>6.14.345.25 Spellslinger</v>
      </c>
      <c r="C627" s="2" t="s">
        <v>295</v>
      </c>
      <c r="D627" s="3">
        <v>25</v>
      </c>
      <c r="E627" s="3">
        <v>80</v>
      </c>
      <c r="F627" s="3">
        <v>0</v>
      </c>
      <c r="G627" s="3">
        <v>0</v>
      </c>
      <c r="H627" s="3" t="s">
        <v>269</v>
      </c>
      <c r="I627" s="3"/>
      <c r="J627" s="3"/>
      <c r="K627" s="3"/>
      <c r="L627" s="3"/>
      <c r="M627" s="3"/>
      <c r="N627" s="3"/>
      <c r="P627" s="2"/>
      <c r="R627" s="2"/>
      <c r="T627" s="2"/>
      <c r="V627" s="2"/>
    </row>
    <row r="628" spans="2:22" ht="32.1" customHeight="1" x14ac:dyDescent="0.25">
      <c r="B628" s="44" t="str">
        <f>_xlfn.CONCAT( VLOOKUP(tbGemLevels[[#This Row],[Name]],tbGems[],MATCH("Prefix",tbGems[#Headers],0),FALSE),".",tbGemLevels[[#This Row],[Level]]," ",tbGemLevels[[#This Row],[Name]])</f>
        <v>6.14.345.26 Spellslinger</v>
      </c>
      <c r="C628" s="2" t="s">
        <v>295</v>
      </c>
      <c r="D628" s="3">
        <v>26</v>
      </c>
      <c r="E628" s="3">
        <v>82</v>
      </c>
      <c r="F628" s="3">
        <v>0</v>
      </c>
      <c r="G628" s="3">
        <v>0</v>
      </c>
      <c r="H628" s="3" t="s">
        <v>269</v>
      </c>
      <c r="I628" s="3"/>
      <c r="J628" s="3"/>
      <c r="K628" s="3"/>
      <c r="L628" s="3"/>
      <c r="M628" s="3"/>
      <c r="N628" s="3"/>
      <c r="P628" s="2"/>
      <c r="R628" s="2"/>
      <c r="T628" s="2"/>
      <c r="V628" s="2"/>
    </row>
    <row r="629" spans="2:22" ht="32.1" customHeight="1" x14ac:dyDescent="0.25">
      <c r="B629" s="44" t="str">
        <f>_xlfn.CONCAT( VLOOKUP(tbGemLevels[[#This Row],[Name]],tbGems[],MATCH("Prefix",tbGems[#Headers],0),FALSE),".",tbGemLevels[[#This Row],[Level]]," ",tbGemLevels[[#This Row],[Name]])</f>
        <v>6.14.345.27 Spellslinger</v>
      </c>
      <c r="C629" s="2" t="s">
        <v>295</v>
      </c>
      <c r="D629" s="3">
        <v>27</v>
      </c>
      <c r="E629" s="3">
        <v>84</v>
      </c>
      <c r="F629" s="3">
        <v>0</v>
      </c>
      <c r="G629" s="3">
        <v>0</v>
      </c>
      <c r="H629" s="3" t="s">
        <v>269</v>
      </c>
      <c r="I629" s="3"/>
      <c r="J629" s="3"/>
      <c r="K629" s="3"/>
      <c r="L629" s="3"/>
      <c r="M629" s="3"/>
      <c r="N629" s="3"/>
      <c r="P629" s="2"/>
      <c r="R629" s="2"/>
      <c r="T629" s="2"/>
      <c r="V629" s="2"/>
    </row>
    <row r="630" spans="2:22" ht="32.1" customHeight="1" x14ac:dyDescent="0.25">
      <c r="B630" s="44" t="str">
        <f>_xlfn.CONCAT( VLOOKUP(tbGemLevels[[#This Row],[Name]],tbGems[],MATCH("Prefix",tbGems[#Headers],0),FALSE),".",tbGemLevels[[#This Row],[Level]]," ",tbGemLevels[[#This Row],[Name]])</f>
        <v>6.14.345.28 Spellslinger</v>
      </c>
      <c r="C630" s="2" t="s">
        <v>295</v>
      </c>
      <c r="D630" s="3">
        <v>28</v>
      </c>
      <c r="E630" s="3">
        <v>86</v>
      </c>
      <c r="F630" s="3">
        <v>0</v>
      </c>
      <c r="G630" s="3">
        <v>0</v>
      </c>
      <c r="H630" s="3" t="s">
        <v>269</v>
      </c>
      <c r="I630" s="3"/>
      <c r="J630" s="3"/>
      <c r="K630" s="3"/>
      <c r="L630" s="3"/>
      <c r="M630" s="3"/>
      <c r="N630" s="3"/>
      <c r="P630" s="2"/>
      <c r="R630" s="2"/>
      <c r="T630" s="2"/>
      <c r="V630" s="2"/>
    </row>
    <row r="631" spans="2:22" ht="32.1" customHeight="1" x14ac:dyDescent="0.25">
      <c r="B631" s="44" t="str">
        <f>_xlfn.CONCAT( VLOOKUP(tbGemLevels[[#This Row],[Name]],tbGems[],MATCH("Prefix",tbGems[#Headers],0),FALSE),".",tbGemLevels[[#This Row],[Level]]," ",tbGemLevels[[#This Row],[Name]])</f>
        <v>6.14.345.29 Spellslinger</v>
      </c>
      <c r="C631" s="2" t="s">
        <v>295</v>
      </c>
      <c r="D631" s="3">
        <v>29</v>
      </c>
      <c r="E631" s="3">
        <v>88</v>
      </c>
      <c r="F631" s="3">
        <v>0</v>
      </c>
      <c r="G631" s="3">
        <v>0</v>
      </c>
      <c r="H631" s="3" t="s">
        <v>269</v>
      </c>
      <c r="I631" s="3"/>
      <c r="J631" s="3"/>
      <c r="K631" s="3"/>
      <c r="L631" s="3"/>
      <c r="M631" s="3"/>
      <c r="N631" s="3"/>
      <c r="P631" s="2"/>
      <c r="R631" s="2"/>
      <c r="T631" s="2"/>
      <c r="V631" s="2"/>
    </row>
    <row r="632" spans="2:22" ht="32.1" customHeight="1" x14ac:dyDescent="0.25">
      <c r="B632" s="44" t="str">
        <f>_xlfn.CONCAT( VLOOKUP(tbGemLevels[[#This Row],[Name]],tbGems[],MATCH("Prefix",tbGems[#Headers],0),FALSE),".",tbGemLevels[[#This Row],[Level]]," ",tbGemLevels[[#This Row],[Name]])</f>
        <v>6.14.345.30 Spellslinger</v>
      </c>
      <c r="C632" s="2" t="s">
        <v>295</v>
      </c>
      <c r="D632" s="3">
        <v>30</v>
      </c>
      <c r="E632" s="3">
        <v>90</v>
      </c>
      <c r="F632" s="3">
        <v>0</v>
      </c>
      <c r="G632" s="3">
        <v>0</v>
      </c>
      <c r="H632" s="3" t="s">
        <v>269</v>
      </c>
      <c r="I632" s="3"/>
      <c r="J632" s="3"/>
      <c r="K632" s="3"/>
      <c r="L632" s="3"/>
      <c r="M632" s="3"/>
      <c r="N632" s="3"/>
      <c r="P632" s="2"/>
      <c r="R632" s="2"/>
      <c r="T632" s="2"/>
      <c r="V632" s="2"/>
    </row>
    <row r="633" spans="2:22" ht="32.1" customHeight="1" x14ac:dyDescent="0.25">
      <c r="B633" s="44" t="str">
        <f>_xlfn.CONCAT( VLOOKUP(tbGemLevels[[#This Row],[Name]],tbGems[],MATCH("Prefix",tbGems[#Headers],0),FALSE),".",tbGemLevels[[#This Row],[Level]]," ",tbGemLevels[[#This Row],[Name]])</f>
        <v>6.14.345.31 Spellslinger</v>
      </c>
      <c r="C633" s="2" t="s">
        <v>295</v>
      </c>
      <c r="D633" s="3">
        <v>31</v>
      </c>
      <c r="E633" s="3">
        <v>91</v>
      </c>
      <c r="F633" s="3">
        <v>0</v>
      </c>
      <c r="G633" s="3">
        <v>0</v>
      </c>
      <c r="H633" s="3" t="s">
        <v>269</v>
      </c>
      <c r="I633" s="3"/>
      <c r="J633" s="3"/>
      <c r="K633" s="3"/>
      <c r="L633" s="3"/>
      <c r="M633" s="3"/>
      <c r="N633" s="3"/>
      <c r="P633" s="2"/>
      <c r="R633" s="2"/>
      <c r="T633" s="2"/>
      <c r="V633" s="2"/>
    </row>
    <row r="634" spans="2:22" ht="32.1" customHeight="1" x14ac:dyDescent="0.25">
      <c r="B634" s="44" t="str">
        <f>_xlfn.CONCAT( VLOOKUP(tbGemLevels[[#This Row],[Name]],tbGems[],MATCH("Prefix",tbGems[#Headers],0),FALSE),".",tbGemLevels[[#This Row],[Level]]," ",tbGemLevels[[#This Row],[Name]])</f>
        <v>6.14.345.32 Spellslinger</v>
      </c>
      <c r="C634" s="2" t="s">
        <v>295</v>
      </c>
      <c r="D634" s="3">
        <v>32</v>
      </c>
      <c r="E634" s="3">
        <v>92</v>
      </c>
      <c r="F634" s="3">
        <v>0</v>
      </c>
      <c r="G634" s="3">
        <v>0</v>
      </c>
      <c r="H634" s="3" t="s">
        <v>269</v>
      </c>
      <c r="I634" s="3"/>
      <c r="J634" s="3"/>
      <c r="K634" s="3"/>
      <c r="L634" s="3"/>
      <c r="M634" s="3"/>
      <c r="N634" s="3"/>
      <c r="P634" s="2"/>
      <c r="R634" s="2"/>
      <c r="T634" s="2"/>
      <c r="V634" s="2"/>
    </row>
    <row r="635" spans="2:22" ht="32.1" customHeight="1" x14ac:dyDescent="0.25">
      <c r="B635" s="44" t="str">
        <f>_xlfn.CONCAT( VLOOKUP(tbGemLevels[[#This Row],[Name]],tbGems[],MATCH("Prefix",tbGems[#Headers],0),FALSE),".",tbGemLevels[[#This Row],[Level]]," ",tbGemLevels[[#This Row],[Name]])</f>
        <v>6.14.345.33 Spellslinger</v>
      </c>
      <c r="C635" s="2" t="s">
        <v>295</v>
      </c>
      <c r="D635" s="3">
        <v>33</v>
      </c>
      <c r="E635" s="3">
        <v>93</v>
      </c>
      <c r="F635" s="3">
        <v>0</v>
      </c>
      <c r="G635" s="3">
        <v>0</v>
      </c>
      <c r="H635" s="3" t="s">
        <v>269</v>
      </c>
      <c r="I635" s="3"/>
      <c r="J635" s="3"/>
      <c r="K635" s="3"/>
      <c r="L635" s="3"/>
      <c r="M635" s="3"/>
      <c r="N635" s="3"/>
      <c r="P635" s="2"/>
      <c r="R635" s="2"/>
      <c r="T635" s="2"/>
      <c r="V635" s="2"/>
    </row>
    <row r="636" spans="2:22" ht="32.1" customHeight="1" x14ac:dyDescent="0.25">
      <c r="B636" s="44" t="str">
        <f>_xlfn.CONCAT( VLOOKUP(tbGemLevels[[#This Row],[Name]],tbGems[],MATCH("Prefix",tbGems[#Headers],0),FALSE),".",tbGemLevels[[#This Row],[Level]]," ",tbGemLevels[[#This Row],[Name]])</f>
        <v>6.14.345.34 Spellslinger</v>
      </c>
      <c r="C636" s="2" t="s">
        <v>295</v>
      </c>
      <c r="D636" s="3">
        <v>34</v>
      </c>
      <c r="E636" s="3">
        <v>94</v>
      </c>
      <c r="F636" s="3">
        <v>0</v>
      </c>
      <c r="G636" s="3">
        <v>0</v>
      </c>
      <c r="H636" s="3" t="s">
        <v>269</v>
      </c>
      <c r="I636" s="3"/>
      <c r="J636" s="3"/>
      <c r="K636" s="3"/>
      <c r="L636" s="3"/>
      <c r="M636" s="3"/>
      <c r="N636" s="3"/>
      <c r="P636" s="2"/>
      <c r="R636" s="2"/>
      <c r="T636" s="2"/>
      <c r="V636" s="2"/>
    </row>
    <row r="637" spans="2:22" ht="32.1" customHeight="1" x14ac:dyDescent="0.25">
      <c r="B637" s="44" t="str">
        <f>_xlfn.CONCAT( VLOOKUP(tbGemLevels[[#This Row],[Name]],tbGems[],MATCH("Prefix",tbGems[#Headers],0),FALSE),".",tbGemLevels[[#This Row],[Level]]," ",tbGemLevels[[#This Row],[Name]])</f>
        <v>6.14.345.35 Spellslinger</v>
      </c>
      <c r="C637" s="2" t="s">
        <v>295</v>
      </c>
      <c r="D637" s="3">
        <v>35</v>
      </c>
      <c r="E637" s="3">
        <v>95</v>
      </c>
      <c r="F637" s="3">
        <v>0</v>
      </c>
      <c r="G637" s="3">
        <v>0</v>
      </c>
      <c r="H637" s="3" t="s">
        <v>269</v>
      </c>
      <c r="I637" s="3"/>
      <c r="J637" s="3"/>
      <c r="K637" s="3"/>
      <c r="L637" s="3"/>
      <c r="M637" s="3"/>
      <c r="N637" s="3"/>
      <c r="P637" s="2"/>
      <c r="R637" s="2"/>
      <c r="T637" s="2"/>
      <c r="V637" s="2"/>
    </row>
    <row r="638" spans="2:22" ht="32.1" customHeight="1" x14ac:dyDescent="0.25">
      <c r="B638" s="44" t="str">
        <f>_xlfn.CONCAT( VLOOKUP(tbGemLevels[[#This Row],[Name]],tbGems[],MATCH("Prefix",tbGems[#Headers],0),FALSE),".",tbGemLevels[[#This Row],[Level]]," ",tbGemLevels[[#This Row],[Name]])</f>
        <v>6.14.345.36 Spellslinger</v>
      </c>
      <c r="C638" s="2" t="s">
        <v>295</v>
      </c>
      <c r="D638" s="3">
        <v>36</v>
      </c>
      <c r="E638" s="3">
        <v>96</v>
      </c>
      <c r="F638" s="3">
        <v>0</v>
      </c>
      <c r="G638" s="3">
        <v>0</v>
      </c>
      <c r="H638" s="3" t="s">
        <v>269</v>
      </c>
      <c r="I638" s="3"/>
      <c r="J638" s="3"/>
      <c r="K638" s="3"/>
      <c r="L638" s="3"/>
      <c r="M638" s="3"/>
      <c r="N638" s="3"/>
      <c r="P638" s="2"/>
      <c r="R638" s="2"/>
      <c r="T638" s="2"/>
      <c r="V638" s="2"/>
    </row>
    <row r="639" spans="2:22" ht="32.1" customHeight="1" x14ac:dyDescent="0.25">
      <c r="B639" s="44" t="str">
        <f>_xlfn.CONCAT( VLOOKUP(tbGemLevels[[#This Row],[Name]],tbGems[],MATCH("Prefix",tbGems[#Headers],0),FALSE),".",tbGemLevels[[#This Row],[Level]]," ",tbGemLevels[[#This Row],[Name]])</f>
        <v>6.14.345.37 Spellslinger</v>
      </c>
      <c r="C639" s="2" t="s">
        <v>295</v>
      </c>
      <c r="D639" s="3">
        <v>37</v>
      </c>
      <c r="E639" s="3">
        <v>97</v>
      </c>
      <c r="F639" s="3">
        <v>0</v>
      </c>
      <c r="G639" s="3">
        <v>0</v>
      </c>
      <c r="H639" s="3" t="s">
        <v>269</v>
      </c>
      <c r="I639" s="3"/>
      <c r="J639" s="3"/>
      <c r="K639" s="3"/>
      <c r="L639" s="3"/>
      <c r="M639" s="3"/>
      <c r="N639" s="3"/>
      <c r="P639" s="2"/>
      <c r="R639" s="2"/>
      <c r="T639" s="2"/>
      <c r="V639" s="2"/>
    </row>
    <row r="640" spans="2:22" ht="32.1" customHeight="1" x14ac:dyDescent="0.25">
      <c r="B640" s="44" t="str">
        <f>_xlfn.CONCAT( VLOOKUP(tbGemLevels[[#This Row],[Name]],tbGems[],MATCH("Prefix",tbGems[#Headers],0),FALSE),".",tbGemLevels[[#This Row],[Level]]," ",tbGemLevels[[#This Row],[Name]])</f>
        <v>6.14.345.38 Spellslinger</v>
      </c>
      <c r="C640" s="2" t="s">
        <v>295</v>
      </c>
      <c r="D640" s="3">
        <v>38</v>
      </c>
      <c r="E640" s="3">
        <v>98</v>
      </c>
      <c r="F640" s="3">
        <v>0</v>
      </c>
      <c r="G640" s="3">
        <v>0</v>
      </c>
      <c r="H640" s="3" t="s">
        <v>269</v>
      </c>
      <c r="I640" s="3"/>
      <c r="J640" s="3"/>
      <c r="K640" s="3"/>
      <c r="L640" s="3"/>
      <c r="M640" s="3"/>
      <c r="N640" s="3"/>
      <c r="P640" s="2"/>
      <c r="R640" s="2"/>
      <c r="T640" s="2"/>
      <c r="V640" s="2"/>
    </row>
    <row r="641" spans="2:22" ht="32.1" customHeight="1" x14ac:dyDescent="0.25">
      <c r="B641" s="44" t="str">
        <f>_xlfn.CONCAT( VLOOKUP(tbGemLevels[[#This Row],[Name]],tbGems[],MATCH("Prefix",tbGems[#Headers],0),FALSE),".",tbGemLevels[[#This Row],[Level]]," ",tbGemLevels[[#This Row],[Name]])</f>
        <v>6.14.345.39 Spellslinger</v>
      </c>
      <c r="C641" s="2" t="s">
        <v>295</v>
      </c>
      <c r="D641" s="3">
        <v>39</v>
      </c>
      <c r="E641" s="3">
        <v>99</v>
      </c>
      <c r="F641" s="3">
        <v>0</v>
      </c>
      <c r="G641" s="3">
        <v>0</v>
      </c>
      <c r="H641" s="3" t="s">
        <v>269</v>
      </c>
      <c r="I641" s="3"/>
      <c r="J641" s="3"/>
      <c r="K641" s="3"/>
      <c r="L641" s="3"/>
      <c r="M641" s="3"/>
      <c r="N641" s="3"/>
      <c r="P641" s="2"/>
      <c r="R641" s="2"/>
      <c r="T641" s="2"/>
      <c r="V641" s="2"/>
    </row>
    <row r="642" spans="2:22" ht="32.1" customHeight="1" x14ac:dyDescent="0.25">
      <c r="B642" s="44" t="str">
        <f>_xlfn.CONCAT( VLOOKUP(tbGemLevels[[#This Row],[Name]],tbGems[],MATCH("Prefix",tbGems[#Headers],0),FALSE),".",tbGemLevels[[#This Row],[Level]]," ",tbGemLevels[[#This Row],[Name]])</f>
        <v>6.14.345.40 Spellslinger</v>
      </c>
      <c r="C642" s="2" t="s">
        <v>295</v>
      </c>
      <c r="D642" s="3">
        <v>40</v>
      </c>
      <c r="E642" s="3">
        <v>100</v>
      </c>
      <c r="F642" s="3">
        <v>0</v>
      </c>
      <c r="G642" s="3">
        <v>0</v>
      </c>
      <c r="H642" s="3" t="s">
        <v>269</v>
      </c>
      <c r="I642" s="3"/>
      <c r="J642" s="3"/>
      <c r="K642" s="3"/>
      <c r="L642" s="3"/>
      <c r="M642" s="3"/>
      <c r="N642" s="3"/>
      <c r="P642" s="2"/>
      <c r="R642" s="2"/>
      <c r="T642" s="2"/>
      <c r="V642" s="2"/>
    </row>
    <row r="643" spans="2:22" ht="32.1" customHeight="1" x14ac:dyDescent="0.25">
      <c r="B643" s="44" t="str">
        <f>_xlfn.CONCAT( VLOOKUP(tbGemLevels[[#This Row],[Name]],tbGems[],MATCH("Prefix",tbGems[#Headers],0),FALSE),".",tbGemLevels[[#This Row],[Level]]," ",tbGemLevels[[#This Row],[Name]])</f>
        <v>6.14.310.1 Raise Spectre</v>
      </c>
      <c r="C643" s="2" t="s">
        <v>316</v>
      </c>
      <c r="D643" s="3">
        <v>1</v>
      </c>
      <c r="E643" s="3">
        <v>28</v>
      </c>
      <c r="F643" s="3">
        <v>0</v>
      </c>
      <c r="G643" s="3">
        <v>0</v>
      </c>
      <c r="H643" s="3">
        <v>67</v>
      </c>
      <c r="I643" s="3"/>
      <c r="J643" s="3"/>
      <c r="K643" s="3"/>
      <c r="L643" s="3"/>
      <c r="M643" s="3"/>
      <c r="N643" s="3"/>
      <c r="P643" s="2"/>
      <c r="R643" s="2"/>
      <c r="T643" s="2"/>
      <c r="V643" s="2"/>
    </row>
    <row r="644" spans="2:22" ht="32.1" customHeight="1" x14ac:dyDescent="0.25">
      <c r="B644" s="44" t="str">
        <f>_xlfn.CONCAT( VLOOKUP(tbGemLevels[[#This Row],[Name]],tbGems[],MATCH("Prefix",tbGems[#Headers],0),FALSE),".",tbGemLevels[[#This Row],[Level]]," ",tbGemLevels[[#This Row],[Name]])</f>
        <v>6.14.310.2 Raise Spectre</v>
      </c>
      <c r="C644" s="2" t="s">
        <v>316</v>
      </c>
      <c r="D644" s="3">
        <v>2</v>
      </c>
      <c r="E644" s="3">
        <v>31</v>
      </c>
      <c r="F644" s="3">
        <v>0</v>
      </c>
      <c r="G644" s="3">
        <v>0</v>
      </c>
      <c r="H644" s="3">
        <v>73</v>
      </c>
      <c r="I644" s="3"/>
      <c r="J644" s="3"/>
      <c r="K644" s="3"/>
      <c r="L644" s="3"/>
      <c r="M644" s="3"/>
      <c r="N644" s="3"/>
      <c r="P644" s="2"/>
      <c r="R644" s="2"/>
      <c r="T644" s="2"/>
      <c r="V644" s="2"/>
    </row>
    <row r="645" spans="2:22" ht="32.1" customHeight="1" x14ac:dyDescent="0.25">
      <c r="B645" s="44" t="str">
        <f>_xlfn.CONCAT( VLOOKUP(tbGemLevels[[#This Row],[Name]],tbGems[],MATCH("Prefix",tbGems[#Headers],0),FALSE),".",tbGemLevels[[#This Row],[Level]]," ",tbGemLevels[[#This Row],[Name]])</f>
        <v>6.14.310.3 Raise Spectre</v>
      </c>
      <c r="C645" s="2" t="s">
        <v>316</v>
      </c>
      <c r="D645" s="3">
        <v>3</v>
      </c>
      <c r="E645" s="3">
        <v>34</v>
      </c>
      <c r="F645" s="3">
        <v>0</v>
      </c>
      <c r="G645" s="3">
        <v>0</v>
      </c>
      <c r="H645" s="3">
        <v>79</v>
      </c>
      <c r="I645" s="3"/>
      <c r="J645" s="3"/>
      <c r="K645" s="3"/>
      <c r="L645" s="3"/>
      <c r="M645" s="3"/>
      <c r="N645" s="3"/>
      <c r="P645" s="2"/>
      <c r="R645" s="2"/>
      <c r="T645" s="2"/>
      <c r="V645" s="2"/>
    </row>
    <row r="646" spans="2:22" ht="32.1" customHeight="1" x14ac:dyDescent="0.25">
      <c r="B646" s="44" t="str">
        <f>_xlfn.CONCAT( VLOOKUP(tbGemLevels[[#This Row],[Name]],tbGems[],MATCH("Prefix",tbGems[#Headers],0),FALSE),".",tbGemLevels[[#This Row],[Level]]," ",tbGemLevels[[#This Row],[Name]])</f>
        <v>6.14.310.4 Raise Spectre</v>
      </c>
      <c r="C646" s="2" t="s">
        <v>316</v>
      </c>
      <c r="D646" s="3">
        <v>4</v>
      </c>
      <c r="E646" s="3">
        <v>37</v>
      </c>
      <c r="F646" s="3">
        <v>0</v>
      </c>
      <c r="G646" s="3">
        <v>0</v>
      </c>
      <c r="H646" s="3">
        <v>85</v>
      </c>
      <c r="I646" s="3"/>
      <c r="J646" s="3"/>
      <c r="K646" s="3"/>
      <c r="L646" s="3"/>
      <c r="M646" s="3"/>
      <c r="N646" s="3"/>
      <c r="P646" s="2"/>
      <c r="R646" s="2"/>
      <c r="T646" s="2"/>
      <c r="V646" s="2"/>
    </row>
    <row r="647" spans="2:22" ht="32.1" customHeight="1" x14ac:dyDescent="0.25">
      <c r="B647" s="44" t="str">
        <f>_xlfn.CONCAT( VLOOKUP(tbGemLevels[[#This Row],[Name]],tbGems[],MATCH("Prefix",tbGems[#Headers],0),FALSE),".",tbGemLevels[[#This Row],[Level]]," ",tbGemLevels[[#This Row],[Name]])</f>
        <v>6.14.310.5 Raise Spectre</v>
      </c>
      <c r="C647" s="2" t="s">
        <v>316</v>
      </c>
      <c r="D647" s="3">
        <v>5</v>
      </c>
      <c r="E647" s="3">
        <v>40</v>
      </c>
      <c r="F647" s="3">
        <v>0</v>
      </c>
      <c r="G647" s="3">
        <v>0</v>
      </c>
      <c r="H647" s="3">
        <v>92</v>
      </c>
      <c r="I647" s="3"/>
      <c r="J647" s="3"/>
      <c r="K647" s="3"/>
      <c r="L647" s="3"/>
      <c r="M647" s="3"/>
      <c r="N647" s="3"/>
      <c r="P647" s="2"/>
      <c r="R647" s="2"/>
      <c r="T647" s="2"/>
      <c r="V647" s="2"/>
    </row>
    <row r="648" spans="2:22" ht="32.1" customHeight="1" x14ac:dyDescent="0.25">
      <c r="B648" s="44" t="str">
        <f>_xlfn.CONCAT( VLOOKUP(tbGemLevels[[#This Row],[Name]],tbGems[],MATCH("Prefix",tbGems[#Headers],0),FALSE),".",tbGemLevels[[#This Row],[Level]]," ",tbGemLevels[[#This Row],[Name]])</f>
        <v>6.14.310.6 Raise Spectre</v>
      </c>
      <c r="C648" s="2" t="s">
        <v>316</v>
      </c>
      <c r="D648" s="3">
        <v>6</v>
      </c>
      <c r="E648" s="3">
        <v>42</v>
      </c>
      <c r="F648" s="3">
        <v>0</v>
      </c>
      <c r="G648" s="3">
        <v>0</v>
      </c>
      <c r="H648" s="3">
        <v>96</v>
      </c>
      <c r="I648" s="3"/>
      <c r="J648" s="3"/>
      <c r="K648" s="3"/>
      <c r="L648" s="3"/>
      <c r="M648" s="3"/>
      <c r="N648" s="3"/>
      <c r="P648" s="2"/>
      <c r="R648" s="2"/>
      <c r="T648" s="2"/>
      <c r="V648" s="2"/>
    </row>
    <row r="649" spans="2:22" ht="32.1" customHeight="1" x14ac:dyDescent="0.25">
      <c r="B649" s="44" t="str">
        <f>_xlfn.CONCAT( VLOOKUP(tbGemLevels[[#This Row],[Name]],tbGems[],MATCH("Prefix",tbGems[#Headers],0),FALSE),".",tbGemLevels[[#This Row],[Level]]," ",tbGemLevels[[#This Row],[Name]])</f>
        <v>6.14.310.7 Raise Spectre</v>
      </c>
      <c r="C649" s="2" t="s">
        <v>316</v>
      </c>
      <c r="D649" s="3">
        <v>7</v>
      </c>
      <c r="E649" s="3">
        <v>44</v>
      </c>
      <c r="F649" s="3">
        <v>0</v>
      </c>
      <c r="G649" s="3">
        <v>0</v>
      </c>
      <c r="H649" s="3">
        <v>100</v>
      </c>
      <c r="I649" s="3"/>
      <c r="J649" s="3"/>
      <c r="K649" s="3"/>
      <c r="L649" s="3"/>
      <c r="M649" s="3"/>
      <c r="N649" s="3"/>
      <c r="P649" s="2"/>
      <c r="R649" s="2"/>
      <c r="T649" s="2"/>
      <c r="V649" s="2"/>
    </row>
    <row r="650" spans="2:22" ht="32.1" customHeight="1" x14ac:dyDescent="0.25">
      <c r="B650" s="44" t="str">
        <f>_xlfn.CONCAT( VLOOKUP(tbGemLevels[[#This Row],[Name]],tbGems[],MATCH("Prefix",tbGems[#Headers],0),FALSE),".",tbGemLevels[[#This Row],[Level]]," ",tbGemLevels[[#This Row],[Name]])</f>
        <v>6.14.310.8 Raise Spectre</v>
      </c>
      <c r="C650" s="2" t="s">
        <v>316</v>
      </c>
      <c r="D650" s="3">
        <v>8</v>
      </c>
      <c r="E650" s="3">
        <v>46</v>
      </c>
      <c r="F650" s="3">
        <v>0</v>
      </c>
      <c r="G650" s="3">
        <v>0</v>
      </c>
      <c r="H650" s="3">
        <v>104</v>
      </c>
      <c r="I650" s="3"/>
      <c r="J650" s="3"/>
      <c r="K650" s="3"/>
      <c r="L650" s="3"/>
      <c r="M650" s="3"/>
      <c r="N650" s="3"/>
      <c r="P650" s="2"/>
      <c r="R650" s="2"/>
      <c r="T650" s="2"/>
      <c r="V650" s="2"/>
    </row>
    <row r="651" spans="2:22" ht="32.1" customHeight="1" x14ac:dyDescent="0.25">
      <c r="B651" s="44" t="str">
        <f>_xlfn.CONCAT( VLOOKUP(tbGemLevels[[#This Row],[Name]],tbGems[],MATCH("Prefix",tbGems[#Headers],0),FALSE),".",tbGemLevels[[#This Row],[Level]]," ",tbGemLevels[[#This Row],[Name]])</f>
        <v>6.14.310.9 Raise Spectre</v>
      </c>
      <c r="C651" s="2" t="s">
        <v>316</v>
      </c>
      <c r="D651" s="3">
        <v>9</v>
      </c>
      <c r="E651" s="3">
        <v>48</v>
      </c>
      <c r="F651" s="3">
        <v>0</v>
      </c>
      <c r="G651" s="3">
        <v>0</v>
      </c>
      <c r="H651" s="3">
        <v>109</v>
      </c>
      <c r="I651" s="3"/>
      <c r="J651" s="3"/>
      <c r="K651" s="3"/>
      <c r="L651" s="3"/>
      <c r="M651" s="3"/>
      <c r="N651" s="3"/>
      <c r="P651" s="2"/>
      <c r="R651" s="2"/>
      <c r="T651" s="2"/>
      <c r="V651" s="2"/>
    </row>
    <row r="652" spans="2:22" ht="32.1" customHeight="1" x14ac:dyDescent="0.25">
      <c r="B652" s="44" t="str">
        <f>_xlfn.CONCAT( VLOOKUP(tbGemLevels[[#This Row],[Name]],tbGems[],MATCH("Prefix",tbGems[#Headers],0),FALSE),".",tbGemLevels[[#This Row],[Level]]," ",tbGemLevels[[#This Row],[Name]])</f>
        <v>6.14.310.10 Raise Spectre</v>
      </c>
      <c r="C652" s="2" t="s">
        <v>316</v>
      </c>
      <c r="D652" s="3">
        <v>10</v>
      </c>
      <c r="E652" s="3">
        <v>50</v>
      </c>
      <c r="F652" s="3">
        <v>0</v>
      </c>
      <c r="G652" s="3">
        <v>0</v>
      </c>
      <c r="H652" s="3">
        <v>113</v>
      </c>
      <c r="I652" s="3"/>
      <c r="J652" s="3"/>
      <c r="K652" s="3"/>
      <c r="L652" s="3"/>
      <c r="M652" s="3"/>
      <c r="N652" s="3"/>
      <c r="P652" s="2"/>
      <c r="R652" s="2"/>
      <c r="T652" s="2"/>
      <c r="V652" s="2"/>
    </row>
    <row r="653" spans="2:22" ht="32.1" customHeight="1" x14ac:dyDescent="0.25">
      <c r="B653" s="44" t="str">
        <f>_xlfn.CONCAT( VLOOKUP(tbGemLevels[[#This Row],[Name]],tbGems[],MATCH("Prefix",tbGems[#Headers],0),FALSE),".",tbGemLevels[[#This Row],[Level]]," ",tbGemLevels[[#This Row],[Name]])</f>
        <v>6.14.310.11 Raise Spectre</v>
      </c>
      <c r="C653" s="2" t="s">
        <v>316</v>
      </c>
      <c r="D653" s="3">
        <v>11</v>
      </c>
      <c r="E653" s="3">
        <v>52</v>
      </c>
      <c r="F653" s="3">
        <v>0</v>
      </c>
      <c r="G653" s="3">
        <v>0</v>
      </c>
      <c r="H653" s="3">
        <v>117</v>
      </c>
      <c r="I653" s="3"/>
      <c r="J653" s="3"/>
      <c r="K653" s="3"/>
      <c r="L653" s="3"/>
      <c r="M653" s="3"/>
      <c r="N653" s="3"/>
      <c r="P653" s="2"/>
      <c r="R653" s="2"/>
      <c r="T653" s="2"/>
      <c r="V653" s="2"/>
    </row>
    <row r="654" spans="2:22" ht="32.1" customHeight="1" x14ac:dyDescent="0.25">
      <c r="B654" s="44" t="str">
        <f>_xlfn.CONCAT( VLOOKUP(tbGemLevels[[#This Row],[Name]],tbGems[],MATCH("Prefix",tbGems[#Headers],0),FALSE),".",tbGemLevels[[#This Row],[Level]]," ",tbGemLevels[[#This Row],[Name]])</f>
        <v>6.14.310.12 Raise Spectre</v>
      </c>
      <c r="C654" s="2" t="s">
        <v>316</v>
      </c>
      <c r="D654" s="3">
        <v>12</v>
      </c>
      <c r="E654" s="3">
        <v>54</v>
      </c>
      <c r="F654" s="3">
        <v>0</v>
      </c>
      <c r="G654" s="3">
        <v>0</v>
      </c>
      <c r="H654" s="3">
        <v>121</v>
      </c>
      <c r="I654" s="3"/>
      <c r="J654" s="3"/>
      <c r="K654" s="3"/>
      <c r="L654" s="3"/>
      <c r="M654" s="3"/>
      <c r="N654" s="3"/>
      <c r="P654" s="2"/>
      <c r="R654" s="2"/>
      <c r="T654" s="2"/>
      <c r="V654" s="2"/>
    </row>
    <row r="655" spans="2:22" ht="32.1" customHeight="1" x14ac:dyDescent="0.25">
      <c r="B655" s="44" t="str">
        <f>_xlfn.CONCAT( VLOOKUP(tbGemLevels[[#This Row],[Name]],tbGems[],MATCH("Prefix",tbGems[#Headers],0),FALSE),".",tbGemLevels[[#This Row],[Level]]," ",tbGemLevels[[#This Row],[Name]])</f>
        <v>6.14.310.13 Raise Spectre</v>
      </c>
      <c r="C655" s="2" t="s">
        <v>316</v>
      </c>
      <c r="D655" s="3">
        <v>13</v>
      </c>
      <c r="E655" s="3">
        <v>56</v>
      </c>
      <c r="F655" s="3">
        <v>0</v>
      </c>
      <c r="G655" s="3">
        <v>0</v>
      </c>
      <c r="H655" s="3">
        <v>125</v>
      </c>
      <c r="I655" s="3"/>
      <c r="J655" s="3"/>
      <c r="K655" s="3"/>
      <c r="L655" s="3"/>
      <c r="M655" s="3"/>
      <c r="N655" s="3"/>
      <c r="P655" s="2"/>
      <c r="R655" s="2"/>
      <c r="T655" s="2"/>
      <c r="V655" s="2"/>
    </row>
    <row r="656" spans="2:22" ht="32.1" customHeight="1" x14ac:dyDescent="0.25">
      <c r="B656" s="44" t="str">
        <f>_xlfn.CONCAT( VLOOKUP(tbGemLevels[[#This Row],[Name]],tbGems[],MATCH("Prefix",tbGems[#Headers],0),FALSE),".",tbGemLevels[[#This Row],[Level]]," ",tbGemLevels[[#This Row],[Name]])</f>
        <v>6.14.310.14 Raise Spectre</v>
      </c>
      <c r="C656" s="2" t="s">
        <v>316</v>
      </c>
      <c r="D656" s="3">
        <v>14</v>
      </c>
      <c r="E656" s="3">
        <v>58</v>
      </c>
      <c r="F656" s="3">
        <v>0</v>
      </c>
      <c r="G656" s="3">
        <v>0</v>
      </c>
      <c r="H656" s="3">
        <v>130</v>
      </c>
      <c r="I656" s="3"/>
      <c r="J656" s="3"/>
      <c r="K656" s="3"/>
      <c r="L656" s="3"/>
      <c r="M656" s="3"/>
      <c r="N656" s="3"/>
      <c r="P656" s="2"/>
      <c r="R656" s="2"/>
      <c r="T656" s="2"/>
      <c r="V656" s="2"/>
    </row>
    <row r="657" spans="2:22" ht="32.1" customHeight="1" x14ac:dyDescent="0.25">
      <c r="B657" s="44" t="str">
        <f>_xlfn.CONCAT( VLOOKUP(tbGemLevels[[#This Row],[Name]],tbGems[],MATCH("Prefix",tbGems[#Headers],0),FALSE),".",tbGemLevels[[#This Row],[Level]]," ",tbGemLevels[[#This Row],[Name]])</f>
        <v>6.14.310.15 Raise Spectre</v>
      </c>
      <c r="C657" s="2" t="s">
        <v>316</v>
      </c>
      <c r="D657" s="3">
        <v>15</v>
      </c>
      <c r="E657" s="3">
        <v>60</v>
      </c>
      <c r="F657" s="3">
        <v>0</v>
      </c>
      <c r="G657" s="3">
        <v>0</v>
      </c>
      <c r="H657" s="3">
        <v>134</v>
      </c>
      <c r="I657" s="3"/>
      <c r="J657" s="3"/>
      <c r="K657" s="3"/>
      <c r="L657" s="3"/>
      <c r="M657" s="3"/>
      <c r="N657" s="3"/>
      <c r="P657" s="2"/>
      <c r="R657" s="2"/>
      <c r="T657" s="2"/>
      <c r="V657" s="2"/>
    </row>
    <row r="658" spans="2:22" ht="32.1" customHeight="1" x14ac:dyDescent="0.25">
      <c r="B658" s="44" t="str">
        <f>_xlfn.CONCAT( VLOOKUP(tbGemLevels[[#This Row],[Name]],tbGems[],MATCH("Prefix",tbGems[#Headers],0),FALSE),".",tbGemLevels[[#This Row],[Level]]," ",tbGemLevels[[#This Row],[Name]])</f>
        <v>6.14.310.16 Raise Spectre</v>
      </c>
      <c r="C658" s="2" t="s">
        <v>316</v>
      </c>
      <c r="D658" s="3">
        <v>16</v>
      </c>
      <c r="E658" s="3">
        <v>62</v>
      </c>
      <c r="F658" s="3">
        <v>0</v>
      </c>
      <c r="G658" s="3">
        <v>0</v>
      </c>
      <c r="H658" s="3">
        <v>138</v>
      </c>
      <c r="I658" s="3"/>
      <c r="J658" s="3"/>
      <c r="K658" s="3"/>
      <c r="L658" s="3"/>
      <c r="M658" s="3"/>
      <c r="N658" s="3"/>
      <c r="P658" s="2"/>
      <c r="R658" s="2"/>
      <c r="T658" s="2"/>
      <c r="V658" s="2"/>
    </row>
    <row r="659" spans="2:22" ht="32.1" customHeight="1" x14ac:dyDescent="0.25">
      <c r="B659" s="44" t="str">
        <f>_xlfn.CONCAT( VLOOKUP(tbGemLevels[[#This Row],[Name]],tbGems[],MATCH("Prefix",tbGems[#Headers],0),FALSE),".",tbGemLevels[[#This Row],[Level]]," ",tbGemLevels[[#This Row],[Name]])</f>
        <v>6.14.310.17 Raise Spectre</v>
      </c>
      <c r="C659" s="2" t="s">
        <v>316</v>
      </c>
      <c r="D659" s="3">
        <v>17</v>
      </c>
      <c r="E659" s="3">
        <v>64</v>
      </c>
      <c r="F659" s="3">
        <v>0</v>
      </c>
      <c r="G659" s="3">
        <v>0</v>
      </c>
      <c r="H659" s="3">
        <v>142</v>
      </c>
      <c r="I659" s="3"/>
      <c r="J659" s="3"/>
      <c r="K659" s="3"/>
      <c r="L659" s="3"/>
      <c r="M659" s="3"/>
      <c r="N659" s="3"/>
      <c r="P659" s="2"/>
      <c r="R659" s="2"/>
      <c r="T659" s="2"/>
      <c r="V659" s="2"/>
    </row>
    <row r="660" spans="2:22" ht="32.1" customHeight="1" x14ac:dyDescent="0.25">
      <c r="B660" s="44" t="str">
        <f>_xlfn.CONCAT( VLOOKUP(tbGemLevels[[#This Row],[Name]],tbGems[],MATCH("Prefix",tbGems[#Headers],0),FALSE),".",tbGemLevels[[#This Row],[Level]]," ",tbGemLevels[[#This Row],[Name]])</f>
        <v>6.14.310.18 Raise Spectre</v>
      </c>
      <c r="C660" s="2" t="s">
        <v>316</v>
      </c>
      <c r="D660" s="3">
        <v>18</v>
      </c>
      <c r="E660" s="3">
        <v>66</v>
      </c>
      <c r="F660" s="3">
        <v>0</v>
      </c>
      <c r="G660" s="3">
        <v>0</v>
      </c>
      <c r="H660" s="3">
        <v>146</v>
      </c>
      <c r="I660" s="3"/>
      <c r="J660" s="3"/>
      <c r="K660" s="3"/>
      <c r="L660" s="3"/>
      <c r="M660" s="3"/>
      <c r="N660" s="3"/>
      <c r="P660" s="2"/>
      <c r="R660" s="2"/>
      <c r="T660" s="2"/>
      <c r="V660" s="2"/>
    </row>
    <row r="661" spans="2:22" ht="32.1" customHeight="1" x14ac:dyDescent="0.25">
      <c r="B661" s="44" t="str">
        <f>_xlfn.CONCAT( VLOOKUP(tbGemLevels[[#This Row],[Name]],tbGems[],MATCH("Prefix",tbGems[#Headers],0),FALSE),".",tbGemLevels[[#This Row],[Level]]," ",tbGemLevels[[#This Row],[Name]])</f>
        <v>6.14.310.19 Raise Spectre</v>
      </c>
      <c r="C661" s="2" t="s">
        <v>316</v>
      </c>
      <c r="D661" s="3">
        <v>19</v>
      </c>
      <c r="E661" s="3">
        <v>68</v>
      </c>
      <c r="F661" s="3">
        <v>0</v>
      </c>
      <c r="G661" s="3">
        <v>0</v>
      </c>
      <c r="H661" s="3">
        <v>151</v>
      </c>
      <c r="I661" s="3"/>
      <c r="J661" s="3"/>
      <c r="K661" s="3"/>
      <c r="L661" s="3"/>
      <c r="M661" s="3"/>
      <c r="N661" s="3"/>
      <c r="P661" s="2"/>
      <c r="R661" s="2"/>
      <c r="T661" s="2"/>
      <c r="V661" s="2"/>
    </row>
    <row r="662" spans="2:22" ht="32.1" customHeight="1" x14ac:dyDescent="0.25">
      <c r="B662" s="44" t="str">
        <f>_xlfn.CONCAT( VLOOKUP(tbGemLevels[[#This Row],[Name]],tbGems[],MATCH("Prefix",tbGems[#Headers],0),FALSE),".",tbGemLevels[[#This Row],[Level]]," ",tbGemLevels[[#This Row],[Name]])</f>
        <v>6.14.310.20 Raise Spectre</v>
      </c>
      <c r="C662" s="2" t="s">
        <v>316</v>
      </c>
      <c r="D662" s="3">
        <v>20</v>
      </c>
      <c r="E662" s="3">
        <v>70</v>
      </c>
      <c r="F662" s="3">
        <v>0</v>
      </c>
      <c r="G662" s="3">
        <v>0</v>
      </c>
      <c r="H662" s="3">
        <v>155</v>
      </c>
      <c r="I662" s="3"/>
      <c r="J662" s="3"/>
      <c r="K662" s="3"/>
      <c r="L662" s="3"/>
      <c r="M662" s="3"/>
      <c r="N662" s="3"/>
      <c r="P662" s="2"/>
      <c r="R662" s="2"/>
      <c r="T662" s="2"/>
      <c r="V662" s="2"/>
    </row>
    <row r="663" spans="2:22" ht="32.1" customHeight="1" x14ac:dyDescent="0.25">
      <c r="B663" s="44" t="str">
        <f>_xlfn.CONCAT( VLOOKUP(tbGemLevels[[#This Row],[Name]],tbGems[],MATCH("Prefix",tbGems[#Headers],0),FALSE),".",tbGemLevels[[#This Row],[Level]]," ",tbGemLevels[[#This Row],[Name]])</f>
        <v>6.14.310.21 Raise Spectre</v>
      </c>
      <c r="C663" s="2" t="s">
        <v>316</v>
      </c>
      <c r="D663" s="3">
        <v>21</v>
      </c>
      <c r="E663" s="3">
        <v>72</v>
      </c>
      <c r="F663" s="3">
        <v>0</v>
      </c>
      <c r="G663" s="3">
        <v>0</v>
      </c>
      <c r="H663" s="3">
        <v>159</v>
      </c>
      <c r="I663" s="3"/>
      <c r="J663" s="3"/>
      <c r="K663" s="3"/>
      <c r="L663" s="3"/>
      <c r="M663" s="3"/>
      <c r="N663" s="3"/>
      <c r="P663" s="2"/>
      <c r="R663" s="2"/>
      <c r="T663" s="2"/>
      <c r="V663" s="2"/>
    </row>
    <row r="664" spans="2:22" ht="32.1" customHeight="1" x14ac:dyDescent="0.25">
      <c r="B664" s="44" t="str">
        <f>_xlfn.CONCAT( VLOOKUP(tbGemLevels[[#This Row],[Name]],tbGems[],MATCH("Prefix",tbGems[#Headers],0),FALSE),".",tbGemLevels[[#This Row],[Level]]," ",tbGemLevels[[#This Row],[Name]])</f>
        <v>6.14.310.22 Raise Spectre</v>
      </c>
      <c r="C664" s="2" t="s">
        <v>316</v>
      </c>
      <c r="D664" s="3">
        <v>22</v>
      </c>
      <c r="E664" s="3">
        <v>74</v>
      </c>
      <c r="F664" s="3">
        <v>0</v>
      </c>
      <c r="G664" s="3">
        <v>0</v>
      </c>
      <c r="H664" s="3" t="s">
        <v>269</v>
      </c>
      <c r="I664" s="3"/>
      <c r="J664" s="3"/>
      <c r="K664" s="3"/>
      <c r="L664" s="3"/>
      <c r="M664" s="3"/>
      <c r="N664" s="3"/>
      <c r="P664" s="2"/>
      <c r="R664" s="2"/>
      <c r="T664" s="2"/>
      <c r="V664" s="2"/>
    </row>
    <row r="665" spans="2:22" ht="32.1" customHeight="1" x14ac:dyDescent="0.25">
      <c r="B665" s="44" t="str">
        <f>_xlfn.CONCAT( VLOOKUP(tbGemLevels[[#This Row],[Name]],tbGems[],MATCH("Prefix",tbGems[#Headers],0),FALSE),".",tbGemLevels[[#This Row],[Level]]," ",tbGemLevels[[#This Row],[Name]])</f>
        <v>6.14.310.23 Raise Spectre</v>
      </c>
      <c r="C665" s="2" t="s">
        <v>316</v>
      </c>
      <c r="D665" s="3">
        <v>23</v>
      </c>
      <c r="E665" s="3">
        <v>76</v>
      </c>
      <c r="F665" s="3">
        <v>0</v>
      </c>
      <c r="G665" s="3">
        <v>0</v>
      </c>
      <c r="H665" s="3" t="s">
        <v>269</v>
      </c>
      <c r="I665" s="3"/>
      <c r="J665" s="3"/>
      <c r="K665" s="3"/>
      <c r="L665" s="3"/>
      <c r="M665" s="3"/>
      <c r="N665" s="3"/>
      <c r="P665" s="2"/>
      <c r="R665" s="2"/>
      <c r="T665" s="2"/>
      <c r="V665" s="2"/>
    </row>
    <row r="666" spans="2:22" ht="32.1" customHeight="1" x14ac:dyDescent="0.25">
      <c r="B666" s="44" t="str">
        <f>_xlfn.CONCAT( VLOOKUP(tbGemLevels[[#This Row],[Name]],tbGems[],MATCH("Prefix",tbGems[#Headers],0),FALSE),".",tbGemLevels[[#This Row],[Level]]," ",tbGemLevels[[#This Row],[Name]])</f>
        <v>6.14.310.24 Raise Spectre</v>
      </c>
      <c r="C666" s="2" t="s">
        <v>316</v>
      </c>
      <c r="D666" s="3">
        <v>24</v>
      </c>
      <c r="E666" s="3">
        <v>78</v>
      </c>
      <c r="F666" s="3">
        <v>0</v>
      </c>
      <c r="G666" s="3">
        <v>0</v>
      </c>
      <c r="H666" s="3" t="s">
        <v>269</v>
      </c>
      <c r="I666" s="3"/>
      <c r="J666" s="3"/>
      <c r="K666" s="3"/>
      <c r="L666" s="3"/>
      <c r="M666" s="3"/>
      <c r="N666" s="3"/>
      <c r="P666" s="2"/>
      <c r="R666" s="2"/>
      <c r="T666" s="2"/>
      <c r="V666" s="2"/>
    </row>
    <row r="667" spans="2:22" ht="32.1" customHeight="1" x14ac:dyDescent="0.25">
      <c r="B667" s="44" t="str">
        <f>_xlfn.CONCAT( VLOOKUP(tbGemLevels[[#This Row],[Name]],tbGems[],MATCH("Prefix",tbGems[#Headers],0),FALSE),".",tbGemLevels[[#This Row],[Level]]," ",tbGemLevels[[#This Row],[Name]])</f>
        <v>6.14.310.25 Raise Spectre</v>
      </c>
      <c r="C667" s="2" t="s">
        <v>316</v>
      </c>
      <c r="D667" s="3">
        <v>25</v>
      </c>
      <c r="E667" s="3">
        <v>80</v>
      </c>
      <c r="F667" s="3">
        <v>0</v>
      </c>
      <c r="G667" s="3">
        <v>0</v>
      </c>
      <c r="H667" s="3" t="s">
        <v>269</v>
      </c>
      <c r="I667" s="3"/>
      <c r="J667" s="3"/>
      <c r="K667" s="3"/>
      <c r="L667" s="3"/>
      <c r="M667" s="3"/>
      <c r="N667" s="3"/>
      <c r="P667" s="2"/>
      <c r="R667" s="2"/>
      <c r="T667" s="2"/>
      <c r="V667" s="2"/>
    </row>
    <row r="668" spans="2:22" ht="32.1" customHeight="1" x14ac:dyDescent="0.25">
      <c r="B668" s="44" t="str">
        <f>_xlfn.CONCAT( VLOOKUP(tbGemLevels[[#This Row],[Name]],tbGems[],MATCH("Prefix",tbGems[#Headers],0),FALSE),".",tbGemLevels[[#This Row],[Level]]," ",tbGemLevels[[#This Row],[Name]])</f>
        <v>6.14.310.26 Raise Spectre</v>
      </c>
      <c r="C668" s="2" t="s">
        <v>316</v>
      </c>
      <c r="D668" s="3">
        <v>26</v>
      </c>
      <c r="E668" s="3">
        <v>82</v>
      </c>
      <c r="F668" s="3">
        <v>0</v>
      </c>
      <c r="G668" s="3">
        <v>0</v>
      </c>
      <c r="H668" s="3" t="s">
        <v>269</v>
      </c>
      <c r="I668" s="3"/>
      <c r="J668" s="3"/>
      <c r="K668" s="3"/>
      <c r="L668" s="3"/>
      <c r="M668" s="3"/>
      <c r="N668" s="3"/>
      <c r="P668" s="2"/>
      <c r="R668" s="2"/>
      <c r="T668" s="2"/>
      <c r="V668" s="2"/>
    </row>
    <row r="669" spans="2:22" ht="32.1" customHeight="1" x14ac:dyDescent="0.25">
      <c r="B669" s="44" t="str">
        <f>_xlfn.CONCAT( VLOOKUP(tbGemLevels[[#This Row],[Name]],tbGems[],MATCH("Prefix",tbGems[#Headers],0),FALSE),".",tbGemLevels[[#This Row],[Level]]," ",tbGemLevels[[#This Row],[Name]])</f>
        <v>6.14.310.27 Raise Spectre</v>
      </c>
      <c r="C669" s="2" t="s">
        <v>316</v>
      </c>
      <c r="D669" s="3">
        <v>27</v>
      </c>
      <c r="E669" s="3">
        <v>84</v>
      </c>
      <c r="F669" s="3">
        <v>0</v>
      </c>
      <c r="G669" s="3">
        <v>0</v>
      </c>
      <c r="H669" s="3" t="s">
        <v>269</v>
      </c>
      <c r="I669" s="3"/>
      <c r="J669" s="3"/>
      <c r="K669" s="3"/>
      <c r="L669" s="3"/>
      <c r="M669" s="3"/>
      <c r="N669" s="3"/>
      <c r="P669" s="2"/>
      <c r="R669" s="2"/>
      <c r="T669" s="2"/>
      <c r="V669" s="2"/>
    </row>
    <row r="670" spans="2:22" ht="32.1" customHeight="1" x14ac:dyDescent="0.25">
      <c r="B670" s="44" t="str">
        <f>_xlfn.CONCAT( VLOOKUP(tbGemLevels[[#This Row],[Name]],tbGems[],MATCH("Prefix",tbGems[#Headers],0),FALSE),".",tbGemLevels[[#This Row],[Level]]," ",tbGemLevels[[#This Row],[Name]])</f>
        <v>6.14.310.28 Raise Spectre</v>
      </c>
      <c r="C670" s="2" t="s">
        <v>316</v>
      </c>
      <c r="D670" s="3">
        <v>28</v>
      </c>
      <c r="E670" s="3">
        <v>86</v>
      </c>
      <c r="F670" s="3">
        <v>0</v>
      </c>
      <c r="G670" s="3">
        <v>0</v>
      </c>
      <c r="H670" s="3" t="s">
        <v>269</v>
      </c>
      <c r="I670" s="3"/>
      <c r="J670" s="3"/>
      <c r="K670" s="3"/>
      <c r="L670" s="3"/>
      <c r="M670" s="3"/>
      <c r="N670" s="3"/>
      <c r="P670" s="2"/>
      <c r="R670" s="2"/>
      <c r="T670" s="2"/>
      <c r="V670" s="2"/>
    </row>
    <row r="671" spans="2:22" ht="32.1" customHeight="1" x14ac:dyDescent="0.25">
      <c r="B671" s="44" t="str">
        <f>_xlfn.CONCAT( VLOOKUP(tbGemLevels[[#This Row],[Name]],tbGems[],MATCH("Prefix",tbGems[#Headers],0),FALSE),".",tbGemLevels[[#This Row],[Level]]," ",tbGemLevels[[#This Row],[Name]])</f>
        <v>6.14.310.29 Raise Spectre</v>
      </c>
      <c r="C671" s="2" t="s">
        <v>316</v>
      </c>
      <c r="D671" s="3">
        <v>29</v>
      </c>
      <c r="E671" s="3">
        <v>88</v>
      </c>
      <c r="F671" s="3">
        <v>0</v>
      </c>
      <c r="G671" s="3">
        <v>0</v>
      </c>
      <c r="H671" s="3" t="s">
        <v>269</v>
      </c>
      <c r="I671" s="3"/>
      <c r="J671" s="3"/>
      <c r="K671" s="3"/>
      <c r="L671" s="3"/>
      <c r="M671" s="3"/>
      <c r="N671" s="3"/>
      <c r="P671" s="2"/>
      <c r="R671" s="2"/>
      <c r="T671" s="2"/>
      <c r="V671" s="2"/>
    </row>
    <row r="672" spans="2:22" ht="32.1" customHeight="1" x14ac:dyDescent="0.25">
      <c r="B672" s="44" t="str">
        <f>_xlfn.CONCAT( VLOOKUP(tbGemLevels[[#This Row],[Name]],tbGems[],MATCH("Prefix",tbGems[#Headers],0),FALSE),".",tbGemLevels[[#This Row],[Level]]," ",tbGemLevels[[#This Row],[Name]])</f>
        <v>6.14.310.30 Raise Spectre</v>
      </c>
      <c r="C672" s="2" t="s">
        <v>316</v>
      </c>
      <c r="D672" s="3">
        <v>30</v>
      </c>
      <c r="E672" s="3">
        <v>90</v>
      </c>
      <c r="F672" s="3">
        <v>0</v>
      </c>
      <c r="G672" s="3">
        <v>0</v>
      </c>
      <c r="H672" s="3" t="s">
        <v>269</v>
      </c>
      <c r="I672" s="3"/>
      <c r="J672" s="3"/>
      <c r="K672" s="3"/>
      <c r="L672" s="3"/>
      <c r="M672" s="3"/>
      <c r="N672" s="3"/>
      <c r="P672" s="2"/>
      <c r="R672" s="2"/>
      <c r="T672" s="2"/>
      <c r="V672" s="2"/>
    </row>
    <row r="673" spans="2:22" ht="32.1" customHeight="1" x14ac:dyDescent="0.25">
      <c r="B673" s="44" t="str">
        <f>_xlfn.CONCAT( VLOOKUP(tbGemLevels[[#This Row],[Name]],tbGems[],MATCH("Prefix",tbGems[#Headers],0),FALSE),".",tbGemLevels[[#This Row],[Level]]," ",tbGemLevels[[#This Row],[Name]])</f>
        <v>6.14.310.31 Raise Spectre</v>
      </c>
      <c r="C673" s="2" t="s">
        <v>316</v>
      </c>
      <c r="D673" s="3">
        <v>31</v>
      </c>
      <c r="E673" s="3">
        <v>91</v>
      </c>
      <c r="F673" s="3">
        <v>0</v>
      </c>
      <c r="G673" s="3">
        <v>0</v>
      </c>
      <c r="H673" s="3" t="s">
        <v>269</v>
      </c>
      <c r="I673" s="3"/>
      <c r="J673" s="3"/>
      <c r="K673" s="3"/>
      <c r="L673" s="3"/>
      <c r="M673" s="3"/>
      <c r="N673" s="3"/>
      <c r="P673" s="2"/>
      <c r="R673" s="2"/>
      <c r="T673" s="2"/>
      <c r="V673" s="2"/>
    </row>
    <row r="674" spans="2:22" ht="32.1" customHeight="1" x14ac:dyDescent="0.25">
      <c r="B674" s="44" t="str">
        <f>_xlfn.CONCAT( VLOOKUP(tbGemLevels[[#This Row],[Name]],tbGems[],MATCH("Prefix",tbGems[#Headers],0),FALSE),".",tbGemLevels[[#This Row],[Level]]," ",tbGemLevels[[#This Row],[Name]])</f>
        <v>6.14.310.32 Raise Spectre</v>
      </c>
      <c r="C674" s="2" t="s">
        <v>316</v>
      </c>
      <c r="D674" s="3">
        <v>32</v>
      </c>
      <c r="E674" s="3">
        <v>92</v>
      </c>
      <c r="F674" s="3">
        <v>0</v>
      </c>
      <c r="G674" s="3">
        <v>0</v>
      </c>
      <c r="H674" s="3" t="s">
        <v>269</v>
      </c>
      <c r="I674" s="3"/>
      <c r="J674" s="3"/>
      <c r="K674" s="3"/>
      <c r="L674" s="3"/>
      <c r="M674" s="3"/>
      <c r="N674" s="3"/>
      <c r="P674" s="2"/>
      <c r="R674" s="2"/>
      <c r="T674" s="2"/>
      <c r="V674" s="2"/>
    </row>
    <row r="675" spans="2:22" ht="32.1" customHeight="1" x14ac:dyDescent="0.25">
      <c r="B675" s="44" t="str">
        <f>_xlfn.CONCAT( VLOOKUP(tbGemLevels[[#This Row],[Name]],tbGems[],MATCH("Prefix",tbGems[#Headers],0),FALSE),".",tbGemLevels[[#This Row],[Level]]," ",tbGemLevels[[#This Row],[Name]])</f>
        <v>6.14.310.33 Raise Spectre</v>
      </c>
      <c r="C675" s="2" t="s">
        <v>316</v>
      </c>
      <c r="D675" s="3">
        <v>33</v>
      </c>
      <c r="E675" s="3">
        <v>93</v>
      </c>
      <c r="F675" s="3">
        <v>0</v>
      </c>
      <c r="G675" s="3">
        <v>0</v>
      </c>
      <c r="H675" s="3" t="s">
        <v>269</v>
      </c>
      <c r="I675" s="3"/>
      <c r="J675" s="3"/>
      <c r="K675" s="3"/>
      <c r="L675" s="3"/>
      <c r="M675" s="3"/>
      <c r="N675" s="3"/>
      <c r="P675" s="2"/>
      <c r="R675" s="2"/>
      <c r="T675" s="2"/>
      <c r="V675" s="2"/>
    </row>
    <row r="676" spans="2:22" ht="32.1" customHeight="1" x14ac:dyDescent="0.25">
      <c r="B676" s="44" t="str">
        <f>_xlfn.CONCAT( VLOOKUP(tbGemLevels[[#This Row],[Name]],tbGems[],MATCH("Prefix",tbGems[#Headers],0),FALSE),".",tbGemLevels[[#This Row],[Level]]," ",tbGemLevels[[#This Row],[Name]])</f>
        <v>6.14.310.34 Raise Spectre</v>
      </c>
      <c r="C676" s="2" t="s">
        <v>316</v>
      </c>
      <c r="D676" s="3">
        <v>34</v>
      </c>
      <c r="E676" s="3">
        <v>94</v>
      </c>
      <c r="F676" s="3">
        <v>0</v>
      </c>
      <c r="G676" s="3">
        <v>0</v>
      </c>
      <c r="H676" s="3" t="s">
        <v>269</v>
      </c>
      <c r="I676" s="3"/>
      <c r="J676" s="3"/>
      <c r="K676" s="3"/>
      <c r="L676" s="3"/>
      <c r="M676" s="3"/>
      <c r="N676" s="3"/>
      <c r="P676" s="2"/>
      <c r="R676" s="2"/>
      <c r="T676" s="2"/>
      <c r="V676" s="2"/>
    </row>
    <row r="677" spans="2:22" ht="32.1" customHeight="1" x14ac:dyDescent="0.25">
      <c r="B677" s="44" t="str">
        <f>_xlfn.CONCAT( VLOOKUP(tbGemLevels[[#This Row],[Name]],tbGems[],MATCH("Prefix",tbGems[#Headers],0),FALSE),".",tbGemLevels[[#This Row],[Level]]," ",tbGemLevels[[#This Row],[Name]])</f>
        <v>6.14.310.35 Raise Spectre</v>
      </c>
      <c r="C677" s="2" t="s">
        <v>316</v>
      </c>
      <c r="D677" s="3">
        <v>35</v>
      </c>
      <c r="E677" s="3">
        <v>95</v>
      </c>
      <c r="F677" s="3">
        <v>0</v>
      </c>
      <c r="G677" s="3">
        <v>0</v>
      </c>
      <c r="H677" s="3" t="s">
        <v>269</v>
      </c>
      <c r="I677" s="3"/>
      <c r="J677" s="3"/>
      <c r="K677" s="3"/>
      <c r="L677" s="3"/>
      <c r="M677" s="3"/>
      <c r="N677" s="3"/>
      <c r="P677" s="2"/>
      <c r="R677" s="2"/>
      <c r="T677" s="2"/>
      <c r="V677" s="2"/>
    </row>
    <row r="678" spans="2:22" ht="32.1" customHeight="1" x14ac:dyDescent="0.25">
      <c r="B678" s="44" t="str">
        <f>_xlfn.CONCAT( VLOOKUP(tbGemLevels[[#This Row],[Name]],tbGems[],MATCH("Prefix",tbGems[#Headers],0),FALSE),".",tbGemLevels[[#This Row],[Level]]," ",tbGemLevels[[#This Row],[Name]])</f>
        <v>6.14.310.36 Raise Spectre</v>
      </c>
      <c r="C678" s="2" t="s">
        <v>316</v>
      </c>
      <c r="D678" s="3">
        <v>36</v>
      </c>
      <c r="E678" s="3">
        <v>96</v>
      </c>
      <c r="F678" s="3">
        <v>0</v>
      </c>
      <c r="G678" s="3">
        <v>0</v>
      </c>
      <c r="H678" s="3" t="s">
        <v>269</v>
      </c>
      <c r="I678" s="3"/>
      <c r="J678" s="3"/>
      <c r="K678" s="3"/>
      <c r="L678" s="3"/>
      <c r="M678" s="3"/>
      <c r="N678" s="3"/>
      <c r="P678" s="2"/>
      <c r="R678" s="2"/>
      <c r="T678" s="2"/>
      <c r="V678" s="2"/>
    </row>
    <row r="679" spans="2:22" ht="32.1" customHeight="1" x14ac:dyDescent="0.25">
      <c r="B679" s="44" t="str">
        <f>_xlfn.CONCAT( VLOOKUP(tbGemLevels[[#This Row],[Name]],tbGems[],MATCH("Prefix",tbGems[#Headers],0),FALSE),".",tbGemLevels[[#This Row],[Level]]," ",tbGemLevels[[#This Row],[Name]])</f>
        <v>6.14.310.37 Raise Spectre</v>
      </c>
      <c r="C679" s="2" t="s">
        <v>316</v>
      </c>
      <c r="D679" s="3">
        <v>37</v>
      </c>
      <c r="E679" s="3">
        <v>97</v>
      </c>
      <c r="F679" s="3">
        <v>0</v>
      </c>
      <c r="G679" s="3">
        <v>0</v>
      </c>
      <c r="H679" s="3" t="s">
        <v>269</v>
      </c>
      <c r="I679" s="3"/>
      <c r="J679" s="3"/>
      <c r="K679" s="3"/>
      <c r="L679" s="3"/>
      <c r="M679" s="3"/>
      <c r="N679" s="3"/>
      <c r="P679" s="2"/>
      <c r="R679" s="2"/>
      <c r="T679" s="2"/>
      <c r="V679" s="2"/>
    </row>
    <row r="680" spans="2:22" ht="32.1" customHeight="1" x14ac:dyDescent="0.25">
      <c r="B680" s="44" t="str">
        <f>_xlfn.CONCAT( VLOOKUP(tbGemLevels[[#This Row],[Name]],tbGems[],MATCH("Prefix",tbGems[#Headers],0),FALSE),".",tbGemLevels[[#This Row],[Level]]," ",tbGemLevels[[#This Row],[Name]])</f>
        <v>6.14.310.38 Raise Spectre</v>
      </c>
      <c r="C680" s="2" t="s">
        <v>316</v>
      </c>
      <c r="D680" s="3">
        <v>38</v>
      </c>
      <c r="E680" s="3">
        <v>98</v>
      </c>
      <c r="F680" s="3">
        <v>0</v>
      </c>
      <c r="G680" s="3">
        <v>0</v>
      </c>
      <c r="H680" s="3" t="s">
        <v>269</v>
      </c>
      <c r="I680" s="3"/>
      <c r="J680" s="3"/>
      <c r="K680" s="3"/>
      <c r="L680" s="3"/>
      <c r="M680" s="3"/>
      <c r="N680" s="3"/>
      <c r="P680" s="2"/>
      <c r="R680" s="2"/>
      <c r="T680" s="2"/>
      <c r="V680" s="2"/>
    </row>
    <row r="681" spans="2:22" ht="32.1" customHeight="1" x14ac:dyDescent="0.25">
      <c r="B681" s="44" t="str">
        <f>_xlfn.CONCAT( VLOOKUP(tbGemLevels[[#This Row],[Name]],tbGems[],MATCH("Prefix",tbGems[#Headers],0),FALSE),".",tbGemLevels[[#This Row],[Level]]," ",tbGemLevels[[#This Row],[Name]])</f>
        <v>6.14.310.39 Raise Spectre</v>
      </c>
      <c r="C681" s="2" t="s">
        <v>316</v>
      </c>
      <c r="D681" s="3">
        <v>39</v>
      </c>
      <c r="E681" s="3">
        <v>99</v>
      </c>
      <c r="F681" s="3">
        <v>0</v>
      </c>
      <c r="G681" s="3">
        <v>0</v>
      </c>
      <c r="H681" s="3" t="s">
        <v>269</v>
      </c>
      <c r="I681" s="3"/>
      <c r="J681" s="3"/>
      <c r="K681" s="3"/>
      <c r="L681" s="3"/>
      <c r="M681" s="3"/>
      <c r="N681" s="3"/>
      <c r="P681" s="2"/>
      <c r="R681" s="2"/>
      <c r="T681" s="2"/>
      <c r="V681" s="2"/>
    </row>
    <row r="682" spans="2:22" ht="32.1" customHeight="1" x14ac:dyDescent="0.25">
      <c r="B682" s="44" t="str">
        <f>_xlfn.CONCAT( VLOOKUP(tbGemLevels[[#This Row],[Name]],tbGems[],MATCH("Prefix",tbGems[#Headers],0),FALSE),".",tbGemLevels[[#This Row],[Level]]," ",tbGemLevels[[#This Row],[Name]])</f>
        <v>6.14.310.40 Raise Spectre</v>
      </c>
      <c r="C682" s="2" t="s">
        <v>316</v>
      </c>
      <c r="D682" s="3">
        <v>40</v>
      </c>
      <c r="E682" s="3">
        <v>100</v>
      </c>
      <c r="F682" s="3">
        <v>0</v>
      </c>
      <c r="G682" s="3">
        <v>0</v>
      </c>
      <c r="H682" s="3" t="s">
        <v>269</v>
      </c>
      <c r="I682" s="3"/>
      <c r="J682" s="3"/>
      <c r="K682" s="3"/>
      <c r="L682" s="3"/>
      <c r="M682" s="3"/>
      <c r="N682" s="3"/>
      <c r="P682" s="2"/>
      <c r="R682" s="2"/>
      <c r="T682" s="2"/>
      <c r="V682" s="2"/>
    </row>
    <row r="683" spans="2:22" ht="32.1" customHeight="1" x14ac:dyDescent="0.25">
      <c r="B683" s="44" t="str">
        <f>_xlfn.CONCAT( VLOOKUP(tbGemLevels[[#This Row],[Name]],tbGems[],MATCH("Prefix",tbGems[#Headers],0),FALSE),".",tbGemLevels[[#This Row],[Level]]," ",tbGemLevels[[#This Row],[Name]])</f>
        <v>6.14.138.1 Divine Ire</v>
      </c>
      <c r="C683" s="2" t="s">
        <v>317</v>
      </c>
      <c r="D683" s="3">
        <v>1</v>
      </c>
      <c r="E683" s="3">
        <v>28</v>
      </c>
      <c r="F683" s="3">
        <v>29</v>
      </c>
      <c r="G683" s="3">
        <v>0</v>
      </c>
      <c r="H683" s="3">
        <v>42</v>
      </c>
      <c r="I683" s="3"/>
      <c r="J683" s="3"/>
      <c r="K683" s="3"/>
      <c r="L683" s="3"/>
      <c r="M683" s="3"/>
      <c r="N683" s="3"/>
      <c r="P683" s="2"/>
      <c r="R683" s="2"/>
      <c r="T683" s="2"/>
      <c r="V683" s="2"/>
    </row>
    <row r="684" spans="2:22" ht="32.1" customHeight="1" x14ac:dyDescent="0.25">
      <c r="B684" s="44" t="str">
        <f>_xlfn.CONCAT( VLOOKUP(tbGemLevels[[#This Row],[Name]],tbGems[],MATCH("Prefix",tbGems[#Headers],0),FALSE),".",tbGemLevels[[#This Row],[Level]]," ",tbGemLevels[[#This Row],[Name]])</f>
        <v>6.14.138.2 Divine Ire</v>
      </c>
      <c r="C684" s="2" t="s">
        <v>317</v>
      </c>
      <c r="D684" s="3">
        <v>2</v>
      </c>
      <c r="E684" s="3">
        <v>31</v>
      </c>
      <c r="F684" s="3">
        <v>32</v>
      </c>
      <c r="G684" s="3">
        <v>0</v>
      </c>
      <c r="H684" s="3">
        <v>46</v>
      </c>
      <c r="I684" s="3"/>
      <c r="J684" s="3"/>
      <c r="K684" s="3"/>
      <c r="L684" s="3"/>
      <c r="M684" s="3"/>
      <c r="N684" s="3"/>
      <c r="P684" s="2"/>
      <c r="R684" s="2"/>
      <c r="T684" s="2"/>
      <c r="V684" s="2"/>
    </row>
    <row r="685" spans="2:22" ht="32.1" customHeight="1" x14ac:dyDescent="0.25">
      <c r="B685" s="44" t="str">
        <f>_xlfn.CONCAT( VLOOKUP(tbGemLevels[[#This Row],[Name]],tbGems[],MATCH("Prefix",tbGems[#Headers],0),FALSE),".",tbGemLevels[[#This Row],[Level]]," ",tbGemLevels[[#This Row],[Name]])</f>
        <v>6.14.138.3 Divine Ire</v>
      </c>
      <c r="C685" s="2" t="s">
        <v>317</v>
      </c>
      <c r="D685" s="3">
        <v>3</v>
      </c>
      <c r="E685" s="3">
        <v>34</v>
      </c>
      <c r="F685" s="3">
        <v>35</v>
      </c>
      <c r="G685" s="3">
        <v>0</v>
      </c>
      <c r="H685" s="3">
        <v>50</v>
      </c>
      <c r="I685" s="3"/>
      <c r="J685" s="3"/>
      <c r="K685" s="3"/>
      <c r="L685" s="3"/>
      <c r="M685" s="3"/>
      <c r="N685" s="3"/>
      <c r="P685" s="2"/>
      <c r="R685" s="2"/>
      <c r="T685" s="2"/>
      <c r="V685" s="2"/>
    </row>
    <row r="686" spans="2:22" ht="32.1" customHeight="1" x14ac:dyDescent="0.25">
      <c r="B686" s="44" t="str">
        <f>_xlfn.CONCAT( VLOOKUP(tbGemLevels[[#This Row],[Name]],tbGems[],MATCH("Prefix",tbGems[#Headers],0),FALSE),".",tbGemLevels[[#This Row],[Level]]," ",tbGemLevels[[#This Row],[Name]])</f>
        <v>6.14.138.4 Divine Ire</v>
      </c>
      <c r="C686" s="2" t="s">
        <v>317</v>
      </c>
      <c r="D686" s="3">
        <v>4</v>
      </c>
      <c r="E686" s="3">
        <v>37</v>
      </c>
      <c r="F686" s="3">
        <v>37</v>
      </c>
      <c r="G686" s="3">
        <v>0</v>
      </c>
      <c r="H686" s="3">
        <v>54</v>
      </c>
      <c r="I686" s="3"/>
      <c r="J686" s="3"/>
      <c r="K686" s="3"/>
      <c r="L686" s="3"/>
      <c r="M686" s="3"/>
      <c r="N686" s="3"/>
      <c r="P686" s="2"/>
      <c r="R686" s="2"/>
      <c r="T686" s="2"/>
      <c r="V686" s="2"/>
    </row>
    <row r="687" spans="2:22" ht="32.1" customHeight="1" x14ac:dyDescent="0.25">
      <c r="B687" s="44" t="str">
        <f>_xlfn.CONCAT( VLOOKUP(tbGemLevels[[#This Row],[Name]],tbGems[],MATCH("Prefix",tbGems[#Headers],0),FALSE),".",tbGemLevels[[#This Row],[Level]]," ",tbGemLevels[[#This Row],[Name]])</f>
        <v>6.14.138.5 Divine Ire</v>
      </c>
      <c r="C687" s="2" t="s">
        <v>317</v>
      </c>
      <c r="D687" s="3">
        <v>5</v>
      </c>
      <c r="E687" s="3">
        <v>40</v>
      </c>
      <c r="F687" s="3">
        <v>40</v>
      </c>
      <c r="G687" s="3">
        <v>0</v>
      </c>
      <c r="H687" s="3">
        <v>58</v>
      </c>
      <c r="I687" s="3"/>
      <c r="J687" s="3"/>
      <c r="K687" s="3"/>
      <c r="L687" s="3"/>
      <c r="M687" s="3"/>
      <c r="N687" s="3"/>
      <c r="P687" s="2"/>
      <c r="R687" s="2"/>
      <c r="T687" s="2"/>
      <c r="V687" s="2"/>
    </row>
    <row r="688" spans="2:22" ht="32.1" customHeight="1" x14ac:dyDescent="0.25">
      <c r="B688" s="44" t="str">
        <f>_xlfn.CONCAT( VLOOKUP(tbGemLevels[[#This Row],[Name]],tbGems[],MATCH("Prefix",tbGems[#Headers],0),FALSE),".",tbGemLevels[[#This Row],[Level]]," ",tbGemLevels[[#This Row],[Name]])</f>
        <v>6.14.138.6 Divine Ire</v>
      </c>
      <c r="C688" s="2" t="s">
        <v>317</v>
      </c>
      <c r="D688" s="3">
        <v>6</v>
      </c>
      <c r="E688" s="3">
        <v>42</v>
      </c>
      <c r="F688" s="3">
        <v>42</v>
      </c>
      <c r="G688" s="3">
        <v>0</v>
      </c>
      <c r="H688" s="3">
        <v>60</v>
      </c>
      <c r="I688" s="3"/>
      <c r="J688" s="3"/>
      <c r="K688" s="3"/>
      <c r="L688" s="3"/>
      <c r="M688" s="3"/>
      <c r="N688" s="3"/>
      <c r="P688" s="2"/>
      <c r="R688" s="2"/>
      <c r="T688" s="2"/>
      <c r="V688" s="2"/>
    </row>
    <row r="689" spans="2:22" ht="32.1" customHeight="1" x14ac:dyDescent="0.25">
      <c r="B689" s="44" t="str">
        <f>_xlfn.CONCAT( VLOOKUP(tbGemLevels[[#This Row],[Name]],tbGems[],MATCH("Prefix",tbGems[#Headers],0),FALSE),".",tbGemLevels[[#This Row],[Level]]," ",tbGemLevels[[#This Row],[Name]])</f>
        <v>6.14.138.7 Divine Ire</v>
      </c>
      <c r="C689" s="2" t="s">
        <v>317</v>
      </c>
      <c r="D689" s="3">
        <v>7</v>
      </c>
      <c r="E689" s="3">
        <v>44</v>
      </c>
      <c r="F689" s="3">
        <v>44</v>
      </c>
      <c r="G689" s="3">
        <v>0</v>
      </c>
      <c r="H689" s="3">
        <v>63</v>
      </c>
      <c r="I689" s="3"/>
      <c r="J689" s="3"/>
      <c r="K689" s="3"/>
      <c r="L689" s="3"/>
      <c r="M689" s="3"/>
      <c r="N689" s="3"/>
      <c r="P689" s="2"/>
      <c r="R689" s="2"/>
      <c r="T689" s="2"/>
      <c r="V689" s="2"/>
    </row>
    <row r="690" spans="2:22" ht="32.1" customHeight="1" x14ac:dyDescent="0.25">
      <c r="B690" s="44" t="str">
        <f>_xlfn.CONCAT( VLOOKUP(tbGemLevels[[#This Row],[Name]],tbGems[],MATCH("Prefix",tbGems[#Headers],0),FALSE),".",tbGemLevels[[#This Row],[Level]]," ",tbGemLevels[[#This Row],[Name]])</f>
        <v>6.14.138.8 Divine Ire</v>
      </c>
      <c r="C690" s="2" t="s">
        <v>317</v>
      </c>
      <c r="D690" s="3">
        <v>8</v>
      </c>
      <c r="E690" s="3">
        <v>46</v>
      </c>
      <c r="F690" s="3">
        <v>46</v>
      </c>
      <c r="G690" s="3">
        <v>0</v>
      </c>
      <c r="H690" s="3">
        <v>66</v>
      </c>
      <c r="I690" s="3"/>
      <c r="J690" s="3"/>
      <c r="K690" s="3"/>
      <c r="L690" s="3"/>
      <c r="M690" s="3"/>
      <c r="N690" s="3"/>
      <c r="P690" s="2"/>
      <c r="R690" s="2"/>
      <c r="T690" s="2"/>
      <c r="V690" s="2"/>
    </row>
    <row r="691" spans="2:22" ht="32.1" customHeight="1" x14ac:dyDescent="0.25">
      <c r="B691" s="44" t="str">
        <f>_xlfn.CONCAT( VLOOKUP(tbGemLevels[[#This Row],[Name]],tbGems[],MATCH("Prefix",tbGems[#Headers],0),FALSE),".",tbGemLevels[[#This Row],[Level]]," ",tbGemLevels[[#This Row],[Name]])</f>
        <v>6.14.138.9 Divine Ire</v>
      </c>
      <c r="C691" s="2" t="s">
        <v>317</v>
      </c>
      <c r="D691" s="3">
        <v>9</v>
      </c>
      <c r="E691" s="3">
        <v>48</v>
      </c>
      <c r="F691" s="3">
        <v>48</v>
      </c>
      <c r="G691" s="3">
        <v>0</v>
      </c>
      <c r="H691" s="3">
        <v>68</v>
      </c>
      <c r="I691" s="3"/>
      <c r="J691" s="3"/>
      <c r="K691" s="3"/>
      <c r="L691" s="3"/>
      <c r="M691" s="3"/>
      <c r="N691" s="3"/>
      <c r="P691" s="2"/>
      <c r="R691" s="2"/>
      <c r="T691" s="2"/>
      <c r="V691" s="2"/>
    </row>
    <row r="692" spans="2:22" ht="32.1" customHeight="1" x14ac:dyDescent="0.25">
      <c r="B692" s="44" t="str">
        <f>_xlfn.CONCAT( VLOOKUP(tbGemLevels[[#This Row],[Name]],tbGems[],MATCH("Prefix",tbGems[#Headers],0),FALSE),".",tbGemLevels[[#This Row],[Level]]," ",tbGemLevels[[#This Row],[Name]])</f>
        <v>6.14.138.10 Divine Ire</v>
      </c>
      <c r="C692" s="2" t="s">
        <v>317</v>
      </c>
      <c r="D692" s="3">
        <v>10</v>
      </c>
      <c r="E692" s="3">
        <v>50</v>
      </c>
      <c r="F692" s="3">
        <v>49</v>
      </c>
      <c r="G692" s="3">
        <v>0</v>
      </c>
      <c r="H692" s="3">
        <v>71</v>
      </c>
      <c r="I692" s="3"/>
      <c r="J692" s="3"/>
      <c r="K692" s="3"/>
      <c r="L692" s="3"/>
      <c r="M692" s="3"/>
      <c r="N692" s="3"/>
      <c r="P692" s="2"/>
      <c r="R692" s="2"/>
      <c r="T692" s="2"/>
      <c r="V692" s="2"/>
    </row>
    <row r="693" spans="2:22" ht="32.1" customHeight="1" x14ac:dyDescent="0.25">
      <c r="B693" s="44" t="str">
        <f>_xlfn.CONCAT( VLOOKUP(tbGemLevels[[#This Row],[Name]],tbGems[],MATCH("Prefix",tbGems[#Headers],0),FALSE),".",tbGemLevels[[#This Row],[Level]]," ",tbGemLevels[[#This Row],[Name]])</f>
        <v>6.14.138.11 Divine Ire</v>
      </c>
      <c r="C693" s="2" t="s">
        <v>317</v>
      </c>
      <c r="D693" s="3">
        <v>11</v>
      </c>
      <c r="E693" s="3">
        <v>52</v>
      </c>
      <c r="F693" s="3">
        <v>51</v>
      </c>
      <c r="G693" s="3">
        <v>0</v>
      </c>
      <c r="H693" s="3">
        <v>74</v>
      </c>
      <c r="I693" s="3"/>
      <c r="J693" s="3"/>
      <c r="K693" s="3"/>
      <c r="L693" s="3"/>
      <c r="M693" s="3"/>
      <c r="N693" s="3"/>
      <c r="P693" s="2"/>
      <c r="R693" s="2"/>
      <c r="T693" s="2"/>
      <c r="V693" s="2"/>
    </row>
    <row r="694" spans="2:22" ht="32.1" customHeight="1" x14ac:dyDescent="0.25">
      <c r="B694" s="44" t="str">
        <f>_xlfn.CONCAT( VLOOKUP(tbGemLevels[[#This Row],[Name]],tbGems[],MATCH("Prefix",tbGems[#Headers],0),FALSE),".",tbGemLevels[[#This Row],[Level]]," ",tbGemLevels[[#This Row],[Name]])</f>
        <v>6.14.138.12 Divine Ire</v>
      </c>
      <c r="C694" s="2" t="s">
        <v>317</v>
      </c>
      <c r="D694" s="3">
        <v>12</v>
      </c>
      <c r="E694" s="3">
        <v>54</v>
      </c>
      <c r="F694" s="3">
        <v>53</v>
      </c>
      <c r="G694" s="3">
        <v>0</v>
      </c>
      <c r="H694" s="3">
        <v>76</v>
      </c>
      <c r="I694" s="3"/>
      <c r="J694" s="3"/>
      <c r="K694" s="3"/>
      <c r="L694" s="3"/>
      <c r="M694" s="3"/>
      <c r="N694" s="3"/>
      <c r="P694" s="2"/>
      <c r="R694" s="2"/>
      <c r="T694" s="2"/>
      <c r="V694" s="2"/>
    </row>
    <row r="695" spans="2:22" ht="32.1" customHeight="1" x14ac:dyDescent="0.25">
      <c r="B695" s="44" t="str">
        <f>_xlfn.CONCAT( VLOOKUP(tbGemLevels[[#This Row],[Name]],tbGems[],MATCH("Prefix",tbGems[#Headers],0),FALSE),".",tbGemLevels[[#This Row],[Level]]," ",tbGemLevels[[#This Row],[Name]])</f>
        <v>6.14.138.13 Divine Ire</v>
      </c>
      <c r="C695" s="2" t="s">
        <v>317</v>
      </c>
      <c r="D695" s="3">
        <v>13</v>
      </c>
      <c r="E695" s="3">
        <v>56</v>
      </c>
      <c r="F695" s="3">
        <v>55</v>
      </c>
      <c r="G695" s="3">
        <v>0</v>
      </c>
      <c r="H695" s="3">
        <v>79</v>
      </c>
      <c r="I695" s="3"/>
      <c r="J695" s="3"/>
      <c r="K695" s="3"/>
      <c r="L695" s="3"/>
      <c r="M695" s="3"/>
      <c r="N695" s="3"/>
      <c r="P695" s="2"/>
      <c r="R695" s="2"/>
      <c r="T695" s="2"/>
      <c r="V695" s="2"/>
    </row>
    <row r="696" spans="2:22" ht="32.1" customHeight="1" x14ac:dyDescent="0.25">
      <c r="B696" s="44" t="str">
        <f>_xlfn.CONCAT( VLOOKUP(tbGemLevels[[#This Row],[Name]],tbGems[],MATCH("Prefix",tbGems[#Headers],0),FALSE),".",tbGemLevels[[#This Row],[Level]]," ",tbGemLevels[[#This Row],[Name]])</f>
        <v>6.14.138.14 Divine Ire</v>
      </c>
      <c r="C696" s="2" t="s">
        <v>317</v>
      </c>
      <c r="D696" s="3">
        <v>14</v>
      </c>
      <c r="E696" s="3">
        <v>58</v>
      </c>
      <c r="F696" s="3">
        <v>57</v>
      </c>
      <c r="G696" s="3">
        <v>0</v>
      </c>
      <c r="H696" s="3">
        <v>82</v>
      </c>
      <c r="I696" s="3"/>
      <c r="J696" s="3"/>
      <c r="K696" s="3"/>
      <c r="L696" s="3"/>
      <c r="M696" s="3"/>
      <c r="N696" s="3"/>
      <c r="P696" s="2"/>
      <c r="R696" s="2"/>
      <c r="T696" s="2"/>
      <c r="V696" s="2"/>
    </row>
    <row r="697" spans="2:22" ht="32.1" customHeight="1" x14ac:dyDescent="0.25">
      <c r="B697" s="44" t="str">
        <f>_xlfn.CONCAT( VLOOKUP(tbGemLevels[[#This Row],[Name]],tbGems[],MATCH("Prefix",tbGems[#Headers],0),FALSE),".",tbGemLevels[[#This Row],[Level]]," ",tbGemLevels[[#This Row],[Name]])</f>
        <v>6.14.138.15 Divine Ire</v>
      </c>
      <c r="C697" s="2" t="s">
        <v>317</v>
      </c>
      <c r="D697" s="3">
        <v>15</v>
      </c>
      <c r="E697" s="3">
        <v>60</v>
      </c>
      <c r="F697" s="3">
        <v>59</v>
      </c>
      <c r="G697" s="3">
        <v>0</v>
      </c>
      <c r="H697" s="3">
        <v>84</v>
      </c>
      <c r="I697" s="3"/>
      <c r="J697" s="3"/>
      <c r="K697" s="3"/>
      <c r="L697" s="3"/>
      <c r="M697" s="3"/>
      <c r="N697" s="3"/>
      <c r="P697" s="2"/>
      <c r="R697" s="2"/>
      <c r="T697" s="2"/>
      <c r="V697" s="2"/>
    </row>
    <row r="698" spans="2:22" ht="32.1" customHeight="1" x14ac:dyDescent="0.25">
      <c r="B698" s="44" t="str">
        <f>_xlfn.CONCAT( VLOOKUP(tbGemLevels[[#This Row],[Name]],tbGems[],MATCH("Prefix",tbGems[#Headers],0),FALSE),".",tbGemLevels[[#This Row],[Level]]," ",tbGemLevels[[#This Row],[Name]])</f>
        <v>6.14.138.16 Divine Ire</v>
      </c>
      <c r="C698" s="2" t="s">
        <v>317</v>
      </c>
      <c r="D698" s="3">
        <v>16</v>
      </c>
      <c r="E698" s="3">
        <v>62</v>
      </c>
      <c r="F698" s="3">
        <v>60</v>
      </c>
      <c r="G698" s="3">
        <v>0</v>
      </c>
      <c r="H698" s="3">
        <v>87</v>
      </c>
      <c r="I698" s="3"/>
      <c r="J698" s="3"/>
      <c r="K698" s="3"/>
      <c r="L698" s="3"/>
      <c r="M698" s="3"/>
      <c r="N698" s="3"/>
      <c r="P698" s="2"/>
      <c r="R698" s="2"/>
      <c r="T698" s="2"/>
      <c r="V698" s="2"/>
    </row>
    <row r="699" spans="2:22" ht="32.1" customHeight="1" x14ac:dyDescent="0.25">
      <c r="B699" s="44" t="str">
        <f>_xlfn.CONCAT( VLOOKUP(tbGemLevels[[#This Row],[Name]],tbGems[],MATCH("Prefix",tbGems[#Headers],0),FALSE),".",tbGemLevels[[#This Row],[Level]]," ",tbGemLevels[[#This Row],[Name]])</f>
        <v>6.14.138.17 Divine Ire</v>
      </c>
      <c r="C699" s="2" t="s">
        <v>317</v>
      </c>
      <c r="D699" s="3">
        <v>17</v>
      </c>
      <c r="E699" s="3">
        <v>64</v>
      </c>
      <c r="F699" s="3">
        <v>62</v>
      </c>
      <c r="G699" s="3">
        <v>0</v>
      </c>
      <c r="H699" s="3">
        <v>90</v>
      </c>
      <c r="I699" s="3"/>
      <c r="J699" s="3"/>
      <c r="K699" s="3"/>
      <c r="L699" s="3"/>
      <c r="M699" s="3"/>
      <c r="N699" s="3"/>
      <c r="P699" s="2"/>
      <c r="R699" s="2"/>
      <c r="T699" s="2"/>
      <c r="V699" s="2"/>
    </row>
    <row r="700" spans="2:22" ht="32.1" customHeight="1" x14ac:dyDescent="0.25">
      <c r="B700" s="44" t="str">
        <f>_xlfn.CONCAT( VLOOKUP(tbGemLevels[[#This Row],[Name]],tbGems[],MATCH("Prefix",tbGems[#Headers],0),FALSE),".",tbGemLevels[[#This Row],[Level]]," ",tbGemLevels[[#This Row],[Name]])</f>
        <v>6.14.138.18 Divine Ire</v>
      </c>
      <c r="C700" s="2" t="s">
        <v>317</v>
      </c>
      <c r="D700" s="3">
        <v>18</v>
      </c>
      <c r="E700" s="3">
        <v>66</v>
      </c>
      <c r="F700" s="3">
        <v>64</v>
      </c>
      <c r="G700" s="3">
        <v>0</v>
      </c>
      <c r="H700" s="3">
        <v>92</v>
      </c>
      <c r="I700" s="3"/>
      <c r="J700" s="3"/>
      <c r="K700" s="3"/>
      <c r="L700" s="3"/>
      <c r="M700" s="3"/>
      <c r="N700" s="3"/>
      <c r="P700" s="2"/>
      <c r="R700" s="2"/>
      <c r="T700" s="2"/>
      <c r="V700" s="2"/>
    </row>
    <row r="701" spans="2:22" ht="32.1" customHeight="1" x14ac:dyDescent="0.25">
      <c r="B701" s="44" t="str">
        <f>_xlfn.CONCAT( VLOOKUP(tbGemLevels[[#This Row],[Name]],tbGems[],MATCH("Prefix",tbGems[#Headers],0),FALSE),".",tbGemLevels[[#This Row],[Level]]," ",tbGemLevels[[#This Row],[Name]])</f>
        <v>6.14.138.19 Divine Ire</v>
      </c>
      <c r="C701" s="2" t="s">
        <v>317</v>
      </c>
      <c r="D701" s="3">
        <v>19</v>
      </c>
      <c r="E701" s="3">
        <v>68</v>
      </c>
      <c r="F701" s="3">
        <v>66</v>
      </c>
      <c r="G701" s="3">
        <v>0</v>
      </c>
      <c r="H701" s="3">
        <v>95</v>
      </c>
      <c r="I701" s="3"/>
      <c r="J701" s="3"/>
      <c r="K701" s="3"/>
      <c r="L701" s="3"/>
      <c r="M701" s="3"/>
      <c r="N701" s="3"/>
      <c r="P701" s="2"/>
      <c r="R701" s="2"/>
      <c r="T701" s="2"/>
      <c r="V701" s="2"/>
    </row>
    <row r="702" spans="2:22" ht="32.1" customHeight="1" x14ac:dyDescent="0.25">
      <c r="B702" s="44" t="str">
        <f>_xlfn.CONCAT( VLOOKUP(tbGemLevels[[#This Row],[Name]],tbGems[],MATCH("Prefix",tbGems[#Headers],0),FALSE),".",tbGemLevels[[#This Row],[Level]]," ",tbGemLevels[[#This Row],[Name]])</f>
        <v>6.14.138.20 Divine Ire</v>
      </c>
      <c r="C702" s="2" t="s">
        <v>317</v>
      </c>
      <c r="D702" s="3">
        <v>20</v>
      </c>
      <c r="E702" s="3">
        <v>70</v>
      </c>
      <c r="F702" s="3">
        <v>68</v>
      </c>
      <c r="G702" s="3">
        <v>0</v>
      </c>
      <c r="H702" s="3">
        <v>98</v>
      </c>
      <c r="I702" s="3"/>
      <c r="J702" s="3"/>
      <c r="K702" s="3"/>
      <c r="L702" s="3"/>
      <c r="M702" s="3"/>
      <c r="N702" s="3"/>
      <c r="P702" s="2"/>
      <c r="R702" s="2"/>
      <c r="T702" s="2"/>
      <c r="V702" s="2"/>
    </row>
    <row r="703" spans="2:22" ht="32.1" customHeight="1" x14ac:dyDescent="0.25">
      <c r="B703" s="44" t="str">
        <f>_xlfn.CONCAT( VLOOKUP(tbGemLevels[[#This Row],[Name]],tbGems[],MATCH("Prefix",tbGems[#Headers],0),FALSE),".",tbGemLevels[[#This Row],[Level]]," ",tbGemLevels[[#This Row],[Name]])</f>
        <v>6.14.138.21 Divine Ire</v>
      </c>
      <c r="C703" s="2" t="s">
        <v>317</v>
      </c>
      <c r="D703" s="3">
        <v>21</v>
      </c>
      <c r="E703" s="3">
        <v>72</v>
      </c>
      <c r="F703" s="3">
        <v>70</v>
      </c>
      <c r="G703" s="3">
        <v>0</v>
      </c>
      <c r="H703" s="3">
        <v>100</v>
      </c>
      <c r="I703" s="3"/>
      <c r="J703" s="3"/>
      <c r="K703" s="3"/>
      <c r="L703" s="3"/>
      <c r="M703" s="3"/>
      <c r="N703" s="3"/>
      <c r="P703" s="2"/>
      <c r="R703" s="2"/>
      <c r="T703" s="2"/>
      <c r="V703" s="2"/>
    </row>
    <row r="704" spans="2:22" ht="32.1" customHeight="1" x14ac:dyDescent="0.25">
      <c r="B704" s="44" t="str">
        <f>_xlfn.CONCAT( VLOOKUP(tbGemLevels[[#This Row],[Name]],tbGems[],MATCH("Prefix",tbGems[#Headers],0),FALSE),".",tbGemLevels[[#This Row],[Level]]," ",tbGemLevels[[#This Row],[Name]])</f>
        <v>6.14.138.22 Divine Ire</v>
      </c>
      <c r="C704" s="2" t="s">
        <v>317</v>
      </c>
      <c r="D704" s="3">
        <v>22</v>
      </c>
      <c r="E704" s="3">
        <v>74</v>
      </c>
      <c r="F704" s="3" t="s">
        <v>269</v>
      </c>
      <c r="G704" s="3">
        <v>0</v>
      </c>
      <c r="H704" s="3" t="s">
        <v>269</v>
      </c>
      <c r="I704" s="3"/>
      <c r="J704" s="3"/>
      <c r="K704" s="3"/>
      <c r="L704" s="3"/>
      <c r="M704" s="3"/>
      <c r="N704" s="3"/>
      <c r="P704" s="2"/>
      <c r="R704" s="2"/>
      <c r="T704" s="2"/>
      <c r="V704" s="2"/>
    </row>
    <row r="705" spans="2:22" ht="32.1" customHeight="1" x14ac:dyDescent="0.25">
      <c r="B705" s="44" t="str">
        <f>_xlfn.CONCAT( VLOOKUP(tbGemLevels[[#This Row],[Name]],tbGems[],MATCH("Prefix",tbGems[#Headers],0),FALSE),".",tbGemLevels[[#This Row],[Level]]," ",tbGemLevels[[#This Row],[Name]])</f>
        <v>6.14.138.23 Divine Ire</v>
      </c>
      <c r="C705" s="2" t="s">
        <v>317</v>
      </c>
      <c r="D705" s="3">
        <v>23</v>
      </c>
      <c r="E705" s="3">
        <v>76</v>
      </c>
      <c r="F705" s="3" t="s">
        <v>269</v>
      </c>
      <c r="G705" s="3">
        <v>0</v>
      </c>
      <c r="H705" s="3" t="s">
        <v>269</v>
      </c>
      <c r="I705" s="3"/>
      <c r="J705" s="3"/>
      <c r="K705" s="3"/>
      <c r="L705" s="3"/>
      <c r="M705" s="3"/>
      <c r="N705" s="3"/>
      <c r="P705" s="2"/>
      <c r="R705" s="2"/>
      <c r="T705" s="2"/>
      <c r="V705" s="2"/>
    </row>
    <row r="706" spans="2:22" ht="32.1" customHeight="1" x14ac:dyDescent="0.25">
      <c r="B706" s="44" t="str">
        <f>_xlfn.CONCAT( VLOOKUP(tbGemLevels[[#This Row],[Name]],tbGems[],MATCH("Prefix",tbGems[#Headers],0),FALSE),".",tbGemLevels[[#This Row],[Level]]," ",tbGemLevels[[#This Row],[Name]])</f>
        <v>6.14.138.24 Divine Ire</v>
      </c>
      <c r="C706" s="2" t="s">
        <v>317</v>
      </c>
      <c r="D706" s="3">
        <v>24</v>
      </c>
      <c r="E706" s="3">
        <v>78</v>
      </c>
      <c r="F706" s="3" t="s">
        <v>269</v>
      </c>
      <c r="G706" s="3">
        <v>0</v>
      </c>
      <c r="H706" s="3" t="s">
        <v>269</v>
      </c>
      <c r="I706" s="3"/>
      <c r="J706" s="3"/>
      <c r="K706" s="3"/>
      <c r="L706" s="3"/>
      <c r="M706" s="3"/>
      <c r="N706" s="3"/>
      <c r="P706" s="2"/>
      <c r="R706" s="2"/>
      <c r="T706" s="2"/>
      <c r="V706" s="2"/>
    </row>
    <row r="707" spans="2:22" ht="32.1" customHeight="1" x14ac:dyDescent="0.25">
      <c r="B707" s="44" t="str">
        <f>_xlfn.CONCAT( VLOOKUP(tbGemLevels[[#This Row],[Name]],tbGems[],MATCH("Prefix",tbGems[#Headers],0),FALSE),".",tbGemLevels[[#This Row],[Level]]," ",tbGemLevels[[#This Row],[Name]])</f>
        <v>6.14.138.25 Divine Ire</v>
      </c>
      <c r="C707" s="2" t="s">
        <v>317</v>
      </c>
      <c r="D707" s="3">
        <v>25</v>
      </c>
      <c r="E707" s="3">
        <v>80</v>
      </c>
      <c r="F707" s="3" t="s">
        <v>269</v>
      </c>
      <c r="G707" s="3">
        <v>0</v>
      </c>
      <c r="H707" s="3" t="s">
        <v>269</v>
      </c>
      <c r="I707" s="3"/>
      <c r="J707" s="3"/>
      <c r="K707" s="3"/>
      <c r="L707" s="3"/>
      <c r="M707" s="3"/>
      <c r="N707" s="3"/>
      <c r="P707" s="2"/>
      <c r="R707" s="2"/>
      <c r="T707" s="2"/>
      <c r="V707" s="2"/>
    </row>
    <row r="708" spans="2:22" ht="32.1" customHeight="1" x14ac:dyDescent="0.25">
      <c r="B708" s="44" t="str">
        <f>_xlfn.CONCAT( VLOOKUP(tbGemLevels[[#This Row],[Name]],tbGems[],MATCH("Prefix",tbGems[#Headers],0),FALSE),".",tbGemLevels[[#This Row],[Level]]," ",tbGemLevels[[#This Row],[Name]])</f>
        <v>6.14.138.26 Divine Ire</v>
      </c>
      <c r="C708" s="2" t="s">
        <v>317</v>
      </c>
      <c r="D708" s="3">
        <v>26</v>
      </c>
      <c r="E708" s="3">
        <v>82</v>
      </c>
      <c r="F708" s="3" t="s">
        <v>269</v>
      </c>
      <c r="G708" s="3">
        <v>0</v>
      </c>
      <c r="H708" s="3" t="s">
        <v>269</v>
      </c>
      <c r="I708" s="3"/>
      <c r="J708" s="3"/>
      <c r="K708" s="3"/>
      <c r="L708" s="3"/>
      <c r="M708" s="3"/>
      <c r="N708" s="3"/>
      <c r="P708" s="2"/>
      <c r="R708" s="2"/>
      <c r="T708" s="2"/>
      <c r="V708" s="2"/>
    </row>
    <row r="709" spans="2:22" ht="32.1" customHeight="1" x14ac:dyDescent="0.25">
      <c r="B709" s="44" t="str">
        <f>_xlfn.CONCAT( VLOOKUP(tbGemLevels[[#This Row],[Name]],tbGems[],MATCH("Prefix",tbGems[#Headers],0),FALSE),".",tbGemLevels[[#This Row],[Level]]," ",tbGemLevels[[#This Row],[Name]])</f>
        <v>6.14.138.27 Divine Ire</v>
      </c>
      <c r="C709" s="2" t="s">
        <v>317</v>
      </c>
      <c r="D709" s="3">
        <v>27</v>
      </c>
      <c r="E709" s="3">
        <v>84</v>
      </c>
      <c r="F709" s="3" t="s">
        <v>269</v>
      </c>
      <c r="G709" s="3">
        <v>0</v>
      </c>
      <c r="H709" s="3" t="s">
        <v>269</v>
      </c>
      <c r="I709" s="3"/>
      <c r="J709" s="3"/>
      <c r="K709" s="3"/>
      <c r="L709" s="3"/>
      <c r="M709" s="3"/>
      <c r="N709" s="3"/>
      <c r="P709" s="2"/>
      <c r="R709" s="2"/>
      <c r="T709" s="2"/>
      <c r="V709" s="2"/>
    </row>
    <row r="710" spans="2:22" ht="32.1" customHeight="1" x14ac:dyDescent="0.25">
      <c r="B710" s="44" t="str">
        <f>_xlfn.CONCAT( VLOOKUP(tbGemLevels[[#This Row],[Name]],tbGems[],MATCH("Prefix",tbGems[#Headers],0),FALSE),".",tbGemLevels[[#This Row],[Level]]," ",tbGemLevels[[#This Row],[Name]])</f>
        <v>6.14.138.28 Divine Ire</v>
      </c>
      <c r="C710" s="2" t="s">
        <v>317</v>
      </c>
      <c r="D710" s="3">
        <v>28</v>
      </c>
      <c r="E710" s="3">
        <v>86</v>
      </c>
      <c r="F710" s="3" t="s">
        <v>269</v>
      </c>
      <c r="G710" s="3">
        <v>0</v>
      </c>
      <c r="H710" s="3" t="s">
        <v>269</v>
      </c>
      <c r="I710" s="3"/>
      <c r="J710" s="3"/>
      <c r="K710" s="3"/>
      <c r="L710" s="3"/>
      <c r="M710" s="3"/>
      <c r="N710" s="3"/>
      <c r="P710" s="2"/>
      <c r="R710" s="2"/>
      <c r="T710" s="2"/>
      <c r="V710" s="2"/>
    </row>
    <row r="711" spans="2:22" ht="32.1" customHeight="1" x14ac:dyDescent="0.25">
      <c r="B711" s="44" t="str">
        <f>_xlfn.CONCAT( VLOOKUP(tbGemLevels[[#This Row],[Name]],tbGems[],MATCH("Prefix",tbGems[#Headers],0),FALSE),".",tbGemLevels[[#This Row],[Level]]," ",tbGemLevels[[#This Row],[Name]])</f>
        <v>6.14.138.29 Divine Ire</v>
      </c>
      <c r="C711" s="2" t="s">
        <v>317</v>
      </c>
      <c r="D711" s="3">
        <v>29</v>
      </c>
      <c r="E711" s="3">
        <v>88</v>
      </c>
      <c r="F711" s="3" t="s">
        <v>269</v>
      </c>
      <c r="G711" s="3">
        <v>0</v>
      </c>
      <c r="H711" s="3" t="s">
        <v>269</v>
      </c>
      <c r="I711" s="3"/>
      <c r="J711" s="3"/>
      <c r="K711" s="3"/>
      <c r="L711" s="3"/>
      <c r="M711" s="3"/>
      <c r="N711" s="3"/>
      <c r="P711" s="2"/>
      <c r="R711" s="2"/>
      <c r="T711" s="2"/>
      <c r="V711" s="2"/>
    </row>
    <row r="712" spans="2:22" ht="32.1" customHeight="1" x14ac:dyDescent="0.25">
      <c r="B712" s="44" t="str">
        <f>_xlfn.CONCAT( VLOOKUP(tbGemLevels[[#This Row],[Name]],tbGems[],MATCH("Prefix",tbGems[#Headers],0),FALSE),".",tbGemLevels[[#This Row],[Level]]," ",tbGemLevels[[#This Row],[Name]])</f>
        <v>6.14.138.30 Divine Ire</v>
      </c>
      <c r="C712" s="2" t="s">
        <v>317</v>
      </c>
      <c r="D712" s="3">
        <v>30</v>
      </c>
      <c r="E712" s="3">
        <v>90</v>
      </c>
      <c r="F712" s="3" t="s">
        <v>269</v>
      </c>
      <c r="G712" s="3">
        <v>0</v>
      </c>
      <c r="H712" s="3" t="s">
        <v>269</v>
      </c>
      <c r="I712" s="3"/>
      <c r="J712" s="3"/>
      <c r="K712" s="3"/>
      <c r="L712" s="3"/>
      <c r="M712" s="3"/>
      <c r="N712" s="3"/>
      <c r="P712" s="2"/>
      <c r="R712" s="2"/>
      <c r="T712" s="2"/>
      <c r="V712" s="2"/>
    </row>
    <row r="713" spans="2:22" ht="32.1" customHeight="1" x14ac:dyDescent="0.25">
      <c r="B713" s="44" t="str">
        <f>_xlfn.CONCAT( VLOOKUP(tbGemLevels[[#This Row],[Name]],tbGems[],MATCH("Prefix",tbGems[#Headers],0),FALSE),".",tbGemLevels[[#This Row],[Level]]," ",tbGemLevels[[#This Row],[Name]])</f>
        <v>6.14.138.31 Divine Ire</v>
      </c>
      <c r="C713" s="2" t="s">
        <v>317</v>
      </c>
      <c r="D713" s="3">
        <v>31</v>
      </c>
      <c r="E713" s="3">
        <v>4</v>
      </c>
      <c r="F713" s="3" t="s">
        <v>269</v>
      </c>
      <c r="G713" s="3">
        <v>0</v>
      </c>
      <c r="H713" s="3" t="s">
        <v>269</v>
      </c>
      <c r="I713" s="3"/>
      <c r="J713" s="3"/>
      <c r="K713" s="3"/>
      <c r="L713" s="3"/>
      <c r="M713" s="3"/>
      <c r="N713" s="3"/>
      <c r="P713" s="2"/>
      <c r="R713" s="2"/>
      <c r="T713" s="2"/>
      <c r="V713" s="2"/>
    </row>
    <row r="714" spans="2:22" ht="32.1" customHeight="1" x14ac:dyDescent="0.25">
      <c r="B714" s="44" t="str">
        <f>_xlfn.CONCAT( VLOOKUP(tbGemLevels[[#This Row],[Name]],tbGems[],MATCH("Prefix",tbGems[#Headers],0),FALSE),".",tbGemLevels[[#This Row],[Level]]," ",tbGemLevels[[#This Row],[Name]])</f>
        <v>6.14.138.32 Divine Ire</v>
      </c>
      <c r="C714" s="2" t="s">
        <v>317</v>
      </c>
      <c r="D714" s="3">
        <v>32</v>
      </c>
      <c r="E714" s="3">
        <v>92</v>
      </c>
      <c r="F714" s="3" t="s">
        <v>269</v>
      </c>
      <c r="G714" s="3">
        <v>0</v>
      </c>
      <c r="H714" s="3" t="s">
        <v>269</v>
      </c>
      <c r="I714" s="3"/>
      <c r="J714" s="3"/>
      <c r="K714" s="3"/>
      <c r="L714" s="3"/>
      <c r="M714" s="3"/>
      <c r="N714" s="3"/>
      <c r="P714" s="2"/>
      <c r="R714" s="2"/>
      <c r="T714" s="2"/>
      <c r="V714" s="2"/>
    </row>
    <row r="715" spans="2:22" ht="32.1" customHeight="1" x14ac:dyDescent="0.25">
      <c r="B715" s="44" t="str">
        <f>_xlfn.CONCAT( VLOOKUP(tbGemLevels[[#This Row],[Name]],tbGems[],MATCH("Prefix",tbGems[#Headers],0),FALSE),".",tbGemLevels[[#This Row],[Level]]," ",tbGemLevels[[#This Row],[Name]])</f>
        <v>6.14.138.33 Divine Ire</v>
      </c>
      <c r="C715" s="2" t="s">
        <v>317</v>
      </c>
      <c r="D715" s="3">
        <v>33</v>
      </c>
      <c r="E715" s="3">
        <v>93</v>
      </c>
      <c r="F715" s="3" t="s">
        <v>269</v>
      </c>
      <c r="G715" s="3">
        <v>0</v>
      </c>
      <c r="H715" s="3" t="s">
        <v>269</v>
      </c>
      <c r="I715" s="3"/>
      <c r="J715" s="3"/>
      <c r="K715" s="3"/>
      <c r="L715" s="3"/>
      <c r="M715" s="3"/>
      <c r="N715" s="3"/>
      <c r="P715" s="2"/>
      <c r="R715" s="2"/>
      <c r="T715" s="2"/>
      <c r="V715" s="2"/>
    </row>
    <row r="716" spans="2:22" ht="32.1" customHeight="1" x14ac:dyDescent="0.25">
      <c r="B716" s="44" t="str">
        <f>_xlfn.CONCAT( VLOOKUP(tbGemLevels[[#This Row],[Name]],tbGems[],MATCH("Prefix",tbGems[#Headers],0),FALSE),".",tbGemLevels[[#This Row],[Level]]," ",tbGemLevels[[#This Row],[Name]])</f>
        <v>6.14.138.34 Divine Ire</v>
      </c>
      <c r="C716" s="2" t="s">
        <v>317</v>
      </c>
      <c r="D716" s="3">
        <v>34</v>
      </c>
      <c r="E716" s="3">
        <v>94</v>
      </c>
      <c r="F716" s="3" t="s">
        <v>269</v>
      </c>
      <c r="G716" s="3">
        <v>0</v>
      </c>
      <c r="H716" s="3" t="s">
        <v>269</v>
      </c>
      <c r="I716" s="3"/>
      <c r="J716" s="3"/>
      <c r="K716" s="3"/>
      <c r="L716" s="3"/>
      <c r="M716" s="3"/>
      <c r="N716" s="3"/>
      <c r="P716" s="2"/>
      <c r="R716" s="2"/>
      <c r="T716" s="2"/>
      <c r="V716" s="2"/>
    </row>
    <row r="717" spans="2:22" ht="32.1" customHeight="1" x14ac:dyDescent="0.25">
      <c r="B717" s="44" t="str">
        <f>_xlfn.CONCAT( VLOOKUP(tbGemLevels[[#This Row],[Name]],tbGems[],MATCH("Prefix",tbGems[#Headers],0),FALSE),".",tbGemLevels[[#This Row],[Level]]," ",tbGemLevels[[#This Row],[Name]])</f>
        <v>6.14.138.35 Divine Ire</v>
      </c>
      <c r="C717" s="2" t="s">
        <v>317</v>
      </c>
      <c r="D717" s="3">
        <v>35</v>
      </c>
      <c r="E717" s="3">
        <v>95</v>
      </c>
      <c r="F717" s="3" t="s">
        <v>269</v>
      </c>
      <c r="G717" s="3">
        <v>0</v>
      </c>
      <c r="H717" s="3" t="s">
        <v>269</v>
      </c>
      <c r="I717" s="3"/>
      <c r="J717" s="3"/>
      <c r="K717" s="3"/>
      <c r="L717" s="3"/>
      <c r="M717" s="3"/>
      <c r="N717" s="3"/>
      <c r="P717" s="2"/>
      <c r="R717" s="2"/>
      <c r="T717" s="2"/>
      <c r="V717" s="2"/>
    </row>
    <row r="718" spans="2:22" ht="32.1" customHeight="1" x14ac:dyDescent="0.25">
      <c r="B718" s="44" t="str">
        <f>_xlfn.CONCAT( VLOOKUP(tbGemLevels[[#This Row],[Name]],tbGems[],MATCH("Prefix",tbGems[#Headers],0),FALSE),".",tbGemLevels[[#This Row],[Level]]," ",tbGemLevels[[#This Row],[Name]])</f>
        <v>6.14.138.36 Divine Ire</v>
      </c>
      <c r="C718" s="2" t="s">
        <v>317</v>
      </c>
      <c r="D718" s="3">
        <v>36</v>
      </c>
      <c r="E718" s="3">
        <v>96</v>
      </c>
      <c r="F718" s="3" t="s">
        <v>269</v>
      </c>
      <c r="G718" s="3">
        <v>0</v>
      </c>
      <c r="H718" s="3" t="s">
        <v>269</v>
      </c>
      <c r="I718" s="3"/>
      <c r="J718" s="3"/>
      <c r="K718" s="3"/>
      <c r="L718" s="3"/>
      <c r="M718" s="3"/>
      <c r="N718" s="3"/>
      <c r="P718" s="2"/>
      <c r="R718" s="2"/>
      <c r="T718" s="2"/>
      <c r="V718" s="2"/>
    </row>
    <row r="719" spans="2:22" ht="32.1" customHeight="1" x14ac:dyDescent="0.25">
      <c r="B719" s="44" t="str">
        <f>_xlfn.CONCAT( VLOOKUP(tbGemLevels[[#This Row],[Name]],tbGems[],MATCH("Prefix",tbGems[#Headers],0),FALSE),".",tbGemLevels[[#This Row],[Level]]," ",tbGemLevels[[#This Row],[Name]])</f>
        <v>6.14.138.37 Divine Ire</v>
      </c>
      <c r="C719" s="2" t="s">
        <v>317</v>
      </c>
      <c r="D719" s="3">
        <v>37</v>
      </c>
      <c r="E719" s="3">
        <v>97</v>
      </c>
      <c r="F719" s="3" t="s">
        <v>269</v>
      </c>
      <c r="G719" s="3">
        <v>0</v>
      </c>
      <c r="H719" s="3" t="s">
        <v>269</v>
      </c>
      <c r="I719" s="3"/>
      <c r="J719" s="3"/>
      <c r="K719" s="3"/>
      <c r="L719" s="3"/>
      <c r="M719" s="3"/>
      <c r="N719" s="3"/>
      <c r="P719" s="2"/>
      <c r="R719" s="2"/>
      <c r="T719" s="2"/>
      <c r="V719" s="2"/>
    </row>
    <row r="720" spans="2:22" ht="32.1" customHeight="1" x14ac:dyDescent="0.25">
      <c r="B720" s="44" t="str">
        <f>_xlfn.CONCAT( VLOOKUP(tbGemLevels[[#This Row],[Name]],tbGems[],MATCH("Prefix",tbGems[#Headers],0),FALSE),".",tbGemLevels[[#This Row],[Level]]," ",tbGemLevels[[#This Row],[Name]])</f>
        <v>6.14.138.38 Divine Ire</v>
      </c>
      <c r="C720" s="2" t="s">
        <v>317</v>
      </c>
      <c r="D720" s="3">
        <v>38</v>
      </c>
      <c r="E720" s="3">
        <v>98</v>
      </c>
      <c r="F720" s="3" t="s">
        <v>269</v>
      </c>
      <c r="G720" s="3">
        <v>0</v>
      </c>
      <c r="H720" s="3" t="s">
        <v>269</v>
      </c>
      <c r="I720" s="3"/>
      <c r="J720" s="3"/>
      <c r="K720" s="3"/>
      <c r="L720" s="3"/>
      <c r="M720" s="3"/>
      <c r="N720" s="3"/>
      <c r="P720" s="2"/>
      <c r="R720" s="2"/>
      <c r="T720" s="2"/>
      <c r="V720" s="2"/>
    </row>
    <row r="721" spans="2:22" ht="32.1" customHeight="1" x14ac:dyDescent="0.25">
      <c r="B721" s="44" t="str">
        <f>_xlfn.CONCAT( VLOOKUP(tbGemLevels[[#This Row],[Name]],tbGems[],MATCH("Prefix",tbGems[#Headers],0),FALSE),".",tbGemLevels[[#This Row],[Level]]," ",tbGemLevels[[#This Row],[Name]])</f>
        <v>6.14.138.39 Divine Ire</v>
      </c>
      <c r="C721" s="2" t="s">
        <v>317</v>
      </c>
      <c r="D721" s="3">
        <v>39</v>
      </c>
      <c r="E721" s="3">
        <v>99</v>
      </c>
      <c r="F721" s="3" t="s">
        <v>269</v>
      </c>
      <c r="G721" s="3">
        <v>0</v>
      </c>
      <c r="H721" s="3" t="s">
        <v>269</v>
      </c>
      <c r="I721" s="3"/>
      <c r="J721" s="3"/>
      <c r="K721" s="3"/>
      <c r="L721" s="3"/>
      <c r="M721" s="3"/>
      <c r="N721" s="3"/>
      <c r="P721" s="2"/>
      <c r="R721" s="2"/>
      <c r="T721" s="2"/>
      <c r="V721" s="2"/>
    </row>
    <row r="722" spans="2:22" ht="32.1" customHeight="1" x14ac:dyDescent="0.25">
      <c r="B722" s="44" t="str">
        <f>_xlfn.CONCAT( VLOOKUP(tbGemLevels[[#This Row],[Name]],tbGems[],MATCH("Prefix",tbGems[#Headers],0),FALSE),".",tbGemLevels[[#This Row],[Level]]," ",tbGemLevels[[#This Row],[Name]])</f>
        <v>6.14.138.40 Divine Ire</v>
      </c>
      <c r="C722" s="2" t="s">
        <v>317</v>
      </c>
      <c r="D722" s="3">
        <v>40</v>
      </c>
      <c r="E722" s="3">
        <v>100</v>
      </c>
      <c r="F722" s="3" t="s">
        <v>269</v>
      </c>
      <c r="G722" s="3">
        <v>0</v>
      </c>
      <c r="H722" s="3" t="s">
        <v>269</v>
      </c>
      <c r="I722" s="3"/>
      <c r="J722" s="3"/>
      <c r="K722" s="3"/>
      <c r="L722" s="3"/>
      <c r="M722" s="3"/>
      <c r="N722" s="3"/>
      <c r="P722" s="2"/>
      <c r="R722" s="2"/>
      <c r="T722" s="2"/>
      <c r="V722" s="2"/>
    </row>
    <row r="723" spans="2:22" ht="32.1" customHeight="1" x14ac:dyDescent="0.25">
      <c r="B723" s="44" t="str">
        <f>_xlfn.CONCAT( VLOOKUP(tbGemLevels[[#This Row],[Name]],tbGems[],MATCH("Prefix",tbGems[#Headers],0),FALSE),".",tbGemLevels[[#This Row],[Level]]," ",tbGemLevels[[#This Row],[Name]])</f>
        <v>6.13.331.1 Siege Ballista</v>
      </c>
      <c r="C723" s="2" t="s">
        <v>244</v>
      </c>
      <c r="D723" s="3">
        <v>1</v>
      </c>
      <c r="E723" s="3">
        <v>12</v>
      </c>
      <c r="F723" s="3">
        <v>0</v>
      </c>
      <c r="G723" s="3">
        <v>33</v>
      </c>
      <c r="H723" s="3">
        <v>0</v>
      </c>
      <c r="I723" s="3"/>
      <c r="J723" s="3"/>
      <c r="K723" s="3"/>
      <c r="L723" s="3"/>
      <c r="M723" s="3"/>
      <c r="N723" s="3"/>
      <c r="P723" s="2"/>
      <c r="R723" s="2"/>
      <c r="T723" s="2"/>
      <c r="V723" s="2"/>
    </row>
    <row r="724" spans="2:22" ht="32.1" customHeight="1" x14ac:dyDescent="0.25">
      <c r="B724" s="44" t="str">
        <f>_xlfn.CONCAT( VLOOKUP(tbGemLevels[[#This Row],[Name]],tbGems[],MATCH("Prefix",tbGems[#Headers],0),FALSE),".",tbGemLevels[[#This Row],[Level]]," ",tbGemLevels[[#This Row],[Name]])</f>
        <v>6.13.331.2 Siege Ballista</v>
      </c>
      <c r="C724" s="2" t="s">
        <v>244</v>
      </c>
      <c r="D724" s="3">
        <v>2</v>
      </c>
      <c r="E724" s="3">
        <v>15</v>
      </c>
      <c r="F724" s="3">
        <v>0</v>
      </c>
      <c r="G724" s="3">
        <v>39</v>
      </c>
      <c r="H724" s="3">
        <v>0</v>
      </c>
      <c r="I724" s="3"/>
      <c r="J724" s="3"/>
      <c r="K724" s="3"/>
      <c r="L724" s="3"/>
      <c r="M724" s="3"/>
      <c r="N724" s="3"/>
      <c r="P724" s="2"/>
      <c r="R724" s="2"/>
      <c r="T724" s="2"/>
      <c r="V724" s="2"/>
    </row>
    <row r="725" spans="2:22" ht="32.1" customHeight="1" x14ac:dyDescent="0.25">
      <c r="B725" s="44" t="str">
        <f>_xlfn.CONCAT( VLOOKUP(tbGemLevels[[#This Row],[Name]],tbGems[],MATCH("Prefix",tbGems[#Headers],0),FALSE),".",tbGemLevels[[#This Row],[Level]]," ",tbGemLevels[[#This Row],[Name]])</f>
        <v>6.13.331.3 Siege Ballista</v>
      </c>
      <c r="C725" s="2" t="s">
        <v>244</v>
      </c>
      <c r="D725" s="3">
        <v>3</v>
      </c>
      <c r="E725" s="3">
        <v>19</v>
      </c>
      <c r="F725" s="3">
        <v>0</v>
      </c>
      <c r="G725" s="3">
        <v>48</v>
      </c>
      <c r="H725" s="3">
        <v>0</v>
      </c>
      <c r="I725" s="3"/>
      <c r="J725" s="3"/>
      <c r="K725" s="3"/>
      <c r="L725" s="3"/>
      <c r="M725" s="3"/>
      <c r="N725" s="3"/>
      <c r="P725" s="2"/>
      <c r="R725" s="2"/>
      <c r="T725" s="2"/>
      <c r="V725" s="2"/>
    </row>
    <row r="726" spans="2:22" ht="32.1" customHeight="1" x14ac:dyDescent="0.25">
      <c r="B726" s="44" t="str">
        <f>_xlfn.CONCAT( VLOOKUP(tbGemLevels[[#This Row],[Name]],tbGems[],MATCH("Prefix",tbGems[#Headers],0),FALSE),".",tbGemLevels[[#This Row],[Level]]," ",tbGemLevels[[#This Row],[Name]])</f>
        <v>6.13.331.4 Siege Ballista</v>
      </c>
      <c r="C726" s="2" t="s">
        <v>244</v>
      </c>
      <c r="D726" s="3">
        <v>4</v>
      </c>
      <c r="E726" s="3">
        <v>23</v>
      </c>
      <c r="F726" s="3">
        <v>0</v>
      </c>
      <c r="G726" s="3">
        <v>56</v>
      </c>
      <c r="H726" s="3">
        <v>0</v>
      </c>
      <c r="I726" s="3"/>
      <c r="J726" s="3"/>
      <c r="K726" s="3"/>
      <c r="L726" s="3"/>
      <c r="M726" s="3"/>
      <c r="N726" s="3"/>
      <c r="P726" s="2"/>
      <c r="R726" s="2"/>
      <c r="T726" s="2"/>
      <c r="V726" s="2"/>
    </row>
    <row r="727" spans="2:22" ht="32.1" customHeight="1" x14ac:dyDescent="0.25">
      <c r="B727" s="44" t="str">
        <f>_xlfn.CONCAT( VLOOKUP(tbGemLevels[[#This Row],[Name]],tbGems[],MATCH("Prefix",tbGems[#Headers],0),FALSE),".",tbGemLevels[[#This Row],[Level]]," ",tbGemLevels[[#This Row],[Name]])</f>
        <v>6.13.331.5 Siege Ballista</v>
      </c>
      <c r="C727" s="2" t="s">
        <v>244</v>
      </c>
      <c r="D727" s="3">
        <v>5</v>
      </c>
      <c r="E727" s="3">
        <v>27</v>
      </c>
      <c r="F727" s="3">
        <v>0</v>
      </c>
      <c r="G727" s="3">
        <v>64</v>
      </c>
      <c r="H727" s="3">
        <v>0</v>
      </c>
      <c r="I727" s="3"/>
      <c r="J727" s="3"/>
      <c r="K727" s="3"/>
      <c r="L727" s="3"/>
      <c r="M727" s="3"/>
      <c r="N727" s="3"/>
      <c r="P727" s="2"/>
      <c r="R727" s="2"/>
      <c r="T727" s="2"/>
      <c r="V727" s="2"/>
    </row>
    <row r="728" spans="2:22" ht="32.1" customHeight="1" x14ac:dyDescent="0.25">
      <c r="B728" s="44" t="str">
        <f>_xlfn.CONCAT( VLOOKUP(tbGemLevels[[#This Row],[Name]],tbGems[],MATCH("Prefix",tbGems[#Headers],0),FALSE),".",tbGemLevels[[#This Row],[Level]]," ",tbGemLevels[[#This Row],[Name]])</f>
        <v>6.13.331.6 Siege Ballista</v>
      </c>
      <c r="C728" s="2" t="s">
        <v>244</v>
      </c>
      <c r="D728" s="3">
        <v>6</v>
      </c>
      <c r="E728" s="3">
        <v>31</v>
      </c>
      <c r="F728" s="3">
        <v>0</v>
      </c>
      <c r="G728" s="3">
        <v>73</v>
      </c>
      <c r="H728" s="3">
        <v>0</v>
      </c>
      <c r="I728" s="3"/>
      <c r="J728" s="3"/>
      <c r="K728" s="3"/>
      <c r="L728" s="3"/>
      <c r="M728" s="3"/>
      <c r="N728" s="3"/>
      <c r="P728" s="2"/>
      <c r="R728" s="2"/>
      <c r="T728" s="2"/>
      <c r="V728" s="2"/>
    </row>
    <row r="729" spans="2:22" ht="32.1" customHeight="1" x14ac:dyDescent="0.25">
      <c r="B729" s="44" t="str">
        <f>_xlfn.CONCAT( VLOOKUP(tbGemLevels[[#This Row],[Name]],tbGems[],MATCH("Prefix",tbGems[#Headers],0),FALSE),".",tbGemLevels[[#This Row],[Level]]," ",tbGemLevels[[#This Row],[Name]])</f>
        <v>6.13.331.7 Siege Ballista</v>
      </c>
      <c r="C729" s="2" t="s">
        <v>244</v>
      </c>
      <c r="D729" s="3">
        <v>7</v>
      </c>
      <c r="E729" s="3">
        <v>35</v>
      </c>
      <c r="F729" s="3">
        <v>0</v>
      </c>
      <c r="G729" s="3">
        <v>81</v>
      </c>
      <c r="H729" s="3">
        <v>0</v>
      </c>
      <c r="I729" s="3"/>
      <c r="J729" s="3"/>
      <c r="K729" s="3"/>
      <c r="L729" s="3"/>
      <c r="M729" s="3"/>
      <c r="N729" s="3"/>
      <c r="P729" s="2"/>
      <c r="R729" s="2"/>
      <c r="T729" s="2"/>
      <c r="V729" s="2"/>
    </row>
    <row r="730" spans="2:22" ht="32.1" customHeight="1" x14ac:dyDescent="0.25">
      <c r="B730" s="44" t="str">
        <f>_xlfn.CONCAT( VLOOKUP(tbGemLevels[[#This Row],[Name]],tbGems[],MATCH("Prefix",tbGems[#Headers],0),FALSE),".",tbGemLevels[[#This Row],[Level]]," ",tbGemLevels[[#This Row],[Name]])</f>
        <v>6.13.331.8 Siege Ballista</v>
      </c>
      <c r="C730" s="2" t="s">
        <v>244</v>
      </c>
      <c r="D730" s="3">
        <v>8</v>
      </c>
      <c r="E730" s="3">
        <v>38</v>
      </c>
      <c r="F730" s="3">
        <v>0</v>
      </c>
      <c r="G730" s="3">
        <v>88</v>
      </c>
      <c r="H730" s="3">
        <v>0</v>
      </c>
      <c r="I730" s="3"/>
      <c r="J730" s="3"/>
      <c r="K730" s="3"/>
      <c r="L730" s="3"/>
      <c r="M730" s="3"/>
      <c r="N730" s="3"/>
      <c r="P730" s="2"/>
      <c r="R730" s="2"/>
      <c r="T730" s="2"/>
      <c r="V730" s="2"/>
    </row>
    <row r="731" spans="2:22" ht="32.1" customHeight="1" x14ac:dyDescent="0.25">
      <c r="B731" s="44" t="str">
        <f>_xlfn.CONCAT( VLOOKUP(tbGemLevels[[#This Row],[Name]],tbGems[],MATCH("Prefix",tbGems[#Headers],0),FALSE),".",tbGemLevels[[#This Row],[Level]]," ",tbGemLevels[[#This Row],[Name]])</f>
        <v>6.13.331.9 Siege Ballista</v>
      </c>
      <c r="C731" s="2" t="s">
        <v>244</v>
      </c>
      <c r="D731" s="3">
        <v>9</v>
      </c>
      <c r="E731" s="3">
        <v>41</v>
      </c>
      <c r="F731" s="3">
        <v>0</v>
      </c>
      <c r="G731" s="3">
        <v>94</v>
      </c>
      <c r="H731" s="3">
        <v>0</v>
      </c>
      <c r="I731" s="3"/>
      <c r="J731" s="3"/>
      <c r="K731" s="3"/>
      <c r="L731" s="3"/>
      <c r="M731" s="3"/>
      <c r="N731" s="3"/>
      <c r="P731" s="2"/>
      <c r="R731" s="2"/>
      <c r="T731" s="2"/>
      <c r="V731" s="2"/>
    </row>
    <row r="732" spans="2:22" ht="32.1" customHeight="1" x14ac:dyDescent="0.25">
      <c r="B732" s="44" t="str">
        <f>_xlfn.CONCAT( VLOOKUP(tbGemLevels[[#This Row],[Name]],tbGems[],MATCH("Prefix",tbGems[#Headers],0),FALSE),".",tbGemLevels[[#This Row],[Level]]," ",tbGemLevels[[#This Row],[Name]])</f>
        <v>6.13.331.10 Siege Ballista</v>
      </c>
      <c r="C732" s="2" t="s">
        <v>244</v>
      </c>
      <c r="D732" s="3">
        <v>10</v>
      </c>
      <c r="E732" s="3">
        <v>44</v>
      </c>
      <c r="F732" s="3">
        <v>0</v>
      </c>
      <c r="G732" s="3">
        <v>100</v>
      </c>
      <c r="H732" s="3">
        <v>0</v>
      </c>
      <c r="I732" s="3"/>
      <c r="J732" s="3"/>
      <c r="K732" s="3"/>
      <c r="L732" s="3"/>
      <c r="M732" s="3"/>
      <c r="N732" s="3"/>
      <c r="P732" s="2"/>
      <c r="R732" s="2"/>
      <c r="T732" s="2"/>
      <c r="V732" s="2"/>
    </row>
    <row r="733" spans="2:22" ht="32.1" customHeight="1" x14ac:dyDescent="0.25">
      <c r="B733" s="44" t="str">
        <f>_xlfn.CONCAT( VLOOKUP(tbGemLevels[[#This Row],[Name]],tbGems[],MATCH("Prefix",tbGems[#Headers],0),FALSE),".",tbGemLevels[[#This Row],[Level]]," ",tbGemLevels[[#This Row],[Name]])</f>
        <v>6.13.331.11 Siege Ballista</v>
      </c>
      <c r="C733" s="2" t="s">
        <v>244</v>
      </c>
      <c r="D733" s="3">
        <v>11</v>
      </c>
      <c r="E733" s="3">
        <v>47</v>
      </c>
      <c r="F733" s="3">
        <v>0</v>
      </c>
      <c r="G733" s="3">
        <v>106</v>
      </c>
      <c r="H733" s="3">
        <v>0</v>
      </c>
      <c r="I733" s="3"/>
      <c r="J733" s="3"/>
      <c r="K733" s="3"/>
      <c r="L733" s="3"/>
      <c r="M733" s="3"/>
      <c r="N733" s="3"/>
      <c r="P733" s="2"/>
      <c r="R733" s="2"/>
      <c r="T733" s="2"/>
      <c r="V733" s="2"/>
    </row>
    <row r="734" spans="2:22" ht="32.1" customHeight="1" x14ac:dyDescent="0.25">
      <c r="B734" s="44" t="str">
        <f>_xlfn.CONCAT( VLOOKUP(tbGemLevels[[#This Row],[Name]],tbGems[],MATCH("Prefix",tbGems[#Headers],0),FALSE),".",tbGemLevels[[#This Row],[Level]]," ",tbGemLevels[[#This Row],[Name]])</f>
        <v>6.13.331.12 Siege Ballista</v>
      </c>
      <c r="C734" s="2" t="s">
        <v>244</v>
      </c>
      <c r="D734" s="3">
        <v>12</v>
      </c>
      <c r="E734" s="3">
        <v>50</v>
      </c>
      <c r="F734" s="3">
        <v>0</v>
      </c>
      <c r="G734" s="3">
        <v>113</v>
      </c>
      <c r="H734" s="3">
        <v>0</v>
      </c>
      <c r="I734" s="3"/>
      <c r="J734" s="3"/>
      <c r="K734" s="3"/>
      <c r="L734" s="3"/>
      <c r="M734" s="3"/>
      <c r="N734" s="3"/>
      <c r="P734" s="2"/>
      <c r="R734" s="2"/>
      <c r="T734" s="2"/>
      <c r="V734" s="2"/>
    </row>
    <row r="735" spans="2:22" ht="32.1" customHeight="1" x14ac:dyDescent="0.25">
      <c r="B735" s="44" t="str">
        <f>_xlfn.CONCAT( VLOOKUP(tbGemLevels[[#This Row],[Name]],tbGems[],MATCH("Prefix",tbGems[#Headers],0),FALSE),".",tbGemLevels[[#This Row],[Level]]," ",tbGemLevels[[#This Row],[Name]])</f>
        <v>6.13.331.13 Siege Ballista</v>
      </c>
      <c r="C735" s="2" t="s">
        <v>244</v>
      </c>
      <c r="D735" s="3">
        <v>13</v>
      </c>
      <c r="E735" s="3">
        <v>53</v>
      </c>
      <c r="F735" s="3">
        <v>0</v>
      </c>
      <c r="G735" s="3">
        <v>119</v>
      </c>
      <c r="H735" s="3">
        <v>0</v>
      </c>
      <c r="I735" s="3"/>
      <c r="J735" s="3"/>
      <c r="K735" s="3"/>
      <c r="L735" s="3"/>
      <c r="M735" s="3"/>
      <c r="N735" s="3"/>
      <c r="P735" s="2"/>
      <c r="R735" s="2"/>
      <c r="T735" s="2"/>
      <c r="V735" s="2"/>
    </row>
    <row r="736" spans="2:22" ht="32.1" customHeight="1" x14ac:dyDescent="0.25">
      <c r="B736" s="44" t="str">
        <f>_xlfn.CONCAT( VLOOKUP(tbGemLevels[[#This Row],[Name]],tbGems[],MATCH("Prefix",tbGems[#Headers],0),FALSE),".",tbGemLevels[[#This Row],[Level]]," ",tbGemLevels[[#This Row],[Name]])</f>
        <v>6.13.331.14 Siege Ballista</v>
      </c>
      <c r="C736" s="2" t="s">
        <v>244</v>
      </c>
      <c r="D736" s="3">
        <v>14</v>
      </c>
      <c r="E736" s="3">
        <v>56</v>
      </c>
      <c r="F736" s="3">
        <v>0</v>
      </c>
      <c r="G736" s="3">
        <v>125</v>
      </c>
      <c r="H736" s="3">
        <v>0</v>
      </c>
      <c r="I736" s="3"/>
      <c r="J736" s="3"/>
      <c r="K736" s="3"/>
      <c r="L736" s="3"/>
      <c r="M736" s="3"/>
      <c r="N736" s="3"/>
      <c r="P736" s="2"/>
      <c r="R736" s="2"/>
      <c r="T736" s="2"/>
      <c r="V736" s="2"/>
    </row>
    <row r="737" spans="2:22" ht="32.1" customHeight="1" x14ac:dyDescent="0.25">
      <c r="B737" s="44" t="str">
        <f>_xlfn.CONCAT( VLOOKUP(tbGemLevels[[#This Row],[Name]],tbGems[],MATCH("Prefix",tbGems[#Headers],0),FALSE),".",tbGemLevels[[#This Row],[Level]]," ",tbGemLevels[[#This Row],[Name]])</f>
        <v>6.13.331.15 Siege Ballista</v>
      </c>
      <c r="C737" s="2" t="s">
        <v>244</v>
      </c>
      <c r="D737" s="3">
        <v>15</v>
      </c>
      <c r="E737" s="3">
        <v>59</v>
      </c>
      <c r="F737" s="3">
        <v>0</v>
      </c>
      <c r="G737" s="3">
        <v>132</v>
      </c>
      <c r="H737" s="3">
        <v>0</v>
      </c>
      <c r="I737" s="3"/>
      <c r="J737" s="3"/>
      <c r="K737" s="3"/>
      <c r="L737" s="3"/>
      <c r="M737" s="3"/>
      <c r="N737" s="3"/>
      <c r="P737" s="2"/>
      <c r="R737" s="2"/>
      <c r="T737" s="2"/>
      <c r="V737" s="2"/>
    </row>
    <row r="738" spans="2:22" ht="32.1" customHeight="1" x14ac:dyDescent="0.25">
      <c r="B738" s="44" t="str">
        <f>_xlfn.CONCAT( VLOOKUP(tbGemLevels[[#This Row],[Name]],tbGems[],MATCH("Prefix",tbGems[#Headers],0),FALSE),".",tbGemLevels[[#This Row],[Level]]," ",tbGemLevels[[#This Row],[Name]])</f>
        <v>6.13.331.16 Siege Ballista</v>
      </c>
      <c r="C738" s="2" t="s">
        <v>244</v>
      </c>
      <c r="D738" s="3">
        <v>16</v>
      </c>
      <c r="E738" s="3">
        <v>62</v>
      </c>
      <c r="F738" s="3">
        <v>0</v>
      </c>
      <c r="G738" s="3">
        <v>138</v>
      </c>
      <c r="H738" s="3">
        <v>0</v>
      </c>
      <c r="I738" s="3"/>
      <c r="J738" s="3"/>
      <c r="K738" s="3"/>
      <c r="L738" s="3"/>
      <c r="M738" s="3"/>
      <c r="N738" s="3"/>
      <c r="P738" s="2"/>
      <c r="R738" s="2"/>
      <c r="T738" s="2"/>
      <c r="V738" s="2"/>
    </row>
    <row r="739" spans="2:22" ht="32.1" customHeight="1" x14ac:dyDescent="0.25">
      <c r="B739" s="44" t="str">
        <f>_xlfn.CONCAT( VLOOKUP(tbGemLevels[[#This Row],[Name]],tbGems[],MATCH("Prefix",tbGems[#Headers],0),FALSE),".",tbGemLevels[[#This Row],[Level]]," ",tbGemLevels[[#This Row],[Name]])</f>
        <v>6.13.331.17 Siege Ballista</v>
      </c>
      <c r="C739" s="2" t="s">
        <v>244</v>
      </c>
      <c r="D739" s="3">
        <v>17</v>
      </c>
      <c r="E739" s="3">
        <v>64</v>
      </c>
      <c r="F739" s="3">
        <v>0</v>
      </c>
      <c r="G739" s="3">
        <v>142</v>
      </c>
      <c r="H739" s="3">
        <v>0</v>
      </c>
      <c r="I739" s="3"/>
      <c r="J739" s="3"/>
      <c r="K739" s="3"/>
      <c r="L739" s="3"/>
      <c r="M739" s="3"/>
      <c r="N739" s="3"/>
      <c r="P739" s="2"/>
      <c r="R739" s="2"/>
      <c r="T739" s="2"/>
      <c r="V739" s="2"/>
    </row>
    <row r="740" spans="2:22" ht="32.1" customHeight="1" x14ac:dyDescent="0.25">
      <c r="B740" s="44" t="str">
        <f>_xlfn.CONCAT( VLOOKUP(tbGemLevels[[#This Row],[Name]],tbGems[],MATCH("Prefix",tbGems[#Headers],0),FALSE),".",tbGemLevels[[#This Row],[Level]]," ",tbGemLevels[[#This Row],[Name]])</f>
        <v>6.13.331.18 Siege Ballista</v>
      </c>
      <c r="C740" s="2" t="s">
        <v>244</v>
      </c>
      <c r="D740" s="3">
        <v>18</v>
      </c>
      <c r="E740" s="3">
        <v>66</v>
      </c>
      <c r="F740" s="3">
        <v>0</v>
      </c>
      <c r="G740" s="3">
        <v>146</v>
      </c>
      <c r="H740" s="3">
        <v>0</v>
      </c>
      <c r="I740" s="3"/>
      <c r="J740" s="3"/>
      <c r="K740" s="3"/>
      <c r="L740" s="3"/>
      <c r="M740" s="3"/>
      <c r="N740" s="3"/>
      <c r="P740" s="2"/>
      <c r="R740" s="2"/>
      <c r="T740" s="2"/>
      <c r="V740" s="2"/>
    </row>
    <row r="741" spans="2:22" ht="32.1" customHeight="1" x14ac:dyDescent="0.25">
      <c r="B741" s="44" t="str">
        <f>_xlfn.CONCAT( VLOOKUP(tbGemLevels[[#This Row],[Name]],tbGems[],MATCH("Prefix",tbGems[#Headers],0),FALSE),".",tbGemLevels[[#This Row],[Level]]," ",tbGemLevels[[#This Row],[Name]])</f>
        <v>6.13.331.19 Siege Ballista</v>
      </c>
      <c r="C741" s="2" t="s">
        <v>244</v>
      </c>
      <c r="D741" s="3">
        <v>19</v>
      </c>
      <c r="E741" s="3">
        <v>68</v>
      </c>
      <c r="F741" s="3">
        <v>0</v>
      </c>
      <c r="G741" s="3">
        <v>151</v>
      </c>
      <c r="H741" s="3">
        <v>0</v>
      </c>
      <c r="I741" s="3"/>
      <c r="J741" s="3"/>
      <c r="K741" s="3"/>
      <c r="L741" s="3"/>
      <c r="M741" s="3"/>
      <c r="N741" s="3"/>
      <c r="P741" s="2"/>
      <c r="R741" s="2"/>
      <c r="T741" s="2"/>
      <c r="V741" s="2"/>
    </row>
    <row r="742" spans="2:22" ht="32.1" customHeight="1" x14ac:dyDescent="0.25">
      <c r="B742" s="44" t="str">
        <f>_xlfn.CONCAT( VLOOKUP(tbGemLevels[[#This Row],[Name]],tbGems[],MATCH("Prefix",tbGems[#Headers],0),FALSE),".",tbGemLevels[[#This Row],[Level]]," ",tbGemLevels[[#This Row],[Name]])</f>
        <v>6.13.331.20 Siege Ballista</v>
      </c>
      <c r="C742" s="2" t="s">
        <v>244</v>
      </c>
      <c r="D742" s="3">
        <v>20</v>
      </c>
      <c r="E742" s="3">
        <v>70</v>
      </c>
      <c r="F742" s="3">
        <v>0</v>
      </c>
      <c r="G742" s="3">
        <v>155</v>
      </c>
      <c r="H742" s="3">
        <v>0</v>
      </c>
      <c r="I742" s="3"/>
      <c r="J742" s="3"/>
      <c r="K742" s="3"/>
      <c r="L742" s="3"/>
      <c r="M742" s="3"/>
      <c r="N742" s="3"/>
      <c r="P742" s="2"/>
      <c r="R742" s="2"/>
      <c r="T742" s="2"/>
      <c r="V742" s="2"/>
    </row>
    <row r="743" spans="2:22" ht="32.1" customHeight="1" x14ac:dyDescent="0.25">
      <c r="B743" s="44" t="str">
        <f>_xlfn.CONCAT( VLOOKUP(tbGemLevels[[#This Row],[Name]],tbGems[],MATCH("Prefix",tbGems[#Headers],0),FALSE),".",tbGemLevels[[#This Row],[Level]]," ",tbGemLevels[[#This Row],[Name]])</f>
        <v>6.13.331.21 Siege Ballista</v>
      </c>
      <c r="C743" s="2" t="s">
        <v>244</v>
      </c>
      <c r="D743" s="3">
        <v>21</v>
      </c>
      <c r="E743" s="3">
        <v>72</v>
      </c>
      <c r="F743" s="3">
        <v>0</v>
      </c>
      <c r="G743" s="3">
        <v>159</v>
      </c>
      <c r="H743" s="3">
        <v>0</v>
      </c>
      <c r="I743" s="3"/>
      <c r="J743" s="3"/>
      <c r="K743" s="3"/>
      <c r="L743" s="3"/>
      <c r="M743" s="3"/>
      <c r="N743" s="3"/>
      <c r="P743" s="2"/>
      <c r="R743" s="2"/>
      <c r="T743" s="2"/>
      <c r="V743" s="2"/>
    </row>
    <row r="744" spans="2:22" ht="32.1" customHeight="1" x14ac:dyDescent="0.25">
      <c r="B744" s="44" t="str">
        <f>_xlfn.CONCAT( VLOOKUP(tbGemLevels[[#This Row],[Name]],tbGems[],MATCH("Prefix",tbGems[#Headers],0),FALSE),".",tbGemLevels[[#This Row],[Level]]," ",tbGemLevels[[#This Row],[Name]])</f>
        <v>6.13.331.22 Siege Ballista</v>
      </c>
      <c r="C744" s="2" t="s">
        <v>244</v>
      </c>
      <c r="D744" s="3">
        <v>22</v>
      </c>
      <c r="E744" s="3">
        <v>74</v>
      </c>
      <c r="F744" s="3">
        <v>0</v>
      </c>
      <c r="G744" s="3" t="s">
        <v>269</v>
      </c>
      <c r="H744" s="3">
        <v>0</v>
      </c>
      <c r="I744" s="3"/>
      <c r="J744" s="3"/>
      <c r="K744" s="3"/>
      <c r="L744" s="3"/>
      <c r="M744" s="3"/>
      <c r="N744" s="3"/>
      <c r="P744" s="2"/>
      <c r="R744" s="2"/>
      <c r="T744" s="2"/>
      <c r="V744" s="2"/>
    </row>
    <row r="745" spans="2:22" ht="32.1" customHeight="1" x14ac:dyDescent="0.25">
      <c r="B745" s="44" t="str">
        <f>_xlfn.CONCAT( VLOOKUP(tbGemLevels[[#This Row],[Name]],tbGems[],MATCH("Prefix",tbGems[#Headers],0),FALSE),".",tbGemLevels[[#This Row],[Level]]," ",tbGemLevels[[#This Row],[Name]])</f>
        <v>6.13.331.23 Siege Ballista</v>
      </c>
      <c r="C745" s="2" t="s">
        <v>244</v>
      </c>
      <c r="D745" s="3">
        <v>23</v>
      </c>
      <c r="E745" s="3">
        <v>76</v>
      </c>
      <c r="F745" s="3">
        <v>0</v>
      </c>
      <c r="G745" s="3" t="s">
        <v>269</v>
      </c>
      <c r="H745" s="3">
        <v>0</v>
      </c>
      <c r="I745" s="3"/>
      <c r="J745" s="3"/>
      <c r="K745" s="3"/>
      <c r="L745" s="3"/>
      <c r="M745" s="3"/>
      <c r="N745" s="3"/>
      <c r="P745" s="2"/>
      <c r="R745" s="2"/>
      <c r="T745" s="2"/>
      <c r="V745" s="2"/>
    </row>
    <row r="746" spans="2:22" ht="32.1" customHeight="1" x14ac:dyDescent="0.25">
      <c r="B746" s="44" t="str">
        <f>_xlfn.CONCAT( VLOOKUP(tbGemLevels[[#This Row],[Name]],tbGems[],MATCH("Prefix",tbGems[#Headers],0),FALSE),".",tbGemLevels[[#This Row],[Level]]," ",tbGemLevels[[#This Row],[Name]])</f>
        <v>6.13.331.24 Siege Ballista</v>
      </c>
      <c r="C746" s="2" t="s">
        <v>244</v>
      </c>
      <c r="D746" s="3">
        <v>24</v>
      </c>
      <c r="E746" s="3">
        <v>78</v>
      </c>
      <c r="F746" s="3">
        <v>0</v>
      </c>
      <c r="G746" s="3" t="s">
        <v>269</v>
      </c>
      <c r="H746" s="3">
        <v>0</v>
      </c>
      <c r="I746" s="3"/>
      <c r="J746" s="3"/>
      <c r="K746" s="3"/>
      <c r="L746" s="3"/>
      <c r="M746" s="3"/>
      <c r="N746" s="3"/>
      <c r="P746" s="2"/>
      <c r="R746" s="2"/>
      <c r="T746" s="2"/>
      <c r="V746" s="2"/>
    </row>
    <row r="747" spans="2:22" ht="32.1" customHeight="1" x14ac:dyDescent="0.25">
      <c r="B747" s="44" t="str">
        <f>_xlfn.CONCAT( VLOOKUP(tbGemLevels[[#This Row],[Name]],tbGems[],MATCH("Prefix",tbGems[#Headers],0),FALSE),".",tbGemLevels[[#This Row],[Level]]," ",tbGemLevels[[#This Row],[Name]])</f>
        <v>6.13.331.25 Siege Ballista</v>
      </c>
      <c r="C747" s="2" t="s">
        <v>244</v>
      </c>
      <c r="D747" s="3">
        <v>25</v>
      </c>
      <c r="E747" s="3">
        <v>80</v>
      </c>
      <c r="F747" s="3">
        <v>0</v>
      </c>
      <c r="G747" s="3" t="s">
        <v>269</v>
      </c>
      <c r="H747" s="3">
        <v>0</v>
      </c>
      <c r="I747" s="3"/>
      <c r="J747" s="3"/>
      <c r="K747" s="3"/>
      <c r="L747" s="3"/>
      <c r="M747" s="3"/>
      <c r="N747" s="3"/>
      <c r="P747" s="2"/>
      <c r="R747" s="2"/>
      <c r="T747" s="2"/>
      <c r="V747" s="2"/>
    </row>
    <row r="748" spans="2:22" ht="32.1" customHeight="1" x14ac:dyDescent="0.25">
      <c r="B748" s="44" t="str">
        <f>_xlfn.CONCAT( VLOOKUP(tbGemLevels[[#This Row],[Name]],tbGems[],MATCH("Prefix",tbGems[#Headers],0),FALSE),".",tbGemLevels[[#This Row],[Level]]," ",tbGemLevels[[#This Row],[Name]])</f>
        <v>6.13.331.26 Siege Ballista</v>
      </c>
      <c r="C748" s="2" t="s">
        <v>244</v>
      </c>
      <c r="D748" s="3">
        <v>26</v>
      </c>
      <c r="E748" s="3">
        <v>82</v>
      </c>
      <c r="F748" s="3">
        <v>0</v>
      </c>
      <c r="G748" s="3" t="s">
        <v>269</v>
      </c>
      <c r="H748" s="3">
        <v>0</v>
      </c>
      <c r="I748" s="3"/>
      <c r="J748" s="3"/>
      <c r="K748" s="3"/>
      <c r="L748" s="3"/>
      <c r="M748" s="3"/>
      <c r="N748" s="3"/>
      <c r="P748" s="2"/>
      <c r="R748" s="2"/>
      <c r="T748" s="2"/>
      <c r="V748" s="2"/>
    </row>
    <row r="749" spans="2:22" ht="32.1" customHeight="1" x14ac:dyDescent="0.25">
      <c r="B749" s="44" t="str">
        <f>_xlfn.CONCAT( VLOOKUP(tbGemLevels[[#This Row],[Name]],tbGems[],MATCH("Prefix",tbGems[#Headers],0),FALSE),".",tbGemLevels[[#This Row],[Level]]," ",tbGemLevels[[#This Row],[Name]])</f>
        <v>6.13.331.27 Siege Ballista</v>
      </c>
      <c r="C749" s="2" t="s">
        <v>244</v>
      </c>
      <c r="D749" s="3">
        <v>27</v>
      </c>
      <c r="E749" s="3">
        <v>84</v>
      </c>
      <c r="F749" s="3">
        <v>0</v>
      </c>
      <c r="G749" s="3" t="s">
        <v>269</v>
      </c>
      <c r="H749" s="3">
        <v>0</v>
      </c>
      <c r="I749" s="3"/>
      <c r="J749" s="3"/>
      <c r="K749" s="3"/>
      <c r="L749" s="3"/>
      <c r="M749" s="3"/>
      <c r="N749" s="3"/>
      <c r="P749" s="2"/>
      <c r="R749" s="2"/>
      <c r="T749" s="2"/>
      <c r="V749" s="2"/>
    </row>
    <row r="750" spans="2:22" ht="32.1" customHeight="1" x14ac:dyDescent="0.25">
      <c r="B750" s="44" t="str">
        <f>_xlfn.CONCAT( VLOOKUP(tbGemLevels[[#This Row],[Name]],tbGems[],MATCH("Prefix",tbGems[#Headers],0),FALSE),".",tbGemLevels[[#This Row],[Level]]," ",tbGemLevels[[#This Row],[Name]])</f>
        <v>6.13.331.28 Siege Ballista</v>
      </c>
      <c r="C750" s="2" t="s">
        <v>244</v>
      </c>
      <c r="D750" s="3">
        <v>28</v>
      </c>
      <c r="E750" s="3">
        <v>86</v>
      </c>
      <c r="F750" s="3">
        <v>0</v>
      </c>
      <c r="G750" s="3" t="s">
        <v>269</v>
      </c>
      <c r="H750" s="3">
        <v>0</v>
      </c>
      <c r="I750" s="3"/>
      <c r="J750" s="3"/>
      <c r="K750" s="3"/>
      <c r="L750" s="3"/>
      <c r="M750" s="3"/>
      <c r="N750" s="3"/>
      <c r="P750" s="2"/>
      <c r="R750" s="2"/>
      <c r="T750" s="2"/>
      <c r="V750" s="2"/>
    </row>
    <row r="751" spans="2:22" ht="32.1" customHeight="1" x14ac:dyDescent="0.25">
      <c r="B751" s="44" t="str">
        <f>_xlfn.CONCAT( VLOOKUP(tbGemLevels[[#This Row],[Name]],tbGems[],MATCH("Prefix",tbGems[#Headers],0),FALSE),".",tbGemLevels[[#This Row],[Level]]," ",tbGemLevels[[#This Row],[Name]])</f>
        <v>6.13.331.29 Siege Ballista</v>
      </c>
      <c r="C751" s="2" t="s">
        <v>244</v>
      </c>
      <c r="D751" s="3">
        <v>29</v>
      </c>
      <c r="E751" s="3">
        <v>88</v>
      </c>
      <c r="F751" s="3">
        <v>0</v>
      </c>
      <c r="G751" s="3" t="s">
        <v>269</v>
      </c>
      <c r="H751" s="3">
        <v>0</v>
      </c>
      <c r="I751" s="3"/>
      <c r="J751" s="3"/>
      <c r="K751" s="3"/>
      <c r="L751" s="3"/>
      <c r="M751" s="3"/>
      <c r="N751" s="3"/>
      <c r="P751" s="2"/>
      <c r="R751" s="2"/>
      <c r="T751" s="2"/>
      <c r="V751" s="2"/>
    </row>
    <row r="752" spans="2:22" ht="32.1" customHeight="1" x14ac:dyDescent="0.25">
      <c r="B752" s="44" t="str">
        <f>_xlfn.CONCAT( VLOOKUP(tbGemLevels[[#This Row],[Name]],tbGems[],MATCH("Prefix",tbGems[#Headers],0),FALSE),".",tbGemLevels[[#This Row],[Level]]," ",tbGemLevels[[#This Row],[Name]])</f>
        <v>6.13.331.30 Siege Ballista</v>
      </c>
      <c r="C752" s="2" t="s">
        <v>244</v>
      </c>
      <c r="D752" s="3">
        <v>30</v>
      </c>
      <c r="E752" s="3">
        <v>90</v>
      </c>
      <c r="F752" s="3">
        <v>0</v>
      </c>
      <c r="G752" s="3" t="s">
        <v>269</v>
      </c>
      <c r="H752" s="3">
        <v>0</v>
      </c>
      <c r="I752" s="3"/>
      <c r="J752" s="3"/>
      <c r="K752" s="3"/>
      <c r="L752" s="3"/>
      <c r="M752" s="3"/>
      <c r="N752" s="3"/>
      <c r="P752" s="2"/>
      <c r="R752" s="2"/>
      <c r="T752" s="2"/>
      <c r="V752" s="2"/>
    </row>
    <row r="753" spans="2:22" ht="32.1" customHeight="1" x14ac:dyDescent="0.25">
      <c r="B753" s="44" t="str">
        <f>_xlfn.CONCAT( VLOOKUP(tbGemLevels[[#This Row],[Name]],tbGems[],MATCH("Prefix",tbGems[#Headers],0),FALSE),".",tbGemLevels[[#This Row],[Level]]," ",tbGemLevels[[#This Row],[Name]])</f>
        <v>6.13.331.31 Siege Ballista</v>
      </c>
      <c r="C753" s="2" t="s">
        <v>244</v>
      </c>
      <c r="D753" s="3">
        <v>31</v>
      </c>
      <c r="E753" s="3">
        <v>91</v>
      </c>
      <c r="F753" s="3">
        <v>0</v>
      </c>
      <c r="G753" s="3" t="s">
        <v>269</v>
      </c>
      <c r="H753" s="3">
        <v>0</v>
      </c>
      <c r="I753" s="3"/>
      <c r="J753" s="3"/>
      <c r="K753" s="3"/>
      <c r="L753" s="3"/>
      <c r="M753" s="3"/>
      <c r="N753" s="3"/>
      <c r="P753" s="2"/>
      <c r="R753" s="2"/>
      <c r="T753" s="2"/>
      <c r="V753" s="2"/>
    </row>
    <row r="754" spans="2:22" ht="32.1" customHeight="1" x14ac:dyDescent="0.25">
      <c r="B754" s="44" t="str">
        <f>_xlfn.CONCAT( VLOOKUP(tbGemLevels[[#This Row],[Name]],tbGems[],MATCH("Prefix",tbGems[#Headers],0),FALSE),".",tbGemLevels[[#This Row],[Level]]," ",tbGemLevels[[#This Row],[Name]])</f>
        <v>6.13.331.32 Siege Ballista</v>
      </c>
      <c r="C754" s="2" t="s">
        <v>244</v>
      </c>
      <c r="D754" s="3">
        <v>32</v>
      </c>
      <c r="E754" s="3">
        <v>92</v>
      </c>
      <c r="F754" s="3">
        <v>0</v>
      </c>
      <c r="G754" s="3" t="s">
        <v>269</v>
      </c>
      <c r="H754" s="3">
        <v>0</v>
      </c>
      <c r="I754" s="3"/>
      <c r="J754" s="3"/>
      <c r="K754" s="3"/>
      <c r="L754" s="3"/>
      <c r="M754" s="3"/>
      <c r="N754" s="3"/>
      <c r="P754" s="2"/>
      <c r="R754" s="2"/>
      <c r="T754" s="2"/>
      <c r="V754" s="2"/>
    </row>
    <row r="755" spans="2:22" ht="32.1" customHeight="1" x14ac:dyDescent="0.25">
      <c r="B755" s="44" t="str">
        <f>_xlfn.CONCAT( VLOOKUP(tbGemLevels[[#This Row],[Name]],tbGems[],MATCH("Prefix",tbGems[#Headers],0),FALSE),".",tbGemLevels[[#This Row],[Level]]," ",tbGemLevels[[#This Row],[Name]])</f>
        <v>6.13.331.33 Siege Ballista</v>
      </c>
      <c r="C755" s="2" t="s">
        <v>244</v>
      </c>
      <c r="D755" s="3">
        <v>33</v>
      </c>
      <c r="E755" s="3">
        <v>93</v>
      </c>
      <c r="F755" s="3">
        <v>0</v>
      </c>
      <c r="G755" s="3" t="s">
        <v>269</v>
      </c>
      <c r="H755" s="3">
        <v>0</v>
      </c>
      <c r="I755" s="3"/>
      <c r="J755" s="3"/>
      <c r="K755" s="3"/>
      <c r="L755" s="3"/>
      <c r="M755" s="3"/>
      <c r="N755" s="3"/>
      <c r="P755" s="2"/>
      <c r="R755" s="2"/>
      <c r="T755" s="2"/>
      <c r="V755" s="2"/>
    </row>
    <row r="756" spans="2:22" ht="32.1" customHeight="1" x14ac:dyDescent="0.25">
      <c r="B756" s="44" t="str">
        <f>_xlfn.CONCAT( VLOOKUP(tbGemLevels[[#This Row],[Name]],tbGems[],MATCH("Prefix",tbGems[#Headers],0),FALSE),".",tbGemLevels[[#This Row],[Level]]," ",tbGemLevels[[#This Row],[Name]])</f>
        <v>6.13.331.34 Siege Ballista</v>
      </c>
      <c r="C756" s="2" t="s">
        <v>244</v>
      </c>
      <c r="D756" s="3">
        <v>34</v>
      </c>
      <c r="E756" s="3">
        <v>94</v>
      </c>
      <c r="F756" s="3">
        <v>0</v>
      </c>
      <c r="G756" s="3" t="s">
        <v>269</v>
      </c>
      <c r="H756" s="3">
        <v>0</v>
      </c>
      <c r="I756" s="3"/>
      <c r="J756" s="3"/>
      <c r="K756" s="3"/>
      <c r="L756" s="3"/>
      <c r="M756" s="3"/>
      <c r="N756" s="3"/>
      <c r="P756" s="2"/>
      <c r="R756" s="2"/>
      <c r="T756" s="2"/>
      <c r="V756" s="2"/>
    </row>
    <row r="757" spans="2:22" ht="32.1" customHeight="1" x14ac:dyDescent="0.25">
      <c r="B757" s="44" t="str">
        <f>_xlfn.CONCAT( VLOOKUP(tbGemLevels[[#This Row],[Name]],tbGems[],MATCH("Prefix",tbGems[#Headers],0),FALSE),".",tbGemLevels[[#This Row],[Level]]," ",tbGemLevels[[#This Row],[Name]])</f>
        <v>6.13.331.35 Siege Ballista</v>
      </c>
      <c r="C757" s="2" t="s">
        <v>244</v>
      </c>
      <c r="D757" s="3">
        <v>35</v>
      </c>
      <c r="E757" s="3">
        <v>95</v>
      </c>
      <c r="F757" s="3">
        <v>0</v>
      </c>
      <c r="G757" s="3" t="s">
        <v>269</v>
      </c>
      <c r="H757" s="3">
        <v>0</v>
      </c>
      <c r="I757" s="3"/>
      <c r="J757" s="3"/>
      <c r="K757" s="3"/>
      <c r="L757" s="3"/>
      <c r="M757" s="3"/>
      <c r="N757" s="3"/>
      <c r="P757" s="2"/>
      <c r="R757" s="2"/>
      <c r="T757" s="2"/>
      <c r="V757" s="2"/>
    </row>
    <row r="758" spans="2:22" ht="32.1" customHeight="1" x14ac:dyDescent="0.25">
      <c r="B758" s="44" t="str">
        <f>_xlfn.CONCAT( VLOOKUP(tbGemLevels[[#This Row],[Name]],tbGems[],MATCH("Prefix",tbGems[#Headers],0),FALSE),".",tbGemLevels[[#This Row],[Level]]," ",tbGemLevels[[#This Row],[Name]])</f>
        <v>6.13.331.36 Siege Ballista</v>
      </c>
      <c r="C758" s="2" t="s">
        <v>244</v>
      </c>
      <c r="D758" s="3">
        <v>36</v>
      </c>
      <c r="E758" s="3">
        <v>96</v>
      </c>
      <c r="F758" s="3">
        <v>0</v>
      </c>
      <c r="G758" s="3" t="s">
        <v>269</v>
      </c>
      <c r="H758" s="3">
        <v>0</v>
      </c>
      <c r="I758" s="3"/>
      <c r="J758" s="3"/>
      <c r="K758" s="3"/>
      <c r="L758" s="3"/>
      <c r="M758" s="3"/>
      <c r="N758" s="3"/>
      <c r="P758" s="2"/>
      <c r="R758" s="2"/>
      <c r="T758" s="2"/>
      <c r="V758" s="2"/>
    </row>
    <row r="759" spans="2:22" ht="32.1" customHeight="1" x14ac:dyDescent="0.25">
      <c r="B759" s="44" t="str">
        <f>_xlfn.CONCAT( VLOOKUP(tbGemLevels[[#This Row],[Name]],tbGems[],MATCH("Prefix",tbGems[#Headers],0),FALSE),".",tbGemLevels[[#This Row],[Level]]," ",tbGemLevels[[#This Row],[Name]])</f>
        <v>6.13.331.37 Siege Ballista</v>
      </c>
      <c r="C759" s="2" t="s">
        <v>244</v>
      </c>
      <c r="D759" s="3">
        <v>37</v>
      </c>
      <c r="E759" s="3">
        <v>97</v>
      </c>
      <c r="F759" s="3">
        <v>0</v>
      </c>
      <c r="G759" s="3" t="s">
        <v>269</v>
      </c>
      <c r="H759" s="3">
        <v>0</v>
      </c>
      <c r="I759" s="3"/>
      <c r="J759" s="3"/>
      <c r="K759" s="3"/>
      <c r="L759" s="3"/>
      <c r="M759" s="3"/>
      <c r="N759" s="3"/>
      <c r="P759" s="2"/>
      <c r="R759" s="2"/>
      <c r="T759" s="2"/>
      <c r="V759" s="2"/>
    </row>
    <row r="760" spans="2:22" ht="32.1" customHeight="1" x14ac:dyDescent="0.25">
      <c r="B760" s="44" t="str">
        <f>_xlfn.CONCAT( VLOOKUP(tbGemLevels[[#This Row],[Name]],tbGems[],MATCH("Prefix",tbGems[#Headers],0),FALSE),".",tbGemLevels[[#This Row],[Level]]," ",tbGemLevels[[#This Row],[Name]])</f>
        <v>6.13.331.38 Siege Ballista</v>
      </c>
      <c r="C760" s="2" t="s">
        <v>244</v>
      </c>
      <c r="D760" s="3">
        <v>38</v>
      </c>
      <c r="E760" s="3">
        <v>98</v>
      </c>
      <c r="F760" s="3">
        <v>0</v>
      </c>
      <c r="G760" s="3" t="s">
        <v>269</v>
      </c>
      <c r="H760" s="3">
        <v>0</v>
      </c>
      <c r="I760" s="3"/>
      <c r="J760" s="3"/>
      <c r="K760" s="3"/>
      <c r="L760" s="3"/>
      <c r="M760" s="3"/>
      <c r="N760" s="3"/>
      <c r="P760" s="2"/>
      <c r="R760" s="2"/>
      <c r="T760" s="2"/>
      <c r="V760" s="2"/>
    </row>
    <row r="761" spans="2:22" ht="32.1" customHeight="1" x14ac:dyDescent="0.25">
      <c r="B761" s="44" t="str">
        <f>_xlfn.CONCAT( VLOOKUP(tbGemLevels[[#This Row],[Name]],tbGems[],MATCH("Prefix",tbGems[#Headers],0),FALSE),".",tbGemLevels[[#This Row],[Level]]," ",tbGemLevels[[#This Row],[Name]])</f>
        <v>6.13.331.39 Siege Ballista</v>
      </c>
      <c r="C761" s="2" t="s">
        <v>244</v>
      </c>
      <c r="D761" s="3">
        <v>39</v>
      </c>
      <c r="E761" s="3">
        <v>99</v>
      </c>
      <c r="F761" s="3">
        <v>0</v>
      </c>
      <c r="G761" s="3" t="s">
        <v>269</v>
      </c>
      <c r="H761" s="3">
        <v>0</v>
      </c>
      <c r="I761" s="3"/>
      <c r="J761" s="3"/>
      <c r="K761" s="3"/>
      <c r="L761" s="3"/>
      <c r="M761" s="3"/>
      <c r="N761" s="3"/>
      <c r="P761" s="2"/>
      <c r="R761" s="2"/>
      <c r="T761" s="2"/>
      <c r="V761" s="2"/>
    </row>
    <row r="762" spans="2:22" ht="32.1" customHeight="1" x14ac:dyDescent="0.25">
      <c r="B762" s="44" t="str">
        <f>_xlfn.CONCAT( VLOOKUP(tbGemLevels[[#This Row],[Name]],tbGems[],MATCH("Prefix",tbGems[#Headers],0),FALSE),".",tbGemLevels[[#This Row],[Level]]," ",tbGemLevels[[#This Row],[Name]])</f>
        <v>6.13.331.40 Siege Ballista</v>
      </c>
      <c r="C762" s="2" t="s">
        <v>244</v>
      </c>
      <c r="D762" s="3">
        <v>40</v>
      </c>
      <c r="E762" s="3">
        <v>100</v>
      </c>
      <c r="F762" s="3">
        <v>0</v>
      </c>
      <c r="G762" s="3" t="s">
        <v>269</v>
      </c>
      <c r="H762" s="3">
        <v>0</v>
      </c>
      <c r="I762" s="3"/>
      <c r="J762" s="3"/>
      <c r="K762" s="3"/>
      <c r="L762" s="3"/>
      <c r="M762" s="3"/>
      <c r="N762" s="3"/>
      <c r="P762" s="2"/>
      <c r="R762" s="2"/>
      <c r="T762" s="2"/>
      <c r="V762" s="2"/>
    </row>
    <row r="763" spans="2:22" ht="32.1" customHeight="1" x14ac:dyDescent="0.25">
      <c r="B763" s="44" t="str">
        <f>_xlfn.CONCAT( VLOOKUP(tbGemLevels[[#This Row],[Name]],tbGems[],MATCH("Prefix",tbGems[#Headers],0),FALSE),".",tbGemLevels[[#This Row],[Level]]," ",tbGemLevels[[#This Row],[Name]])</f>
        <v>6.14.399.1 Wave of Conviction</v>
      </c>
      <c r="C763" s="2" t="s">
        <v>333</v>
      </c>
      <c r="D763" s="3">
        <v>1</v>
      </c>
      <c r="E763" s="3">
        <v>16</v>
      </c>
      <c r="F763" s="3">
        <v>18</v>
      </c>
      <c r="G763" s="3">
        <v>0</v>
      </c>
      <c r="H763" s="3">
        <v>26</v>
      </c>
      <c r="I763" s="3"/>
      <c r="J763" s="3"/>
      <c r="K763" s="3"/>
      <c r="L763" s="3"/>
      <c r="M763" s="3"/>
      <c r="N763" s="3"/>
      <c r="P763" s="2"/>
      <c r="R763" s="2"/>
      <c r="T763" s="2"/>
      <c r="V763" s="2"/>
    </row>
    <row r="764" spans="2:22" ht="32.1" customHeight="1" x14ac:dyDescent="0.25">
      <c r="B764" s="44" t="str">
        <f>_xlfn.CONCAT( VLOOKUP(tbGemLevels[[#This Row],[Name]],tbGems[],MATCH("Prefix",tbGems[#Headers],0),FALSE),".",tbGemLevels[[#This Row],[Level]]," ",tbGemLevels[[#This Row],[Name]])</f>
        <v>6.14.399.2 Wave of Conviction</v>
      </c>
      <c r="C764" s="2" t="s">
        <v>333</v>
      </c>
      <c r="D764" s="3">
        <v>2</v>
      </c>
      <c r="E764" s="3">
        <v>20</v>
      </c>
      <c r="F764" s="3">
        <v>22</v>
      </c>
      <c r="G764" s="3">
        <v>0</v>
      </c>
      <c r="H764" s="3">
        <v>31</v>
      </c>
      <c r="I764" s="3"/>
      <c r="J764" s="3"/>
      <c r="K764" s="3"/>
      <c r="L764" s="3"/>
      <c r="M764" s="3"/>
      <c r="N764" s="3"/>
      <c r="P764" s="2"/>
      <c r="R764" s="2"/>
      <c r="T764" s="2"/>
      <c r="V764" s="2"/>
    </row>
    <row r="765" spans="2:22" ht="32.1" customHeight="1" x14ac:dyDescent="0.25">
      <c r="B765" s="44" t="str">
        <f>_xlfn.CONCAT( VLOOKUP(tbGemLevels[[#This Row],[Name]],tbGems[],MATCH("Prefix",tbGems[#Headers],0),FALSE),".",tbGemLevels[[#This Row],[Level]]," ",tbGemLevels[[#This Row],[Name]])</f>
        <v>6.14.399.3 Wave of Conviction</v>
      </c>
      <c r="C765" s="2" t="s">
        <v>333</v>
      </c>
      <c r="D765" s="3">
        <v>3</v>
      </c>
      <c r="E765" s="3">
        <v>24</v>
      </c>
      <c r="F765" s="3">
        <v>25</v>
      </c>
      <c r="G765" s="3">
        <v>0</v>
      </c>
      <c r="H765" s="3">
        <v>37</v>
      </c>
      <c r="I765" s="3"/>
      <c r="J765" s="3"/>
      <c r="K765" s="3"/>
      <c r="L765" s="3"/>
      <c r="M765" s="3"/>
      <c r="N765" s="3"/>
      <c r="P765" s="2"/>
      <c r="R765" s="2"/>
      <c r="T765" s="2"/>
      <c r="V765" s="2"/>
    </row>
    <row r="766" spans="2:22" ht="32.1" customHeight="1" x14ac:dyDescent="0.25">
      <c r="B766" s="44" t="str">
        <f>_xlfn.CONCAT( VLOOKUP(tbGemLevels[[#This Row],[Name]],tbGems[],MATCH("Prefix",tbGems[#Headers],0),FALSE),".",tbGemLevels[[#This Row],[Level]]," ",tbGemLevels[[#This Row],[Name]])</f>
        <v>6.14.399.4 Wave of Conviction</v>
      </c>
      <c r="C766" s="2" t="s">
        <v>333</v>
      </c>
      <c r="D766" s="3">
        <v>4</v>
      </c>
      <c r="E766" s="3">
        <v>28</v>
      </c>
      <c r="F766" s="3">
        <v>29</v>
      </c>
      <c r="G766" s="3">
        <v>0</v>
      </c>
      <c r="H766" s="3">
        <v>42</v>
      </c>
      <c r="I766" s="3"/>
      <c r="J766" s="3"/>
      <c r="K766" s="3"/>
      <c r="L766" s="3"/>
      <c r="M766" s="3"/>
      <c r="N766" s="3"/>
      <c r="P766" s="2"/>
      <c r="R766" s="2"/>
      <c r="T766" s="2"/>
      <c r="V766" s="2"/>
    </row>
    <row r="767" spans="2:22" ht="32.1" customHeight="1" x14ac:dyDescent="0.25">
      <c r="B767" s="44" t="str">
        <f>_xlfn.CONCAT( VLOOKUP(tbGemLevels[[#This Row],[Name]],tbGems[],MATCH("Prefix",tbGems[#Headers],0),FALSE),".",tbGemLevels[[#This Row],[Level]]," ",tbGemLevels[[#This Row],[Name]])</f>
        <v>6.14.399.5 Wave of Conviction</v>
      </c>
      <c r="C767" s="2" t="s">
        <v>333</v>
      </c>
      <c r="D767" s="3">
        <v>5</v>
      </c>
      <c r="E767" s="3">
        <v>31</v>
      </c>
      <c r="F767" s="3">
        <v>32</v>
      </c>
      <c r="G767" s="3">
        <v>0</v>
      </c>
      <c r="H767" s="3">
        <v>46</v>
      </c>
      <c r="I767" s="3"/>
      <c r="J767" s="3"/>
      <c r="K767" s="3"/>
      <c r="L767" s="3"/>
      <c r="M767" s="3"/>
      <c r="N767" s="3"/>
      <c r="P767" s="2"/>
      <c r="R767" s="2"/>
      <c r="T767" s="2"/>
      <c r="V767" s="2"/>
    </row>
    <row r="768" spans="2:22" ht="32.1" customHeight="1" x14ac:dyDescent="0.25">
      <c r="B768" s="44" t="str">
        <f>_xlfn.CONCAT( VLOOKUP(tbGemLevels[[#This Row],[Name]],tbGems[],MATCH("Prefix",tbGems[#Headers],0),FALSE),".",tbGemLevels[[#This Row],[Level]]," ",tbGemLevels[[#This Row],[Name]])</f>
        <v>6.14.399.6 Wave of Conviction</v>
      </c>
      <c r="C768" s="2" t="s">
        <v>333</v>
      </c>
      <c r="D768" s="3">
        <v>6</v>
      </c>
      <c r="E768" s="3">
        <v>34</v>
      </c>
      <c r="F768" s="3">
        <v>35</v>
      </c>
      <c r="G768" s="3">
        <v>0</v>
      </c>
      <c r="H768" s="3">
        <v>50</v>
      </c>
      <c r="I768" s="3"/>
      <c r="J768" s="3"/>
      <c r="K768" s="3"/>
      <c r="L768" s="3"/>
      <c r="M768" s="3"/>
      <c r="N768" s="3"/>
      <c r="P768" s="2"/>
      <c r="R768" s="2"/>
      <c r="T768" s="2"/>
      <c r="V768" s="2"/>
    </row>
    <row r="769" spans="2:22" ht="32.1" customHeight="1" x14ac:dyDescent="0.25">
      <c r="B769" s="44" t="str">
        <f>_xlfn.CONCAT( VLOOKUP(tbGemLevels[[#This Row],[Name]],tbGems[],MATCH("Prefix",tbGems[#Headers],0),FALSE),".",tbGemLevels[[#This Row],[Level]]," ",tbGemLevels[[#This Row],[Name]])</f>
        <v>6.14.399.7 Wave of Conviction</v>
      </c>
      <c r="C769" s="2" t="s">
        <v>333</v>
      </c>
      <c r="D769" s="3">
        <v>7</v>
      </c>
      <c r="E769" s="3">
        <v>37</v>
      </c>
      <c r="F769" s="3">
        <v>37</v>
      </c>
      <c r="G769" s="3">
        <v>0</v>
      </c>
      <c r="H769" s="3">
        <v>54</v>
      </c>
      <c r="I769" s="3"/>
      <c r="J769" s="3"/>
      <c r="K769" s="3"/>
      <c r="L769" s="3"/>
      <c r="M769" s="3"/>
      <c r="N769" s="3"/>
      <c r="P769" s="2"/>
      <c r="R769" s="2"/>
      <c r="T769" s="2"/>
      <c r="V769" s="2"/>
    </row>
    <row r="770" spans="2:22" ht="32.1" customHeight="1" x14ac:dyDescent="0.25">
      <c r="B770" s="44" t="str">
        <f>_xlfn.CONCAT( VLOOKUP(tbGemLevels[[#This Row],[Name]],tbGems[],MATCH("Prefix",tbGems[#Headers],0),FALSE),".",tbGemLevels[[#This Row],[Level]]," ",tbGemLevels[[#This Row],[Name]])</f>
        <v>6.14.399.8 Wave of Conviction</v>
      </c>
      <c r="C770" s="2" t="s">
        <v>333</v>
      </c>
      <c r="D770" s="3">
        <v>8</v>
      </c>
      <c r="E770" s="3">
        <v>40</v>
      </c>
      <c r="F770" s="3">
        <v>40</v>
      </c>
      <c r="G770" s="3">
        <v>0</v>
      </c>
      <c r="H770" s="3">
        <v>58</v>
      </c>
      <c r="I770" s="3"/>
      <c r="J770" s="3"/>
      <c r="K770" s="3"/>
      <c r="L770" s="3"/>
      <c r="M770" s="3"/>
      <c r="N770" s="3"/>
      <c r="P770" s="2"/>
      <c r="R770" s="2"/>
      <c r="T770" s="2"/>
      <c r="V770" s="2"/>
    </row>
    <row r="771" spans="2:22" ht="32.1" customHeight="1" x14ac:dyDescent="0.25">
      <c r="B771" s="44" t="str">
        <f>_xlfn.CONCAT( VLOOKUP(tbGemLevels[[#This Row],[Name]],tbGems[],MATCH("Prefix",tbGems[#Headers],0),FALSE),".",tbGemLevels[[#This Row],[Level]]," ",tbGemLevels[[#This Row],[Name]])</f>
        <v>6.14.399.9 Wave of Conviction</v>
      </c>
      <c r="C771" s="2" t="s">
        <v>333</v>
      </c>
      <c r="D771" s="3">
        <v>9</v>
      </c>
      <c r="E771" s="3">
        <v>43</v>
      </c>
      <c r="F771" s="3">
        <v>43</v>
      </c>
      <c r="G771" s="3">
        <v>0</v>
      </c>
      <c r="H771" s="3">
        <v>62</v>
      </c>
      <c r="I771" s="3"/>
      <c r="J771" s="3"/>
      <c r="K771" s="3"/>
      <c r="L771" s="3"/>
      <c r="M771" s="3"/>
      <c r="N771" s="3"/>
      <c r="P771" s="2"/>
      <c r="R771" s="2"/>
      <c r="T771" s="2"/>
      <c r="V771" s="2"/>
    </row>
    <row r="772" spans="2:22" ht="32.1" customHeight="1" x14ac:dyDescent="0.25">
      <c r="B772" s="44" t="str">
        <f>_xlfn.CONCAT( VLOOKUP(tbGemLevels[[#This Row],[Name]],tbGems[],MATCH("Prefix",tbGems[#Headers],0),FALSE),".",tbGemLevels[[#This Row],[Level]]," ",tbGemLevels[[#This Row],[Name]])</f>
        <v>6.14.399.10 Wave of Conviction</v>
      </c>
      <c r="C772" s="2" t="s">
        <v>333</v>
      </c>
      <c r="D772" s="3">
        <v>10</v>
      </c>
      <c r="E772" s="3">
        <v>46</v>
      </c>
      <c r="F772" s="3">
        <v>46</v>
      </c>
      <c r="G772" s="3">
        <v>0</v>
      </c>
      <c r="H772" s="3">
        <v>66</v>
      </c>
      <c r="I772" s="3"/>
      <c r="J772" s="3"/>
      <c r="K772" s="3"/>
      <c r="L772" s="3"/>
      <c r="M772" s="3"/>
      <c r="N772" s="3"/>
      <c r="P772" s="2"/>
      <c r="R772" s="2"/>
      <c r="T772" s="2"/>
      <c r="V772" s="2"/>
    </row>
    <row r="773" spans="2:22" ht="32.1" customHeight="1" x14ac:dyDescent="0.25">
      <c r="B773" s="44" t="str">
        <f>_xlfn.CONCAT( VLOOKUP(tbGemLevels[[#This Row],[Name]],tbGems[],MATCH("Prefix",tbGems[#Headers],0),FALSE),".",tbGemLevels[[#This Row],[Level]]," ",tbGemLevels[[#This Row],[Name]])</f>
        <v>6.14.399.11 Wave of Conviction</v>
      </c>
      <c r="C773" s="2" t="s">
        <v>333</v>
      </c>
      <c r="D773" s="3">
        <v>11</v>
      </c>
      <c r="E773" s="3">
        <v>49</v>
      </c>
      <c r="F773" s="3">
        <v>48</v>
      </c>
      <c r="G773" s="3">
        <v>0</v>
      </c>
      <c r="H773" s="3">
        <v>70</v>
      </c>
      <c r="I773" s="3"/>
      <c r="J773" s="3"/>
      <c r="K773" s="3"/>
      <c r="L773" s="3"/>
      <c r="M773" s="3"/>
      <c r="N773" s="3"/>
      <c r="P773" s="2"/>
      <c r="R773" s="2"/>
      <c r="T773" s="2"/>
      <c r="V773" s="2"/>
    </row>
    <row r="774" spans="2:22" ht="32.1" customHeight="1" x14ac:dyDescent="0.25">
      <c r="B774" s="44" t="str">
        <f>_xlfn.CONCAT( VLOOKUP(tbGemLevels[[#This Row],[Name]],tbGems[],MATCH("Prefix",tbGems[#Headers],0),FALSE),".",tbGemLevels[[#This Row],[Level]]," ",tbGemLevels[[#This Row],[Name]])</f>
        <v>6.14.399.12 Wave of Conviction</v>
      </c>
      <c r="C774" s="2" t="s">
        <v>333</v>
      </c>
      <c r="D774" s="3">
        <v>12</v>
      </c>
      <c r="E774" s="3">
        <v>52</v>
      </c>
      <c r="F774" s="3">
        <v>51</v>
      </c>
      <c r="G774" s="3">
        <v>0</v>
      </c>
      <c r="H774" s="3">
        <v>74</v>
      </c>
      <c r="I774" s="3"/>
      <c r="J774" s="3"/>
      <c r="K774" s="3"/>
      <c r="L774" s="3"/>
      <c r="M774" s="3"/>
      <c r="N774" s="3"/>
      <c r="P774" s="2"/>
      <c r="R774" s="2"/>
      <c r="T774" s="2"/>
      <c r="V774" s="2"/>
    </row>
    <row r="775" spans="2:22" ht="32.1" customHeight="1" x14ac:dyDescent="0.25">
      <c r="B775" s="44" t="str">
        <f>_xlfn.CONCAT( VLOOKUP(tbGemLevels[[#This Row],[Name]],tbGems[],MATCH("Prefix",tbGems[#Headers],0),FALSE),".",tbGemLevels[[#This Row],[Level]]," ",tbGemLevels[[#This Row],[Name]])</f>
        <v>6.14.399.13 Wave of Conviction</v>
      </c>
      <c r="C775" s="2" t="s">
        <v>333</v>
      </c>
      <c r="D775" s="3">
        <v>13</v>
      </c>
      <c r="E775" s="3">
        <v>55</v>
      </c>
      <c r="F775" s="3">
        <v>54</v>
      </c>
      <c r="G775" s="3">
        <v>0</v>
      </c>
      <c r="H775" s="3">
        <v>78</v>
      </c>
      <c r="I775" s="3"/>
      <c r="J775" s="3"/>
      <c r="K775" s="3"/>
      <c r="L775" s="3"/>
      <c r="M775" s="3"/>
      <c r="N775" s="3"/>
      <c r="P775" s="2"/>
      <c r="R775" s="2"/>
      <c r="T775" s="2"/>
      <c r="V775" s="2"/>
    </row>
    <row r="776" spans="2:22" ht="32.1" customHeight="1" x14ac:dyDescent="0.25">
      <c r="B776" s="44" t="str">
        <f>_xlfn.CONCAT( VLOOKUP(tbGemLevels[[#This Row],[Name]],tbGems[],MATCH("Prefix",tbGems[#Headers],0),FALSE),".",tbGemLevels[[#This Row],[Level]]," ",tbGemLevels[[#This Row],[Name]])</f>
        <v>6.14.399.14 Wave of Conviction</v>
      </c>
      <c r="C776" s="2" t="s">
        <v>333</v>
      </c>
      <c r="D776" s="3">
        <v>14</v>
      </c>
      <c r="E776" s="3">
        <v>58</v>
      </c>
      <c r="F776" s="3">
        <v>57</v>
      </c>
      <c r="G776" s="3">
        <v>0</v>
      </c>
      <c r="H776" s="3">
        <v>82</v>
      </c>
      <c r="I776" s="3"/>
      <c r="J776" s="3"/>
      <c r="K776" s="3"/>
      <c r="L776" s="3"/>
      <c r="M776" s="3"/>
      <c r="N776" s="3"/>
      <c r="P776" s="2"/>
      <c r="R776" s="2"/>
      <c r="T776" s="2"/>
      <c r="V776" s="2"/>
    </row>
    <row r="777" spans="2:22" ht="32.1" customHeight="1" x14ac:dyDescent="0.25">
      <c r="B777" s="44" t="str">
        <f>_xlfn.CONCAT( VLOOKUP(tbGemLevels[[#This Row],[Name]],tbGems[],MATCH("Prefix",tbGems[#Headers],0),FALSE),".",tbGemLevels[[#This Row],[Level]]," ",tbGemLevels[[#This Row],[Name]])</f>
        <v>6.14.399.15 Wave of Conviction</v>
      </c>
      <c r="C777" s="2" t="s">
        <v>333</v>
      </c>
      <c r="D777" s="3">
        <v>15</v>
      </c>
      <c r="E777" s="3">
        <v>60</v>
      </c>
      <c r="F777" s="3">
        <v>59</v>
      </c>
      <c r="G777" s="3">
        <v>0</v>
      </c>
      <c r="H777" s="3">
        <v>84</v>
      </c>
      <c r="I777" s="3"/>
      <c r="J777" s="3"/>
      <c r="K777" s="3"/>
      <c r="L777" s="3"/>
      <c r="M777" s="3"/>
      <c r="N777" s="3"/>
      <c r="P777" s="2"/>
      <c r="R777" s="2"/>
      <c r="T777" s="2"/>
      <c r="V777" s="2"/>
    </row>
    <row r="778" spans="2:22" ht="32.1" customHeight="1" x14ac:dyDescent="0.25">
      <c r="B778" s="44" t="str">
        <f>_xlfn.CONCAT( VLOOKUP(tbGemLevels[[#This Row],[Name]],tbGems[],MATCH("Prefix",tbGems[#Headers],0),FALSE),".",tbGemLevels[[#This Row],[Level]]," ",tbGemLevels[[#This Row],[Name]])</f>
        <v>6.14.399.16 Wave of Conviction</v>
      </c>
      <c r="C778" s="2" t="s">
        <v>333</v>
      </c>
      <c r="D778" s="3">
        <v>16</v>
      </c>
      <c r="E778" s="3">
        <v>62</v>
      </c>
      <c r="F778" s="3">
        <v>60</v>
      </c>
      <c r="G778" s="3">
        <v>0</v>
      </c>
      <c r="H778" s="3">
        <v>87</v>
      </c>
      <c r="I778" s="3"/>
      <c r="J778" s="3"/>
      <c r="K778" s="3"/>
      <c r="L778" s="3"/>
      <c r="M778" s="3"/>
      <c r="N778" s="3"/>
      <c r="P778" s="2"/>
      <c r="R778" s="2"/>
      <c r="T778" s="2"/>
      <c r="V778" s="2"/>
    </row>
    <row r="779" spans="2:22" ht="32.1" customHeight="1" x14ac:dyDescent="0.25">
      <c r="B779" s="44" t="str">
        <f>_xlfn.CONCAT( VLOOKUP(tbGemLevels[[#This Row],[Name]],tbGems[],MATCH("Prefix",tbGems[#Headers],0),FALSE),".",tbGemLevels[[#This Row],[Level]]," ",tbGemLevels[[#This Row],[Name]])</f>
        <v>6.14.399.17 Wave of Conviction</v>
      </c>
      <c r="C779" s="2" t="s">
        <v>333</v>
      </c>
      <c r="D779" s="3">
        <v>17</v>
      </c>
      <c r="E779" s="3">
        <v>64</v>
      </c>
      <c r="F779" s="3">
        <v>62</v>
      </c>
      <c r="G779" s="3">
        <v>0</v>
      </c>
      <c r="H779" s="3">
        <v>90</v>
      </c>
      <c r="I779" s="3"/>
      <c r="J779" s="3"/>
      <c r="K779" s="3"/>
      <c r="L779" s="3"/>
      <c r="M779" s="3"/>
      <c r="N779" s="3"/>
      <c r="P779" s="2"/>
      <c r="R779" s="2"/>
      <c r="T779" s="2"/>
      <c r="V779" s="2"/>
    </row>
    <row r="780" spans="2:22" ht="32.1" customHeight="1" x14ac:dyDescent="0.25">
      <c r="B780" s="44" t="str">
        <f>_xlfn.CONCAT( VLOOKUP(tbGemLevels[[#This Row],[Name]],tbGems[],MATCH("Prefix",tbGems[#Headers],0),FALSE),".",tbGemLevels[[#This Row],[Level]]," ",tbGemLevels[[#This Row],[Name]])</f>
        <v>6.14.399.18 Wave of Conviction</v>
      </c>
      <c r="C780" s="2" t="s">
        <v>333</v>
      </c>
      <c r="D780" s="3">
        <v>18</v>
      </c>
      <c r="E780" s="3">
        <v>66</v>
      </c>
      <c r="F780" s="3">
        <v>64</v>
      </c>
      <c r="G780" s="3">
        <v>0</v>
      </c>
      <c r="H780" s="3">
        <v>92</v>
      </c>
      <c r="I780" s="3"/>
      <c r="J780" s="3"/>
      <c r="K780" s="3"/>
      <c r="L780" s="3"/>
      <c r="M780" s="3"/>
      <c r="N780" s="3"/>
      <c r="P780" s="2"/>
      <c r="R780" s="2"/>
      <c r="T780" s="2"/>
      <c r="V780" s="2"/>
    </row>
    <row r="781" spans="2:22" ht="32.1" customHeight="1" x14ac:dyDescent="0.25">
      <c r="B781" s="44" t="str">
        <f>_xlfn.CONCAT( VLOOKUP(tbGemLevels[[#This Row],[Name]],tbGems[],MATCH("Prefix",tbGems[#Headers],0),FALSE),".",tbGemLevels[[#This Row],[Level]]," ",tbGemLevels[[#This Row],[Name]])</f>
        <v>6.14.399.19 Wave of Conviction</v>
      </c>
      <c r="C781" s="2" t="s">
        <v>333</v>
      </c>
      <c r="D781" s="3">
        <v>19</v>
      </c>
      <c r="E781" s="3">
        <v>68</v>
      </c>
      <c r="F781" s="3">
        <v>66</v>
      </c>
      <c r="G781" s="3">
        <v>0</v>
      </c>
      <c r="H781" s="3">
        <v>95</v>
      </c>
      <c r="I781" s="3"/>
      <c r="J781" s="3"/>
      <c r="K781" s="3"/>
      <c r="L781" s="3"/>
      <c r="M781" s="3"/>
      <c r="N781" s="3"/>
      <c r="P781" s="2"/>
      <c r="R781" s="2"/>
      <c r="T781" s="2"/>
      <c r="V781" s="2"/>
    </row>
    <row r="782" spans="2:22" ht="32.1" customHeight="1" x14ac:dyDescent="0.25">
      <c r="B782" s="44" t="str">
        <f>_xlfn.CONCAT( VLOOKUP(tbGemLevels[[#This Row],[Name]],tbGems[],MATCH("Prefix",tbGems[#Headers],0),FALSE),".",tbGemLevels[[#This Row],[Level]]," ",tbGemLevels[[#This Row],[Name]])</f>
        <v>6.14.399.20 Wave of Conviction</v>
      </c>
      <c r="C782" s="2" t="s">
        <v>333</v>
      </c>
      <c r="D782" s="3">
        <v>20</v>
      </c>
      <c r="E782" s="3">
        <v>70</v>
      </c>
      <c r="F782" s="3">
        <v>68</v>
      </c>
      <c r="G782" s="3">
        <v>0</v>
      </c>
      <c r="H782" s="3">
        <v>98</v>
      </c>
      <c r="I782" s="3"/>
      <c r="J782" s="3"/>
      <c r="K782" s="3"/>
      <c r="L782" s="3"/>
      <c r="M782" s="3"/>
      <c r="N782" s="3"/>
      <c r="P782" s="2"/>
      <c r="R782" s="2"/>
      <c r="T782" s="2"/>
      <c r="V782" s="2"/>
    </row>
    <row r="783" spans="2:22" ht="32.1" customHeight="1" x14ac:dyDescent="0.25">
      <c r="B783" s="44" t="str">
        <f>_xlfn.CONCAT( VLOOKUP(tbGemLevels[[#This Row],[Name]],tbGems[],MATCH("Prefix",tbGems[#Headers],0),FALSE),".",tbGemLevels[[#This Row],[Level]]," ",tbGemLevels[[#This Row],[Name]])</f>
        <v>6.14.399.21 Wave of Conviction</v>
      </c>
      <c r="C783" s="2" t="s">
        <v>333</v>
      </c>
      <c r="D783" s="3">
        <v>21</v>
      </c>
      <c r="E783" s="3">
        <v>72</v>
      </c>
      <c r="F783" s="3">
        <v>70</v>
      </c>
      <c r="G783" s="3">
        <v>0</v>
      </c>
      <c r="H783" s="3">
        <v>100</v>
      </c>
      <c r="I783" s="3"/>
      <c r="J783" s="3"/>
      <c r="K783" s="3"/>
      <c r="L783" s="3"/>
      <c r="M783" s="3"/>
      <c r="N783" s="3"/>
      <c r="P783" s="2"/>
      <c r="R783" s="2"/>
      <c r="T783" s="2"/>
      <c r="V783" s="2"/>
    </row>
    <row r="784" spans="2:22" ht="32.1" customHeight="1" x14ac:dyDescent="0.25">
      <c r="B784" s="44" t="str">
        <f>_xlfn.CONCAT( VLOOKUP(tbGemLevels[[#This Row],[Name]],tbGems[],MATCH("Prefix",tbGems[#Headers],0),FALSE),".",tbGemLevels[[#This Row],[Level]]," ",tbGemLevels[[#This Row],[Name]])</f>
        <v>6.14.399.22 Wave of Conviction</v>
      </c>
      <c r="C784" s="2" t="s">
        <v>333</v>
      </c>
      <c r="D784" s="3">
        <v>22</v>
      </c>
      <c r="E784" s="3">
        <v>74</v>
      </c>
      <c r="F784" s="3" t="s">
        <v>269</v>
      </c>
      <c r="G784" s="3">
        <v>0</v>
      </c>
      <c r="H784" s="3" t="s">
        <v>269</v>
      </c>
      <c r="I784" s="3"/>
      <c r="J784" s="3"/>
      <c r="K784" s="3"/>
      <c r="L784" s="3"/>
      <c r="M784" s="3"/>
      <c r="N784" s="3"/>
      <c r="P784" s="2"/>
      <c r="R784" s="2"/>
      <c r="T784" s="2"/>
      <c r="V784" s="2"/>
    </row>
    <row r="785" spans="2:22" ht="32.1" customHeight="1" x14ac:dyDescent="0.25">
      <c r="B785" s="44" t="str">
        <f>_xlfn.CONCAT( VLOOKUP(tbGemLevels[[#This Row],[Name]],tbGems[],MATCH("Prefix",tbGems[#Headers],0),FALSE),".",tbGemLevels[[#This Row],[Level]]," ",tbGemLevels[[#This Row],[Name]])</f>
        <v>6.14.399.23 Wave of Conviction</v>
      </c>
      <c r="C785" s="2" t="s">
        <v>333</v>
      </c>
      <c r="D785" s="3">
        <v>23</v>
      </c>
      <c r="E785" s="3">
        <v>76</v>
      </c>
      <c r="F785" s="3" t="s">
        <v>269</v>
      </c>
      <c r="G785" s="3">
        <v>0</v>
      </c>
      <c r="H785" s="3" t="s">
        <v>269</v>
      </c>
      <c r="I785" s="3"/>
      <c r="J785" s="3"/>
      <c r="K785" s="3"/>
      <c r="L785" s="3"/>
      <c r="M785" s="3"/>
      <c r="N785" s="3"/>
      <c r="P785" s="2"/>
      <c r="R785" s="2"/>
      <c r="T785" s="2"/>
      <c r="V785" s="2"/>
    </row>
    <row r="786" spans="2:22" ht="32.1" customHeight="1" x14ac:dyDescent="0.25">
      <c r="B786" s="44" t="str">
        <f>_xlfn.CONCAT( VLOOKUP(tbGemLevels[[#This Row],[Name]],tbGems[],MATCH("Prefix",tbGems[#Headers],0),FALSE),".",tbGemLevels[[#This Row],[Level]]," ",tbGemLevels[[#This Row],[Name]])</f>
        <v>6.14.399.24 Wave of Conviction</v>
      </c>
      <c r="C786" s="2" t="s">
        <v>333</v>
      </c>
      <c r="D786" s="3">
        <v>24</v>
      </c>
      <c r="E786" s="3">
        <v>78</v>
      </c>
      <c r="F786" s="3" t="s">
        <v>269</v>
      </c>
      <c r="G786" s="3">
        <v>0</v>
      </c>
      <c r="H786" s="3" t="s">
        <v>269</v>
      </c>
      <c r="I786" s="3"/>
      <c r="J786" s="3"/>
      <c r="K786" s="3"/>
      <c r="L786" s="3"/>
      <c r="M786" s="3"/>
      <c r="N786" s="3"/>
      <c r="P786" s="2"/>
      <c r="R786" s="2"/>
      <c r="T786" s="2"/>
      <c r="V786" s="2"/>
    </row>
    <row r="787" spans="2:22" ht="32.1" customHeight="1" x14ac:dyDescent="0.25">
      <c r="B787" s="44" t="str">
        <f>_xlfn.CONCAT( VLOOKUP(tbGemLevels[[#This Row],[Name]],tbGems[],MATCH("Prefix",tbGems[#Headers],0),FALSE),".",tbGemLevels[[#This Row],[Level]]," ",tbGemLevels[[#This Row],[Name]])</f>
        <v>6.14.399.25 Wave of Conviction</v>
      </c>
      <c r="C787" s="2" t="s">
        <v>333</v>
      </c>
      <c r="D787" s="3">
        <v>25</v>
      </c>
      <c r="E787" s="3">
        <v>80</v>
      </c>
      <c r="F787" s="3" t="s">
        <v>269</v>
      </c>
      <c r="G787" s="3">
        <v>0</v>
      </c>
      <c r="H787" s="3" t="s">
        <v>269</v>
      </c>
      <c r="I787" s="3"/>
      <c r="J787" s="3"/>
      <c r="K787" s="3"/>
      <c r="L787" s="3"/>
      <c r="M787" s="3"/>
      <c r="N787" s="3"/>
      <c r="P787" s="2"/>
      <c r="R787" s="2"/>
      <c r="T787" s="2"/>
      <c r="V787" s="2"/>
    </row>
    <row r="788" spans="2:22" ht="32.1" customHeight="1" x14ac:dyDescent="0.25">
      <c r="B788" s="44" t="str">
        <f>_xlfn.CONCAT( VLOOKUP(tbGemLevels[[#This Row],[Name]],tbGems[],MATCH("Prefix",tbGems[#Headers],0),FALSE),".",tbGemLevels[[#This Row],[Level]]," ",tbGemLevels[[#This Row],[Name]])</f>
        <v>6.14.399.26 Wave of Conviction</v>
      </c>
      <c r="C788" s="2" t="s">
        <v>333</v>
      </c>
      <c r="D788" s="3">
        <v>26</v>
      </c>
      <c r="E788" s="3">
        <v>82</v>
      </c>
      <c r="F788" s="3" t="s">
        <v>269</v>
      </c>
      <c r="G788" s="3">
        <v>0</v>
      </c>
      <c r="H788" s="3" t="s">
        <v>269</v>
      </c>
      <c r="I788" s="3"/>
      <c r="J788" s="3"/>
      <c r="K788" s="3"/>
      <c r="L788" s="3"/>
      <c r="M788" s="3"/>
      <c r="N788" s="3"/>
      <c r="P788" s="2"/>
      <c r="R788" s="2"/>
      <c r="T788" s="2"/>
      <c r="V788" s="2"/>
    </row>
    <row r="789" spans="2:22" ht="32.1" customHeight="1" x14ac:dyDescent="0.25">
      <c r="B789" s="44" t="str">
        <f>_xlfn.CONCAT( VLOOKUP(tbGemLevels[[#This Row],[Name]],tbGems[],MATCH("Prefix",tbGems[#Headers],0),FALSE),".",tbGemLevels[[#This Row],[Level]]," ",tbGemLevels[[#This Row],[Name]])</f>
        <v>6.14.399.27 Wave of Conviction</v>
      </c>
      <c r="C789" s="2" t="s">
        <v>333</v>
      </c>
      <c r="D789" s="3">
        <v>27</v>
      </c>
      <c r="E789" s="3">
        <v>84</v>
      </c>
      <c r="F789" s="3" t="s">
        <v>269</v>
      </c>
      <c r="G789" s="3">
        <v>0</v>
      </c>
      <c r="H789" s="3" t="s">
        <v>269</v>
      </c>
      <c r="I789" s="3"/>
      <c r="J789" s="3"/>
      <c r="K789" s="3"/>
      <c r="L789" s="3"/>
      <c r="M789" s="3"/>
      <c r="N789" s="3"/>
      <c r="P789" s="2"/>
      <c r="R789" s="2"/>
      <c r="T789" s="2"/>
      <c r="V789" s="2"/>
    </row>
    <row r="790" spans="2:22" ht="32.1" customHeight="1" x14ac:dyDescent="0.25">
      <c r="B790" s="44" t="str">
        <f>_xlfn.CONCAT( VLOOKUP(tbGemLevels[[#This Row],[Name]],tbGems[],MATCH("Prefix",tbGems[#Headers],0),FALSE),".",tbGemLevels[[#This Row],[Level]]," ",tbGemLevels[[#This Row],[Name]])</f>
        <v>6.14.399.28 Wave of Conviction</v>
      </c>
      <c r="C790" s="2" t="s">
        <v>333</v>
      </c>
      <c r="D790" s="3">
        <v>28</v>
      </c>
      <c r="E790" s="3">
        <v>86</v>
      </c>
      <c r="F790" s="3" t="s">
        <v>269</v>
      </c>
      <c r="G790" s="3">
        <v>0</v>
      </c>
      <c r="H790" s="3" t="s">
        <v>269</v>
      </c>
      <c r="I790" s="3"/>
      <c r="J790" s="3"/>
      <c r="K790" s="3"/>
      <c r="L790" s="3"/>
      <c r="M790" s="3"/>
      <c r="N790" s="3"/>
      <c r="P790" s="2"/>
      <c r="R790" s="2"/>
      <c r="T790" s="2"/>
      <c r="V790" s="2"/>
    </row>
    <row r="791" spans="2:22" ht="32.1" customHeight="1" x14ac:dyDescent="0.25">
      <c r="B791" s="44" t="str">
        <f>_xlfn.CONCAT( VLOOKUP(tbGemLevels[[#This Row],[Name]],tbGems[],MATCH("Prefix",tbGems[#Headers],0),FALSE),".",tbGemLevels[[#This Row],[Level]]," ",tbGemLevels[[#This Row],[Name]])</f>
        <v>6.14.399.29 Wave of Conviction</v>
      </c>
      <c r="C791" s="2" t="s">
        <v>333</v>
      </c>
      <c r="D791" s="3">
        <v>29</v>
      </c>
      <c r="E791" s="3">
        <v>88</v>
      </c>
      <c r="F791" s="3" t="s">
        <v>269</v>
      </c>
      <c r="G791" s="3">
        <v>0</v>
      </c>
      <c r="H791" s="3" t="s">
        <v>269</v>
      </c>
      <c r="I791" s="3"/>
      <c r="J791" s="3"/>
      <c r="K791" s="3"/>
      <c r="L791" s="3"/>
      <c r="M791" s="3"/>
      <c r="N791" s="3"/>
      <c r="P791" s="2"/>
      <c r="R791" s="2"/>
      <c r="T791" s="2"/>
      <c r="V791" s="2"/>
    </row>
    <row r="792" spans="2:22" ht="32.1" customHeight="1" x14ac:dyDescent="0.25">
      <c r="B792" s="44" t="str">
        <f>_xlfn.CONCAT( VLOOKUP(tbGemLevels[[#This Row],[Name]],tbGems[],MATCH("Prefix",tbGems[#Headers],0),FALSE),".",tbGemLevels[[#This Row],[Level]]," ",tbGemLevels[[#This Row],[Name]])</f>
        <v>6.14.399.30 Wave of Conviction</v>
      </c>
      <c r="C792" s="2" t="s">
        <v>333</v>
      </c>
      <c r="D792" s="3">
        <v>30</v>
      </c>
      <c r="E792" s="3">
        <v>90</v>
      </c>
      <c r="F792" s="3" t="s">
        <v>269</v>
      </c>
      <c r="G792" s="3">
        <v>0</v>
      </c>
      <c r="H792" s="3" t="s">
        <v>269</v>
      </c>
      <c r="I792" s="3"/>
      <c r="J792" s="3"/>
      <c r="K792" s="3"/>
      <c r="L792" s="3"/>
      <c r="M792" s="3"/>
      <c r="N792" s="3"/>
      <c r="P792" s="2"/>
      <c r="R792" s="2"/>
      <c r="T792" s="2"/>
      <c r="V792" s="2"/>
    </row>
    <row r="793" spans="2:22" ht="32.1" customHeight="1" x14ac:dyDescent="0.25">
      <c r="B793" s="44" t="str">
        <f>_xlfn.CONCAT( VLOOKUP(tbGemLevels[[#This Row],[Name]],tbGems[],MATCH("Prefix",tbGems[#Headers],0),FALSE),".",tbGemLevels[[#This Row],[Level]]," ",tbGemLevels[[#This Row],[Name]])</f>
        <v>6.14.399.31 Wave of Conviction</v>
      </c>
      <c r="C793" s="2" t="s">
        <v>333</v>
      </c>
      <c r="D793" s="3">
        <v>31</v>
      </c>
      <c r="E793" s="3">
        <v>91</v>
      </c>
      <c r="F793" s="3" t="s">
        <v>269</v>
      </c>
      <c r="G793" s="3">
        <v>0</v>
      </c>
      <c r="H793" s="3" t="s">
        <v>269</v>
      </c>
      <c r="I793" s="3"/>
      <c r="J793" s="3"/>
      <c r="K793" s="3"/>
      <c r="L793" s="3"/>
      <c r="M793" s="3"/>
      <c r="N793" s="3"/>
      <c r="P793" s="2"/>
      <c r="R793" s="2"/>
      <c r="T793" s="2"/>
      <c r="V793" s="2"/>
    </row>
    <row r="794" spans="2:22" ht="32.1" customHeight="1" x14ac:dyDescent="0.25">
      <c r="B794" s="44" t="str">
        <f>_xlfn.CONCAT( VLOOKUP(tbGemLevels[[#This Row],[Name]],tbGems[],MATCH("Prefix",tbGems[#Headers],0),FALSE),".",tbGemLevels[[#This Row],[Level]]," ",tbGemLevels[[#This Row],[Name]])</f>
        <v>6.14.399.32 Wave of Conviction</v>
      </c>
      <c r="C794" s="2" t="s">
        <v>333</v>
      </c>
      <c r="D794" s="3">
        <v>32</v>
      </c>
      <c r="E794" s="3">
        <v>92</v>
      </c>
      <c r="F794" s="3" t="s">
        <v>269</v>
      </c>
      <c r="G794" s="3">
        <v>0</v>
      </c>
      <c r="H794" s="3" t="s">
        <v>269</v>
      </c>
      <c r="I794" s="3"/>
      <c r="J794" s="3"/>
      <c r="K794" s="3"/>
      <c r="L794" s="3"/>
      <c r="M794" s="3"/>
      <c r="N794" s="3"/>
      <c r="P794" s="2"/>
      <c r="R794" s="2"/>
      <c r="T794" s="2"/>
      <c r="V794" s="2"/>
    </row>
    <row r="795" spans="2:22" ht="32.1" customHeight="1" x14ac:dyDescent="0.25">
      <c r="B795" s="44" t="str">
        <f>_xlfn.CONCAT( VLOOKUP(tbGemLevels[[#This Row],[Name]],tbGems[],MATCH("Prefix",tbGems[#Headers],0),FALSE),".",tbGemLevels[[#This Row],[Level]]," ",tbGemLevels[[#This Row],[Name]])</f>
        <v>6.14.399.33 Wave of Conviction</v>
      </c>
      <c r="C795" s="2" t="s">
        <v>333</v>
      </c>
      <c r="D795" s="3">
        <v>33</v>
      </c>
      <c r="E795" s="3">
        <v>93</v>
      </c>
      <c r="F795" s="3" t="s">
        <v>269</v>
      </c>
      <c r="G795" s="3">
        <v>0</v>
      </c>
      <c r="H795" s="3" t="s">
        <v>269</v>
      </c>
      <c r="I795" s="3"/>
      <c r="J795" s="3"/>
      <c r="K795" s="3"/>
      <c r="L795" s="3"/>
      <c r="M795" s="3"/>
      <c r="N795" s="3"/>
      <c r="P795" s="2"/>
      <c r="R795" s="2"/>
      <c r="T795" s="2"/>
      <c r="V795" s="2"/>
    </row>
    <row r="796" spans="2:22" ht="32.1" customHeight="1" x14ac:dyDescent="0.25">
      <c r="B796" s="44" t="str">
        <f>_xlfn.CONCAT( VLOOKUP(tbGemLevels[[#This Row],[Name]],tbGems[],MATCH("Prefix",tbGems[#Headers],0),FALSE),".",tbGemLevels[[#This Row],[Level]]," ",tbGemLevels[[#This Row],[Name]])</f>
        <v>6.14.399.34 Wave of Conviction</v>
      </c>
      <c r="C796" s="2" t="s">
        <v>333</v>
      </c>
      <c r="D796" s="3">
        <v>34</v>
      </c>
      <c r="E796" s="3">
        <v>94</v>
      </c>
      <c r="F796" s="3" t="s">
        <v>269</v>
      </c>
      <c r="G796" s="3">
        <v>0</v>
      </c>
      <c r="H796" s="3" t="s">
        <v>269</v>
      </c>
      <c r="I796" s="3"/>
      <c r="J796" s="3"/>
      <c r="K796" s="3"/>
      <c r="L796" s="3"/>
      <c r="M796" s="3"/>
      <c r="N796" s="3"/>
      <c r="P796" s="2"/>
      <c r="R796" s="2"/>
      <c r="T796" s="2"/>
      <c r="V796" s="2"/>
    </row>
    <row r="797" spans="2:22" ht="32.1" customHeight="1" x14ac:dyDescent="0.25">
      <c r="B797" s="44" t="str">
        <f>_xlfn.CONCAT( VLOOKUP(tbGemLevels[[#This Row],[Name]],tbGems[],MATCH("Prefix",tbGems[#Headers],0),FALSE),".",tbGemLevels[[#This Row],[Level]]," ",tbGemLevels[[#This Row],[Name]])</f>
        <v>6.14.399.35 Wave of Conviction</v>
      </c>
      <c r="C797" s="2" t="s">
        <v>333</v>
      </c>
      <c r="D797" s="3">
        <v>35</v>
      </c>
      <c r="E797" s="3">
        <v>95</v>
      </c>
      <c r="F797" s="3" t="s">
        <v>269</v>
      </c>
      <c r="G797" s="3">
        <v>0</v>
      </c>
      <c r="H797" s="3" t="s">
        <v>269</v>
      </c>
      <c r="I797" s="3"/>
      <c r="J797" s="3"/>
      <c r="K797" s="3"/>
      <c r="L797" s="3"/>
      <c r="M797" s="3"/>
      <c r="N797" s="3"/>
      <c r="P797" s="2"/>
      <c r="R797" s="2"/>
      <c r="T797" s="2"/>
      <c r="V797" s="2"/>
    </row>
    <row r="798" spans="2:22" ht="32.1" customHeight="1" x14ac:dyDescent="0.25">
      <c r="B798" s="44" t="str">
        <f>_xlfn.CONCAT( VLOOKUP(tbGemLevels[[#This Row],[Name]],tbGems[],MATCH("Prefix",tbGems[#Headers],0),FALSE),".",tbGemLevels[[#This Row],[Level]]," ",tbGemLevels[[#This Row],[Name]])</f>
        <v>6.14.399.36 Wave of Conviction</v>
      </c>
      <c r="C798" s="2" t="s">
        <v>333</v>
      </c>
      <c r="D798" s="3">
        <v>36</v>
      </c>
      <c r="E798" s="3">
        <v>96</v>
      </c>
      <c r="F798" s="3" t="s">
        <v>269</v>
      </c>
      <c r="G798" s="3">
        <v>0</v>
      </c>
      <c r="H798" s="3" t="s">
        <v>269</v>
      </c>
      <c r="I798" s="3"/>
      <c r="J798" s="3"/>
      <c r="K798" s="3"/>
      <c r="L798" s="3"/>
      <c r="M798" s="3"/>
      <c r="N798" s="3"/>
      <c r="P798" s="2"/>
      <c r="R798" s="2"/>
      <c r="T798" s="2"/>
      <c r="V798" s="2"/>
    </row>
    <row r="799" spans="2:22" ht="32.1" customHeight="1" x14ac:dyDescent="0.25">
      <c r="B799" s="44" t="str">
        <f>_xlfn.CONCAT( VLOOKUP(tbGemLevels[[#This Row],[Name]],tbGems[],MATCH("Prefix",tbGems[#Headers],0),FALSE),".",tbGemLevels[[#This Row],[Level]]," ",tbGemLevels[[#This Row],[Name]])</f>
        <v>6.14.399.37 Wave of Conviction</v>
      </c>
      <c r="C799" s="2" t="s">
        <v>333</v>
      </c>
      <c r="D799" s="3">
        <v>37</v>
      </c>
      <c r="E799" s="3">
        <v>97</v>
      </c>
      <c r="F799" s="3" t="s">
        <v>269</v>
      </c>
      <c r="G799" s="3">
        <v>0</v>
      </c>
      <c r="H799" s="3" t="s">
        <v>269</v>
      </c>
      <c r="I799" s="3"/>
      <c r="J799" s="3"/>
      <c r="K799" s="3"/>
      <c r="L799" s="3"/>
      <c r="M799" s="3"/>
      <c r="N799" s="3"/>
      <c r="P799" s="2"/>
      <c r="R799" s="2"/>
      <c r="T799" s="2"/>
      <c r="V799" s="2"/>
    </row>
    <row r="800" spans="2:22" ht="32.1" customHeight="1" x14ac:dyDescent="0.25">
      <c r="B800" s="44" t="str">
        <f>_xlfn.CONCAT( VLOOKUP(tbGemLevels[[#This Row],[Name]],tbGems[],MATCH("Prefix",tbGems[#Headers],0),FALSE),".",tbGemLevels[[#This Row],[Level]]," ",tbGemLevels[[#This Row],[Name]])</f>
        <v>6.14.399.38 Wave of Conviction</v>
      </c>
      <c r="C800" s="2" t="s">
        <v>333</v>
      </c>
      <c r="D800" s="3">
        <v>38</v>
      </c>
      <c r="E800" s="3">
        <v>98</v>
      </c>
      <c r="F800" s="3" t="s">
        <v>269</v>
      </c>
      <c r="G800" s="3">
        <v>0</v>
      </c>
      <c r="H800" s="3" t="s">
        <v>269</v>
      </c>
      <c r="I800" s="3"/>
      <c r="J800" s="3"/>
      <c r="K800" s="3"/>
      <c r="L800" s="3"/>
      <c r="M800" s="3"/>
      <c r="N800" s="3"/>
      <c r="P800" s="2"/>
      <c r="R800" s="2"/>
      <c r="T800" s="2"/>
      <c r="V800" s="2"/>
    </row>
    <row r="801" spans="2:22" ht="32.1" customHeight="1" x14ac:dyDescent="0.25">
      <c r="B801" s="44" t="str">
        <f>_xlfn.CONCAT( VLOOKUP(tbGemLevels[[#This Row],[Name]],tbGems[],MATCH("Prefix",tbGems[#Headers],0),FALSE),".",tbGemLevels[[#This Row],[Level]]," ",tbGemLevels[[#This Row],[Name]])</f>
        <v>6.14.399.39 Wave of Conviction</v>
      </c>
      <c r="C801" s="2" t="s">
        <v>333</v>
      </c>
      <c r="D801" s="3">
        <v>39</v>
      </c>
      <c r="E801" s="3">
        <v>99</v>
      </c>
      <c r="F801" s="3" t="s">
        <v>269</v>
      </c>
      <c r="G801" s="3">
        <v>0</v>
      </c>
      <c r="H801" s="3" t="s">
        <v>269</v>
      </c>
      <c r="I801" s="3"/>
      <c r="J801" s="3"/>
      <c r="K801" s="3"/>
      <c r="L801" s="3"/>
      <c r="M801" s="3"/>
      <c r="N801" s="3"/>
      <c r="P801" s="2"/>
      <c r="R801" s="2"/>
      <c r="T801" s="2"/>
      <c r="V801" s="2"/>
    </row>
    <row r="802" spans="2:22" ht="32.1" customHeight="1" x14ac:dyDescent="0.25">
      <c r="B802" s="44" t="str">
        <f>_xlfn.CONCAT( VLOOKUP(tbGemLevels[[#This Row],[Name]],tbGems[],MATCH("Prefix",tbGems[#Headers],0),FALSE),".",tbGemLevels[[#This Row],[Level]]," ",tbGemLevels[[#This Row],[Name]])</f>
        <v>6.14.399.40 Wave of Conviction</v>
      </c>
      <c r="C802" s="2" t="s">
        <v>333</v>
      </c>
      <c r="D802" s="3">
        <v>40</v>
      </c>
      <c r="E802" s="3">
        <v>100</v>
      </c>
      <c r="F802" s="3" t="s">
        <v>269</v>
      </c>
      <c r="G802" s="3">
        <v>0</v>
      </c>
      <c r="H802" s="3" t="s">
        <v>269</v>
      </c>
      <c r="I802" s="3"/>
      <c r="J802" s="3"/>
      <c r="K802" s="3"/>
      <c r="L802" s="3"/>
      <c r="M802" s="3"/>
      <c r="N802" s="3"/>
      <c r="P802" s="2"/>
      <c r="R802" s="2"/>
      <c r="T802" s="2"/>
      <c r="V802" s="2"/>
    </row>
    <row r="803" spans="2:22" ht="32.1" customHeight="1" x14ac:dyDescent="0.25">
      <c r="B803" s="44" t="str">
        <f>_xlfn.CONCAT( VLOOKUP(tbGemLevels[[#This Row],[Name]],tbGems[],MATCH("Prefix",tbGems[#Headers],0),FALSE),".",tbGemLevels[[#This Row],[Level]]," ",tbGemLevels[[#This Row],[Name]])</f>
        <v>6.14.244.1 Kinetic Blast</v>
      </c>
      <c r="C803" s="2" t="s">
        <v>417</v>
      </c>
      <c r="D803" s="3">
        <v>1</v>
      </c>
      <c r="E803" s="3">
        <v>28</v>
      </c>
      <c r="F803" s="3">
        <v>0</v>
      </c>
      <c r="G803" s="3">
        <v>0</v>
      </c>
      <c r="H803" s="3">
        <v>67</v>
      </c>
      <c r="I803" s="3"/>
      <c r="J803" s="3"/>
      <c r="K803" s="3"/>
      <c r="L803" s="3"/>
      <c r="M803" s="3"/>
      <c r="N803" s="3"/>
      <c r="P803" s="2"/>
      <c r="R803" s="2"/>
      <c r="T803" s="2"/>
      <c r="V803" s="2"/>
    </row>
    <row r="804" spans="2:22" ht="32.1" customHeight="1" x14ac:dyDescent="0.25">
      <c r="B804" s="44" t="str">
        <f>_xlfn.CONCAT( VLOOKUP(tbGemLevels[[#This Row],[Name]],tbGems[],MATCH("Prefix",tbGems[#Headers],0),FALSE),".",tbGemLevels[[#This Row],[Level]]," ",tbGemLevels[[#This Row],[Name]])</f>
        <v>6.14.244.2 Kinetic Blast</v>
      </c>
      <c r="C804" s="2" t="s">
        <v>417</v>
      </c>
      <c r="D804" s="3">
        <v>2</v>
      </c>
      <c r="E804" s="3">
        <v>31</v>
      </c>
      <c r="F804" s="3">
        <v>0</v>
      </c>
      <c r="G804" s="3">
        <v>0</v>
      </c>
      <c r="H804" s="3">
        <v>73</v>
      </c>
      <c r="I804" s="3"/>
      <c r="J804" s="3"/>
      <c r="K804" s="3"/>
      <c r="L804" s="3"/>
      <c r="M804" s="3"/>
      <c r="N804" s="3"/>
      <c r="P804" s="2"/>
      <c r="R804" s="2"/>
      <c r="T804" s="2"/>
      <c r="V804" s="2"/>
    </row>
    <row r="805" spans="2:22" ht="32.1" customHeight="1" x14ac:dyDescent="0.25">
      <c r="B805" s="44" t="str">
        <f>_xlfn.CONCAT( VLOOKUP(tbGemLevels[[#This Row],[Name]],tbGems[],MATCH("Prefix",tbGems[#Headers],0),FALSE),".",tbGemLevels[[#This Row],[Level]]," ",tbGemLevels[[#This Row],[Name]])</f>
        <v>6.14.244.3 Kinetic Blast</v>
      </c>
      <c r="C805" s="2" t="s">
        <v>417</v>
      </c>
      <c r="D805" s="3">
        <v>3</v>
      </c>
      <c r="E805" s="3">
        <v>34</v>
      </c>
      <c r="F805" s="3">
        <v>0</v>
      </c>
      <c r="G805" s="3">
        <v>0</v>
      </c>
      <c r="H805" s="3">
        <v>79</v>
      </c>
      <c r="I805" s="3"/>
      <c r="J805" s="3"/>
      <c r="K805" s="3"/>
      <c r="L805" s="3"/>
      <c r="M805" s="3"/>
      <c r="N805" s="3"/>
      <c r="P805" s="2"/>
      <c r="R805" s="2"/>
      <c r="T805" s="2"/>
      <c r="V805" s="2"/>
    </row>
    <row r="806" spans="2:22" ht="32.1" customHeight="1" x14ac:dyDescent="0.25">
      <c r="B806" s="44" t="str">
        <f>_xlfn.CONCAT( VLOOKUP(tbGemLevels[[#This Row],[Name]],tbGems[],MATCH("Prefix",tbGems[#Headers],0),FALSE),".",tbGemLevels[[#This Row],[Level]]," ",tbGemLevels[[#This Row],[Name]])</f>
        <v>6.14.244.4 Kinetic Blast</v>
      </c>
      <c r="C806" s="2" t="s">
        <v>417</v>
      </c>
      <c r="D806" s="3">
        <v>4</v>
      </c>
      <c r="E806" s="3">
        <v>37</v>
      </c>
      <c r="F806" s="3">
        <v>0</v>
      </c>
      <c r="G806" s="3">
        <v>0</v>
      </c>
      <c r="H806" s="3">
        <v>85</v>
      </c>
      <c r="I806" s="3"/>
      <c r="J806" s="3"/>
      <c r="K806" s="3"/>
      <c r="L806" s="3"/>
      <c r="M806" s="3"/>
      <c r="N806" s="3"/>
      <c r="P806" s="2"/>
      <c r="R806" s="2"/>
      <c r="T806" s="2"/>
      <c r="V806" s="2"/>
    </row>
    <row r="807" spans="2:22" ht="32.1" customHeight="1" x14ac:dyDescent="0.25">
      <c r="B807" s="44" t="str">
        <f>_xlfn.CONCAT( VLOOKUP(tbGemLevels[[#This Row],[Name]],tbGems[],MATCH("Prefix",tbGems[#Headers],0),FALSE),".",tbGemLevels[[#This Row],[Level]]," ",tbGemLevels[[#This Row],[Name]])</f>
        <v>6.14.244.5 Kinetic Blast</v>
      </c>
      <c r="C807" s="2" t="s">
        <v>417</v>
      </c>
      <c r="D807" s="3">
        <v>5</v>
      </c>
      <c r="E807" s="3">
        <v>40</v>
      </c>
      <c r="F807" s="3">
        <v>0</v>
      </c>
      <c r="G807" s="3">
        <v>0</v>
      </c>
      <c r="H807" s="3">
        <v>92</v>
      </c>
      <c r="I807" s="3"/>
      <c r="J807" s="3"/>
      <c r="K807" s="3"/>
      <c r="L807" s="3"/>
      <c r="M807" s="3"/>
      <c r="N807" s="3"/>
      <c r="P807" s="2"/>
      <c r="R807" s="2"/>
      <c r="T807" s="2"/>
      <c r="V807" s="2"/>
    </row>
    <row r="808" spans="2:22" ht="32.1" customHeight="1" x14ac:dyDescent="0.25">
      <c r="B808" s="44" t="str">
        <f>_xlfn.CONCAT( VLOOKUP(tbGemLevels[[#This Row],[Name]],tbGems[],MATCH("Prefix",tbGems[#Headers],0),FALSE),".",tbGemLevels[[#This Row],[Level]]," ",tbGemLevels[[#This Row],[Name]])</f>
        <v>6.14.244.6 Kinetic Blast</v>
      </c>
      <c r="C808" s="2" t="s">
        <v>417</v>
      </c>
      <c r="D808" s="3">
        <v>6</v>
      </c>
      <c r="E808" s="3">
        <v>42</v>
      </c>
      <c r="F808" s="3">
        <v>0</v>
      </c>
      <c r="G808" s="3">
        <v>0</v>
      </c>
      <c r="H808" s="3">
        <v>96</v>
      </c>
      <c r="I808" s="3"/>
      <c r="J808" s="3"/>
      <c r="K808" s="3"/>
      <c r="L808" s="3"/>
      <c r="M808" s="3"/>
      <c r="N808" s="3"/>
      <c r="P808" s="2"/>
      <c r="R808" s="2"/>
      <c r="T808" s="2"/>
      <c r="V808" s="2"/>
    </row>
    <row r="809" spans="2:22" ht="32.1" customHeight="1" x14ac:dyDescent="0.25">
      <c r="B809" s="44" t="str">
        <f>_xlfn.CONCAT( VLOOKUP(tbGemLevels[[#This Row],[Name]],tbGems[],MATCH("Prefix",tbGems[#Headers],0),FALSE),".",tbGemLevels[[#This Row],[Level]]," ",tbGemLevels[[#This Row],[Name]])</f>
        <v>6.14.244.7 Kinetic Blast</v>
      </c>
      <c r="C809" s="2" t="s">
        <v>417</v>
      </c>
      <c r="D809" s="3">
        <v>7</v>
      </c>
      <c r="E809" s="3">
        <v>44</v>
      </c>
      <c r="F809" s="3">
        <v>0</v>
      </c>
      <c r="G809" s="3">
        <v>0</v>
      </c>
      <c r="H809" s="3">
        <v>100</v>
      </c>
      <c r="I809" s="3"/>
      <c r="J809" s="3"/>
      <c r="K809" s="3"/>
      <c r="L809" s="3"/>
      <c r="M809" s="3"/>
      <c r="N809" s="3"/>
      <c r="P809" s="2"/>
      <c r="R809" s="2"/>
      <c r="T809" s="2"/>
      <c r="V809" s="2"/>
    </row>
    <row r="810" spans="2:22" ht="32.1" customHeight="1" x14ac:dyDescent="0.25">
      <c r="B810" s="44" t="str">
        <f>_xlfn.CONCAT( VLOOKUP(tbGemLevels[[#This Row],[Name]],tbGems[],MATCH("Prefix",tbGems[#Headers],0),FALSE),".",tbGemLevels[[#This Row],[Level]]," ",tbGemLevels[[#This Row],[Name]])</f>
        <v>6.14.244.8 Kinetic Blast</v>
      </c>
      <c r="C810" s="2" t="s">
        <v>417</v>
      </c>
      <c r="D810" s="3">
        <v>8</v>
      </c>
      <c r="E810" s="3">
        <v>46</v>
      </c>
      <c r="F810" s="3">
        <v>0</v>
      </c>
      <c r="G810" s="3">
        <v>0</v>
      </c>
      <c r="H810" s="3">
        <v>104</v>
      </c>
      <c r="I810" s="3"/>
      <c r="J810" s="3"/>
      <c r="K810" s="3"/>
      <c r="L810" s="3"/>
      <c r="M810" s="3"/>
      <c r="N810" s="3"/>
      <c r="P810" s="2"/>
      <c r="R810" s="2"/>
      <c r="T810" s="2"/>
      <c r="V810" s="2"/>
    </row>
    <row r="811" spans="2:22" ht="32.1" customHeight="1" x14ac:dyDescent="0.25">
      <c r="B811" s="44" t="str">
        <f>_xlfn.CONCAT( VLOOKUP(tbGemLevels[[#This Row],[Name]],tbGems[],MATCH("Prefix",tbGems[#Headers],0),FALSE),".",tbGemLevels[[#This Row],[Level]]," ",tbGemLevels[[#This Row],[Name]])</f>
        <v>6.14.244.9 Kinetic Blast</v>
      </c>
      <c r="C811" s="2" t="s">
        <v>417</v>
      </c>
      <c r="D811" s="3">
        <v>9</v>
      </c>
      <c r="E811" s="3">
        <v>48</v>
      </c>
      <c r="F811" s="3">
        <v>0</v>
      </c>
      <c r="G811" s="3">
        <v>0</v>
      </c>
      <c r="H811" s="3">
        <v>109</v>
      </c>
      <c r="I811" s="3"/>
      <c r="J811" s="3"/>
      <c r="K811" s="3"/>
      <c r="L811" s="3"/>
      <c r="M811" s="3"/>
      <c r="N811" s="3"/>
      <c r="P811" s="2"/>
      <c r="R811" s="2"/>
      <c r="T811" s="2"/>
      <c r="V811" s="2"/>
    </row>
    <row r="812" spans="2:22" ht="32.1" customHeight="1" x14ac:dyDescent="0.25">
      <c r="B812" s="44" t="str">
        <f>_xlfn.CONCAT( VLOOKUP(tbGemLevels[[#This Row],[Name]],tbGems[],MATCH("Prefix",tbGems[#Headers],0),FALSE),".",tbGemLevels[[#This Row],[Level]]," ",tbGemLevels[[#This Row],[Name]])</f>
        <v>6.14.244.10 Kinetic Blast</v>
      </c>
      <c r="C812" s="2" t="s">
        <v>417</v>
      </c>
      <c r="D812" s="3">
        <v>10</v>
      </c>
      <c r="E812" s="3">
        <v>50</v>
      </c>
      <c r="F812" s="3">
        <v>0</v>
      </c>
      <c r="G812" s="3">
        <v>0</v>
      </c>
      <c r="H812" s="3">
        <v>113</v>
      </c>
      <c r="I812" s="3"/>
      <c r="J812" s="3"/>
      <c r="K812" s="3"/>
      <c r="L812" s="3"/>
      <c r="M812" s="3"/>
      <c r="N812" s="3"/>
      <c r="P812" s="2"/>
      <c r="R812" s="2"/>
      <c r="T812" s="2"/>
      <c r="V812" s="2"/>
    </row>
    <row r="813" spans="2:22" ht="32.1" customHeight="1" x14ac:dyDescent="0.25">
      <c r="B813" s="44" t="str">
        <f>_xlfn.CONCAT( VLOOKUP(tbGemLevels[[#This Row],[Name]],tbGems[],MATCH("Prefix",tbGems[#Headers],0),FALSE),".",tbGemLevels[[#This Row],[Level]]," ",tbGemLevels[[#This Row],[Name]])</f>
        <v>6.14.244.11 Kinetic Blast</v>
      </c>
      <c r="C813" s="2" t="s">
        <v>417</v>
      </c>
      <c r="D813" s="3">
        <v>11</v>
      </c>
      <c r="E813" s="3">
        <v>52</v>
      </c>
      <c r="F813" s="3">
        <v>0</v>
      </c>
      <c r="G813" s="3">
        <v>0</v>
      </c>
      <c r="H813" s="3">
        <v>117</v>
      </c>
      <c r="I813" s="3"/>
      <c r="J813" s="3"/>
      <c r="K813" s="3"/>
      <c r="L813" s="3"/>
      <c r="M813" s="3"/>
      <c r="N813" s="3"/>
      <c r="P813" s="2"/>
      <c r="R813" s="2"/>
      <c r="T813" s="2"/>
      <c r="V813" s="2"/>
    </row>
    <row r="814" spans="2:22" ht="32.1" customHeight="1" x14ac:dyDescent="0.25">
      <c r="B814" s="44" t="str">
        <f>_xlfn.CONCAT( VLOOKUP(tbGemLevels[[#This Row],[Name]],tbGems[],MATCH("Prefix",tbGems[#Headers],0),FALSE),".",tbGemLevels[[#This Row],[Level]]," ",tbGemLevels[[#This Row],[Name]])</f>
        <v>6.14.244.12 Kinetic Blast</v>
      </c>
      <c r="C814" s="2" t="s">
        <v>417</v>
      </c>
      <c r="D814" s="3">
        <v>12</v>
      </c>
      <c r="E814" s="3">
        <v>54</v>
      </c>
      <c r="F814" s="3">
        <v>0</v>
      </c>
      <c r="G814" s="3">
        <v>0</v>
      </c>
      <c r="H814" s="3">
        <v>121</v>
      </c>
      <c r="I814" s="3"/>
      <c r="J814" s="3"/>
      <c r="K814" s="3"/>
      <c r="L814" s="3"/>
      <c r="M814" s="3"/>
      <c r="N814" s="3"/>
      <c r="P814" s="2"/>
      <c r="R814" s="2"/>
      <c r="T814" s="2"/>
      <c r="V814" s="2"/>
    </row>
    <row r="815" spans="2:22" ht="32.1" customHeight="1" x14ac:dyDescent="0.25">
      <c r="B815" s="44" t="str">
        <f>_xlfn.CONCAT( VLOOKUP(tbGemLevels[[#This Row],[Name]],tbGems[],MATCH("Prefix",tbGems[#Headers],0),FALSE),".",tbGemLevels[[#This Row],[Level]]," ",tbGemLevels[[#This Row],[Name]])</f>
        <v>6.14.244.13 Kinetic Blast</v>
      </c>
      <c r="C815" s="2" t="s">
        <v>417</v>
      </c>
      <c r="D815" s="3">
        <v>13</v>
      </c>
      <c r="E815" s="3">
        <v>56</v>
      </c>
      <c r="F815" s="3">
        <v>0</v>
      </c>
      <c r="G815" s="3">
        <v>0</v>
      </c>
      <c r="H815" s="3">
        <v>125</v>
      </c>
      <c r="I815" s="3"/>
      <c r="J815" s="3"/>
      <c r="K815" s="3"/>
      <c r="L815" s="3"/>
      <c r="M815" s="3"/>
      <c r="N815" s="3"/>
      <c r="P815" s="2"/>
      <c r="R815" s="2"/>
      <c r="T815" s="2"/>
      <c r="V815" s="2"/>
    </row>
    <row r="816" spans="2:22" ht="32.1" customHeight="1" x14ac:dyDescent="0.25">
      <c r="B816" s="44" t="str">
        <f>_xlfn.CONCAT( VLOOKUP(tbGemLevels[[#This Row],[Name]],tbGems[],MATCH("Prefix",tbGems[#Headers],0),FALSE),".",tbGemLevels[[#This Row],[Level]]," ",tbGemLevels[[#This Row],[Name]])</f>
        <v>6.14.244.14 Kinetic Blast</v>
      </c>
      <c r="C816" s="2" t="s">
        <v>417</v>
      </c>
      <c r="D816" s="3">
        <v>14</v>
      </c>
      <c r="E816" s="3">
        <v>58</v>
      </c>
      <c r="F816" s="3">
        <v>0</v>
      </c>
      <c r="G816" s="3">
        <v>0</v>
      </c>
      <c r="H816" s="3">
        <v>130</v>
      </c>
      <c r="I816" s="3"/>
      <c r="J816" s="3"/>
      <c r="K816" s="3"/>
      <c r="L816" s="3"/>
      <c r="M816" s="3"/>
      <c r="N816" s="3"/>
      <c r="P816" s="2"/>
      <c r="R816" s="2"/>
      <c r="T816" s="2"/>
      <c r="V816" s="2"/>
    </row>
    <row r="817" spans="2:22" ht="32.1" customHeight="1" x14ac:dyDescent="0.25">
      <c r="B817" s="44" t="str">
        <f>_xlfn.CONCAT( VLOOKUP(tbGemLevels[[#This Row],[Name]],tbGems[],MATCH("Prefix",tbGems[#Headers],0),FALSE),".",tbGemLevels[[#This Row],[Level]]," ",tbGemLevels[[#This Row],[Name]])</f>
        <v>6.14.244.15 Kinetic Blast</v>
      </c>
      <c r="C817" s="2" t="s">
        <v>417</v>
      </c>
      <c r="D817" s="3">
        <v>15</v>
      </c>
      <c r="E817" s="3">
        <v>60</v>
      </c>
      <c r="F817" s="3">
        <v>0</v>
      </c>
      <c r="G817" s="3">
        <v>0</v>
      </c>
      <c r="H817" s="3">
        <v>134</v>
      </c>
      <c r="I817" s="3"/>
      <c r="J817" s="3"/>
      <c r="K817" s="3"/>
      <c r="L817" s="3"/>
      <c r="M817" s="3"/>
      <c r="N817" s="3"/>
      <c r="P817" s="2"/>
      <c r="R817" s="2"/>
      <c r="T817" s="2"/>
      <c r="V817" s="2"/>
    </row>
    <row r="818" spans="2:22" ht="32.1" customHeight="1" x14ac:dyDescent="0.25">
      <c r="B818" s="44" t="str">
        <f>_xlfn.CONCAT( VLOOKUP(tbGemLevels[[#This Row],[Name]],tbGems[],MATCH("Prefix",tbGems[#Headers],0),FALSE),".",tbGemLevels[[#This Row],[Level]]," ",tbGemLevels[[#This Row],[Name]])</f>
        <v>6.14.244.16 Kinetic Blast</v>
      </c>
      <c r="C818" s="2" t="s">
        <v>417</v>
      </c>
      <c r="D818" s="3">
        <v>16</v>
      </c>
      <c r="E818" s="3">
        <v>62</v>
      </c>
      <c r="F818" s="3">
        <v>0</v>
      </c>
      <c r="G818" s="3">
        <v>0</v>
      </c>
      <c r="H818" s="3">
        <v>138</v>
      </c>
      <c r="I818" s="3"/>
      <c r="J818" s="3"/>
      <c r="K818" s="3"/>
      <c r="L818" s="3"/>
      <c r="M818" s="3"/>
      <c r="N818" s="3"/>
      <c r="P818" s="2"/>
      <c r="R818" s="2"/>
      <c r="T818" s="2"/>
      <c r="V818" s="2"/>
    </row>
    <row r="819" spans="2:22" ht="32.1" customHeight="1" x14ac:dyDescent="0.25">
      <c r="B819" s="44" t="str">
        <f>_xlfn.CONCAT( VLOOKUP(tbGemLevels[[#This Row],[Name]],tbGems[],MATCH("Prefix",tbGems[#Headers],0),FALSE),".",tbGemLevels[[#This Row],[Level]]," ",tbGemLevels[[#This Row],[Name]])</f>
        <v>6.14.244.17 Kinetic Blast</v>
      </c>
      <c r="C819" s="2" t="s">
        <v>417</v>
      </c>
      <c r="D819" s="3">
        <v>17</v>
      </c>
      <c r="E819" s="3">
        <v>64</v>
      </c>
      <c r="F819" s="3">
        <v>0</v>
      </c>
      <c r="G819" s="3">
        <v>0</v>
      </c>
      <c r="H819" s="3">
        <v>142</v>
      </c>
      <c r="I819" s="3"/>
      <c r="J819" s="3"/>
      <c r="K819" s="3"/>
      <c r="L819" s="3"/>
      <c r="M819" s="3"/>
      <c r="N819" s="3"/>
      <c r="P819" s="2"/>
      <c r="R819" s="2"/>
      <c r="T819" s="2"/>
      <c r="V819" s="2"/>
    </row>
    <row r="820" spans="2:22" ht="32.1" customHeight="1" x14ac:dyDescent="0.25">
      <c r="B820" s="44" t="str">
        <f>_xlfn.CONCAT( VLOOKUP(tbGemLevels[[#This Row],[Name]],tbGems[],MATCH("Prefix",tbGems[#Headers],0),FALSE),".",tbGemLevels[[#This Row],[Level]]," ",tbGemLevels[[#This Row],[Name]])</f>
        <v>6.14.244.18 Kinetic Blast</v>
      </c>
      <c r="C820" s="2" t="s">
        <v>417</v>
      </c>
      <c r="D820" s="3">
        <v>18</v>
      </c>
      <c r="E820" s="3">
        <v>66</v>
      </c>
      <c r="F820" s="3">
        <v>0</v>
      </c>
      <c r="G820" s="3">
        <v>0</v>
      </c>
      <c r="H820" s="3">
        <v>146</v>
      </c>
      <c r="I820" s="3"/>
      <c r="J820" s="3"/>
      <c r="K820" s="3"/>
      <c r="L820" s="3"/>
      <c r="M820" s="3"/>
      <c r="N820" s="3"/>
      <c r="P820" s="2"/>
      <c r="R820" s="2"/>
      <c r="T820" s="2"/>
      <c r="V820" s="2"/>
    </row>
    <row r="821" spans="2:22" ht="32.1" customHeight="1" x14ac:dyDescent="0.25">
      <c r="B821" s="44" t="str">
        <f>_xlfn.CONCAT( VLOOKUP(tbGemLevels[[#This Row],[Name]],tbGems[],MATCH("Prefix",tbGems[#Headers],0),FALSE),".",tbGemLevels[[#This Row],[Level]]," ",tbGemLevels[[#This Row],[Name]])</f>
        <v>6.14.244.19 Kinetic Blast</v>
      </c>
      <c r="C821" s="2" t="s">
        <v>417</v>
      </c>
      <c r="D821" s="3">
        <v>19</v>
      </c>
      <c r="E821" s="3">
        <v>68</v>
      </c>
      <c r="F821" s="3">
        <v>0</v>
      </c>
      <c r="G821" s="3">
        <v>0</v>
      </c>
      <c r="H821" s="3">
        <v>151</v>
      </c>
      <c r="I821" s="3"/>
      <c r="J821" s="3"/>
      <c r="K821" s="3"/>
      <c r="L821" s="3"/>
      <c r="M821" s="3"/>
      <c r="N821" s="3"/>
      <c r="P821" s="2"/>
      <c r="R821" s="2"/>
      <c r="T821" s="2"/>
      <c r="V821" s="2"/>
    </row>
    <row r="822" spans="2:22" ht="32.1" customHeight="1" x14ac:dyDescent="0.25">
      <c r="B822" s="44" t="str">
        <f>_xlfn.CONCAT( VLOOKUP(tbGemLevels[[#This Row],[Name]],tbGems[],MATCH("Prefix",tbGems[#Headers],0),FALSE),".",tbGemLevels[[#This Row],[Level]]," ",tbGemLevels[[#This Row],[Name]])</f>
        <v>6.14.244.20 Kinetic Blast</v>
      </c>
      <c r="C822" s="2" t="s">
        <v>417</v>
      </c>
      <c r="D822" s="3">
        <v>20</v>
      </c>
      <c r="E822" s="3">
        <v>70</v>
      </c>
      <c r="F822" s="3">
        <v>0</v>
      </c>
      <c r="G822" s="3">
        <v>0</v>
      </c>
      <c r="H822" s="3">
        <v>155</v>
      </c>
      <c r="I822" s="3"/>
      <c r="J822" s="3"/>
      <c r="K822" s="3"/>
      <c r="L822" s="3"/>
      <c r="M822" s="3"/>
      <c r="N822" s="3"/>
      <c r="P822" s="2"/>
      <c r="R822" s="2"/>
      <c r="T822" s="2"/>
      <c r="V822" s="2"/>
    </row>
    <row r="823" spans="2:22" ht="32.1" customHeight="1" x14ac:dyDescent="0.25">
      <c r="B823" s="44" t="str">
        <f>_xlfn.CONCAT( VLOOKUP(tbGemLevels[[#This Row],[Name]],tbGems[],MATCH("Prefix",tbGems[#Headers],0),FALSE),".",tbGemLevels[[#This Row],[Level]]," ",tbGemLevels[[#This Row],[Name]])</f>
        <v>6.14.244.21 Kinetic Blast</v>
      </c>
      <c r="C823" s="2" t="s">
        <v>417</v>
      </c>
      <c r="D823" s="3">
        <v>21</v>
      </c>
      <c r="E823" s="3">
        <v>72</v>
      </c>
      <c r="F823" s="3">
        <v>0</v>
      </c>
      <c r="G823" s="3">
        <v>0</v>
      </c>
      <c r="H823" s="3">
        <v>159</v>
      </c>
      <c r="I823" s="3"/>
      <c r="J823" s="3"/>
      <c r="K823" s="3"/>
      <c r="L823" s="3"/>
      <c r="M823" s="3"/>
      <c r="N823" s="3"/>
      <c r="P823" s="2"/>
      <c r="R823" s="2"/>
      <c r="T823" s="2"/>
      <c r="V823" s="2"/>
    </row>
    <row r="824" spans="2:22" ht="32.1" customHeight="1" x14ac:dyDescent="0.25">
      <c r="B824" s="44" t="str">
        <f>_xlfn.CONCAT( VLOOKUP(tbGemLevels[[#This Row],[Name]],tbGems[],MATCH("Prefix",tbGems[#Headers],0),FALSE),".",tbGemLevels[[#This Row],[Level]]," ",tbGemLevels[[#This Row],[Name]])</f>
        <v>6.14.244.22 Kinetic Blast</v>
      </c>
      <c r="C824" s="2" t="s">
        <v>417</v>
      </c>
      <c r="D824" s="3">
        <v>22</v>
      </c>
      <c r="E824" s="3">
        <v>74</v>
      </c>
      <c r="F824" s="3">
        <v>0</v>
      </c>
      <c r="G824" s="3">
        <v>0</v>
      </c>
      <c r="H824" s="3" t="s">
        <v>269</v>
      </c>
      <c r="I824" s="3"/>
      <c r="J824" s="3"/>
      <c r="K824" s="3"/>
      <c r="L824" s="3"/>
      <c r="M824" s="3"/>
      <c r="N824" s="3"/>
      <c r="P824" s="2"/>
      <c r="R824" s="2"/>
      <c r="T824" s="2"/>
      <c r="V824" s="2"/>
    </row>
    <row r="825" spans="2:22" ht="32.1" customHeight="1" x14ac:dyDescent="0.25">
      <c r="B825" s="44" t="str">
        <f>_xlfn.CONCAT( VLOOKUP(tbGemLevels[[#This Row],[Name]],tbGems[],MATCH("Prefix",tbGems[#Headers],0),FALSE),".",tbGemLevels[[#This Row],[Level]]," ",tbGemLevels[[#This Row],[Name]])</f>
        <v>6.14.244.23 Kinetic Blast</v>
      </c>
      <c r="C825" s="2" t="s">
        <v>417</v>
      </c>
      <c r="D825" s="3">
        <v>23</v>
      </c>
      <c r="E825" s="3">
        <v>76</v>
      </c>
      <c r="F825" s="3">
        <v>0</v>
      </c>
      <c r="G825" s="3">
        <v>0</v>
      </c>
      <c r="H825" s="3" t="s">
        <v>269</v>
      </c>
      <c r="I825" s="3"/>
      <c r="J825" s="3"/>
      <c r="K825" s="3"/>
      <c r="L825" s="3"/>
      <c r="M825" s="3"/>
      <c r="N825" s="3"/>
      <c r="P825" s="2"/>
      <c r="R825" s="2"/>
      <c r="T825" s="2"/>
      <c r="V825" s="2"/>
    </row>
    <row r="826" spans="2:22" ht="32.1" customHeight="1" x14ac:dyDescent="0.25">
      <c r="B826" s="44" t="str">
        <f>_xlfn.CONCAT( VLOOKUP(tbGemLevels[[#This Row],[Name]],tbGems[],MATCH("Prefix",tbGems[#Headers],0),FALSE),".",tbGemLevels[[#This Row],[Level]]," ",tbGemLevels[[#This Row],[Name]])</f>
        <v>6.14.244.24 Kinetic Blast</v>
      </c>
      <c r="C826" s="2" t="s">
        <v>417</v>
      </c>
      <c r="D826" s="3">
        <v>24</v>
      </c>
      <c r="E826" s="3">
        <v>78</v>
      </c>
      <c r="F826" s="3">
        <v>0</v>
      </c>
      <c r="G826" s="3">
        <v>0</v>
      </c>
      <c r="H826" s="3" t="s">
        <v>269</v>
      </c>
      <c r="I826" s="3"/>
      <c r="J826" s="3"/>
      <c r="K826" s="3"/>
      <c r="L826" s="3"/>
      <c r="M826" s="3"/>
      <c r="N826" s="3"/>
      <c r="P826" s="2"/>
      <c r="R826" s="2"/>
      <c r="T826" s="2"/>
      <c r="V826" s="2"/>
    </row>
    <row r="827" spans="2:22" ht="32.1" customHeight="1" x14ac:dyDescent="0.25">
      <c r="B827" s="44" t="str">
        <f>_xlfn.CONCAT( VLOOKUP(tbGemLevels[[#This Row],[Name]],tbGems[],MATCH("Prefix",tbGems[#Headers],0),FALSE),".",tbGemLevels[[#This Row],[Level]]," ",tbGemLevels[[#This Row],[Name]])</f>
        <v>6.14.244.25 Kinetic Blast</v>
      </c>
      <c r="C827" s="2" t="s">
        <v>417</v>
      </c>
      <c r="D827" s="3">
        <v>25</v>
      </c>
      <c r="E827" s="3">
        <v>80</v>
      </c>
      <c r="F827" s="3">
        <v>0</v>
      </c>
      <c r="G827" s="3">
        <v>0</v>
      </c>
      <c r="H827" s="3" t="s">
        <v>269</v>
      </c>
      <c r="I827" s="3"/>
      <c r="J827" s="3"/>
      <c r="K827" s="3"/>
      <c r="L827" s="3"/>
      <c r="M827" s="3"/>
      <c r="N827" s="3"/>
      <c r="P827" s="2"/>
      <c r="R827" s="2"/>
      <c r="T827" s="2"/>
      <c r="V827" s="2"/>
    </row>
    <row r="828" spans="2:22" ht="32.1" customHeight="1" x14ac:dyDescent="0.25">
      <c r="B828" s="44" t="str">
        <f>_xlfn.CONCAT( VLOOKUP(tbGemLevels[[#This Row],[Name]],tbGems[],MATCH("Prefix",tbGems[#Headers],0),FALSE),".",tbGemLevels[[#This Row],[Level]]," ",tbGemLevels[[#This Row],[Name]])</f>
        <v>6.14.244.26 Kinetic Blast</v>
      </c>
      <c r="C828" s="2" t="s">
        <v>417</v>
      </c>
      <c r="D828" s="3">
        <v>26</v>
      </c>
      <c r="E828" s="3">
        <v>82</v>
      </c>
      <c r="F828" s="3">
        <v>0</v>
      </c>
      <c r="G828" s="3">
        <v>0</v>
      </c>
      <c r="H828" s="3" t="s">
        <v>269</v>
      </c>
      <c r="I828" s="3"/>
      <c r="J828" s="3"/>
      <c r="K828" s="3"/>
      <c r="L828" s="3"/>
      <c r="M828" s="3"/>
      <c r="N828" s="3"/>
      <c r="P828" s="2"/>
      <c r="R828" s="2"/>
      <c r="T828" s="2"/>
      <c r="V828" s="2"/>
    </row>
    <row r="829" spans="2:22" ht="32.1" customHeight="1" x14ac:dyDescent="0.25">
      <c r="B829" s="44" t="str">
        <f>_xlfn.CONCAT( VLOOKUP(tbGemLevels[[#This Row],[Name]],tbGems[],MATCH("Prefix",tbGems[#Headers],0),FALSE),".",tbGemLevels[[#This Row],[Level]]," ",tbGemLevels[[#This Row],[Name]])</f>
        <v>6.14.244.27 Kinetic Blast</v>
      </c>
      <c r="C829" s="2" t="s">
        <v>417</v>
      </c>
      <c r="D829" s="3">
        <v>27</v>
      </c>
      <c r="E829" s="3">
        <v>84</v>
      </c>
      <c r="F829" s="3">
        <v>0</v>
      </c>
      <c r="G829" s="3">
        <v>0</v>
      </c>
      <c r="H829" s="3" t="s">
        <v>269</v>
      </c>
      <c r="I829" s="3"/>
      <c r="J829" s="3"/>
      <c r="K829" s="3"/>
      <c r="L829" s="3"/>
      <c r="M829" s="3"/>
      <c r="N829" s="3"/>
      <c r="P829" s="2"/>
      <c r="R829" s="2"/>
      <c r="T829" s="2"/>
      <c r="V829" s="2"/>
    </row>
    <row r="830" spans="2:22" ht="32.1" customHeight="1" x14ac:dyDescent="0.25">
      <c r="B830" s="44" t="str">
        <f>_xlfn.CONCAT( VLOOKUP(tbGemLevels[[#This Row],[Name]],tbGems[],MATCH("Prefix",tbGems[#Headers],0),FALSE),".",tbGemLevels[[#This Row],[Level]]," ",tbGemLevels[[#This Row],[Name]])</f>
        <v>6.14.244.28 Kinetic Blast</v>
      </c>
      <c r="C830" s="2" t="s">
        <v>417</v>
      </c>
      <c r="D830" s="3">
        <v>28</v>
      </c>
      <c r="E830" s="3">
        <v>86</v>
      </c>
      <c r="F830" s="3">
        <v>0</v>
      </c>
      <c r="G830" s="3">
        <v>0</v>
      </c>
      <c r="H830" s="3" t="s">
        <v>269</v>
      </c>
      <c r="I830" s="3"/>
      <c r="J830" s="3"/>
      <c r="K830" s="3"/>
      <c r="L830" s="3"/>
      <c r="M830" s="3"/>
      <c r="N830" s="3"/>
      <c r="P830" s="2"/>
      <c r="R830" s="2"/>
      <c r="T830" s="2"/>
      <c r="V830" s="2"/>
    </row>
    <row r="831" spans="2:22" ht="32.1" customHeight="1" x14ac:dyDescent="0.25">
      <c r="B831" s="44" t="str">
        <f>_xlfn.CONCAT( VLOOKUP(tbGemLevels[[#This Row],[Name]],tbGems[],MATCH("Prefix",tbGems[#Headers],0),FALSE),".",tbGemLevels[[#This Row],[Level]]," ",tbGemLevels[[#This Row],[Name]])</f>
        <v>6.14.244.29 Kinetic Blast</v>
      </c>
      <c r="C831" s="2" t="s">
        <v>417</v>
      </c>
      <c r="D831" s="3">
        <v>29</v>
      </c>
      <c r="E831" s="3">
        <v>88</v>
      </c>
      <c r="F831" s="3">
        <v>0</v>
      </c>
      <c r="G831" s="3">
        <v>0</v>
      </c>
      <c r="H831" s="3" t="s">
        <v>269</v>
      </c>
      <c r="I831" s="3"/>
      <c r="J831" s="3"/>
      <c r="K831" s="3"/>
      <c r="L831" s="3"/>
      <c r="M831" s="3"/>
      <c r="N831" s="3"/>
      <c r="P831" s="2"/>
      <c r="R831" s="2"/>
      <c r="T831" s="2"/>
      <c r="V831" s="2"/>
    </row>
    <row r="832" spans="2:22" ht="32.1" customHeight="1" x14ac:dyDescent="0.25">
      <c r="B832" s="44" t="str">
        <f>_xlfn.CONCAT( VLOOKUP(tbGemLevels[[#This Row],[Name]],tbGems[],MATCH("Prefix",tbGems[#Headers],0),FALSE),".",tbGemLevels[[#This Row],[Level]]," ",tbGemLevels[[#This Row],[Name]])</f>
        <v>6.14.244.30 Kinetic Blast</v>
      </c>
      <c r="C832" s="2" t="s">
        <v>417</v>
      </c>
      <c r="D832" s="3">
        <v>30</v>
      </c>
      <c r="E832" s="3">
        <v>90</v>
      </c>
      <c r="F832" s="3">
        <v>0</v>
      </c>
      <c r="G832" s="3">
        <v>0</v>
      </c>
      <c r="H832" s="3" t="s">
        <v>269</v>
      </c>
      <c r="I832" s="3"/>
      <c r="J832" s="3"/>
      <c r="K832" s="3"/>
      <c r="L832" s="3"/>
      <c r="M832" s="3"/>
      <c r="N832" s="3"/>
      <c r="P832" s="2"/>
      <c r="R832" s="2"/>
      <c r="T832" s="2"/>
      <c r="V832" s="2"/>
    </row>
    <row r="833" spans="2:22" ht="32.1" customHeight="1" x14ac:dyDescent="0.25">
      <c r="B833" s="44" t="str">
        <f>_xlfn.CONCAT( VLOOKUP(tbGemLevels[[#This Row],[Name]],tbGems[],MATCH("Prefix",tbGems[#Headers],0),FALSE),".",tbGemLevels[[#This Row],[Level]]," ",tbGemLevels[[#This Row],[Name]])</f>
        <v>6.14.244.31 Kinetic Blast</v>
      </c>
      <c r="C833" s="2" t="s">
        <v>417</v>
      </c>
      <c r="D833" s="3">
        <v>31</v>
      </c>
      <c r="E833" s="3">
        <v>91</v>
      </c>
      <c r="F833" s="3">
        <v>0</v>
      </c>
      <c r="G833" s="3">
        <v>0</v>
      </c>
      <c r="H833" s="3" t="s">
        <v>269</v>
      </c>
      <c r="I833" s="3"/>
      <c r="J833" s="3"/>
      <c r="K833" s="3"/>
      <c r="L833" s="3"/>
      <c r="M833" s="3"/>
      <c r="N833" s="3"/>
      <c r="P833" s="2"/>
      <c r="R833" s="2"/>
      <c r="T833" s="2"/>
      <c r="V833" s="2"/>
    </row>
    <row r="834" spans="2:22" ht="32.1" customHeight="1" x14ac:dyDescent="0.25">
      <c r="B834" s="44" t="str">
        <f>_xlfn.CONCAT( VLOOKUP(tbGemLevels[[#This Row],[Name]],tbGems[],MATCH("Prefix",tbGems[#Headers],0),FALSE),".",tbGemLevels[[#This Row],[Level]]," ",tbGemLevels[[#This Row],[Name]])</f>
        <v>6.14.244.32 Kinetic Blast</v>
      </c>
      <c r="C834" s="2" t="s">
        <v>417</v>
      </c>
      <c r="D834" s="3">
        <v>32</v>
      </c>
      <c r="E834" s="3">
        <v>92</v>
      </c>
      <c r="F834" s="3">
        <v>0</v>
      </c>
      <c r="G834" s="3">
        <v>0</v>
      </c>
      <c r="H834" s="3" t="s">
        <v>269</v>
      </c>
      <c r="I834" s="3"/>
      <c r="J834" s="3"/>
      <c r="K834" s="3"/>
      <c r="L834" s="3"/>
      <c r="M834" s="3"/>
      <c r="N834" s="3"/>
      <c r="P834" s="2"/>
      <c r="R834" s="2"/>
      <c r="T834" s="2"/>
      <c r="V834" s="2"/>
    </row>
    <row r="835" spans="2:22" ht="32.1" customHeight="1" x14ac:dyDescent="0.25">
      <c r="B835" s="44" t="str">
        <f>_xlfn.CONCAT( VLOOKUP(tbGemLevels[[#This Row],[Name]],tbGems[],MATCH("Prefix",tbGems[#Headers],0),FALSE),".",tbGemLevels[[#This Row],[Level]]," ",tbGemLevels[[#This Row],[Name]])</f>
        <v>6.14.244.33 Kinetic Blast</v>
      </c>
      <c r="C835" s="2" t="s">
        <v>417</v>
      </c>
      <c r="D835" s="3">
        <v>33</v>
      </c>
      <c r="E835" s="3">
        <v>93</v>
      </c>
      <c r="F835" s="3">
        <v>0</v>
      </c>
      <c r="G835" s="3">
        <v>0</v>
      </c>
      <c r="H835" s="3" t="s">
        <v>269</v>
      </c>
      <c r="I835" s="3"/>
      <c r="J835" s="3"/>
      <c r="K835" s="3"/>
      <c r="L835" s="3"/>
      <c r="M835" s="3"/>
      <c r="N835" s="3"/>
      <c r="P835" s="2"/>
      <c r="R835" s="2"/>
      <c r="T835" s="2"/>
      <c r="V835" s="2"/>
    </row>
    <row r="836" spans="2:22" ht="32.1" customHeight="1" x14ac:dyDescent="0.25">
      <c r="B836" s="44" t="str">
        <f>_xlfn.CONCAT( VLOOKUP(tbGemLevels[[#This Row],[Name]],tbGems[],MATCH("Prefix",tbGems[#Headers],0),FALSE),".",tbGemLevels[[#This Row],[Level]]," ",tbGemLevels[[#This Row],[Name]])</f>
        <v>6.14.244.34 Kinetic Blast</v>
      </c>
      <c r="C836" s="2" t="s">
        <v>417</v>
      </c>
      <c r="D836" s="3">
        <v>34</v>
      </c>
      <c r="E836" s="3">
        <v>94</v>
      </c>
      <c r="F836" s="3">
        <v>0</v>
      </c>
      <c r="G836" s="3">
        <v>0</v>
      </c>
      <c r="H836" s="3" t="s">
        <v>269</v>
      </c>
      <c r="I836" s="3"/>
      <c r="J836" s="3"/>
      <c r="K836" s="3"/>
      <c r="L836" s="3"/>
      <c r="M836" s="3"/>
      <c r="N836" s="3"/>
      <c r="P836" s="2"/>
      <c r="R836" s="2"/>
      <c r="T836" s="2"/>
      <c r="V836" s="2"/>
    </row>
    <row r="837" spans="2:22" ht="32.1" customHeight="1" x14ac:dyDescent="0.25">
      <c r="B837" s="44" t="str">
        <f>_xlfn.CONCAT( VLOOKUP(tbGemLevels[[#This Row],[Name]],tbGems[],MATCH("Prefix",tbGems[#Headers],0),FALSE),".",tbGemLevels[[#This Row],[Level]]," ",tbGemLevels[[#This Row],[Name]])</f>
        <v>6.14.244.35 Kinetic Blast</v>
      </c>
      <c r="C837" s="2" t="s">
        <v>417</v>
      </c>
      <c r="D837" s="3">
        <v>35</v>
      </c>
      <c r="E837" s="3">
        <v>95</v>
      </c>
      <c r="F837" s="3">
        <v>0</v>
      </c>
      <c r="G837" s="3">
        <v>0</v>
      </c>
      <c r="H837" s="3" t="s">
        <v>269</v>
      </c>
      <c r="I837" s="3"/>
      <c r="J837" s="3"/>
      <c r="K837" s="3"/>
      <c r="L837" s="3"/>
      <c r="M837" s="3"/>
      <c r="N837" s="3"/>
      <c r="P837" s="2"/>
      <c r="R837" s="2"/>
      <c r="T837" s="2"/>
      <c r="V837" s="2"/>
    </row>
    <row r="838" spans="2:22" ht="32.1" customHeight="1" x14ac:dyDescent="0.25">
      <c r="B838" s="44" t="str">
        <f>_xlfn.CONCAT( VLOOKUP(tbGemLevels[[#This Row],[Name]],tbGems[],MATCH("Prefix",tbGems[#Headers],0),FALSE),".",tbGemLevels[[#This Row],[Level]]," ",tbGemLevels[[#This Row],[Name]])</f>
        <v>6.14.244.36 Kinetic Blast</v>
      </c>
      <c r="C838" s="2" t="s">
        <v>417</v>
      </c>
      <c r="D838" s="3">
        <v>36</v>
      </c>
      <c r="E838" s="3">
        <v>96</v>
      </c>
      <c r="F838" s="3">
        <v>0</v>
      </c>
      <c r="G838" s="3">
        <v>0</v>
      </c>
      <c r="H838" s="3" t="s">
        <v>269</v>
      </c>
      <c r="I838" s="3"/>
      <c r="J838" s="3"/>
      <c r="K838" s="3"/>
      <c r="L838" s="3"/>
      <c r="M838" s="3"/>
      <c r="N838" s="3"/>
      <c r="P838" s="2"/>
      <c r="R838" s="2"/>
      <c r="T838" s="2"/>
      <c r="V838" s="2"/>
    </row>
    <row r="839" spans="2:22" ht="32.1" customHeight="1" x14ac:dyDescent="0.25">
      <c r="B839" s="44" t="str">
        <f>_xlfn.CONCAT( VLOOKUP(tbGemLevels[[#This Row],[Name]],tbGems[],MATCH("Prefix",tbGems[#Headers],0),FALSE),".",tbGemLevels[[#This Row],[Level]]," ",tbGemLevels[[#This Row],[Name]])</f>
        <v>6.14.244.37 Kinetic Blast</v>
      </c>
      <c r="C839" s="2" t="s">
        <v>417</v>
      </c>
      <c r="D839" s="3">
        <v>37</v>
      </c>
      <c r="E839" s="3">
        <v>97</v>
      </c>
      <c r="F839" s="3">
        <v>0</v>
      </c>
      <c r="G839" s="3">
        <v>0</v>
      </c>
      <c r="H839" s="3" t="s">
        <v>269</v>
      </c>
      <c r="I839" s="3"/>
      <c r="J839" s="3"/>
      <c r="K839" s="3"/>
      <c r="L839" s="3"/>
      <c r="M839" s="3"/>
      <c r="N839" s="3"/>
      <c r="P839" s="2"/>
      <c r="R839" s="2"/>
      <c r="T839" s="2"/>
      <c r="V839" s="2"/>
    </row>
    <row r="840" spans="2:22" ht="32.1" customHeight="1" x14ac:dyDescent="0.25">
      <c r="B840" s="44" t="str">
        <f>_xlfn.CONCAT( VLOOKUP(tbGemLevels[[#This Row],[Name]],tbGems[],MATCH("Prefix",tbGems[#Headers],0),FALSE),".",tbGemLevels[[#This Row],[Level]]," ",tbGemLevels[[#This Row],[Name]])</f>
        <v>6.14.244.38 Kinetic Blast</v>
      </c>
      <c r="C840" s="2" t="s">
        <v>417</v>
      </c>
      <c r="D840" s="3">
        <v>38</v>
      </c>
      <c r="E840" s="3">
        <v>98</v>
      </c>
      <c r="F840" s="3">
        <v>0</v>
      </c>
      <c r="G840" s="3">
        <v>0</v>
      </c>
      <c r="H840" s="3" t="s">
        <v>269</v>
      </c>
      <c r="I840" s="3"/>
      <c r="J840" s="3"/>
      <c r="K840" s="3"/>
      <c r="L840" s="3"/>
      <c r="M840" s="3"/>
      <c r="N840" s="3"/>
      <c r="P840" s="2"/>
      <c r="R840" s="2"/>
      <c r="T840" s="2"/>
      <c r="V840" s="2"/>
    </row>
    <row r="841" spans="2:22" ht="32.1" customHeight="1" x14ac:dyDescent="0.25">
      <c r="B841" s="44" t="str">
        <f>_xlfn.CONCAT( VLOOKUP(tbGemLevels[[#This Row],[Name]],tbGems[],MATCH("Prefix",tbGems[#Headers],0),FALSE),".",tbGemLevels[[#This Row],[Level]]," ",tbGemLevels[[#This Row],[Name]])</f>
        <v>6.14.244.39 Kinetic Blast</v>
      </c>
      <c r="C841" s="2" t="s">
        <v>417</v>
      </c>
      <c r="D841" s="3">
        <v>39</v>
      </c>
      <c r="E841" s="3">
        <v>99</v>
      </c>
      <c r="F841" s="3">
        <v>0</v>
      </c>
      <c r="G841" s="3">
        <v>0</v>
      </c>
      <c r="H841" s="3" t="s">
        <v>269</v>
      </c>
      <c r="I841" s="3"/>
      <c r="J841" s="3"/>
      <c r="K841" s="3"/>
      <c r="L841" s="3"/>
      <c r="M841" s="3"/>
      <c r="N841" s="3"/>
      <c r="P841" s="2"/>
      <c r="R841" s="2"/>
      <c r="T841" s="2"/>
      <c r="V841" s="2"/>
    </row>
    <row r="842" spans="2:22" ht="32.1" customHeight="1" x14ac:dyDescent="0.25">
      <c r="B842" s="44" t="str">
        <f>_xlfn.CONCAT( VLOOKUP(tbGemLevels[[#This Row],[Name]],tbGems[],MATCH("Prefix",tbGems[#Headers],0),FALSE),".",tbGemLevels[[#This Row],[Level]]," ",tbGemLevels[[#This Row],[Name]])</f>
        <v>6.14.244.40 Kinetic Blast</v>
      </c>
      <c r="C842" s="2" t="s">
        <v>417</v>
      </c>
      <c r="D842" s="3">
        <v>40</v>
      </c>
      <c r="E842" s="3">
        <v>100</v>
      </c>
      <c r="F842" s="3">
        <v>0</v>
      </c>
      <c r="G842" s="3">
        <v>0</v>
      </c>
      <c r="H842" s="3" t="s">
        <v>269</v>
      </c>
      <c r="I842" s="3"/>
      <c r="J842" s="3"/>
      <c r="K842" s="3"/>
      <c r="L842" s="3"/>
      <c r="M842" s="3"/>
      <c r="N842" s="3"/>
      <c r="P842" s="2"/>
      <c r="R842" s="2"/>
      <c r="T842" s="2"/>
      <c r="V842" s="2"/>
    </row>
    <row r="843" spans="2:22" ht="32.1" customHeight="1" x14ac:dyDescent="0.25">
      <c r="B843" s="44" t="str">
        <f>_xlfn.CONCAT( VLOOKUP(tbGemLevels[[#This Row],[Name]],tbGems[],MATCH("Prefix",tbGems[#Headers],0),FALSE),".",tbGemLevels[[#This Row],[Level]]," ",tbGemLevels[[#This Row],[Name]])</f>
        <v>6.14.306.1 Purity of Lightning</v>
      </c>
      <c r="C843" s="2" t="s">
        <v>419</v>
      </c>
      <c r="D843" s="3">
        <v>1</v>
      </c>
      <c r="E843" s="3">
        <v>24</v>
      </c>
      <c r="F843" s="3">
        <v>0</v>
      </c>
      <c r="G843" s="3">
        <v>0</v>
      </c>
      <c r="H843" s="3">
        <v>58</v>
      </c>
      <c r="I843" s="3"/>
      <c r="J843" s="3"/>
      <c r="K843" s="3"/>
      <c r="L843" s="3"/>
      <c r="M843" s="3"/>
      <c r="N843" s="3"/>
      <c r="P843" s="2"/>
      <c r="R843" s="2"/>
      <c r="T843" s="2"/>
      <c r="V843" s="2"/>
    </row>
    <row r="844" spans="2:22" ht="32.1" customHeight="1" x14ac:dyDescent="0.25">
      <c r="B844" s="44" t="str">
        <f>_xlfn.CONCAT( VLOOKUP(tbGemLevels[[#This Row],[Name]],tbGems[],MATCH("Prefix",tbGems[#Headers],0),FALSE),".",tbGemLevels[[#This Row],[Level]]," ",tbGemLevels[[#This Row],[Name]])</f>
        <v>6.14.306.2 Purity of Lightning</v>
      </c>
      <c r="C844" s="2" t="s">
        <v>419</v>
      </c>
      <c r="D844" s="3">
        <v>2</v>
      </c>
      <c r="E844" s="3">
        <v>27</v>
      </c>
      <c r="F844" s="3">
        <v>0</v>
      </c>
      <c r="G844" s="3">
        <v>0</v>
      </c>
      <c r="H844" s="3">
        <v>64</v>
      </c>
      <c r="I844" s="3"/>
      <c r="J844" s="3"/>
      <c r="K844" s="3"/>
      <c r="L844" s="3"/>
      <c r="M844" s="3"/>
      <c r="N844" s="3"/>
      <c r="P844" s="2"/>
      <c r="R844" s="2"/>
      <c r="T844" s="2"/>
      <c r="V844" s="2"/>
    </row>
    <row r="845" spans="2:22" ht="32.1" customHeight="1" x14ac:dyDescent="0.25">
      <c r="B845" s="44" t="str">
        <f>_xlfn.CONCAT( VLOOKUP(tbGemLevels[[#This Row],[Name]],tbGems[],MATCH("Prefix",tbGems[#Headers],0),FALSE),".",tbGemLevels[[#This Row],[Level]]," ",tbGemLevels[[#This Row],[Name]])</f>
        <v>6.14.306.3 Purity of Lightning</v>
      </c>
      <c r="C845" s="2" t="s">
        <v>419</v>
      </c>
      <c r="D845" s="3">
        <v>3</v>
      </c>
      <c r="E845" s="3">
        <v>30</v>
      </c>
      <c r="F845" s="3">
        <v>0</v>
      </c>
      <c r="G845" s="3">
        <v>0</v>
      </c>
      <c r="H845" s="3">
        <v>71</v>
      </c>
      <c r="I845" s="3"/>
      <c r="J845" s="3"/>
      <c r="K845" s="3"/>
      <c r="L845" s="3"/>
      <c r="M845" s="3"/>
      <c r="N845" s="3"/>
      <c r="P845" s="2"/>
      <c r="R845" s="2"/>
      <c r="T845" s="2"/>
      <c r="V845" s="2"/>
    </row>
    <row r="846" spans="2:22" ht="32.1" customHeight="1" x14ac:dyDescent="0.25">
      <c r="B846" s="44" t="str">
        <f>_xlfn.CONCAT( VLOOKUP(tbGemLevels[[#This Row],[Name]],tbGems[],MATCH("Prefix",tbGems[#Headers],0),FALSE),".",tbGemLevels[[#This Row],[Level]]," ",tbGemLevels[[#This Row],[Name]])</f>
        <v>6.14.306.4 Purity of Lightning</v>
      </c>
      <c r="C846" s="2" t="s">
        <v>419</v>
      </c>
      <c r="D846" s="3">
        <v>4</v>
      </c>
      <c r="E846" s="3">
        <v>33</v>
      </c>
      <c r="F846" s="3">
        <v>0</v>
      </c>
      <c r="G846" s="3">
        <v>0</v>
      </c>
      <c r="H846" s="3">
        <v>77</v>
      </c>
      <c r="I846" s="3"/>
      <c r="J846" s="3"/>
      <c r="K846" s="3"/>
      <c r="L846" s="3"/>
      <c r="M846" s="3"/>
      <c r="N846" s="3"/>
      <c r="P846" s="2"/>
      <c r="R846" s="2"/>
      <c r="T846" s="2"/>
      <c r="V846" s="2"/>
    </row>
    <row r="847" spans="2:22" ht="32.1" customHeight="1" x14ac:dyDescent="0.25">
      <c r="B847" s="44" t="str">
        <f>_xlfn.CONCAT( VLOOKUP(tbGemLevels[[#This Row],[Name]],tbGems[],MATCH("Prefix",tbGems[#Headers],0),FALSE),".",tbGemLevels[[#This Row],[Level]]," ",tbGemLevels[[#This Row],[Name]])</f>
        <v>6.14.306.5 Purity of Lightning</v>
      </c>
      <c r="C847" s="2" t="s">
        <v>419</v>
      </c>
      <c r="D847" s="3">
        <v>5</v>
      </c>
      <c r="E847" s="3">
        <v>36</v>
      </c>
      <c r="F847" s="3">
        <v>0</v>
      </c>
      <c r="G847" s="3">
        <v>0</v>
      </c>
      <c r="H847" s="3">
        <v>83</v>
      </c>
      <c r="I847" s="3"/>
      <c r="J847" s="3"/>
      <c r="K847" s="3"/>
      <c r="L847" s="3"/>
      <c r="M847" s="3"/>
      <c r="N847" s="3"/>
      <c r="P847" s="2"/>
      <c r="R847" s="2"/>
      <c r="T847" s="2"/>
      <c r="V847" s="2"/>
    </row>
    <row r="848" spans="2:22" ht="32.1" customHeight="1" x14ac:dyDescent="0.25">
      <c r="B848" s="44" t="str">
        <f>_xlfn.CONCAT( VLOOKUP(tbGemLevels[[#This Row],[Name]],tbGems[],MATCH("Prefix",tbGems[#Headers],0),FALSE),".",tbGemLevels[[#This Row],[Level]]," ",tbGemLevels[[#This Row],[Name]])</f>
        <v>6.14.306.6 Purity of Lightning</v>
      </c>
      <c r="C848" s="2" t="s">
        <v>419</v>
      </c>
      <c r="D848" s="3">
        <v>6</v>
      </c>
      <c r="E848" s="3">
        <v>39</v>
      </c>
      <c r="F848" s="3">
        <v>0</v>
      </c>
      <c r="G848" s="3">
        <v>0</v>
      </c>
      <c r="H848" s="3">
        <v>90</v>
      </c>
      <c r="I848" s="3"/>
      <c r="J848" s="3"/>
      <c r="K848" s="3"/>
      <c r="L848" s="3"/>
      <c r="M848" s="3"/>
      <c r="N848" s="3"/>
      <c r="P848" s="2"/>
      <c r="R848" s="2"/>
      <c r="T848" s="2"/>
      <c r="V848" s="2"/>
    </row>
    <row r="849" spans="2:22" ht="32.1" customHeight="1" x14ac:dyDescent="0.25">
      <c r="B849" s="44" t="str">
        <f>_xlfn.CONCAT( VLOOKUP(tbGemLevels[[#This Row],[Name]],tbGems[],MATCH("Prefix",tbGems[#Headers],0),FALSE),".",tbGemLevels[[#This Row],[Level]]," ",tbGemLevels[[#This Row],[Name]])</f>
        <v>6.14.306.7 Purity of Lightning</v>
      </c>
      <c r="C849" s="2" t="s">
        <v>419</v>
      </c>
      <c r="D849" s="3">
        <v>7</v>
      </c>
      <c r="E849" s="3">
        <v>42</v>
      </c>
      <c r="F849" s="3">
        <v>0</v>
      </c>
      <c r="G849" s="3">
        <v>0</v>
      </c>
      <c r="H849" s="3">
        <v>96</v>
      </c>
      <c r="I849" s="3"/>
      <c r="J849" s="3"/>
      <c r="K849" s="3"/>
      <c r="L849" s="3"/>
      <c r="M849" s="3"/>
      <c r="N849" s="3"/>
      <c r="P849" s="2"/>
      <c r="R849" s="2"/>
      <c r="T849" s="2"/>
      <c r="V849" s="2"/>
    </row>
    <row r="850" spans="2:22" ht="32.1" customHeight="1" x14ac:dyDescent="0.25">
      <c r="B850" s="44" t="str">
        <f>_xlfn.CONCAT( VLOOKUP(tbGemLevels[[#This Row],[Name]],tbGems[],MATCH("Prefix",tbGems[#Headers],0),FALSE),".",tbGemLevels[[#This Row],[Level]]," ",tbGemLevels[[#This Row],[Name]])</f>
        <v>6.14.306.8 Purity of Lightning</v>
      </c>
      <c r="C850" s="2" t="s">
        <v>419</v>
      </c>
      <c r="D850" s="3">
        <v>8</v>
      </c>
      <c r="E850" s="3">
        <v>45</v>
      </c>
      <c r="F850" s="3">
        <v>0</v>
      </c>
      <c r="G850" s="3">
        <v>0</v>
      </c>
      <c r="H850" s="3">
        <v>102</v>
      </c>
      <c r="I850" s="3"/>
      <c r="J850" s="3"/>
      <c r="K850" s="3"/>
      <c r="L850" s="3"/>
      <c r="M850" s="3"/>
      <c r="N850" s="3"/>
      <c r="P850" s="2"/>
      <c r="R850" s="2"/>
      <c r="T850" s="2"/>
      <c r="V850" s="2"/>
    </row>
    <row r="851" spans="2:22" ht="32.1" customHeight="1" x14ac:dyDescent="0.25">
      <c r="B851" s="44" t="str">
        <f>_xlfn.CONCAT( VLOOKUP(tbGemLevels[[#This Row],[Name]],tbGems[],MATCH("Prefix",tbGems[#Headers],0),FALSE),".",tbGemLevels[[#This Row],[Level]]," ",tbGemLevels[[#This Row],[Name]])</f>
        <v>6.14.306.9 Purity of Lightning</v>
      </c>
      <c r="C851" s="2" t="s">
        <v>419</v>
      </c>
      <c r="D851" s="3">
        <v>9</v>
      </c>
      <c r="E851" s="3">
        <v>48</v>
      </c>
      <c r="F851" s="3">
        <v>0</v>
      </c>
      <c r="G851" s="3">
        <v>0</v>
      </c>
      <c r="H851" s="3">
        <v>109</v>
      </c>
      <c r="I851" s="3"/>
      <c r="J851" s="3"/>
      <c r="K851" s="3"/>
      <c r="L851" s="3"/>
      <c r="M851" s="3"/>
      <c r="N851" s="3"/>
      <c r="P851" s="2"/>
      <c r="R851" s="2"/>
      <c r="T851" s="2"/>
      <c r="V851" s="2"/>
    </row>
    <row r="852" spans="2:22" ht="32.1" customHeight="1" x14ac:dyDescent="0.25">
      <c r="B852" s="44" t="str">
        <f>_xlfn.CONCAT( VLOOKUP(tbGemLevels[[#This Row],[Name]],tbGems[],MATCH("Prefix",tbGems[#Headers],0),FALSE),".",tbGemLevels[[#This Row],[Level]]," ",tbGemLevels[[#This Row],[Name]])</f>
        <v>6.14.306.10 Purity of Lightning</v>
      </c>
      <c r="C852" s="2" t="s">
        <v>419</v>
      </c>
      <c r="D852" s="3">
        <v>10</v>
      </c>
      <c r="E852" s="3">
        <v>50</v>
      </c>
      <c r="F852" s="3">
        <v>0</v>
      </c>
      <c r="G852" s="3">
        <v>0</v>
      </c>
      <c r="H852" s="3">
        <v>113</v>
      </c>
      <c r="I852" s="3"/>
      <c r="J852" s="3"/>
      <c r="K852" s="3"/>
      <c r="L852" s="3"/>
      <c r="M852" s="3"/>
      <c r="N852" s="3"/>
      <c r="P852" s="2"/>
      <c r="R852" s="2"/>
      <c r="T852" s="2"/>
      <c r="V852" s="2"/>
    </row>
    <row r="853" spans="2:22" ht="32.1" customHeight="1" x14ac:dyDescent="0.25">
      <c r="B853" s="44" t="str">
        <f>_xlfn.CONCAT( VLOOKUP(tbGemLevels[[#This Row],[Name]],tbGems[],MATCH("Prefix",tbGems[#Headers],0),FALSE),".",tbGemLevels[[#This Row],[Level]]," ",tbGemLevels[[#This Row],[Name]])</f>
        <v>6.14.306.11 Purity of Lightning</v>
      </c>
      <c r="C853" s="2" t="s">
        <v>419</v>
      </c>
      <c r="D853" s="3">
        <v>11</v>
      </c>
      <c r="E853" s="3">
        <v>52</v>
      </c>
      <c r="F853" s="3">
        <v>0</v>
      </c>
      <c r="G853" s="3">
        <v>0</v>
      </c>
      <c r="H853" s="3">
        <v>117</v>
      </c>
      <c r="I853" s="3"/>
      <c r="J853" s="3"/>
      <c r="K853" s="3"/>
      <c r="L853" s="3"/>
      <c r="M853" s="3"/>
      <c r="N853" s="3"/>
      <c r="P853" s="2"/>
      <c r="R853" s="2"/>
      <c r="T853" s="2"/>
      <c r="V853" s="2"/>
    </row>
    <row r="854" spans="2:22" ht="32.1" customHeight="1" x14ac:dyDescent="0.25">
      <c r="B854" s="44" t="str">
        <f>_xlfn.CONCAT( VLOOKUP(tbGemLevels[[#This Row],[Name]],tbGems[],MATCH("Prefix",tbGems[#Headers],0),FALSE),".",tbGemLevels[[#This Row],[Level]]," ",tbGemLevels[[#This Row],[Name]])</f>
        <v>6.14.306.12 Purity of Lightning</v>
      </c>
      <c r="C854" s="2" t="s">
        <v>419</v>
      </c>
      <c r="D854" s="3">
        <v>12</v>
      </c>
      <c r="E854" s="3">
        <v>54</v>
      </c>
      <c r="F854" s="3">
        <v>0</v>
      </c>
      <c r="G854" s="3">
        <v>0</v>
      </c>
      <c r="H854" s="3">
        <v>121</v>
      </c>
      <c r="I854" s="3"/>
      <c r="J854" s="3"/>
      <c r="K854" s="3"/>
      <c r="L854" s="3"/>
      <c r="M854" s="3"/>
      <c r="N854" s="3"/>
      <c r="P854" s="2"/>
      <c r="R854" s="2"/>
      <c r="T854" s="2"/>
      <c r="V854" s="2"/>
    </row>
    <row r="855" spans="2:22" ht="32.1" customHeight="1" x14ac:dyDescent="0.25">
      <c r="B855" s="44" t="str">
        <f>_xlfn.CONCAT( VLOOKUP(tbGemLevels[[#This Row],[Name]],tbGems[],MATCH("Prefix",tbGems[#Headers],0),FALSE),".",tbGemLevels[[#This Row],[Level]]," ",tbGemLevels[[#This Row],[Name]])</f>
        <v>6.14.306.13 Purity of Lightning</v>
      </c>
      <c r="C855" s="2" t="s">
        <v>419</v>
      </c>
      <c r="D855" s="3">
        <v>13</v>
      </c>
      <c r="E855" s="3">
        <v>56</v>
      </c>
      <c r="F855" s="3">
        <v>0</v>
      </c>
      <c r="G855" s="3">
        <v>0</v>
      </c>
      <c r="H855" s="3">
        <v>125</v>
      </c>
      <c r="I855" s="3"/>
      <c r="J855" s="3"/>
      <c r="K855" s="3"/>
      <c r="L855" s="3"/>
      <c r="M855" s="3"/>
      <c r="N855" s="3"/>
      <c r="P855" s="2"/>
      <c r="R855" s="2"/>
      <c r="T855" s="2"/>
      <c r="V855" s="2"/>
    </row>
    <row r="856" spans="2:22" ht="32.1" customHeight="1" x14ac:dyDescent="0.25">
      <c r="B856" s="44" t="str">
        <f>_xlfn.CONCAT( VLOOKUP(tbGemLevels[[#This Row],[Name]],tbGems[],MATCH("Prefix",tbGems[#Headers],0),FALSE),".",tbGemLevels[[#This Row],[Level]]," ",tbGemLevels[[#This Row],[Name]])</f>
        <v>6.14.306.14 Purity of Lightning</v>
      </c>
      <c r="C856" s="2" t="s">
        <v>419</v>
      </c>
      <c r="D856" s="3">
        <v>14</v>
      </c>
      <c r="E856" s="3">
        <v>58</v>
      </c>
      <c r="F856" s="3">
        <v>0</v>
      </c>
      <c r="G856" s="3">
        <v>0</v>
      </c>
      <c r="H856" s="3">
        <v>130</v>
      </c>
      <c r="I856" s="3"/>
      <c r="J856" s="3"/>
      <c r="K856" s="3"/>
      <c r="L856" s="3"/>
      <c r="M856" s="3"/>
      <c r="N856" s="3"/>
      <c r="P856" s="2"/>
      <c r="R856" s="2"/>
      <c r="T856" s="2"/>
      <c r="V856" s="2"/>
    </row>
    <row r="857" spans="2:22" ht="32.1" customHeight="1" x14ac:dyDescent="0.25">
      <c r="B857" s="44" t="str">
        <f>_xlfn.CONCAT( VLOOKUP(tbGemLevels[[#This Row],[Name]],tbGems[],MATCH("Prefix",tbGems[#Headers],0),FALSE),".",tbGemLevels[[#This Row],[Level]]," ",tbGemLevels[[#This Row],[Name]])</f>
        <v>6.14.306.15 Purity of Lightning</v>
      </c>
      <c r="C857" s="2" t="s">
        <v>419</v>
      </c>
      <c r="D857" s="3">
        <v>15</v>
      </c>
      <c r="E857" s="3">
        <v>60</v>
      </c>
      <c r="F857" s="3">
        <v>0</v>
      </c>
      <c r="G857" s="3">
        <v>0</v>
      </c>
      <c r="H857" s="3">
        <v>134</v>
      </c>
      <c r="I857" s="3"/>
      <c r="J857" s="3"/>
      <c r="K857" s="3"/>
      <c r="L857" s="3"/>
      <c r="M857" s="3"/>
      <c r="N857" s="3"/>
      <c r="P857" s="2"/>
      <c r="R857" s="2"/>
      <c r="T857" s="2"/>
      <c r="V857" s="2"/>
    </row>
    <row r="858" spans="2:22" ht="32.1" customHeight="1" x14ac:dyDescent="0.25">
      <c r="B858" s="44" t="str">
        <f>_xlfn.CONCAT( VLOOKUP(tbGemLevels[[#This Row],[Name]],tbGems[],MATCH("Prefix",tbGems[#Headers],0),FALSE),".",tbGemLevels[[#This Row],[Level]]," ",tbGemLevels[[#This Row],[Name]])</f>
        <v>6.14.306.16 Purity of Lightning</v>
      </c>
      <c r="C858" s="2" t="s">
        <v>419</v>
      </c>
      <c r="D858" s="3">
        <v>16</v>
      </c>
      <c r="E858" s="3">
        <v>62</v>
      </c>
      <c r="F858" s="3">
        <v>0</v>
      </c>
      <c r="G858" s="3">
        <v>0</v>
      </c>
      <c r="H858" s="3">
        <v>138</v>
      </c>
      <c r="I858" s="3"/>
      <c r="J858" s="3"/>
      <c r="K858" s="3"/>
      <c r="L858" s="3"/>
      <c r="M858" s="3"/>
      <c r="N858" s="3"/>
      <c r="P858" s="2"/>
      <c r="R858" s="2"/>
      <c r="T858" s="2"/>
      <c r="V858" s="2"/>
    </row>
    <row r="859" spans="2:22" ht="32.1" customHeight="1" x14ac:dyDescent="0.25">
      <c r="B859" s="44" t="str">
        <f>_xlfn.CONCAT( VLOOKUP(tbGemLevels[[#This Row],[Name]],tbGems[],MATCH("Prefix",tbGems[#Headers],0),FALSE),".",tbGemLevels[[#This Row],[Level]]," ",tbGemLevels[[#This Row],[Name]])</f>
        <v>6.14.306.17 Purity of Lightning</v>
      </c>
      <c r="C859" s="2" t="s">
        <v>419</v>
      </c>
      <c r="D859" s="3">
        <v>17</v>
      </c>
      <c r="E859" s="3">
        <v>64</v>
      </c>
      <c r="F859" s="3">
        <v>0</v>
      </c>
      <c r="G859" s="3">
        <v>0</v>
      </c>
      <c r="H859" s="3">
        <v>142</v>
      </c>
      <c r="I859" s="3"/>
      <c r="J859" s="3"/>
      <c r="K859" s="3"/>
      <c r="L859" s="3"/>
      <c r="M859" s="3"/>
      <c r="N859" s="3"/>
      <c r="P859" s="2"/>
      <c r="R859" s="2"/>
      <c r="T859" s="2"/>
      <c r="V859" s="2"/>
    </row>
    <row r="860" spans="2:22" ht="32.1" customHeight="1" x14ac:dyDescent="0.25">
      <c r="B860" s="44" t="str">
        <f>_xlfn.CONCAT( VLOOKUP(tbGemLevels[[#This Row],[Name]],tbGems[],MATCH("Prefix",tbGems[#Headers],0),FALSE),".",tbGemLevels[[#This Row],[Level]]," ",tbGemLevels[[#This Row],[Name]])</f>
        <v>6.14.306.18 Purity of Lightning</v>
      </c>
      <c r="C860" s="2" t="s">
        <v>419</v>
      </c>
      <c r="D860" s="3">
        <v>18</v>
      </c>
      <c r="E860" s="3">
        <v>66</v>
      </c>
      <c r="F860" s="3">
        <v>0</v>
      </c>
      <c r="G860" s="3">
        <v>0</v>
      </c>
      <c r="H860" s="3">
        <v>146</v>
      </c>
      <c r="I860" s="3"/>
      <c r="J860" s="3"/>
      <c r="K860" s="3"/>
      <c r="L860" s="3"/>
      <c r="M860" s="3"/>
      <c r="N860" s="3"/>
      <c r="P860" s="2"/>
      <c r="R860" s="2"/>
      <c r="T860" s="2"/>
      <c r="V860" s="2"/>
    </row>
    <row r="861" spans="2:22" ht="32.1" customHeight="1" x14ac:dyDescent="0.25">
      <c r="B861" s="44" t="str">
        <f>_xlfn.CONCAT( VLOOKUP(tbGemLevels[[#This Row],[Name]],tbGems[],MATCH("Prefix",tbGems[#Headers],0),FALSE),".",tbGemLevels[[#This Row],[Level]]," ",tbGemLevels[[#This Row],[Name]])</f>
        <v>6.14.306.19 Purity of Lightning</v>
      </c>
      <c r="C861" s="2" t="s">
        <v>419</v>
      </c>
      <c r="D861" s="3">
        <v>19</v>
      </c>
      <c r="E861" s="3">
        <v>68</v>
      </c>
      <c r="F861" s="3">
        <v>0</v>
      </c>
      <c r="G861" s="3">
        <v>0</v>
      </c>
      <c r="H861" s="3">
        <v>151</v>
      </c>
      <c r="I861" s="3"/>
      <c r="J861" s="3"/>
      <c r="K861" s="3"/>
      <c r="L861" s="3"/>
      <c r="M861" s="3"/>
      <c r="N861" s="3"/>
      <c r="P861" s="2"/>
      <c r="R861" s="2"/>
      <c r="T861" s="2"/>
      <c r="V861" s="2"/>
    </row>
    <row r="862" spans="2:22" ht="32.1" customHeight="1" x14ac:dyDescent="0.25">
      <c r="B862" s="44" t="str">
        <f>_xlfn.CONCAT( VLOOKUP(tbGemLevels[[#This Row],[Name]],tbGems[],MATCH("Prefix",tbGems[#Headers],0),FALSE),".",tbGemLevels[[#This Row],[Level]]," ",tbGemLevels[[#This Row],[Name]])</f>
        <v>6.14.306.20 Purity of Lightning</v>
      </c>
      <c r="C862" s="2" t="s">
        <v>419</v>
      </c>
      <c r="D862" s="3">
        <v>20</v>
      </c>
      <c r="E862" s="3">
        <v>70</v>
      </c>
      <c r="F862" s="3">
        <v>0</v>
      </c>
      <c r="G862" s="3">
        <v>0</v>
      </c>
      <c r="H862" s="3">
        <v>155</v>
      </c>
      <c r="I862" s="3"/>
      <c r="J862" s="3"/>
      <c r="K862" s="3"/>
      <c r="L862" s="3"/>
      <c r="M862" s="3"/>
      <c r="N862" s="3"/>
      <c r="P862" s="2"/>
      <c r="R862" s="2"/>
      <c r="T862" s="2"/>
      <c r="V862" s="2"/>
    </row>
    <row r="863" spans="2:22" ht="32.1" customHeight="1" x14ac:dyDescent="0.25">
      <c r="B863" s="44" t="str">
        <f>_xlfn.CONCAT( VLOOKUP(tbGemLevels[[#This Row],[Name]],tbGems[],MATCH("Prefix",tbGems[#Headers],0),FALSE),".",tbGemLevels[[#This Row],[Level]]," ",tbGemLevels[[#This Row],[Name]])</f>
        <v>6.14.306.21 Purity of Lightning</v>
      </c>
      <c r="C863" s="2" t="s">
        <v>419</v>
      </c>
      <c r="D863" s="3">
        <v>21</v>
      </c>
      <c r="E863" s="3">
        <v>72</v>
      </c>
      <c r="F863" s="3">
        <v>0</v>
      </c>
      <c r="G863" s="3">
        <v>0</v>
      </c>
      <c r="H863" s="3">
        <v>159</v>
      </c>
      <c r="I863" s="3"/>
      <c r="J863" s="3"/>
      <c r="K863" s="3"/>
      <c r="L863" s="3"/>
      <c r="M863" s="3"/>
      <c r="N863" s="3"/>
      <c r="P863" s="2"/>
      <c r="R863" s="2"/>
      <c r="T863" s="2"/>
      <c r="V863" s="2"/>
    </row>
    <row r="864" spans="2:22" ht="32.1" customHeight="1" x14ac:dyDescent="0.25">
      <c r="B864" s="44" t="str">
        <f>_xlfn.CONCAT( VLOOKUP(tbGemLevels[[#This Row],[Name]],tbGems[],MATCH("Prefix",tbGems[#Headers],0),FALSE),".",tbGemLevels[[#This Row],[Level]]," ",tbGemLevels[[#This Row],[Name]])</f>
        <v>6.14.306.22 Purity of Lightning</v>
      </c>
      <c r="C864" s="2" t="s">
        <v>419</v>
      </c>
      <c r="D864" s="3">
        <v>22</v>
      </c>
      <c r="E864" s="3">
        <v>74</v>
      </c>
      <c r="F864" s="3">
        <v>0</v>
      </c>
      <c r="G864" s="3">
        <v>0</v>
      </c>
      <c r="H864" s="3" t="s">
        <v>269</v>
      </c>
      <c r="I864" s="3"/>
      <c r="J864" s="3"/>
      <c r="K864" s="3"/>
      <c r="L864" s="3"/>
      <c r="M864" s="3"/>
      <c r="N864" s="3"/>
      <c r="P864" s="2"/>
      <c r="R864" s="2"/>
      <c r="T864" s="2"/>
      <c r="V864" s="2"/>
    </row>
    <row r="865" spans="2:22" ht="32.1" customHeight="1" x14ac:dyDescent="0.25">
      <c r="B865" s="44" t="str">
        <f>_xlfn.CONCAT( VLOOKUP(tbGemLevels[[#This Row],[Name]],tbGems[],MATCH("Prefix",tbGems[#Headers],0),FALSE),".",tbGemLevels[[#This Row],[Level]]," ",tbGemLevels[[#This Row],[Name]])</f>
        <v>6.14.306.23 Purity of Lightning</v>
      </c>
      <c r="C865" s="2" t="s">
        <v>419</v>
      </c>
      <c r="D865" s="3">
        <v>23</v>
      </c>
      <c r="E865" s="3">
        <v>76</v>
      </c>
      <c r="F865" s="3">
        <v>0</v>
      </c>
      <c r="G865" s="3">
        <v>0</v>
      </c>
      <c r="H865" s="3" t="s">
        <v>269</v>
      </c>
      <c r="I865" s="3"/>
      <c r="J865" s="3"/>
      <c r="K865" s="3"/>
      <c r="L865" s="3"/>
      <c r="M865" s="3"/>
      <c r="N865" s="3"/>
      <c r="P865" s="2"/>
      <c r="R865" s="2"/>
      <c r="T865" s="2"/>
      <c r="V865" s="2"/>
    </row>
    <row r="866" spans="2:22" ht="32.1" customHeight="1" x14ac:dyDescent="0.25">
      <c r="B866" s="44" t="str">
        <f>_xlfn.CONCAT( VLOOKUP(tbGemLevels[[#This Row],[Name]],tbGems[],MATCH("Prefix",tbGems[#Headers],0),FALSE),".",tbGemLevels[[#This Row],[Level]]," ",tbGemLevels[[#This Row],[Name]])</f>
        <v>6.14.306.24 Purity of Lightning</v>
      </c>
      <c r="C866" s="2" t="s">
        <v>419</v>
      </c>
      <c r="D866" s="3">
        <v>24</v>
      </c>
      <c r="E866" s="3">
        <v>78</v>
      </c>
      <c r="F866" s="3">
        <v>0</v>
      </c>
      <c r="G866" s="3">
        <v>0</v>
      </c>
      <c r="H866" s="3" t="s">
        <v>269</v>
      </c>
      <c r="I866" s="3"/>
      <c r="J866" s="3"/>
      <c r="K866" s="3"/>
      <c r="L866" s="3"/>
      <c r="M866" s="3"/>
      <c r="N866" s="3"/>
      <c r="P866" s="2"/>
      <c r="R866" s="2"/>
      <c r="T866" s="2"/>
      <c r="V866" s="2"/>
    </row>
    <row r="867" spans="2:22" ht="32.1" customHeight="1" x14ac:dyDescent="0.25">
      <c r="B867" s="44" t="str">
        <f>_xlfn.CONCAT( VLOOKUP(tbGemLevels[[#This Row],[Name]],tbGems[],MATCH("Prefix",tbGems[#Headers],0),FALSE),".",tbGemLevels[[#This Row],[Level]]," ",tbGemLevels[[#This Row],[Name]])</f>
        <v>6.14.306.25 Purity of Lightning</v>
      </c>
      <c r="C867" s="2" t="s">
        <v>419</v>
      </c>
      <c r="D867" s="3">
        <v>25</v>
      </c>
      <c r="E867" s="3">
        <v>80</v>
      </c>
      <c r="F867" s="3">
        <v>0</v>
      </c>
      <c r="G867" s="3">
        <v>0</v>
      </c>
      <c r="H867" s="3" t="s">
        <v>269</v>
      </c>
      <c r="I867" s="3"/>
      <c r="J867" s="3"/>
      <c r="K867" s="3"/>
      <c r="L867" s="3"/>
      <c r="M867" s="3"/>
      <c r="N867" s="3"/>
      <c r="P867" s="2"/>
      <c r="R867" s="2"/>
      <c r="T867" s="2"/>
      <c r="V867" s="2"/>
    </row>
    <row r="868" spans="2:22" ht="32.1" customHeight="1" x14ac:dyDescent="0.25">
      <c r="B868" s="44" t="str">
        <f>_xlfn.CONCAT( VLOOKUP(tbGemLevels[[#This Row],[Name]],tbGems[],MATCH("Prefix",tbGems[#Headers],0),FALSE),".",tbGemLevels[[#This Row],[Level]]," ",tbGemLevels[[#This Row],[Name]])</f>
        <v>6.14.306.26 Purity of Lightning</v>
      </c>
      <c r="C868" s="2" t="s">
        <v>419</v>
      </c>
      <c r="D868" s="3">
        <v>26</v>
      </c>
      <c r="E868" s="3">
        <v>82</v>
      </c>
      <c r="F868" s="3">
        <v>0</v>
      </c>
      <c r="G868" s="3">
        <v>0</v>
      </c>
      <c r="H868" s="3" t="s">
        <v>269</v>
      </c>
      <c r="I868" s="3"/>
      <c r="J868" s="3"/>
      <c r="K868" s="3"/>
      <c r="L868" s="3"/>
      <c r="M868" s="3"/>
      <c r="N868" s="3"/>
      <c r="P868" s="2"/>
      <c r="R868" s="2"/>
      <c r="T868" s="2"/>
      <c r="V868" s="2"/>
    </row>
    <row r="869" spans="2:22" ht="32.1" customHeight="1" x14ac:dyDescent="0.25">
      <c r="B869" s="44" t="str">
        <f>_xlfn.CONCAT( VLOOKUP(tbGemLevels[[#This Row],[Name]],tbGems[],MATCH("Prefix",tbGems[#Headers],0),FALSE),".",tbGemLevels[[#This Row],[Level]]," ",tbGemLevels[[#This Row],[Name]])</f>
        <v>6.14.306.27 Purity of Lightning</v>
      </c>
      <c r="C869" s="2" t="s">
        <v>419</v>
      </c>
      <c r="D869" s="3">
        <v>27</v>
      </c>
      <c r="E869" s="3">
        <v>84</v>
      </c>
      <c r="F869" s="3">
        <v>0</v>
      </c>
      <c r="G869" s="3">
        <v>0</v>
      </c>
      <c r="H869" s="3" t="s">
        <v>269</v>
      </c>
      <c r="I869" s="3"/>
      <c r="J869" s="3"/>
      <c r="K869" s="3"/>
      <c r="L869" s="3"/>
      <c r="M869" s="3"/>
      <c r="N869" s="3"/>
      <c r="P869" s="2"/>
      <c r="R869" s="2"/>
      <c r="T869" s="2"/>
      <c r="V869" s="2"/>
    </row>
    <row r="870" spans="2:22" ht="32.1" customHeight="1" x14ac:dyDescent="0.25">
      <c r="B870" s="44" t="str">
        <f>_xlfn.CONCAT( VLOOKUP(tbGemLevels[[#This Row],[Name]],tbGems[],MATCH("Prefix",tbGems[#Headers],0),FALSE),".",tbGemLevels[[#This Row],[Level]]," ",tbGemLevels[[#This Row],[Name]])</f>
        <v>6.14.306.28 Purity of Lightning</v>
      </c>
      <c r="C870" s="2" t="s">
        <v>419</v>
      </c>
      <c r="D870" s="3">
        <v>28</v>
      </c>
      <c r="E870" s="3">
        <v>86</v>
      </c>
      <c r="F870" s="3">
        <v>0</v>
      </c>
      <c r="G870" s="3">
        <v>0</v>
      </c>
      <c r="H870" s="3" t="s">
        <v>269</v>
      </c>
      <c r="I870" s="3"/>
      <c r="J870" s="3"/>
      <c r="K870" s="3"/>
      <c r="L870" s="3"/>
      <c r="M870" s="3"/>
      <c r="N870" s="3"/>
      <c r="P870" s="2"/>
      <c r="R870" s="2"/>
      <c r="T870" s="2"/>
      <c r="V870" s="2"/>
    </row>
    <row r="871" spans="2:22" ht="32.1" customHeight="1" x14ac:dyDescent="0.25">
      <c r="B871" s="44" t="str">
        <f>_xlfn.CONCAT( VLOOKUP(tbGemLevels[[#This Row],[Name]],tbGems[],MATCH("Prefix",tbGems[#Headers],0),FALSE),".",tbGemLevels[[#This Row],[Level]]," ",tbGemLevels[[#This Row],[Name]])</f>
        <v>6.14.306.29 Purity of Lightning</v>
      </c>
      <c r="C871" s="2" t="s">
        <v>419</v>
      </c>
      <c r="D871" s="3">
        <v>29</v>
      </c>
      <c r="E871" s="3">
        <v>88</v>
      </c>
      <c r="F871" s="3">
        <v>0</v>
      </c>
      <c r="G871" s="3">
        <v>0</v>
      </c>
      <c r="H871" s="3" t="s">
        <v>269</v>
      </c>
      <c r="I871" s="3"/>
      <c r="J871" s="3"/>
      <c r="K871" s="3"/>
      <c r="L871" s="3"/>
      <c r="M871" s="3"/>
      <c r="N871" s="3"/>
      <c r="P871" s="2"/>
      <c r="R871" s="2"/>
      <c r="T871" s="2"/>
      <c r="V871" s="2"/>
    </row>
    <row r="872" spans="2:22" ht="32.1" customHeight="1" x14ac:dyDescent="0.25">
      <c r="B872" s="44" t="str">
        <f>_xlfn.CONCAT( VLOOKUP(tbGemLevels[[#This Row],[Name]],tbGems[],MATCH("Prefix",tbGems[#Headers],0),FALSE),".",tbGemLevels[[#This Row],[Level]]," ",tbGemLevels[[#This Row],[Name]])</f>
        <v>6.14.306.30 Purity of Lightning</v>
      </c>
      <c r="C872" s="2" t="s">
        <v>419</v>
      </c>
      <c r="D872" s="3">
        <v>30</v>
      </c>
      <c r="E872" s="3">
        <v>90</v>
      </c>
      <c r="F872" s="3">
        <v>0</v>
      </c>
      <c r="G872" s="3">
        <v>0</v>
      </c>
      <c r="H872" s="3" t="s">
        <v>269</v>
      </c>
      <c r="I872" s="3"/>
      <c r="J872" s="3"/>
      <c r="K872" s="3"/>
      <c r="L872" s="3"/>
      <c r="M872" s="3"/>
      <c r="N872" s="3"/>
      <c r="P872" s="2"/>
      <c r="R872" s="2"/>
      <c r="T872" s="2"/>
      <c r="V872" s="2"/>
    </row>
    <row r="873" spans="2:22" ht="32.1" customHeight="1" x14ac:dyDescent="0.25">
      <c r="B873" s="44" t="str">
        <f>_xlfn.CONCAT( VLOOKUP(tbGemLevels[[#This Row],[Name]],tbGems[],MATCH("Prefix",tbGems[#Headers],0),FALSE),".",tbGemLevels[[#This Row],[Level]]," ",tbGemLevels[[#This Row],[Name]])</f>
        <v>6.14.306.31 Purity of Lightning</v>
      </c>
      <c r="C873" s="2" t="s">
        <v>419</v>
      </c>
      <c r="D873" s="3">
        <v>31</v>
      </c>
      <c r="E873" s="3">
        <v>91</v>
      </c>
      <c r="F873" s="3">
        <v>0</v>
      </c>
      <c r="G873" s="3">
        <v>0</v>
      </c>
      <c r="H873" s="3" t="s">
        <v>269</v>
      </c>
      <c r="I873" s="3"/>
      <c r="J873" s="3"/>
      <c r="K873" s="3"/>
      <c r="L873" s="3"/>
      <c r="M873" s="3"/>
      <c r="N873" s="3"/>
      <c r="P873" s="2"/>
      <c r="R873" s="2"/>
      <c r="T873" s="2"/>
      <c r="V873" s="2"/>
    </row>
    <row r="874" spans="2:22" ht="32.1" customHeight="1" x14ac:dyDescent="0.25">
      <c r="B874" s="44" t="str">
        <f>_xlfn.CONCAT( VLOOKUP(tbGemLevels[[#This Row],[Name]],tbGems[],MATCH("Prefix",tbGems[#Headers],0),FALSE),".",tbGemLevels[[#This Row],[Level]]," ",tbGemLevels[[#This Row],[Name]])</f>
        <v>6.14.306.32 Purity of Lightning</v>
      </c>
      <c r="C874" s="2" t="s">
        <v>419</v>
      </c>
      <c r="D874" s="3">
        <v>32</v>
      </c>
      <c r="E874" s="3">
        <v>92</v>
      </c>
      <c r="F874" s="3">
        <v>0</v>
      </c>
      <c r="G874" s="3">
        <v>0</v>
      </c>
      <c r="H874" s="3" t="s">
        <v>269</v>
      </c>
      <c r="I874" s="3"/>
      <c r="J874" s="3"/>
      <c r="K874" s="3"/>
      <c r="L874" s="3"/>
      <c r="M874" s="3"/>
      <c r="N874" s="3"/>
      <c r="P874" s="2"/>
      <c r="R874" s="2"/>
      <c r="T874" s="2"/>
      <c r="V874" s="2"/>
    </row>
    <row r="875" spans="2:22" ht="32.1" customHeight="1" x14ac:dyDescent="0.25">
      <c r="B875" s="44" t="str">
        <f>_xlfn.CONCAT( VLOOKUP(tbGemLevels[[#This Row],[Name]],tbGems[],MATCH("Prefix",tbGems[#Headers],0),FALSE),".",tbGemLevels[[#This Row],[Level]]," ",tbGemLevels[[#This Row],[Name]])</f>
        <v>6.14.306.33 Purity of Lightning</v>
      </c>
      <c r="C875" s="2" t="s">
        <v>419</v>
      </c>
      <c r="D875" s="3">
        <v>33</v>
      </c>
      <c r="E875" s="3">
        <v>93</v>
      </c>
      <c r="F875" s="3">
        <v>0</v>
      </c>
      <c r="G875" s="3">
        <v>0</v>
      </c>
      <c r="H875" s="3" t="s">
        <v>269</v>
      </c>
      <c r="I875" s="3"/>
      <c r="J875" s="3"/>
      <c r="K875" s="3"/>
      <c r="L875" s="3"/>
      <c r="M875" s="3"/>
      <c r="N875" s="3"/>
      <c r="P875" s="2"/>
      <c r="R875" s="2"/>
      <c r="T875" s="2"/>
      <c r="V875" s="2"/>
    </row>
    <row r="876" spans="2:22" ht="32.1" customHeight="1" x14ac:dyDescent="0.25">
      <c r="B876" s="44" t="str">
        <f>_xlfn.CONCAT( VLOOKUP(tbGemLevels[[#This Row],[Name]],tbGems[],MATCH("Prefix",tbGems[#Headers],0),FALSE),".",tbGemLevels[[#This Row],[Level]]," ",tbGemLevels[[#This Row],[Name]])</f>
        <v>6.14.306.34 Purity of Lightning</v>
      </c>
      <c r="C876" s="2" t="s">
        <v>419</v>
      </c>
      <c r="D876" s="3">
        <v>34</v>
      </c>
      <c r="E876" s="3">
        <v>94</v>
      </c>
      <c r="F876" s="3">
        <v>0</v>
      </c>
      <c r="G876" s="3">
        <v>0</v>
      </c>
      <c r="H876" s="3" t="s">
        <v>269</v>
      </c>
      <c r="I876" s="3"/>
      <c r="J876" s="3"/>
      <c r="K876" s="3"/>
      <c r="L876" s="3"/>
      <c r="M876" s="3"/>
      <c r="N876" s="3"/>
      <c r="P876" s="2"/>
      <c r="R876" s="2"/>
      <c r="T876" s="2"/>
      <c r="V876" s="2"/>
    </row>
    <row r="877" spans="2:22" ht="32.1" customHeight="1" x14ac:dyDescent="0.25">
      <c r="B877" s="44" t="str">
        <f>_xlfn.CONCAT( VLOOKUP(tbGemLevels[[#This Row],[Name]],tbGems[],MATCH("Prefix",tbGems[#Headers],0),FALSE),".",tbGemLevels[[#This Row],[Level]]," ",tbGemLevels[[#This Row],[Name]])</f>
        <v>6.14.306.35 Purity of Lightning</v>
      </c>
      <c r="C877" s="2" t="s">
        <v>419</v>
      </c>
      <c r="D877" s="3">
        <v>35</v>
      </c>
      <c r="E877" s="3">
        <v>95</v>
      </c>
      <c r="F877" s="3">
        <v>0</v>
      </c>
      <c r="G877" s="3">
        <v>0</v>
      </c>
      <c r="H877" s="3" t="s">
        <v>269</v>
      </c>
      <c r="I877" s="3"/>
      <c r="J877" s="3"/>
      <c r="K877" s="3"/>
      <c r="L877" s="3"/>
      <c r="M877" s="3"/>
      <c r="N877" s="3"/>
      <c r="P877" s="2"/>
      <c r="R877" s="2"/>
      <c r="T877" s="2"/>
      <c r="V877" s="2"/>
    </row>
    <row r="878" spans="2:22" ht="32.1" customHeight="1" x14ac:dyDescent="0.25">
      <c r="B878" s="44" t="str">
        <f>_xlfn.CONCAT( VLOOKUP(tbGemLevels[[#This Row],[Name]],tbGems[],MATCH("Prefix",tbGems[#Headers],0),FALSE),".",tbGemLevels[[#This Row],[Level]]," ",tbGemLevels[[#This Row],[Name]])</f>
        <v>6.14.306.36 Purity of Lightning</v>
      </c>
      <c r="C878" s="2" t="s">
        <v>419</v>
      </c>
      <c r="D878" s="3">
        <v>36</v>
      </c>
      <c r="E878" s="3">
        <v>96</v>
      </c>
      <c r="F878" s="3">
        <v>0</v>
      </c>
      <c r="G878" s="3">
        <v>0</v>
      </c>
      <c r="H878" s="3" t="s">
        <v>269</v>
      </c>
      <c r="I878" s="3"/>
      <c r="J878" s="3"/>
      <c r="K878" s="3"/>
      <c r="L878" s="3"/>
      <c r="M878" s="3"/>
      <c r="N878" s="3"/>
      <c r="P878" s="2"/>
      <c r="R878" s="2"/>
      <c r="T878" s="2"/>
      <c r="V878" s="2"/>
    </row>
    <row r="879" spans="2:22" ht="32.1" customHeight="1" x14ac:dyDescent="0.25">
      <c r="B879" s="44" t="str">
        <f>_xlfn.CONCAT( VLOOKUP(tbGemLevels[[#This Row],[Name]],tbGems[],MATCH("Prefix",tbGems[#Headers],0),FALSE),".",tbGemLevels[[#This Row],[Level]]," ",tbGemLevels[[#This Row],[Name]])</f>
        <v>6.14.306.37 Purity of Lightning</v>
      </c>
      <c r="C879" s="2" t="s">
        <v>419</v>
      </c>
      <c r="D879" s="3">
        <v>37</v>
      </c>
      <c r="E879" s="3">
        <v>97</v>
      </c>
      <c r="F879" s="3">
        <v>0</v>
      </c>
      <c r="G879" s="3">
        <v>0</v>
      </c>
      <c r="H879" s="3" t="s">
        <v>269</v>
      </c>
      <c r="I879" s="3"/>
      <c r="J879" s="3"/>
      <c r="K879" s="3"/>
      <c r="L879" s="3"/>
      <c r="M879" s="3"/>
      <c r="N879" s="3"/>
      <c r="P879" s="2"/>
      <c r="R879" s="2"/>
      <c r="T879" s="2"/>
      <c r="V879" s="2"/>
    </row>
    <row r="880" spans="2:22" ht="32.1" customHeight="1" x14ac:dyDescent="0.25">
      <c r="B880" s="44" t="str">
        <f>_xlfn.CONCAT( VLOOKUP(tbGemLevels[[#This Row],[Name]],tbGems[],MATCH("Prefix",tbGems[#Headers],0),FALSE),".",tbGemLevels[[#This Row],[Level]]," ",tbGemLevels[[#This Row],[Name]])</f>
        <v>6.14.306.38 Purity of Lightning</v>
      </c>
      <c r="C880" s="2" t="s">
        <v>419</v>
      </c>
      <c r="D880" s="3">
        <v>38</v>
      </c>
      <c r="E880" s="3">
        <v>98</v>
      </c>
      <c r="F880" s="3">
        <v>0</v>
      </c>
      <c r="G880" s="3">
        <v>0</v>
      </c>
      <c r="H880" s="3" t="s">
        <v>269</v>
      </c>
      <c r="I880" s="3"/>
      <c r="J880" s="3"/>
      <c r="K880" s="3"/>
      <c r="L880" s="3"/>
      <c r="M880" s="3"/>
      <c r="N880" s="3"/>
      <c r="P880" s="2"/>
      <c r="R880" s="2"/>
      <c r="T880" s="2"/>
      <c r="V880" s="2"/>
    </row>
    <row r="881" spans="2:22" ht="32.1" customHeight="1" x14ac:dyDescent="0.25">
      <c r="B881" s="44" t="str">
        <f>_xlfn.CONCAT( VLOOKUP(tbGemLevels[[#This Row],[Name]],tbGems[],MATCH("Prefix",tbGems[#Headers],0),FALSE),".",tbGemLevels[[#This Row],[Level]]," ",tbGemLevels[[#This Row],[Name]])</f>
        <v>6.14.306.39 Purity of Lightning</v>
      </c>
      <c r="C881" s="2" t="s">
        <v>419</v>
      </c>
      <c r="D881" s="3">
        <v>39</v>
      </c>
      <c r="E881" s="3">
        <v>99</v>
      </c>
      <c r="F881" s="3">
        <v>0</v>
      </c>
      <c r="G881" s="3">
        <v>0</v>
      </c>
      <c r="H881" s="3" t="s">
        <v>269</v>
      </c>
      <c r="I881" s="3"/>
      <c r="J881" s="3"/>
      <c r="K881" s="3"/>
      <c r="L881" s="3"/>
      <c r="M881" s="3"/>
      <c r="N881" s="3"/>
      <c r="P881" s="2"/>
      <c r="R881" s="2"/>
      <c r="T881" s="2"/>
      <c r="V881" s="2"/>
    </row>
    <row r="882" spans="2:22" ht="32.1" customHeight="1" x14ac:dyDescent="0.25">
      <c r="B882" s="44" t="str">
        <f>_xlfn.CONCAT( VLOOKUP(tbGemLevels[[#This Row],[Name]],tbGems[],MATCH("Prefix",tbGems[#Headers],0),FALSE),".",tbGemLevels[[#This Row],[Level]]," ",tbGemLevels[[#This Row],[Name]])</f>
        <v>6.14.306.40 Purity of Lightning</v>
      </c>
      <c r="C882" s="2" t="s">
        <v>419</v>
      </c>
      <c r="D882" s="3">
        <v>40</v>
      </c>
      <c r="E882" s="3">
        <v>100</v>
      </c>
      <c r="F882" s="3">
        <v>0</v>
      </c>
      <c r="G882" s="3">
        <v>0</v>
      </c>
      <c r="H882" s="3" t="s">
        <v>269</v>
      </c>
      <c r="I882" s="3"/>
      <c r="J882" s="3"/>
      <c r="K882" s="3"/>
      <c r="L882" s="3"/>
      <c r="M882" s="3"/>
      <c r="N882" s="3"/>
      <c r="P882" s="2"/>
      <c r="R882" s="2"/>
      <c r="T882" s="2"/>
      <c r="V882" s="2"/>
    </row>
    <row r="883" spans="2:22" ht="32.1" customHeight="1" x14ac:dyDescent="0.25">
      <c r="B883" s="44" t="str">
        <f>_xlfn.CONCAT( VLOOKUP(tbGemLevels[[#This Row],[Name]],tbGems[],MATCH("Prefix",tbGems[#Headers],0),FALSE),".",tbGemLevels[[#This Row],[Level]]," ",tbGemLevels[[#This Row],[Name]])</f>
        <v>6.12.304.1 Purity of Fire</v>
      </c>
      <c r="C883" s="2" t="s">
        <v>848</v>
      </c>
      <c r="D883" s="3">
        <v>1</v>
      </c>
      <c r="E883" s="3">
        <v>24</v>
      </c>
      <c r="F883" s="3">
        <v>37</v>
      </c>
      <c r="G883" s="3">
        <v>0</v>
      </c>
      <c r="H883" s="3">
        <v>25</v>
      </c>
      <c r="I883" s="3"/>
      <c r="J883" s="3"/>
      <c r="K883" s="3"/>
      <c r="L883" s="3"/>
      <c r="M883" s="3"/>
      <c r="N883" s="3"/>
      <c r="P883" s="2"/>
      <c r="R883" s="2"/>
      <c r="T883" s="2"/>
      <c r="V883" s="2"/>
    </row>
    <row r="884" spans="2:22" ht="32.1" customHeight="1" x14ac:dyDescent="0.25">
      <c r="B884" s="44" t="str">
        <f>_xlfn.CONCAT( VLOOKUP(tbGemLevels[[#This Row],[Name]],tbGems[],MATCH("Prefix",tbGems[#Headers],0),FALSE),".",tbGemLevels[[#This Row],[Level]]," ",tbGemLevels[[#This Row],[Name]])</f>
        <v>6.12.304.2 Purity of Fire</v>
      </c>
      <c r="C884" s="2" t="s">
        <v>848</v>
      </c>
      <c r="D884" s="3">
        <v>2</v>
      </c>
      <c r="E884" s="3">
        <v>27</v>
      </c>
      <c r="F884" s="3">
        <v>41</v>
      </c>
      <c r="G884" s="3">
        <v>0</v>
      </c>
      <c r="H884" s="3">
        <v>28</v>
      </c>
      <c r="I884" s="3"/>
      <c r="J884" s="3"/>
      <c r="K884" s="3"/>
      <c r="L884" s="3"/>
      <c r="M884" s="3"/>
      <c r="N884" s="3"/>
      <c r="P884" s="2"/>
      <c r="R884" s="2"/>
      <c r="T884" s="2"/>
      <c r="V884" s="2"/>
    </row>
    <row r="885" spans="2:22" ht="32.1" customHeight="1" x14ac:dyDescent="0.25">
      <c r="B885" s="44" t="str">
        <f>_xlfn.CONCAT( VLOOKUP(tbGemLevels[[#This Row],[Name]],tbGems[],MATCH("Prefix",tbGems[#Headers],0),FALSE),".",tbGemLevels[[#This Row],[Level]]," ",tbGemLevels[[#This Row],[Name]])</f>
        <v>6.12.304.3 Purity of Fire</v>
      </c>
      <c r="C885" s="2" t="s">
        <v>848</v>
      </c>
      <c r="D885" s="3">
        <v>3</v>
      </c>
      <c r="E885" s="3">
        <v>30</v>
      </c>
      <c r="F885" s="3">
        <v>45</v>
      </c>
      <c r="G885" s="3">
        <v>0</v>
      </c>
      <c r="H885" s="3">
        <v>31</v>
      </c>
      <c r="I885" s="3"/>
      <c r="J885" s="3"/>
      <c r="K885" s="3"/>
      <c r="L885" s="3"/>
      <c r="M885" s="3"/>
      <c r="N885" s="3"/>
      <c r="P885" s="2"/>
      <c r="R885" s="2"/>
      <c r="T885" s="2"/>
      <c r="V885" s="2"/>
    </row>
    <row r="886" spans="2:22" ht="32.1" customHeight="1" x14ac:dyDescent="0.25">
      <c r="B886" s="44" t="str">
        <f>_xlfn.CONCAT( VLOOKUP(tbGemLevels[[#This Row],[Name]],tbGems[],MATCH("Prefix",tbGems[#Headers],0),FALSE),".",tbGemLevels[[#This Row],[Level]]," ",tbGemLevels[[#This Row],[Name]])</f>
        <v>6.12.304.4 Purity of Fire</v>
      </c>
      <c r="C886" s="2" t="s">
        <v>848</v>
      </c>
      <c r="D886" s="3">
        <v>4</v>
      </c>
      <c r="E886" s="3">
        <v>33</v>
      </c>
      <c r="F886" s="3">
        <v>49</v>
      </c>
      <c r="G886" s="3">
        <v>0</v>
      </c>
      <c r="H886" s="3">
        <v>34</v>
      </c>
      <c r="I886" s="3"/>
      <c r="J886" s="3"/>
      <c r="K886" s="3"/>
      <c r="L886" s="3"/>
      <c r="M886" s="3"/>
      <c r="N886" s="3"/>
      <c r="P886" s="2"/>
      <c r="R886" s="2"/>
      <c r="T886" s="2"/>
      <c r="V886" s="2"/>
    </row>
    <row r="887" spans="2:22" ht="32.1" customHeight="1" x14ac:dyDescent="0.25">
      <c r="B887" s="44" t="str">
        <f>_xlfn.CONCAT( VLOOKUP(tbGemLevels[[#This Row],[Name]],tbGems[],MATCH("Prefix",tbGems[#Headers],0),FALSE),".",tbGemLevels[[#This Row],[Level]]," ",tbGemLevels[[#This Row],[Name]])</f>
        <v>6.12.304.5 Purity of Fire</v>
      </c>
      <c r="C887" s="2" t="s">
        <v>848</v>
      </c>
      <c r="D887" s="3">
        <v>5</v>
      </c>
      <c r="E887" s="3">
        <v>36</v>
      </c>
      <c r="F887" s="3">
        <v>52</v>
      </c>
      <c r="G887" s="3">
        <v>0</v>
      </c>
      <c r="H887" s="3">
        <v>36</v>
      </c>
      <c r="I887" s="3"/>
      <c r="J887" s="3"/>
      <c r="K887" s="3"/>
      <c r="L887" s="3"/>
      <c r="M887" s="3"/>
      <c r="N887" s="3"/>
      <c r="P887" s="2"/>
      <c r="R887" s="2"/>
      <c r="T887" s="2"/>
      <c r="V887" s="2"/>
    </row>
    <row r="888" spans="2:22" ht="32.1" customHeight="1" x14ac:dyDescent="0.25">
      <c r="B888" s="44" t="str">
        <f>_xlfn.CONCAT( VLOOKUP(tbGemLevels[[#This Row],[Name]],tbGems[],MATCH("Prefix",tbGems[#Headers],0),FALSE),".",tbGemLevels[[#This Row],[Level]]," ",tbGemLevels[[#This Row],[Name]])</f>
        <v>6.12.304.6 Purity of Fire</v>
      </c>
      <c r="C888" s="2" t="s">
        <v>848</v>
      </c>
      <c r="D888" s="3">
        <v>6</v>
      </c>
      <c r="E888" s="3">
        <v>39</v>
      </c>
      <c r="F888" s="3">
        <v>56</v>
      </c>
      <c r="G888" s="3">
        <v>0</v>
      </c>
      <c r="H888" s="3">
        <v>39</v>
      </c>
      <c r="I888" s="3"/>
      <c r="J888" s="3"/>
      <c r="K888" s="3"/>
      <c r="L888" s="3"/>
      <c r="M888" s="3"/>
      <c r="N888" s="3"/>
      <c r="P888" s="2"/>
      <c r="R888" s="2"/>
      <c r="T888" s="2"/>
      <c r="V888" s="2"/>
    </row>
    <row r="889" spans="2:22" ht="32.1" customHeight="1" x14ac:dyDescent="0.25">
      <c r="B889" s="44" t="str">
        <f>_xlfn.CONCAT( VLOOKUP(tbGemLevels[[#This Row],[Name]],tbGems[],MATCH("Prefix",tbGems[#Headers],0),FALSE),".",tbGemLevels[[#This Row],[Level]]," ",tbGemLevels[[#This Row],[Name]])</f>
        <v>6.12.304.7 Purity of Fire</v>
      </c>
      <c r="C889" s="2" t="s">
        <v>848</v>
      </c>
      <c r="D889" s="3">
        <v>7</v>
      </c>
      <c r="E889" s="3">
        <v>42</v>
      </c>
      <c r="F889" s="3">
        <v>60</v>
      </c>
      <c r="G889" s="3">
        <v>0</v>
      </c>
      <c r="H889" s="3">
        <v>42</v>
      </c>
      <c r="I889" s="3"/>
      <c r="J889" s="3"/>
      <c r="K889" s="3"/>
      <c r="L889" s="3"/>
      <c r="M889" s="3"/>
      <c r="N889" s="3"/>
      <c r="P889" s="2"/>
      <c r="R889" s="2"/>
      <c r="T889" s="2"/>
      <c r="V889" s="2"/>
    </row>
    <row r="890" spans="2:22" ht="32.1" customHeight="1" x14ac:dyDescent="0.25">
      <c r="B890" s="44" t="str">
        <f>_xlfn.CONCAT( VLOOKUP(tbGemLevels[[#This Row],[Name]],tbGems[],MATCH("Prefix",tbGems[#Headers],0),FALSE),".",tbGemLevels[[#This Row],[Level]]," ",tbGemLevels[[#This Row],[Name]])</f>
        <v>6.12.304.8 Purity of Fire</v>
      </c>
      <c r="C890" s="2" t="s">
        <v>848</v>
      </c>
      <c r="D890" s="3">
        <v>8</v>
      </c>
      <c r="E890" s="3">
        <v>45</v>
      </c>
      <c r="F890" s="3">
        <v>64</v>
      </c>
      <c r="G890" s="3">
        <v>0</v>
      </c>
      <c r="H890" s="3">
        <v>45</v>
      </c>
      <c r="I890" s="3"/>
      <c r="J890" s="3"/>
      <c r="K890" s="3"/>
      <c r="L890" s="3"/>
      <c r="M890" s="3"/>
      <c r="N890" s="3"/>
      <c r="P890" s="2"/>
      <c r="R890" s="2"/>
      <c r="T890" s="2"/>
      <c r="V890" s="2"/>
    </row>
    <row r="891" spans="2:22" ht="32.1" customHeight="1" x14ac:dyDescent="0.25">
      <c r="B891" s="44" t="str">
        <f>_xlfn.CONCAT( VLOOKUP(tbGemLevels[[#This Row],[Name]],tbGems[],MATCH("Prefix",tbGems[#Headers],0),FALSE),".",tbGemLevels[[#This Row],[Level]]," ",tbGemLevels[[#This Row],[Name]])</f>
        <v>6.12.304.9 Purity of Fire</v>
      </c>
      <c r="C891" s="2" t="s">
        <v>848</v>
      </c>
      <c r="D891" s="3">
        <v>9</v>
      </c>
      <c r="E891" s="3">
        <v>48</v>
      </c>
      <c r="F891" s="3">
        <v>68</v>
      </c>
      <c r="G891" s="3">
        <v>0</v>
      </c>
      <c r="H891" s="3">
        <v>48</v>
      </c>
      <c r="I891" s="3"/>
      <c r="J891" s="3"/>
      <c r="K891" s="3"/>
      <c r="L891" s="3"/>
      <c r="M891" s="3"/>
      <c r="N891" s="3"/>
      <c r="P891" s="2"/>
      <c r="R891" s="2"/>
      <c r="T891" s="2"/>
      <c r="V891" s="2"/>
    </row>
    <row r="892" spans="2:22" ht="32.1" customHeight="1" x14ac:dyDescent="0.25">
      <c r="B892" s="44" t="str">
        <f>_xlfn.CONCAT( VLOOKUP(tbGemLevels[[#This Row],[Name]],tbGems[],MATCH("Prefix",tbGems[#Headers],0),FALSE),".",tbGemLevels[[#This Row],[Level]]," ",tbGemLevels[[#This Row],[Name]])</f>
        <v>6.12.304.10 Purity of Fire</v>
      </c>
      <c r="C892" s="2" t="s">
        <v>848</v>
      </c>
      <c r="D892" s="3">
        <v>10</v>
      </c>
      <c r="E892" s="3">
        <v>50</v>
      </c>
      <c r="F892" s="3">
        <v>71</v>
      </c>
      <c r="G892" s="3">
        <v>0</v>
      </c>
      <c r="H892" s="3">
        <v>49</v>
      </c>
      <c r="I892" s="3"/>
      <c r="J892" s="3"/>
      <c r="K892" s="3"/>
      <c r="L892" s="3"/>
      <c r="M892" s="3"/>
      <c r="N892" s="3"/>
      <c r="P892" s="2"/>
      <c r="R892" s="2"/>
      <c r="T892" s="2"/>
      <c r="V892" s="2"/>
    </row>
    <row r="893" spans="2:22" ht="32.1" customHeight="1" x14ac:dyDescent="0.25">
      <c r="B893" s="44" t="str">
        <f>_xlfn.CONCAT( VLOOKUP(tbGemLevels[[#This Row],[Name]],tbGems[],MATCH("Prefix",tbGems[#Headers],0),FALSE),".",tbGemLevels[[#This Row],[Level]]," ",tbGemLevels[[#This Row],[Name]])</f>
        <v>6.12.304.11 Purity of Fire</v>
      </c>
      <c r="C893" s="2" t="s">
        <v>848</v>
      </c>
      <c r="D893" s="3">
        <v>11</v>
      </c>
      <c r="E893" s="3">
        <v>52</v>
      </c>
      <c r="F893" s="3">
        <v>74</v>
      </c>
      <c r="G893" s="3">
        <v>0</v>
      </c>
      <c r="H893" s="3">
        <v>51</v>
      </c>
      <c r="I893" s="3"/>
      <c r="J893" s="3"/>
      <c r="K893" s="3"/>
      <c r="L893" s="3"/>
      <c r="M893" s="3"/>
      <c r="N893" s="3"/>
      <c r="P893" s="2"/>
      <c r="R893" s="2"/>
      <c r="T893" s="2"/>
      <c r="V893" s="2"/>
    </row>
    <row r="894" spans="2:22" ht="32.1" customHeight="1" x14ac:dyDescent="0.25">
      <c r="B894" s="44" t="str">
        <f>_xlfn.CONCAT( VLOOKUP(tbGemLevels[[#This Row],[Name]],tbGems[],MATCH("Prefix",tbGems[#Headers],0),FALSE),".",tbGemLevels[[#This Row],[Level]]," ",tbGemLevels[[#This Row],[Name]])</f>
        <v>6.12.304.12 Purity of Fire</v>
      </c>
      <c r="C894" s="2" t="s">
        <v>848</v>
      </c>
      <c r="D894" s="3">
        <v>12</v>
      </c>
      <c r="E894" s="3">
        <v>54</v>
      </c>
      <c r="F894" s="3">
        <v>76</v>
      </c>
      <c r="G894" s="3">
        <v>0</v>
      </c>
      <c r="H894" s="3">
        <v>53</v>
      </c>
      <c r="I894" s="3"/>
      <c r="J894" s="3"/>
      <c r="K894" s="3"/>
      <c r="L894" s="3"/>
      <c r="M894" s="3"/>
      <c r="N894" s="3"/>
      <c r="P894" s="2"/>
      <c r="R894" s="2"/>
      <c r="T894" s="2"/>
      <c r="V894" s="2"/>
    </row>
    <row r="895" spans="2:22" ht="32.1" customHeight="1" x14ac:dyDescent="0.25">
      <c r="B895" s="44" t="str">
        <f>_xlfn.CONCAT( VLOOKUP(tbGemLevels[[#This Row],[Name]],tbGems[],MATCH("Prefix",tbGems[#Headers],0),FALSE),".",tbGemLevels[[#This Row],[Level]]," ",tbGemLevels[[#This Row],[Name]])</f>
        <v>6.12.304.13 Purity of Fire</v>
      </c>
      <c r="C895" s="2" t="s">
        <v>848</v>
      </c>
      <c r="D895" s="3">
        <v>13</v>
      </c>
      <c r="E895" s="3">
        <v>56</v>
      </c>
      <c r="F895" s="3">
        <v>79</v>
      </c>
      <c r="G895" s="3">
        <v>0</v>
      </c>
      <c r="H895" s="3">
        <v>55</v>
      </c>
      <c r="I895" s="3"/>
      <c r="J895" s="3"/>
      <c r="K895" s="3"/>
      <c r="L895" s="3"/>
      <c r="M895" s="3"/>
      <c r="N895" s="3"/>
      <c r="P895" s="2"/>
      <c r="R895" s="2"/>
      <c r="T895" s="2"/>
      <c r="V895" s="2"/>
    </row>
    <row r="896" spans="2:22" ht="32.1" customHeight="1" x14ac:dyDescent="0.25">
      <c r="B896" s="44" t="str">
        <f>_xlfn.CONCAT( VLOOKUP(tbGemLevels[[#This Row],[Name]],tbGems[],MATCH("Prefix",tbGems[#Headers],0),FALSE),".",tbGemLevels[[#This Row],[Level]]," ",tbGemLevels[[#This Row],[Name]])</f>
        <v>6.12.304.14 Purity of Fire</v>
      </c>
      <c r="C896" s="2" t="s">
        <v>848</v>
      </c>
      <c r="D896" s="3">
        <v>14</v>
      </c>
      <c r="E896" s="3">
        <v>58</v>
      </c>
      <c r="F896" s="3">
        <v>82</v>
      </c>
      <c r="G896" s="3">
        <v>0</v>
      </c>
      <c r="H896" s="3">
        <v>57</v>
      </c>
      <c r="I896" s="3"/>
      <c r="J896" s="3"/>
      <c r="K896" s="3"/>
      <c r="L896" s="3"/>
      <c r="M896" s="3"/>
      <c r="N896" s="3"/>
      <c r="P896" s="2"/>
      <c r="R896" s="2"/>
      <c r="T896" s="2"/>
      <c r="V896" s="2"/>
    </row>
    <row r="897" spans="2:22" ht="32.1" customHeight="1" x14ac:dyDescent="0.25">
      <c r="B897" s="44" t="str">
        <f>_xlfn.CONCAT( VLOOKUP(tbGemLevels[[#This Row],[Name]],tbGems[],MATCH("Prefix",tbGems[#Headers],0),FALSE),".",tbGemLevels[[#This Row],[Level]]," ",tbGemLevels[[#This Row],[Name]])</f>
        <v>6.12.304.15 Purity of Fire</v>
      </c>
      <c r="C897" s="2" t="s">
        <v>848</v>
      </c>
      <c r="D897" s="3">
        <v>15</v>
      </c>
      <c r="E897" s="3">
        <v>60</v>
      </c>
      <c r="F897" s="3">
        <v>84</v>
      </c>
      <c r="G897" s="3">
        <v>0</v>
      </c>
      <c r="H897" s="3">
        <v>59</v>
      </c>
      <c r="I897" s="3"/>
      <c r="J897" s="3"/>
      <c r="K897" s="3"/>
      <c r="L897" s="3"/>
      <c r="M897" s="3"/>
      <c r="N897" s="3"/>
      <c r="P897" s="2"/>
      <c r="R897" s="2"/>
      <c r="T897" s="2"/>
      <c r="V897" s="2"/>
    </row>
    <row r="898" spans="2:22" ht="32.1" customHeight="1" x14ac:dyDescent="0.25">
      <c r="B898" s="44" t="str">
        <f>_xlfn.CONCAT( VLOOKUP(tbGemLevels[[#This Row],[Name]],tbGems[],MATCH("Prefix",tbGems[#Headers],0),FALSE),".",tbGemLevels[[#This Row],[Level]]," ",tbGemLevels[[#This Row],[Name]])</f>
        <v>6.12.304.16 Purity of Fire</v>
      </c>
      <c r="C898" s="2" t="s">
        <v>848</v>
      </c>
      <c r="D898" s="3">
        <v>16</v>
      </c>
      <c r="E898" s="3">
        <v>62</v>
      </c>
      <c r="F898" s="3">
        <v>87</v>
      </c>
      <c r="G898" s="3">
        <v>0</v>
      </c>
      <c r="H898" s="3">
        <v>60</v>
      </c>
      <c r="I898" s="3"/>
      <c r="J898" s="3"/>
      <c r="K898" s="3"/>
      <c r="L898" s="3"/>
      <c r="M898" s="3"/>
      <c r="N898" s="3"/>
      <c r="P898" s="2"/>
      <c r="R898" s="2"/>
      <c r="T898" s="2"/>
      <c r="V898" s="2"/>
    </row>
    <row r="899" spans="2:22" ht="32.1" customHeight="1" x14ac:dyDescent="0.25">
      <c r="B899" s="44" t="str">
        <f>_xlfn.CONCAT( VLOOKUP(tbGemLevels[[#This Row],[Name]],tbGems[],MATCH("Prefix",tbGems[#Headers],0),FALSE),".",tbGemLevels[[#This Row],[Level]]," ",tbGemLevels[[#This Row],[Name]])</f>
        <v>6.12.304.17 Purity of Fire</v>
      </c>
      <c r="C899" s="2" t="s">
        <v>848</v>
      </c>
      <c r="D899" s="3">
        <v>17</v>
      </c>
      <c r="E899" s="3">
        <v>64</v>
      </c>
      <c r="F899" s="3">
        <v>90</v>
      </c>
      <c r="G899" s="3">
        <v>0</v>
      </c>
      <c r="H899" s="3">
        <v>62</v>
      </c>
      <c r="I899" s="3"/>
      <c r="J899" s="3"/>
      <c r="K899" s="3"/>
      <c r="L899" s="3"/>
      <c r="M899" s="3"/>
      <c r="N899" s="3"/>
      <c r="P899" s="2"/>
      <c r="R899" s="2"/>
      <c r="T899" s="2"/>
      <c r="V899" s="2"/>
    </row>
    <row r="900" spans="2:22" ht="32.1" customHeight="1" x14ac:dyDescent="0.25">
      <c r="B900" s="44" t="str">
        <f>_xlfn.CONCAT( VLOOKUP(tbGemLevels[[#This Row],[Name]],tbGems[],MATCH("Prefix",tbGems[#Headers],0),FALSE),".",tbGemLevels[[#This Row],[Level]]," ",tbGemLevels[[#This Row],[Name]])</f>
        <v>6.12.304.18 Purity of Fire</v>
      </c>
      <c r="C900" s="2" t="s">
        <v>848</v>
      </c>
      <c r="D900" s="3">
        <v>18</v>
      </c>
      <c r="E900" s="3">
        <v>66</v>
      </c>
      <c r="F900" s="3">
        <v>92</v>
      </c>
      <c r="G900" s="3">
        <v>0</v>
      </c>
      <c r="H900" s="3">
        <v>64</v>
      </c>
      <c r="I900" s="3"/>
      <c r="J900" s="3"/>
      <c r="K900" s="3"/>
      <c r="L900" s="3"/>
      <c r="M900" s="3"/>
      <c r="N900" s="3"/>
      <c r="P900" s="2"/>
      <c r="R900" s="2"/>
      <c r="T900" s="2"/>
      <c r="V900" s="2"/>
    </row>
    <row r="901" spans="2:22" ht="32.1" customHeight="1" x14ac:dyDescent="0.25">
      <c r="B901" s="44" t="str">
        <f>_xlfn.CONCAT( VLOOKUP(tbGemLevels[[#This Row],[Name]],tbGems[],MATCH("Prefix",tbGems[#Headers],0),FALSE),".",tbGemLevels[[#This Row],[Level]]," ",tbGemLevels[[#This Row],[Name]])</f>
        <v>6.12.304.19 Purity of Fire</v>
      </c>
      <c r="C901" s="2" t="s">
        <v>848</v>
      </c>
      <c r="D901" s="3">
        <v>19</v>
      </c>
      <c r="E901" s="3">
        <v>68</v>
      </c>
      <c r="F901" s="3">
        <v>95</v>
      </c>
      <c r="G901" s="3">
        <v>0</v>
      </c>
      <c r="H901" s="3">
        <v>66</v>
      </c>
      <c r="I901" s="3"/>
      <c r="J901" s="3"/>
      <c r="K901" s="3"/>
      <c r="L901" s="3"/>
      <c r="M901" s="3"/>
      <c r="N901" s="3"/>
      <c r="P901" s="2"/>
      <c r="R901" s="2"/>
      <c r="T901" s="2"/>
      <c r="V901" s="2"/>
    </row>
    <row r="902" spans="2:22" ht="32.1" customHeight="1" x14ac:dyDescent="0.25">
      <c r="B902" s="44" t="str">
        <f>_xlfn.CONCAT( VLOOKUP(tbGemLevels[[#This Row],[Name]],tbGems[],MATCH("Prefix",tbGems[#Headers],0),FALSE),".",tbGemLevels[[#This Row],[Level]]," ",tbGemLevels[[#This Row],[Name]])</f>
        <v>6.12.304.20 Purity of Fire</v>
      </c>
      <c r="C902" s="2" t="s">
        <v>848</v>
      </c>
      <c r="D902" s="3">
        <v>20</v>
      </c>
      <c r="E902" s="3">
        <v>70</v>
      </c>
      <c r="F902" s="3">
        <v>98</v>
      </c>
      <c r="G902" s="3">
        <v>0</v>
      </c>
      <c r="H902" s="3">
        <v>68</v>
      </c>
      <c r="I902" s="3"/>
      <c r="J902" s="3"/>
      <c r="K902" s="3"/>
      <c r="L902" s="3"/>
      <c r="M902" s="3"/>
      <c r="N902" s="3"/>
      <c r="P902" s="2"/>
      <c r="R902" s="2"/>
      <c r="T902" s="2"/>
      <c r="V902" s="2"/>
    </row>
    <row r="903" spans="2:22" ht="32.1" customHeight="1" x14ac:dyDescent="0.25">
      <c r="B903" s="44" t="str">
        <f>_xlfn.CONCAT( VLOOKUP(tbGemLevels[[#This Row],[Name]],tbGems[],MATCH("Prefix",tbGems[#Headers],0),FALSE),".",tbGemLevels[[#This Row],[Level]]," ",tbGemLevels[[#This Row],[Name]])</f>
        <v>6.12.304.21 Purity of Fire</v>
      </c>
      <c r="C903" s="2" t="s">
        <v>848</v>
      </c>
      <c r="D903" s="3">
        <v>21</v>
      </c>
      <c r="E903" s="3">
        <v>72</v>
      </c>
      <c r="F903" s="3">
        <v>100</v>
      </c>
      <c r="G903" s="3">
        <v>0</v>
      </c>
      <c r="H903" s="3">
        <v>70</v>
      </c>
      <c r="I903" s="3"/>
      <c r="J903" s="3"/>
      <c r="K903" s="3"/>
      <c r="L903" s="3"/>
      <c r="M903" s="3"/>
      <c r="N903" s="3"/>
      <c r="P903" s="2"/>
      <c r="R903" s="2"/>
      <c r="T903" s="2"/>
      <c r="V903" s="2"/>
    </row>
    <row r="904" spans="2:22" ht="32.1" customHeight="1" x14ac:dyDescent="0.25">
      <c r="B904" s="44" t="str">
        <f>_xlfn.CONCAT( VLOOKUP(tbGemLevels[[#This Row],[Name]],tbGems[],MATCH("Prefix",tbGems[#Headers],0),FALSE),".",tbGemLevels[[#This Row],[Level]]," ",tbGemLevels[[#This Row],[Name]])</f>
        <v>6.12.304.22 Purity of Fire</v>
      </c>
      <c r="C904" s="2" t="s">
        <v>848</v>
      </c>
      <c r="D904" s="3">
        <v>22</v>
      </c>
      <c r="E904" s="3">
        <v>74</v>
      </c>
      <c r="F904" s="3" t="s">
        <v>269</v>
      </c>
      <c r="G904" s="3">
        <v>0</v>
      </c>
      <c r="H904" s="3" t="s">
        <v>269</v>
      </c>
      <c r="I904" s="3"/>
      <c r="J904" s="3"/>
      <c r="K904" s="3"/>
      <c r="L904" s="3"/>
      <c r="M904" s="3"/>
      <c r="N904" s="3"/>
      <c r="P904" s="2"/>
      <c r="R904" s="2"/>
      <c r="T904" s="2"/>
      <c r="V904" s="2"/>
    </row>
    <row r="905" spans="2:22" ht="32.1" customHeight="1" x14ac:dyDescent="0.25">
      <c r="B905" s="44" t="str">
        <f>_xlfn.CONCAT( VLOOKUP(tbGemLevels[[#This Row],[Name]],tbGems[],MATCH("Prefix",tbGems[#Headers],0),FALSE),".",tbGemLevels[[#This Row],[Level]]," ",tbGemLevels[[#This Row],[Name]])</f>
        <v>6.12.304.23 Purity of Fire</v>
      </c>
      <c r="C905" s="2" t="s">
        <v>848</v>
      </c>
      <c r="D905" s="3">
        <v>23</v>
      </c>
      <c r="E905" s="3">
        <v>76</v>
      </c>
      <c r="F905" s="3" t="s">
        <v>269</v>
      </c>
      <c r="G905" s="3">
        <v>0</v>
      </c>
      <c r="H905" s="3" t="s">
        <v>269</v>
      </c>
      <c r="I905" s="3"/>
      <c r="J905" s="3"/>
      <c r="K905" s="3"/>
      <c r="L905" s="3"/>
      <c r="M905" s="3"/>
      <c r="N905" s="3"/>
      <c r="P905" s="2"/>
      <c r="R905" s="2"/>
      <c r="T905" s="2"/>
      <c r="V905" s="2"/>
    </row>
    <row r="906" spans="2:22" ht="32.1" customHeight="1" x14ac:dyDescent="0.25">
      <c r="B906" s="44" t="str">
        <f>_xlfn.CONCAT( VLOOKUP(tbGemLevels[[#This Row],[Name]],tbGems[],MATCH("Prefix",tbGems[#Headers],0),FALSE),".",tbGemLevels[[#This Row],[Level]]," ",tbGemLevels[[#This Row],[Name]])</f>
        <v>6.12.304.24 Purity of Fire</v>
      </c>
      <c r="C906" s="2" t="s">
        <v>848</v>
      </c>
      <c r="D906" s="3">
        <v>24</v>
      </c>
      <c r="E906" s="3">
        <v>78</v>
      </c>
      <c r="F906" s="3" t="s">
        <v>269</v>
      </c>
      <c r="G906" s="3">
        <v>0</v>
      </c>
      <c r="H906" s="3" t="s">
        <v>269</v>
      </c>
      <c r="I906" s="3"/>
      <c r="J906" s="3"/>
      <c r="K906" s="3"/>
      <c r="L906" s="3"/>
      <c r="M906" s="3"/>
      <c r="N906" s="3"/>
      <c r="P906" s="2"/>
      <c r="R906" s="2"/>
      <c r="T906" s="2"/>
      <c r="V906" s="2"/>
    </row>
    <row r="907" spans="2:22" ht="32.1" customHeight="1" x14ac:dyDescent="0.25">
      <c r="B907" s="44" t="str">
        <f>_xlfn.CONCAT( VLOOKUP(tbGemLevels[[#This Row],[Name]],tbGems[],MATCH("Prefix",tbGems[#Headers],0),FALSE),".",tbGemLevels[[#This Row],[Level]]," ",tbGemLevels[[#This Row],[Name]])</f>
        <v>6.12.304.25 Purity of Fire</v>
      </c>
      <c r="C907" s="2" t="s">
        <v>848</v>
      </c>
      <c r="D907" s="3">
        <v>25</v>
      </c>
      <c r="E907" s="3">
        <v>80</v>
      </c>
      <c r="F907" s="3" t="s">
        <v>269</v>
      </c>
      <c r="G907" s="3">
        <v>0</v>
      </c>
      <c r="H907" s="3" t="s">
        <v>269</v>
      </c>
      <c r="I907" s="3"/>
      <c r="J907" s="3"/>
      <c r="K907" s="3"/>
      <c r="L907" s="3"/>
      <c r="M907" s="3"/>
      <c r="N907" s="3"/>
      <c r="P907" s="2"/>
      <c r="R907" s="2"/>
      <c r="T907" s="2"/>
      <c r="V907" s="2"/>
    </row>
    <row r="908" spans="2:22" ht="32.1" customHeight="1" x14ac:dyDescent="0.25">
      <c r="B908" s="44" t="str">
        <f>_xlfn.CONCAT( VLOOKUP(tbGemLevels[[#This Row],[Name]],tbGems[],MATCH("Prefix",tbGems[#Headers],0),FALSE),".",tbGemLevels[[#This Row],[Level]]," ",tbGemLevels[[#This Row],[Name]])</f>
        <v>6.12.304.26 Purity of Fire</v>
      </c>
      <c r="C908" s="2" t="s">
        <v>848</v>
      </c>
      <c r="D908" s="3">
        <v>26</v>
      </c>
      <c r="E908" s="3">
        <v>82</v>
      </c>
      <c r="F908" s="3" t="s">
        <v>269</v>
      </c>
      <c r="G908" s="3">
        <v>0</v>
      </c>
      <c r="H908" s="3" t="s">
        <v>269</v>
      </c>
      <c r="I908" s="3"/>
      <c r="J908" s="3"/>
      <c r="K908" s="3"/>
      <c r="L908" s="3"/>
      <c r="M908" s="3"/>
      <c r="N908" s="3"/>
      <c r="P908" s="2"/>
      <c r="R908" s="2"/>
      <c r="T908" s="2"/>
      <c r="V908" s="2"/>
    </row>
    <row r="909" spans="2:22" ht="32.1" customHeight="1" x14ac:dyDescent="0.25">
      <c r="B909" s="44" t="str">
        <f>_xlfn.CONCAT( VLOOKUP(tbGemLevels[[#This Row],[Name]],tbGems[],MATCH("Prefix",tbGems[#Headers],0),FALSE),".",tbGemLevels[[#This Row],[Level]]," ",tbGemLevels[[#This Row],[Name]])</f>
        <v>6.12.304.27 Purity of Fire</v>
      </c>
      <c r="C909" s="2" t="s">
        <v>848</v>
      </c>
      <c r="D909" s="3">
        <v>27</v>
      </c>
      <c r="E909" s="3">
        <v>84</v>
      </c>
      <c r="F909" s="3" t="s">
        <v>269</v>
      </c>
      <c r="G909" s="3">
        <v>0</v>
      </c>
      <c r="H909" s="3" t="s">
        <v>269</v>
      </c>
      <c r="I909" s="3"/>
      <c r="J909" s="3"/>
      <c r="K909" s="3"/>
      <c r="L909" s="3"/>
      <c r="M909" s="3"/>
      <c r="N909" s="3"/>
      <c r="P909" s="2"/>
      <c r="R909" s="2"/>
      <c r="T909" s="2"/>
      <c r="V909" s="2"/>
    </row>
    <row r="910" spans="2:22" ht="32.1" customHeight="1" x14ac:dyDescent="0.25">
      <c r="B910" s="44" t="str">
        <f>_xlfn.CONCAT( VLOOKUP(tbGemLevels[[#This Row],[Name]],tbGems[],MATCH("Prefix",tbGems[#Headers],0),FALSE),".",tbGemLevels[[#This Row],[Level]]," ",tbGemLevels[[#This Row],[Name]])</f>
        <v>6.12.304.28 Purity of Fire</v>
      </c>
      <c r="C910" s="2" t="s">
        <v>848</v>
      </c>
      <c r="D910" s="3">
        <v>28</v>
      </c>
      <c r="E910" s="3">
        <v>86</v>
      </c>
      <c r="F910" s="3" t="s">
        <v>269</v>
      </c>
      <c r="G910" s="3">
        <v>0</v>
      </c>
      <c r="H910" s="3" t="s">
        <v>269</v>
      </c>
      <c r="I910" s="3"/>
      <c r="J910" s="3"/>
      <c r="K910" s="3"/>
      <c r="L910" s="3"/>
      <c r="M910" s="3"/>
      <c r="N910" s="3"/>
      <c r="P910" s="2"/>
      <c r="R910" s="2"/>
      <c r="T910" s="2"/>
      <c r="V910" s="2"/>
    </row>
    <row r="911" spans="2:22" ht="32.1" customHeight="1" x14ac:dyDescent="0.25">
      <c r="B911" s="44" t="str">
        <f>_xlfn.CONCAT( VLOOKUP(tbGemLevels[[#This Row],[Name]],tbGems[],MATCH("Prefix",tbGems[#Headers],0),FALSE),".",tbGemLevels[[#This Row],[Level]]," ",tbGemLevels[[#This Row],[Name]])</f>
        <v>6.12.304.29 Purity of Fire</v>
      </c>
      <c r="C911" s="2" t="s">
        <v>848</v>
      </c>
      <c r="D911" s="3">
        <v>29</v>
      </c>
      <c r="E911" s="3">
        <v>88</v>
      </c>
      <c r="F911" s="3" t="s">
        <v>269</v>
      </c>
      <c r="G911" s="3">
        <v>0</v>
      </c>
      <c r="H911" s="3" t="s">
        <v>269</v>
      </c>
      <c r="I911" s="3"/>
      <c r="J911" s="3"/>
      <c r="K911" s="3"/>
      <c r="L911" s="3"/>
      <c r="M911" s="3"/>
      <c r="N911" s="3"/>
      <c r="P911" s="2"/>
      <c r="R911" s="2"/>
      <c r="T911" s="2"/>
      <c r="V911" s="2"/>
    </row>
    <row r="912" spans="2:22" ht="32.1" customHeight="1" x14ac:dyDescent="0.25">
      <c r="B912" s="44" t="str">
        <f>_xlfn.CONCAT( VLOOKUP(tbGemLevels[[#This Row],[Name]],tbGems[],MATCH("Prefix",tbGems[#Headers],0),FALSE),".",tbGemLevels[[#This Row],[Level]]," ",tbGemLevels[[#This Row],[Name]])</f>
        <v>6.12.304.30 Purity of Fire</v>
      </c>
      <c r="C912" s="2" t="s">
        <v>848</v>
      </c>
      <c r="D912" s="3">
        <v>30</v>
      </c>
      <c r="E912" s="3">
        <v>90</v>
      </c>
      <c r="F912" s="3" t="s">
        <v>269</v>
      </c>
      <c r="G912" s="3">
        <v>0</v>
      </c>
      <c r="H912" s="3" t="s">
        <v>269</v>
      </c>
      <c r="I912" s="3"/>
      <c r="J912" s="3"/>
      <c r="K912" s="3"/>
      <c r="L912" s="3"/>
      <c r="M912" s="3"/>
      <c r="N912" s="3"/>
      <c r="P912" s="2"/>
      <c r="R912" s="2"/>
      <c r="T912" s="2"/>
      <c r="V912" s="2"/>
    </row>
    <row r="913" spans="2:22" ht="32.1" customHeight="1" x14ac:dyDescent="0.25">
      <c r="B913" s="44" t="str">
        <f>_xlfn.CONCAT( VLOOKUP(tbGemLevels[[#This Row],[Name]],tbGems[],MATCH("Prefix",tbGems[#Headers],0),FALSE),".",tbGemLevels[[#This Row],[Level]]," ",tbGemLevels[[#This Row],[Name]])</f>
        <v>6.12.304.31 Purity of Fire</v>
      </c>
      <c r="C913" s="2" t="s">
        <v>848</v>
      </c>
      <c r="D913" s="3">
        <v>31</v>
      </c>
      <c r="E913" s="3">
        <v>91</v>
      </c>
      <c r="F913" s="3" t="s">
        <v>269</v>
      </c>
      <c r="G913" s="3">
        <v>0</v>
      </c>
      <c r="H913" s="3" t="s">
        <v>269</v>
      </c>
      <c r="I913" s="3"/>
      <c r="J913" s="3"/>
      <c r="K913" s="3"/>
      <c r="L913" s="3"/>
      <c r="M913" s="3"/>
      <c r="N913" s="3"/>
      <c r="P913" s="2"/>
      <c r="R913" s="2"/>
      <c r="T913" s="2"/>
      <c r="V913" s="2"/>
    </row>
    <row r="914" spans="2:22" ht="32.1" customHeight="1" x14ac:dyDescent="0.25">
      <c r="B914" s="44" t="str">
        <f>_xlfn.CONCAT( VLOOKUP(tbGemLevels[[#This Row],[Name]],tbGems[],MATCH("Prefix",tbGems[#Headers],0),FALSE),".",tbGemLevels[[#This Row],[Level]]," ",tbGemLevels[[#This Row],[Name]])</f>
        <v>6.12.304.32 Purity of Fire</v>
      </c>
      <c r="C914" s="2" t="s">
        <v>848</v>
      </c>
      <c r="D914" s="3">
        <v>32</v>
      </c>
      <c r="E914" s="3">
        <v>92</v>
      </c>
      <c r="F914" s="3" t="s">
        <v>269</v>
      </c>
      <c r="G914" s="3">
        <v>0</v>
      </c>
      <c r="H914" s="3" t="s">
        <v>269</v>
      </c>
      <c r="I914" s="3"/>
      <c r="J914" s="3"/>
      <c r="K914" s="3"/>
      <c r="L914" s="3"/>
      <c r="M914" s="3"/>
      <c r="N914" s="3"/>
      <c r="P914" s="2"/>
      <c r="R914" s="2"/>
      <c r="T914" s="2"/>
      <c r="V914" s="2"/>
    </row>
    <row r="915" spans="2:22" ht="32.1" customHeight="1" x14ac:dyDescent="0.25">
      <c r="B915" s="44" t="str">
        <f>_xlfn.CONCAT( VLOOKUP(tbGemLevels[[#This Row],[Name]],tbGems[],MATCH("Prefix",tbGems[#Headers],0),FALSE),".",tbGemLevels[[#This Row],[Level]]," ",tbGemLevels[[#This Row],[Name]])</f>
        <v>6.12.304.33 Purity of Fire</v>
      </c>
      <c r="C915" s="2" t="s">
        <v>848</v>
      </c>
      <c r="D915" s="3">
        <v>33</v>
      </c>
      <c r="E915" s="3">
        <v>93</v>
      </c>
      <c r="F915" s="3" t="s">
        <v>269</v>
      </c>
      <c r="G915" s="3">
        <v>0</v>
      </c>
      <c r="H915" s="3" t="s">
        <v>269</v>
      </c>
      <c r="I915" s="3"/>
      <c r="J915" s="3"/>
      <c r="K915" s="3"/>
      <c r="L915" s="3"/>
      <c r="M915" s="3"/>
      <c r="N915" s="3"/>
      <c r="P915" s="2"/>
      <c r="R915" s="2"/>
      <c r="T915" s="2"/>
      <c r="V915" s="2"/>
    </row>
    <row r="916" spans="2:22" ht="32.1" customHeight="1" x14ac:dyDescent="0.25">
      <c r="B916" s="44" t="str">
        <f>_xlfn.CONCAT( VLOOKUP(tbGemLevels[[#This Row],[Name]],tbGems[],MATCH("Prefix",tbGems[#Headers],0),FALSE),".",tbGemLevels[[#This Row],[Level]]," ",tbGemLevels[[#This Row],[Name]])</f>
        <v>6.12.304.34 Purity of Fire</v>
      </c>
      <c r="C916" s="2" t="s">
        <v>848</v>
      </c>
      <c r="D916" s="3">
        <v>34</v>
      </c>
      <c r="E916" s="3">
        <v>94</v>
      </c>
      <c r="F916" s="3" t="s">
        <v>269</v>
      </c>
      <c r="G916" s="3">
        <v>0</v>
      </c>
      <c r="H916" s="3" t="s">
        <v>269</v>
      </c>
      <c r="I916" s="3"/>
      <c r="J916" s="3"/>
      <c r="K916" s="3"/>
      <c r="L916" s="3"/>
      <c r="M916" s="3"/>
      <c r="N916" s="3"/>
      <c r="P916" s="2"/>
      <c r="R916" s="2"/>
      <c r="T916" s="2"/>
      <c r="V916" s="2"/>
    </row>
    <row r="917" spans="2:22" ht="32.1" customHeight="1" x14ac:dyDescent="0.25">
      <c r="B917" s="44" t="str">
        <f>_xlfn.CONCAT( VLOOKUP(tbGemLevels[[#This Row],[Name]],tbGems[],MATCH("Prefix",tbGems[#Headers],0),FALSE),".",tbGemLevels[[#This Row],[Level]]," ",tbGemLevels[[#This Row],[Name]])</f>
        <v>6.12.304.35 Purity of Fire</v>
      </c>
      <c r="C917" s="2" t="s">
        <v>848</v>
      </c>
      <c r="D917" s="3">
        <v>35</v>
      </c>
      <c r="E917" s="3">
        <v>95</v>
      </c>
      <c r="F917" s="3" t="s">
        <v>269</v>
      </c>
      <c r="G917" s="3">
        <v>0</v>
      </c>
      <c r="H917" s="3" t="s">
        <v>269</v>
      </c>
      <c r="I917" s="3"/>
      <c r="J917" s="3"/>
      <c r="K917" s="3"/>
      <c r="L917" s="3"/>
      <c r="M917" s="3"/>
      <c r="N917" s="3"/>
      <c r="P917" s="2"/>
      <c r="R917" s="2"/>
      <c r="T917" s="2"/>
      <c r="V917" s="2"/>
    </row>
    <row r="918" spans="2:22" ht="32.1" customHeight="1" x14ac:dyDescent="0.25">
      <c r="B918" s="44" t="str">
        <f>_xlfn.CONCAT( VLOOKUP(tbGemLevels[[#This Row],[Name]],tbGems[],MATCH("Prefix",tbGems[#Headers],0),FALSE),".",tbGemLevels[[#This Row],[Level]]," ",tbGemLevels[[#This Row],[Name]])</f>
        <v>6.12.304.36 Purity of Fire</v>
      </c>
      <c r="C918" s="2" t="s">
        <v>848</v>
      </c>
      <c r="D918" s="3">
        <v>36</v>
      </c>
      <c r="E918" s="3">
        <v>96</v>
      </c>
      <c r="F918" s="3" t="s">
        <v>269</v>
      </c>
      <c r="G918" s="3">
        <v>0</v>
      </c>
      <c r="H918" s="3" t="s">
        <v>269</v>
      </c>
      <c r="I918" s="3"/>
      <c r="J918" s="3"/>
      <c r="K918" s="3"/>
      <c r="L918" s="3"/>
      <c r="M918" s="3"/>
      <c r="N918" s="3"/>
      <c r="P918" s="2"/>
      <c r="R918" s="2"/>
      <c r="T918" s="2"/>
      <c r="V918" s="2"/>
    </row>
    <row r="919" spans="2:22" ht="32.1" customHeight="1" x14ac:dyDescent="0.25">
      <c r="B919" s="44" t="str">
        <f>_xlfn.CONCAT( VLOOKUP(tbGemLevels[[#This Row],[Name]],tbGems[],MATCH("Prefix",tbGems[#Headers],0),FALSE),".",tbGemLevels[[#This Row],[Level]]," ",tbGemLevels[[#This Row],[Name]])</f>
        <v>6.12.304.37 Purity of Fire</v>
      </c>
      <c r="C919" s="2" t="s">
        <v>848</v>
      </c>
      <c r="D919" s="3">
        <v>37</v>
      </c>
      <c r="E919" s="3">
        <v>97</v>
      </c>
      <c r="F919" s="3" t="s">
        <v>269</v>
      </c>
      <c r="G919" s="3">
        <v>0</v>
      </c>
      <c r="H919" s="3" t="s">
        <v>269</v>
      </c>
      <c r="I919" s="3"/>
      <c r="J919" s="3"/>
      <c r="K919" s="3"/>
      <c r="L919" s="3"/>
      <c r="M919" s="3"/>
      <c r="N919" s="3"/>
      <c r="P919" s="2"/>
      <c r="R919" s="2"/>
      <c r="T919" s="2"/>
      <c r="V919" s="2"/>
    </row>
    <row r="920" spans="2:22" ht="32.1" customHeight="1" x14ac:dyDescent="0.25">
      <c r="B920" s="44" t="str">
        <f>_xlfn.CONCAT( VLOOKUP(tbGemLevels[[#This Row],[Name]],tbGems[],MATCH("Prefix",tbGems[#Headers],0),FALSE),".",tbGemLevels[[#This Row],[Level]]," ",tbGemLevels[[#This Row],[Name]])</f>
        <v>6.12.304.38 Purity of Fire</v>
      </c>
      <c r="C920" s="2" t="s">
        <v>848</v>
      </c>
      <c r="D920" s="3">
        <v>38</v>
      </c>
      <c r="E920" s="3">
        <v>98</v>
      </c>
      <c r="F920" s="3" t="s">
        <v>269</v>
      </c>
      <c r="G920" s="3">
        <v>0</v>
      </c>
      <c r="H920" s="3" t="s">
        <v>269</v>
      </c>
      <c r="I920" s="3"/>
      <c r="J920" s="3"/>
      <c r="K920" s="3"/>
      <c r="L920" s="3"/>
      <c r="M920" s="3"/>
      <c r="N920" s="3"/>
      <c r="P920" s="2"/>
      <c r="R920" s="2"/>
      <c r="T920" s="2"/>
      <c r="V920" s="2"/>
    </row>
    <row r="921" spans="2:22" ht="32.1" customHeight="1" x14ac:dyDescent="0.25">
      <c r="B921" s="44" t="str">
        <f>_xlfn.CONCAT( VLOOKUP(tbGemLevels[[#This Row],[Name]],tbGems[],MATCH("Prefix",tbGems[#Headers],0),FALSE),".",tbGemLevels[[#This Row],[Level]]," ",tbGemLevels[[#This Row],[Name]])</f>
        <v>6.12.304.39 Purity of Fire</v>
      </c>
      <c r="C921" s="2" t="s">
        <v>848</v>
      </c>
      <c r="D921" s="3">
        <v>39</v>
      </c>
      <c r="E921" s="3">
        <v>99</v>
      </c>
      <c r="F921" s="3" t="s">
        <v>269</v>
      </c>
      <c r="G921" s="3">
        <v>0</v>
      </c>
      <c r="H921" s="3" t="s">
        <v>269</v>
      </c>
      <c r="I921" s="3"/>
      <c r="J921" s="3"/>
      <c r="K921" s="3"/>
      <c r="L921" s="3"/>
      <c r="M921" s="3"/>
      <c r="N921" s="3"/>
      <c r="P921" s="2"/>
      <c r="R921" s="2"/>
      <c r="T921" s="2"/>
      <c r="V921" s="2"/>
    </row>
    <row r="922" spans="2:22" ht="32.1" customHeight="1" x14ac:dyDescent="0.25">
      <c r="B922" s="44" t="str">
        <f>_xlfn.CONCAT( VLOOKUP(tbGemLevels[[#This Row],[Name]],tbGems[],MATCH("Prefix",tbGems[#Headers],0),FALSE),".",tbGemLevels[[#This Row],[Level]]," ",tbGemLevels[[#This Row],[Name]])</f>
        <v>6.12.304.40 Purity of Fire</v>
      </c>
      <c r="C922" s="2" t="s">
        <v>848</v>
      </c>
      <c r="D922" s="3">
        <v>40</v>
      </c>
      <c r="E922" s="3">
        <v>100</v>
      </c>
      <c r="F922" s="3" t="s">
        <v>269</v>
      </c>
      <c r="G922" s="3">
        <v>0</v>
      </c>
      <c r="H922" s="3" t="s">
        <v>269</v>
      </c>
      <c r="I922" s="3"/>
      <c r="J922" s="3"/>
      <c r="K922" s="3"/>
      <c r="L922" s="3"/>
      <c r="M922" s="3"/>
      <c r="N922" s="3"/>
      <c r="P922" s="2"/>
      <c r="R922" s="2"/>
      <c r="T922" s="2"/>
      <c r="V922" s="2"/>
    </row>
    <row r="923" spans="2:22" ht="32.1" customHeight="1" x14ac:dyDescent="0.25">
      <c r="B923" s="44" t="str">
        <f>_xlfn.CONCAT( VLOOKUP(tbGemLevels[[#This Row],[Name]],tbGems[],MATCH("Prefix",tbGems[#Headers],0),FALSE),".",tbGemLevels[[#This Row],[Level]]," ",tbGemLevels[[#This Row],[Name]])</f>
        <v>6.14.110.1 Cold Snap</v>
      </c>
      <c r="C923" s="2" t="s">
        <v>880</v>
      </c>
      <c r="D923" s="3">
        <v>1</v>
      </c>
      <c r="E923" s="3">
        <v>16</v>
      </c>
      <c r="F923" s="3">
        <v>0</v>
      </c>
      <c r="G923" s="3">
        <v>18</v>
      </c>
      <c r="H923" s="3">
        <v>26</v>
      </c>
      <c r="I923" s="3"/>
      <c r="J923" s="3"/>
      <c r="K923" s="3"/>
      <c r="L923" s="3"/>
      <c r="M923" s="3"/>
      <c r="N923" s="3"/>
      <c r="P923" s="2"/>
      <c r="R923" s="2"/>
      <c r="T923" s="2"/>
      <c r="V923" s="2"/>
    </row>
    <row r="924" spans="2:22" ht="32.1" customHeight="1" x14ac:dyDescent="0.25">
      <c r="B924" s="44" t="str">
        <f>_xlfn.CONCAT( VLOOKUP(tbGemLevels[[#This Row],[Name]],tbGems[],MATCH("Prefix",tbGems[#Headers],0),FALSE),".",tbGemLevels[[#This Row],[Level]]," ",tbGemLevels[[#This Row],[Name]])</f>
        <v>6.14.110.2 Cold Snap</v>
      </c>
      <c r="C924" s="2" t="s">
        <v>880</v>
      </c>
      <c r="D924" s="3">
        <v>2</v>
      </c>
      <c r="E924" s="3">
        <v>20</v>
      </c>
      <c r="F924" s="3">
        <v>0</v>
      </c>
      <c r="G924" s="3">
        <v>22</v>
      </c>
      <c r="H924" s="3">
        <v>31</v>
      </c>
      <c r="I924" s="3"/>
      <c r="J924" s="3"/>
      <c r="K924" s="3"/>
      <c r="L924" s="3"/>
      <c r="M924" s="3"/>
      <c r="N924" s="3"/>
      <c r="P924" s="2"/>
      <c r="R924" s="2"/>
      <c r="T924" s="2"/>
      <c r="V924" s="2"/>
    </row>
    <row r="925" spans="2:22" ht="32.1" customHeight="1" x14ac:dyDescent="0.25">
      <c r="B925" s="44" t="str">
        <f>_xlfn.CONCAT( VLOOKUP(tbGemLevels[[#This Row],[Name]],tbGems[],MATCH("Prefix",tbGems[#Headers],0),FALSE),".",tbGemLevels[[#This Row],[Level]]," ",tbGemLevels[[#This Row],[Name]])</f>
        <v>6.14.110.3 Cold Snap</v>
      </c>
      <c r="C925" s="2" t="s">
        <v>880</v>
      </c>
      <c r="D925" s="3">
        <v>3</v>
      </c>
      <c r="E925" s="3">
        <v>24</v>
      </c>
      <c r="F925" s="3">
        <v>0</v>
      </c>
      <c r="G925" s="3">
        <v>25</v>
      </c>
      <c r="H925" s="3">
        <v>37</v>
      </c>
      <c r="I925" s="3"/>
      <c r="J925" s="3"/>
      <c r="K925" s="3"/>
      <c r="L925" s="3"/>
      <c r="M925" s="3"/>
      <c r="N925" s="3"/>
      <c r="P925" s="2"/>
      <c r="R925" s="2"/>
      <c r="T925" s="2"/>
      <c r="V925" s="2"/>
    </row>
    <row r="926" spans="2:22" ht="32.1" customHeight="1" x14ac:dyDescent="0.25">
      <c r="B926" s="44" t="str">
        <f>_xlfn.CONCAT( VLOOKUP(tbGemLevels[[#This Row],[Name]],tbGems[],MATCH("Prefix",tbGems[#Headers],0),FALSE),".",tbGemLevels[[#This Row],[Level]]," ",tbGemLevels[[#This Row],[Name]])</f>
        <v>6.14.110.4 Cold Snap</v>
      </c>
      <c r="C926" s="2" t="s">
        <v>880</v>
      </c>
      <c r="D926" s="3">
        <v>4</v>
      </c>
      <c r="E926" s="3">
        <v>28</v>
      </c>
      <c r="F926" s="3">
        <v>0</v>
      </c>
      <c r="G926" s="3">
        <v>29</v>
      </c>
      <c r="H926" s="3">
        <v>42</v>
      </c>
      <c r="I926" s="3"/>
      <c r="J926" s="3"/>
      <c r="K926" s="3"/>
      <c r="L926" s="3"/>
      <c r="M926" s="3"/>
      <c r="N926" s="3"/>
      <c r="P926" s="2"/>
      <c r="R926" s="2"/>
      <c r="T926" s="2"/>
      <c r="V926" s="2"/>
    </row>
    <row r="927" spans="2:22" ht="32.1" customHeight="1" x14ac:dyDescent="0.25">
      <c r="B927" s="44" t="str">
        <f>_xlfn.CONCAT( VLOOKUP(tbGemLevels[[#This Row],[Name]],tbGems[],MATCH("Prefix",tbGems[#Headers],0),FALSE),".",tbGemLevels[[#This Row],[Level]]," ",tbGemLevels[[#This Row],[Name]])</f>
        <v>6.14.110.5 Cold Snap</v>
      </c>
      <c r="C927" s="2" t="s">
        <v>880</v>
      </c>
      <c r="D927" s="3">
        <v>5</v>
      </c>
      <c r="E927" s="3">
        <v>31</v>
      </c>
      <c r="F927" s="3">
        <v>0</v>
      </c>
      <c r="G927" s="3">
        <v>32</v>
      </c>
      <c r="H927" s="3">
        <v>46</v>
      </c>
      <c r="I927" s="3"/>
      <c r="J927" s="3"/>
      <c r="K927" s="3"/>
      <c r="L927" s="3"/>
      <c r="M927" s="3"/>
      <c r="N927" s="3"/>
      <c r="P927" s="2"/>
      <c r="R927" s="2"/>
      <c r="T927" s="2"/>
      <c r="V927" s="2"/>
    </row>
    <row r="928" spans="2:22" ht="32.1" customHeight="1" x14ac:dyDescent="0.25">
      <c r="B928" s="44" t="str">
        <f>_xlfn.CONCAT( VLOOKUP(tbGemLevels[[#This Row],[Name]],tbGems[],MATCH("Prefix",tbGems[#Headers],0),FALSE),".",tbGemLevels[[#This Row],[Level]]," ",tbGemLevels[[#This Row],[Name]])</f>
        <v>6.14.110.6 Cold Snap</v>
      </c>
      <c r="C928" s="2" t="s">
        <v>880</v>
      </c>
      <c r="D928" s="3">
        <v>6</v>
      </c>
      <c r="E928" s="3">
        <v>34</v>
      </c>
      <c r="F928" s="3">
        <v>0</v>
      </c>
      <c r="G928" s="3">
        <v>35</v>
      </c>
      <c r="H928" s="3">
        <v>50</v>
      </c>
      <c r="I928" s="3"/>
      <c r="J928" s="3"/>
      <c r="K928" s="3"/>
      <c r="L928" s="3"/>
      <c r="M928" s="3"/>
      <c r="N928" s="3"/>
      <c r="P928" s="2"/>
      <c r="R928" s="2"/>
      <c r="T928" s="2"/>
      <c r="V928" s="2"/>
    </row>
    <row r="929" spans="2:22" ht="32.1" customHeight="1" x14ac:dyDescent="0.25">
      <c r="B929" s="44" t="str">
        <f>_xlfn.CONCAT( VLOOKUP(tbGemLevels[[#This Row],[Name]],tbGems[],MATCH("Prefix",tbGems[#Headers],0),FALSE),".",tbGemLevels[[#This Row],[Level]]," ",tbGemLevels[[#This Row],[Name]])</f>
        <v>6.14.110.7 Cold Snap</v>
      </c>
      <c r="C929" s="2" t="s">
        <v>880</v>
      </c>
      <c r="D929" s="3">
        <v>7</v>
      </c>
      <c r="E929" s="3">
        <v>37</v>
      </c>
      <c r="F929" s="3">
        <v>0</v>
      </c>
      <c r="G929" s="3">
        <v>37</v>
      </c>
      <c r="H929" s="3">
        <v>54</v>
      </c>
      <c r="I929" s="3"/>
      <c r="J929" s="3"/>
      <c r="K929" s="3"/>
      <c r="L929" s="3"/>
      <c r="M929" s="3"/>
      <c r="N929" s="3"/>
      <c r="P929" s="2"/>
      <c r="R929" s="2"/>
      <c r="T929" s="2"/>
      <c r="V929" s="2"/>
    </row>
    <row r="930" spans="2:22" ht="32.1" customHeight="1" x14ac:dyDescent="0.25">
      <c r="B930" s="44" t="str">
        <f>_xlfn.CONCAT( VLOOKUP(tbGemLevels[[#This Row],[Name]],tbGems[],MATCH("Prefix",tbGems[#Headers],0),FALSE),".",tbGemLevels[[#This Row],[Level]]," ",tbGemLevels[[#This Row],[Name]])</f>
        <v>6.14.110.8 Cold Snap</v>
      </c>
      <c r="C930" s="2" t="s">
        <v>880</v>
      </c>
      <c r="D930" s="3">
        <v>8</v>
      </c>
      <c r="E930" s="3">
        <v>40</v>
      </c>
      <c r="F930" s="3">
        <v>0</v>
      </c>
      <c r="G930" s="3">
        <v>40</v>
      </c>
      <c r="H930" s="3">
        <v>58</v>
      </c>
      <c r="I930" s="3"/>
      <c r="J930" s="3"/>
      <c r="K930" s="3"/>
      <c r="L930" s="3"/>
      <c r="M930" s="3"/>
      <c r="N930" s="3"/>
      <c r="P930" s="2"/>
      <c r="R930" s="2"/>
      <c r="T930" s="2"/>
      <c r="V930" s="2"/>
    </row>
    <row r="931" spans="2:22" ht="32.1" customHeight="1" x14ac:dyDescent="0.25">
      <c r="B931" s="44" t="str">
        <f>_xlfn.CONCAT( VLOOKUP(tbGemLevels[[#This Row],[Name]],tbGems[],MATCH("Prefix",tbGems[#Headers],0),FALSE),".",tbGemLevels[[#This Row],[Level]]," ",tbGemLevels[[#This Row],[Name]])</f>
        <v>6.14.110.9 Cold Snap</v>
      </c>
      <c r="C931" s="2" t="s">
        <v>880</v>
      </c>
      <c r="D931" s="3">
        <v>9</v>
      </c>
      <c r="E931" s="3">
        <v>43</v>
      </c>
      <c r="F931" s="3">
        <v>0</v>
      </c>
      <c r="G931" s="3">
        <v>43</v>
      </c>
      <c r="H931" s="3">
        <v>62</v>
      </c>
      <c r="I931" s="3"/>
      <c r="J931" s="3"/>
      <c r="K931" s="3"/>
      <c r="L931" s="3"/>
      <c r="M931" s="3"/>
      <c r="N931" s="3"/>
      <c r="P931" s="2"/>
      <c r="R931" s="2"/>
      <c r="T931" s="2"/>
      <c r="V931" s="2"/>
    </row>
    <row r="932" spans="2:22" ht="32.1" customHeight="1" x14ac:dyDescent="0.25">
      <c r="B932" s="44" t="str">
        <f>_xlfn.CONCAT( VLOOKUP(tbGemLevels[[#This Row],[Name]],tbGems[],MATCH("Prefix",tbGems[#Headers],0),FALSE),".",tbGemLevels[[#This Row],[Level]]," ",tbGemLevels[[#This Row],[Name]])</f>
        <v>6.14.110.10 Cold Snap</v>
      </c>
      <c r="C932" s="2" t="s">
        <v>880</v>
      </c>
      <c r="D932" s="3">
        <v>10</v>
      </c>
      <c r="E932" s="3">
        <v>46</v>
      </c>
      <c r="F932" s="3">
        <v>0</v>
      </c>
      <c r="G932" s="3">
        <v>46</v>
      </c>
      <c r="H932" s="3">
        <v>66</v>
      </c>
      <c r="I932" s="3"/>
      <c r="J932" s="3"/>
      <c r="K932" s="3"/>
      <c r="L932" s="3"/>
      <c r="M932" s="3"/>
      <c r="N932" s="3"/>
      <c r="P932" s="2"/>
      <c r="R932" s="2"/>
      <c r="T932" s="2"/>
      <c r="V932" s="2"/>
    </row>
    <row r="933" spans="2:22" ht="32.1" customHeight="1" x14ac:dyDescent="0.25">
      <c r="B933" s="44" t="str">
        <f>_xlfn.CONCAT( VLOOKUP(tbGemLevels[[#This Row],[Name]],tbGems[],MATCH("Prefix",tbGems[#Headers],0),FALSE),".",tbGemLevels[[#This Row],[Level]]," ",tbGemLevels[[#This Row],[Name]])</f>
        <v>6.14.110.11 Cold Snap</v>
      </c>
      <c r="C933" s="2" t="s">
        <v>880</v>
      </c>
      <c r="D933" s="3">
        <v>11</v>
      </c>
      <c r="E933" s="3">
        <v>49</v>
      </c>
      <c r="F933" s="3">
        <v>0</v>
      </c>
      <c r="G933" s="3">
        <v>48</v>
      </c>
      <c r="H933" s="3">
        <v>70</v>
      </c>
      <c r="I933" s="3"/>
      <c r="J933" s="3"/>
      <c r="K933" s="3"/>
      <c r="L933" s="3"/>
      <c r="M933" s="3"/>
      <c r="N933" s="3"/>
      <c r="P933" s="2"/>
      <c r="R933" s="2"/>
      <c r="T933" s="2"/>
      <c r="V933" s="2"/>
    </row>
    <row r="934" spans="2:22" ht="32.1" customHeight="1" x14ac:dyDescent="0.25">
      <c r="B934" s="44" t="str">
        <f>_xlfn.CONCAT( VLOOKUP(tbGemLevels[[#This Row],[Name]],tbGems[],MATCH("Prefix",tbGems[#Headers],0),FALSE),".",tbGemLevels[[#This Row],[Level]]," ",tbGemLevels[[#This Row],[Name]])</f>
        <v>6.14.110.12 Cold Snap</v>
      </c>
      <c r="C934" s="2" t="s">
        <v>880</v>
      </c>
      <c r="D934" s="3">
        <v>12</v>
      </c>
      <c r="E934" s="3">
        <v>52</v>
      </c>
      <c r="F934" s="3">
        <v>0</v>
      </c>
      <c r="G934" s="3">
        <v>51</v>
      </c>
      <c r="H934" s="3">
        <v>74</v>
      </c>
      <c r="I934" s="3"/>
      <c r="J934" s="3"/>
      <c r="K934" s="3"/>
      <c r="L934" s="3"/>
      <c r="M934" s="3"/>
      <c r="N934" s="3"/>
      <c r="P934" s="2"/>
      <c r="R934" s="2"/>
      <c r="T934" s="2"/>
      <c r="V934" s="2"/>
    </row>
    <row r="935" spans="2:22" ht="32.1" customHeight="1" x14ac:dyDescent="0.25">
      <c r="B935" s="44" t="str">
        <f>_xlfn.CONCAT( VLOOKUP(tbGemLevels[[#This Row],[Name]],tbGems[],MATCH("Prefix",tbGems[#Headers],0),FALSE),".",tbGemLevels[[#This Row],[Level]]," ",tbGemLevels[[#This Row],[Name]])</f>
        <v>6.14.110.13 Cold Snap</v>
      </c>
      <c r="C935" s="2" t="s">
        <v>880</v>
      </c>
      <c r="D935" s="3">
        <v>13</v>
      </c>
      <c r="E935" s="3">
        <v>55</v>
      </c>
      <c r="F935" s="3">
        <v>0</v>
      </c>
      <c r="G935" s="3">
        <v>54</v>
      </c>
      <c r="H935" s="3">
        <v>78</v>
      </c>
      <c r="I935" s="3"/>
      <c r="J935" s="3"/>
      <c r="K935" s="3"/>
      <c r="L935" s="3"/>
      <c r="M935" s="3"/>
      <c r="N935" s="3"/>
      <c r="P935" s="2"/>
      <c r="R935" s="2"/>
      <c r="T935" s="2"/>
      <c r="V935" s="2"/>
    </row>
    <row r="936" spans="2:22" ht="32.1" customHeight="1" x14ac:dyDescent="0.25">
      <c r="B936" s="44" t="str">
        <f>_xlfn.CONCAT( VLOOKUP(tbGemLevels[[#This Row],[Name]],tbGems[],MATCH("Prefix",tbGems[#Headers],0),FALSE),".",tbGemLevels[[#This Row],[Level]]," ",tbGemLevels[[#This Row],[Name]])</f>
        <v>6.14.110.14 Cold Snap</v>
      </c>
      <c r="C936" s="2" t="s">
        <v>880</v>
      </c>
      <c r="D936" s="3">
        <v>14</v>
      </c>
      <c r="E936" s="3">
        <v>58</v>
      </c>
      <c r="F936" s="3">
        <v>0</v>
      </c>
      <c r="G936" s="3">
        <v>57</v>
      </c>
      <c r="H936" s="3">
        <v>82</v>
      </c>
      <c r="I936" s="3"/>
      <c r="J936" s="3"/>
      <c r="K936" s="3"/>
      <c r="L936" s="3"/>
      <c r="M936" s="3"/>
      <c r="N936" s="3"/>
      <c r="P936" s="2"/>
      <c r="R936" s="2"/>
      <c r="T936" s="2"/>
      <c r="V936" s="2"/>
    </row>
    <row r="937" spans="2:22" ht="32.1" customHeight="1" x14ac:dyDescent="0.25">
      <c r="B937" s="44" t="str">
        <f>_xlfn.CONCAT( VLOOKUP(tbGemLevels[[#This Row],[Name]],tbGems[],MATCH("Prefix",tbGems[#Headers],0),FALSE),".",tbGemLevels[[#This Row],[Level]]," ",tbGemLevels[[#This Row],[Name]])</f>
        <v>6.14.110.15 Cold Snap</v>
      </c>
      <c r="C937" s="2" t="s">
        <v>880</v>
      </c>
      <c r="D937" s="3">
        <v>15</v>
      </c>
      <c r="E937" s="3">
        <v>60</v>
      </c>
      <c r="F937" s="3">
        <v>0</v>
      </c>
      <c r="G937" s="3">
        <v>59</v>
      </c>
      <c r="H937" s="3">
        <v>84</v>
      </c>
      <c r="I937" s="3"/>
      <c r="J937" s="3"/>
      <c r="K937" s="3"/>
      <c r="L937" s="3"/>
      <c r="M937" s="3"/>
      <c r="N937" s="3"/>
      <c r="P937" s="2"/>
      <c r="R937" s="2"/>
      <c r="T937" s="2"/>
      <c r="V937" s="2"/>
    </row>
    <row r="938" spans="2:22" ht="32.1" customHeight="1" x14ac:dyDescent="0.25">
      <c r="B938" s="44" t="str">
        <f>_xlfn.CONCAT( VLOOKUP(tbGemLevels[[#This Row],[Name]],tbGems[],MATCH("Prefix",tbGems[#Headers],0),FALSE),".",tbGemLevels[[#This Row],[Level]]," ",tbGemLevels[[#This Row],[Name]])</f>
        <v>6.14.110.16 Cold Snap</v>
      </c>
      <c r="C938" s="2" t="s">
        <v>880</v>
      </c>
      <c r="D938" s="3">
        <v>16</v>
      </c>
      <c r="E938" s="3">
        <v>62</v>
      </c>
      <c r="F938" s="3">
        <v>0</v>
      </c>
      <c r="G938" s="3">
        <v>60</v>
      </c>
      <c r="H938" s="3">
        <v>87</v>
      </c>
      <c r="I938" s="3"/>
      <c r="J938" s="3"/>
      <c r="K938" s="3"/>
      <c r="L938" s="3"/>
      <c r="M938" s="3"/>
      <c r="N938" s="3"/>
      <c r="P938" s="2"/>
      <c r="R938" s="2"/>
      <c r="T938" s="2"/>
      <c r="V938" s="2"/>
    </row>
    <row r="939" spans="2:22" ht="32.1" customHeight="1" x14ac:dyDescent="0.25">
      <c r="B939" s="44" t="str">
        <f>_xlfn.CONCAT( VLOOKUP(tbGemLevels[[#This Row],[Name]],tbGems[],MATCH("Prefix",tbGems[#Headers],0),FALSE),".",tbGemLevels[[#This Row],[Level]]," ",tbGemLevels[[#This Row],[Name]])</f>
        <v>6.14.110.17 Cold Snap</v>
      </c>
      <c r="C939" s="2" t="s">
        <v>880</v>
      </c>
      <c r="D939" s="3">
        <v>17</v>
      </c>
      <c r="E939" s="3">
        <v>64</v>
      </c>
      <c r="F939" s="3">
        <v>0</v>
      </c>
      <c r="G939" s="3">
        <v>62</v>
      </c>
      <c r="H939" s="3">
        <v>90</v>
      </c>
      <c r="I939" s="3"/>
      <c r="J939" s="3"/>
      <c r="K939" s="3"/>
      <c r="L939" s="3"/>
      <c r="M939" s="3"/>
      <c r="N939" s="3"/>
      <c r="P939" s="2"/>
      <c r="R939" s="2"/>
      <c r="T939" s="2"/>
      <c r="V939" s="2"/>
    </row>
    <row r="940" spans="2:22" ht="32.1" customHeight="1" x14ac:dyDescent="0.25">
      <c r="B940" s="44" t="str">
        <f>_xlfn.CONCAT( VLOOKUP(tbGemLevels[[#This Row],[Name]],tbGems[],MATCH("Prefix",tbGems[#Headers],0),FALSE),".",tbGemLevels[[#This Row],[Level]]," ",tbGemLevels[[#This Row],[Name]])</f>
        <v>6.14.110.18 Cold Snap</v>
      </c>
      <c r="C940" s="2" t="s">
        <v>880</v>
      </c>
      <c r="D940" s="3">
        <v>18</v>
      </c>
      <c r="E940" s="3">
        <v>66</v>
      </c>
      <c r="F940" s="3">
        <v>0</v>
      </c>
      <c r="G940" s="3">
        <v>64</v>
      </c>
      <c r="H940" s="3">
        <v>92</v>
      </c>
      <c r="I940" s="3"/>
      <c r="J940" s="3"/>
      <c r="K940" s="3"/>
      <c r="L940" s="3"/>
      <c r="M940" s="3"/>
      <c r="N940" s="3"/>
      <c r="P940" s="2"/>
      <c r="R940" s="2"/>
      <c r="T940" s="2"/>
      <c r="V940" s="2"/>
    </row>
    <row r="941" spans="2:22" ht="32.1" customHeight="1" x14ac:dyDescent="0.25">
      <c r="B941" s="44" t="str">
        <f>_xlfn.CONCAT( VLOOKUP(tbGemLevels[[#This Row],[Name]],tbGems[],MATCH("Prefix",tbGems[#Headers],0),FALSE),".",tbGemLevels[[#This Row],[Level]]," ",tbGemLevels[[#This Row],[Name]])</f>
        <v>6.14.110.19 Cold Snap</v>
      </c>
      <c r="C941" s="2" t="s">
        <v>880</v>
      </c>
      <c r="D941" s="3">
        <v>19</v>
      </c>
      <c r="E941" s="3">
        <v>68</v>
      </c>
      <c r="F941" s="3">
        <v>0</v>
      </c>
      <c r="G941" s="3">
        <v>66</v>
      </c>
      <c r="H941" s="3">
        <v>95</v>
      </c>
      <c r="I941" s="3"/>
      <c r="J941" s="3"/>
      <c r="K941" s="3"/>
      <c r="L941" s="3"/>
      <c r="M941" s="3"/>
      <c r="N941" s="3"/>
      <c r="P941" s="2"/>
      <c r="R941" s="2"/>
      <c r="T941" s="2"/>
      <c r="V941" s="2"/>
    </row>
    <row r="942" spans="2:22" ht="32.1" customHeight="1" x14ac:dyDescent="0.25">
      <c r="B942" s="44" t="str">
        <f>_xlfn.CONCAT( VLOOKUP(tbGemLevels[[#This Row],[Name]],tbGems[],MATCH("Prefix",tbGems[#Headers],0),FALSE),".",tbGemLevels[[#This Row],[Level]]," ",tbGemLevels[[#This Row],[Name]])</f>
        <v>6.14.110.20 Cold Snap</v>
      </c>
      <c r="C942" s="2" t="s">
        <v>880</v>
      </c>
      <c r="D942" s="3">
        <v>20</v>
      </c>
      <c r="E942" s="3">
        <v>70</v>
      </c>
      <c r="F942" s="3">
        <v>0</v>
      </c>
      <c r="G942" s="3">
        <v>68</v>
      </c>
      <c r="H942" s="3">
        <v>98</v>
      </c>
      <c r="I942" s="3"/>
      <c r="J942" s="3"/>
      <c r="K942" s="3"/>
      <c r="L942" s="3"/>
      <c r="M942" s="3"/>
      <c r="N942" s="3"/>
      <c r="P942" s="2"/>
      <c r="R942" s="2"/>
      <c r="T942" s="2"/>
      <c r="V942" s="2"/>
    </row>
    <row r="943" spans="2:22" ht="32.1" customHeight="1" x14ac:dyDescent="0.25">
      <c r="B943" s="44" t="str">
        <f>_xlfn.CONCAT( VLOOKUP(tbGemLevels[[#This Row],[Name]],tbGems[],MATCH("Prefix",tbGems[#Headers],0),FALSE),".",tbGemLevels[[#This Row],[Level]]," ",tbGemLevels[[#This Row],[Name]])</f>
        <v>6.14.110.21 Cold Snap</v>
      </c>
      <c r="C943" s="2" t="s">
        <v>880</v>
      </c>
      <c r="D943" s="3">
        <v>21</v>
      </c>
      <c r="E943" s="3">
        <v>72</v>
      </c>
      <c r="F943" s="3">
        <v>0</v>
      </c>
      <c r="G943" s="3">
        <v>70</v>
      </c>
      <c r="H943" s="3">
        <v>100</v>
      </c>
      <c r="I943" s="3"/>
      <c r="J943" s="3"/>
      <c r="K943" s="3"/>
      <c r="L943" s="3"/>
      <c r="M943" s="3"/>
      <c r="N943" s="3"/>
      <c r="P943" s="2"/>
      <c r="R943" s="2"/>
      <c r="T943" s="2"/>
      <c r="V943" s="2"/>
    </row>
    <row r="944" spans="2:22" ht="32.1" customHeight="1" x14ac:dyDescent="0.25">
      <c r="B944" s="44" t="str">
        <f>_xlfn.CONCAT( VLOOKUP(tbGemLevels[[#This Row],[Name]],tbGems[],MATCH("Prefix",tbGems[#Headers],0),FALSE),".",tbGemLevels[[#This Row],[Level]]," ",tbGemLevels[[#This Row],[Name]])</f>
        <v>6.14.110.22 Cold Snap</v>
      </c>
      <c r="C944" s="2" t="s">
        <v>880</v>
      </c>
      <c r="D944" s="3">
        <v>22</v>
      </c>
      <c r="E944" s="3">
        <v>74</v>
      </c>
      <c r="F944" s="3">
        <v>0</v>
      </c>
      <c r="G944" s="3" t="s">
        <v>269</v>
      </c>
      <c r="H944" s="3" t="s">
        <v>269</v>
      </c>
      <c r="I944" s="3"/>
      <c r="J944" s="3"/>
      <c r="K944" s="3"/>
      <c r="L944" s="3"/>
      <c r="M944" s="3"/>
      <c r="N944" s="3"/>
      <c r="P944" s="2"/>
      <c r="R944" s="2"/>
      <c r="T944" s="2"/>
      <c r="V944" s="2"/>
    </row>
    <row r="945" spans="2:22" ht="32.1" customHeight="1" x14ac:dyDescent="0.25">
      <c r="B945" s="44" t="str">
        <f>_xlfn.CONCAT( VLOOKUP(tbGemLevels[[#This Row],[Name]],tbGems[],MATCH("Prefix",tbGems[#Headers],0),FALSE),".",tbGemLevels[[#This Row],[Level]]," ",tbGemLevels[[#This Row],[Name]])</f>
        <v>6.14.110.23 Cold Snap</v>
      </c>
      <c r="C945" s="2" t="s">
        <v>880</v>
      </c>
      <c r="D945" s="3">
        <v>23</v>
      </c>
      <c r="E945" s="3">
        <v>76</v>
      </c>
      <c r="F945" s="3">
        <v>0</v>
      </c>
      <c r="G945" s="3" t="s">
        <v>269</v>
      </c>
      <c r="H945" s="3" t="s">
        <v>269</v>
      </c>
      <c r="I945" s="3"/>
      <c r="J945" s="3"/>
      <c r="K945" s="3"/>
      <c r="L945" s="3"/>
      <c r="M945" s="3"/>
      <c r="N945" s="3"/>
      <c r="P945" s="2"/>
      <c r="R945" s="2"/>
      <c r="T945" s="2"/>
      <c r="V945" s="2"/>
    </row>
    <row r="946" spans="2:22" ht="32.1" customHeight="1" x14ac:dyDescent="0.25">
      <c r="B946" s="44" t="str">
        <f>_xlfn.CONCAT( VLOOKUP(tbGemLevels[[#This Row],[Name]],tbGems[],MATCH("Prefix",tbGems[#Headers],0),FALSE),".",tbGemLevels[[#This Row],[Level]]," ",tbGemLevels[[#This Row],[Name]])</f>
        <v>6.14.110.24 Cold Snap</v>
      </c>
      <c r="C946" s="2" t="s">
        <v>880</v>
      </c>
      <c r="D946" s="3">
        <v>24</v>
      </c>
      <c r="E946" s="3">
        <v>78</v>
      </c>
      <c r="F946" s="3">
        <v>0</v>
      </c>
      <c r="G946" s="3" t="s">
        <v>269</v>
      </c>
      <c r="H946" s="3" t="s">
        <v>269</v>
      </c>
      <c r="I946" s="3"/>
      <c r="J946" s="3"/>
      <c r="K946" s="3"/>
      <c r="L946" s="3"/>
      <c r="M946" s="3"/>
      <c r="N946" s="3"/>
      <c r="P946" s="2"/>
      <c r="R946" s="2"/>
      <c r="T946" s="2"/>
      <c r="V946" s="2"/>
    </row>
    <row r="947" spans="2:22" ht="32.1" customHeight="1" x14ac:dyDescent="0.25">
      <c r="B947" s="44" t="str">
        <f>_xlfn.CONCAT( VLOOKUP(tbGemLevels[[#This Row],[Name]],tbGems[],MATCH("Prefix",tbGems[#Headers],0),FALSE),".",tbGemLevels[[#This Row],[Level]]," ",tbGemLevels[[#This Row],[Name]])</f>
        <v>6.14.110.25 Cold Snap</v>
      </c>
      <c r="C947" s="2" t="s">
        <v>880</v>
      </c>
      <c r="D947" s="3">
        <v>25</v>
      </c>
      <c r="E947" s="3">
        <v>80</v>
      </c>
      <c r="F947" s="3">
        <v>0</v>
      </c>
      <c r="G947" s="3" t="s">
        <v>269</v>
      </c>
      <c r="H947" s="3" t="s">
        <v>269</v>
      </c>
      <c r="I947" s="3"/>
      <c r="J947" s="3"/>
      <c r="K947" s="3"/>
      <c r="L947" s="3"/>
      <c r="M947" s="3"/>
      <c r="N947" s="3"/>
      <c r="P947" s="2"/>
      <c r="R947" s="2"/>
      <c r="T947" s="2"/>
      <c r="V947" s="2"/>
    </row>
    <row r="948" spans="2:22" ht="32.1" customHeight="1" x14ac:dyDescent="0.25">
      <c r="B948" s="44" t="str">
        <f>_xlfn.CONCAT( VLOOKUP(tbGemLevels[[#This Row],[Name]],tbGems[],MATCH("Prefix",tbGems[#Headers],0),FALSE),".",tbGemLevels[[#This Row],[Level]]," ",tbGemLevels[[#This Row],[Name]])</f>
        <v>6.14.110.26 Cold Snap</v>
      </c>
      <c r="C948" s="2" t="s">
        <v>880</v>
      </c>
      <c r="D948" s="3">
        <v>26</v>
      </c>
      <c r="E948" s="3">
        <v>82</v>
      </c>
      <c r="F948" s="3">
        <v>0</v>
      </c>
      <c r="G948" s="3" t="s">
        <v>269</v>
      </c>
      <c r="H948" s="3" t="s">
        <v>269</v>
      </c>
      <c r="I948" s="3"/>
      <c r="J948" s="3"/>
      <c r="K948" s="3"/>
      <c r="L948" s="3"/>
      <c r="M948" s="3"/>
      <c r="N948" s="3"/>
      <c r="P948" s="2"/>
      <c r="R948" s="2"/>
      <c r="T948" s="2"/>
      <c r="V948" s="2"/>
    </row>
    <row r="949" spans="2:22" ht="32.1" customHeight="1" x14ac:dyDescent="0.25">
      <c r="B949" s="44" t="str">
        <f>_xlfn.CONCAT( VLOOKUP(tbGemLevels[[#This Row],[Name]],tbGems[],MATCH("Prefix",tbGems[#Headers],0),FALSE),".",tbGemLevels[[#This Row],[Level]]," ",tbGemLevels[[#This Row],[Name]])</f>
        <v>6.14.110.27 Cold Snap</v>
      </c>
      <c r="C949" s="2" t="s">
        <v>880</v>
      </c>
      <c r="D949" s="3">
        <v>27</v>
      </c>
      <c r="E949" s="3">
        <v>84</v>
      </c>
      <c r="F949" s="3">
        <v>0</v>
      </c>
      <c r="G949" s="3" t="s">
        <v>269</v>
      </c>
      <c r="H949" s="3" t="s">
        <v>269</v>
      </c>
      <c r="I949" s="3"/>
      <c r="J949" s="3"/>
      <c r="K949" s="3"/>
      <c r="L949" s="3"/>
      <c r="M949" s="3"/>
      <c r="N949" s="3"/>
      <c r="P949" s="2"/>
      <c r="R949" s="2"/>
      <c r="T949" s="2"/>
      <c r="V949" s="2"/>
    </row>
    <row r="950" spans="2:22" ht="32.1" customHeight="1" x14ac:dyDescent="0.25">
      <c r="B950" s="44" t="str">
        <f>_xlfn.CONCAT( VLOOKUP(tbGemLevels[[#This Row],[Name]],tbGems[],MATCH("Prefix",tbGems[#Headers],0),FALSE),".",tbGemLevels[[#This Row],[Level]]," ",tbGemLevels[[#This Row],[Name]])</f>
        <v>6.14.110.28 Cold Snap</v>
      </c>
      <c r="C950" s="2" t="s">
        <v>880</v>
      </c>
      <c r="D950" s="3">
        <v>28</v>
      </c>
      <c r="E950" s="3">
        <v>86</v>
      </c>
      <c r="F950" s="3">
        <v>0</v>
      </c>
      <c r="G950" s="3" t="s">
        <v>269</v>
      </c>
      <c r="H950" s="3" t="s">
        <v>269</v>
      </c>
      <c r="I950" s="3"/>
      <c r="J950" s="3"/>
      <c r="K950" s="3"/>
      <c r="L950" s="3"/>
      <c r="M950" s="3"/>
      <c r="N950" s="3"/>
      <c r="P950" s="2"/>
      <c r="R950" s="2"/>
      <c r="T950" s="2"/>
      <c r="V950" s="2"/>
    </row>
    <row r="951" spans="2:22" ht="32.1" customHeight="1" x14ac:dyDescent="0.25">
      <c r="B951" s="44" t="str">
        <f>_xlfn.CONCAT( VLOOKUP(tbGemLevels[[#This Row],[Name]],tbGems[],MATCH("Prefix",tbGems[#Headers],0),FALSE),".",tbGemLevels[[#This Row],[Level]]," ",tbGemLevels[[#This Row],[Name]])</f>
        <v>6.14.110.29 Cold Snap</v>
      </c>
      <c r="C951" s="2" t="s">
        <v>880</v>
      </c>
      <c r="D951" s="3">
        <v>29</v>
      </c>
      <c r="E951" s="3">
        <v>88</v>
      </c>
      <c r="F951" s="3">
        <v>0</v>
      </c>
      <c r="G951" s="3" t="s">
        <v>269</v>
      </c>
      <c r="H951" s="3" t="s">
        <v>269</v>
      </c>
      <c r="I951" s="3"/>
      <c r="J951" s="3"/>
      <c r="K951" s="3"/>
      <c r="L951" s="3"/>
      <c r="M951" s="3"/>
      <c r="N951" s="3"/>
      <c r="P951" s="2"/>
      <c r="R951" s="2"/>
      <c r="T951" s="2"/>
      <c r="V951" s="2"/>
    </row>
    <row r="952" spans="2:22" ht="32.1" customHeight="1" x14ac:dyDescent="0.25">
      <c r="B952" s="44" t="str">
        <f>_xlfn.CONCAT( VLOOKUP(tbGemLevels[[#This Row],[Name]],tbGems[],MATCH("Prefix",tbGems[#Headers],0),FALSE),".",tbGemLevels[[#This Row],[Level]]," ",tbGemLevels[[#This Row],[Name]])</f>
        <v>6.14.110.30 Cold Snap</v>
      </c>
      <c r="C952" s="2" t="s">
        <v>880</v>
      </c>
      <c r="D952" s="3">
        <v>30</v>
      </c>
      <c r="E952" s="3">
        <v>90</v>
      </c>
      <c r="F952" s="3">
        <v>0</v>
      </c>
      <c r="G952" s="3" t="s">
        <v>269</v>
      </c>
      <c r="H952" s="3" t="s">
        <v>269</v>
      </c>
      <c r="I952" s="3"/>
      <c r="J952" s="3"/>
      <c r="K952" s="3"/>
      <c r="L952" s="3"/>
      <c r="M952" s="3"/>
      <c r="N952" s="3"/>
      <c r="P952" s="2"/>
      <c r="R952" s="2"/>
      <c r="T952" s="2"/>
      <c r="V952" s="2"/>
    </row>
    <row r="953" spans="2:22" ht="32.1" customHeight="1" x14ac:dyDescent="0.25">
      <c r="B953" s="44" t="str">
        <f>_xlfn.CONCAT( VLOOKUP(tbGemLevels[[#This Row],[Name]],tbGems[],MATCH("Prefix",tbGems[#Headers],0),FALSE),".",tbGemLevels[[#This Row],[Level]]," ",tbGemLevels[[#This Row],[Name]])</f>
        <v>6.14.110.31 Cold Snap</v>
      </c>
      <c r="C953" s="2" t="s">
        <v>880</v>
      </c>
      <c r="D953" s="3">
        <v>31</v>
      </c>
      <c r="E953" s="3">
        <v>91</v>
      </c>
      <c r="F953" s="3">
        <v>0</v>
      </c>
      <c r="G953" s="3" t="s">
        <v>269</v>
      </c>
      <c r="H953" s="3" t="s">
        <v>269</v>
      </c>
      <c r="I953" s="3"/>
      <c r="J953" s="3"/>
      <c r="K953" s="3"/>
      <c r="L953" s="3"/>
      <c r="M953" s="3"/>
      <c r="N953" s="3"/>
      <c r="P953" s="2"/>
      <c r="R953" s="2"/>
      <c r="T953" s="2"/>
      <c r="V953" s="2"/>
    </row>
    <row r="954" spans="2:22" ht="32.1" customHeight="1" x14ac:dyDescent="0.25">
      <c r="B954" s="44" t="str">
        <f>_xlfn.CONCAT( VLOOKUP(tbGemLevels[[#This Row],[Name]],tbGems[],MATCH("Prefix",tbGems[#Headers],0),FALSE),".",tbGemLevels[[#This Row],[Level]]," ",tbGemLevels[[#This Row],[Name]])</f>
        <v>6.14.110.32 Cold Snap</v>
      </c>
      <c r="C954" s="2" t="s">
        <v>880</v>
      </c>
      <c r="D954" s="3">
        <v>32</v>
      </c>
      <c r="E954" s="3">
        <v>92</v>
      </c>
      <c r="F954" s="3">
        <v>0</v>
      </c>
      <c r="G954" s="3" t="s">
        <v>269</v>
      </c>
      <c r="H954" s="3" t="s">
        <v>269</v>
      </c>
      <c r="I954" s="3"/>
      <c r="J954" s="3"/>
      <c r="K954" s="3"/>
      <c r="L954" s="3"/>
      <c r="M954" s="3"/>
      <c r="N954" s="3"/>
      <c r="P954" s="2"/>
      <c r="R954" s="2"/>
      <c r="T954" s="2"/>
      <c r="V954" s="2"/>
    </row>
    <row r="955" spans="2:22" ht="32.1" customHeight="1" x14ac:dyDescent="0.25">
      <c r="B955" s="44" t="str">
        <f>_xlfn.CONCAT( VLOOKUP(tbGemLevels[[#This Row],[Name]],tbGems[],MATCH("Prefix",tbGems[#Headers],0),FALSE),".",tbGemLevels[[#This Row],[Level]]," ",tbGemLevels[[#This Row],[Name]])</f>
        <v>6.14.110.33 Cold Snap</v>
      </c>
      <c r="C955" s="2" t="s">
        <v>880</v>
      </c>
      <c r="D955" s="3">
        <v>33</v>
      </c>
      <c r="E955" s="3">
        <v>93</v>
      </c>
      <c r="F955" s="3">
        <v>0</v>
      </c>
      <c r="G955" s="3" t="s">
        <v>269</v>
      </c>
      <c r="H955" s="3" t="s">
        <v>269</v>
      </c>
      <c r="I955" s="3"/>
      <c r="J955" s="3"/>
      <c r="K955" s="3"/>
      <c r="L955" s="3"/>
      <c r="M955" s="3"/>
      <c r="N955" s="3"/>
      <c r="P955" s="2"/>
      <c r="R955" s="2"/>
      <c r="T955" s="2"/>
      <c r="V955" s="2"/>
    </row>
    <row r="956" spans="2:22" ht="32.1" customHeight="1" x14ac:dyDescent="0.25">
      <c r="B956" s="44" t="str">
        <f>_xlfn.CONCAT( VLOOKUP(tbGemLevels[[#This Row],[Name]],tbGems[],MATCH("Prefix",tbGems[#Headers],0),FALSE),".",tbGemLevels[[#This Row],[Level]]," ",tbGemLevels[[#This Row],[Name]])</f>
        <v>6.14.110.34 Cold Snap</v>
      </c>
      <c r="C956" s="2" t="s">
        <v>880</v>
      </c>
      <c r="D956" s="3">
        <v>34</v>
      </c>
      <c r="E956" s="3">
        <v>94</v>
      </c>
      <c r="F956" s="3">
        <v>0</v>
      </c>
      <c r="G956" s="3" t="s">
        <v>269</v>
      </c>
      <c r="H956" s="3" t="s">
        <v>269</v>
      </c>
      <c r="I956" s="3"/>
      <c r="J956" s="3"/>
      <c r="K956" s="3"/>
      <c r="L956" s="3"/>
      <c r="M956" s="3"/>
      <c r="N956" s="3"/>
      <c r="P956" s="2"/>
      <c r="R956" s="2"/>
      <c r="T956" s="2"/>
      <c r="V956" s="2"/>
    </row>
    <row r="957" spans="2:22" ht="32.1" customHeight="1" x14ac:dyDescent="0.25">
      <c r="B957" s="44" t="str">
        <f>_xlfn.CONCAT( VLOOKUP(tbGemLevels[[#This Row],[Name]],tbGems[],MATCH("Prefix",tbGems[#Headers],0),FALSE),".",tbGemLevels[[#This Row],[Level]]," ",tbGemLevels[[#This Row],[Name]])</f>
        <v>6.14.110.35 Cold Snap</v>
      </c>
      <c r="C957" s="2" t="s">
        <v>880</v>
      </c>
      <c r="D957" s="3">
        <v>35</v>
      </c>
      <c r="E957" s="3">
        <v>95</v>
      </c>
      <c r="F957" s="3">
        <v>0</v>
      </c>
      <c r="G957" s="3" t="s">
        <v>269</v>
      </c>
      <c r="H957" s="3" t="s">
        <v>269</v>
      </c>
      <c r="I957" s="3"/>
      <c r="J957" s="3"/>
      <c r="K957" s="3"/>
      <c r="L957" s="3"/>
      <c r="M957" s="3"/>
      <c r="N957" s="3"/>
      <c r="P957" s="2"/>
      <c r="R957" s="2"/>
      <c r="T957" s="2"/>
      <c r="V957" s="2"/>
    </row>
    <row r="958" spans="2:22" ht="32.1" customHeight="1" x14ac:dyDescent="0.25">
      <c r="B958" s="44" t="str">
        <f>_xlfn.CONCAT( VLOOKUP(tbGemLevels[[#This Row],[Name]],tbGems[],MATCH("Prefix",tbGems[#Headers],0),FALSE),".",tbGemLevels[[#This Row],[Level]]," ",tbGemLevels[[#This Row],[Name]])</f>
        <v>6.14.110.36 Cold Snap</v>
      </c>
      <c r="C958" s="2" t="s">
        <v>880</v>
      </c>
      <c r="D958" s="3">
        <v>36</v>
      </c>
      <c r="E958" s="3">
        <v>96</v>
      </c>
      <c r="F958" s="3">
        <v>0</v>
      </c>
      <c r="G958" s="3" t="s">
        <v>269</v>
      </c>
      <c r="H958" s="3" t="s">
        <v>269</v>
      </c>
      <c r="I958" s="3"/>
      <c r="J958" s="3"/>
      <c r="K958" s="3"/>
      <c r="L958" s="3"/>
      <c r="M958" s="3"/>
      <c r="N958" s="3"/>
      <c r="P958" s="2"/>
      <c r="R958" s="2"/>
      <c r="T958" s="2"/>
      <c r="V958" s="2"/>
    </row>
    <row r="959" spans="2:22" ht="32.1" customHeight="1" x14ac:dyDescent="0.25">
      <c r="B959" s="44" t="str">
        <f>_xlfn.CONCAT( VLOOKUP(tbGemLevels[[#This Row],[Name]],tbGems[],MATCH("Prefix",tbGems[#Headers],0),FALSE),".",tbGemLevels[[#This Row],[Level]]," ",tbGemLevels[[#This Row],[Name]])</f>
        <v>6.14.110.37 Cold Snap</v>
      </c>
      <c r="C959" s="2" t="s">
        <v>880</v>
      </c>
      <c r="D959" s="3">
        <v>37</v>
      </c>
      <c r="E959" s="3">
        <v>97</v>
      </c>
      <c r="F959" s="3">
        <v>0</v>
      </c>
      <c r="G959" s="3" t="s">
        <v>269</v>
      </c>
      <c r="H959" s="3" t="s">
        <v>269</v>
      </c>
      <c r="I959" s="3"/>
      <c r="J959" s="3"/>
      <c r="K959" s="3"/>
      <c r="L959" s="3"/>
      <c r="M959" s="3"/>
      <c r="N959" s="3"/>
      <c r="P959" s="2"/>
      <c r="R959" s="2"/>
      <c r="T959" s="2"/>
      <c r="V959" s="2"/>
    </row>
    <row r="960" spans="2:22" ht="32.1" customHeight="1" x14ac:dyDescent="0.25">
      <c r="B960" s="44" t="str">
        <f>_xlfn.CONCAT( VLOOKUP(tbGemLevels[[#This Row],[Name]],tbGems[],MATCH("Prefix",tbGems[#Headers],0),FALSE),".",tbGemLevels[[#This Row],[Level]]," ",tbGemLevels[[#This Row],[Name]])</f>
        <v>6.14.110.38 Cold Snap</v>
      </c>
      <c r="C960" s="2" t="s">
        <v>880</v>
      </c>
      <c r="D960" s="3">
        <v>38</v>
      </c>
      <c r="E960" s="3">
        <v>98</v>
      </c>
      <c r="F960" s="3">
        <v>0</v>
      </c>
      <c r="G960" s="3" t="s">
        <v>269</v>
      </c>
      <c r="H960" s="3" t="s">
        <v>269</v>
      </c>
      <c r="I960" s="3"/>
      <c r="J960" s="3"/>
      <c r="K960" s="3"/>
      <c r="L960" s="3"/>
      <c r="M960" s="3"/>
      <c r="N960" s="3"/>
      <c r="P960" s="2"/>
      <c r="R960" s="2"/>
      <c r="T960" s="2"/>
      <c r="V960" s="2"/>
    </row>
    <row r="961" spans="2:22" ht="32.1" customHeight="1" x14ac:dyDescent="0.25">
      <c r="B961" s="44" t="str">
        <f>_xlfn.CONCAT( VLOOKUP(tbGemLevels[[#This Row],[Name]],tbGems[],MATCH("Prefix",tbGems[#Headers],0),FALSE),".",tbGemLevels[[#This Row],[Level]]," ",tbGemLevels[[#This Row],[Name]])</f>
        <v>6.14.110.39 Cold Snap</v>
      </c>
      <c r="C961" s="2" t="s">
        <v>880</v>
      </c>
      <c r="D961" s="3">
        <v>39</v>
      </c>
      <c r="E961" s="3">
        <v>99</v>
      </c>
      <c r="F961" s="3">
        <v>0</v>
      </c>
      <c r="G961" s="3" t="s">
        <v>269</v>
      </c>
      <c r="H961" s="3" t="s">
        <v>269</v>
      </c>
      <c r="I961" s="3"/>
      <c r="J961" s="3"/>
      <c r="K961" s="3"/>
      <c r="L961" s="3"/>
      <c r="M961" s="3"/>
      <c r="N961" s="3"/>
      <c r="P961" s="2"/>
      <c r="R961" s="2"/>
      <c r="T961" s="2"/>
      <c r="V961" s="2"/>
    </row>
    <row r="962" spans="2:22" ht="32.1" customHeight="1" x14ac:dyDescent="0.25">
      <c r="B962" s="44" t="str">
        <f>_xlfn.CONCAT( VLOOKUP(tbGemLevels[[#This Row],[Name]],tbGems[],MATCH("Prefix",tbGems[#Headers],0),FALSE),".",tbGemLevels[[#This Row],[Level]]," ",tbGemLevels[[#This Row],[Name]])</f>
        <v>6.14.110.40 Cold Snap</v>
      </c>
      <c r="C962" s="2" t="s">
        <v>880</v>
      </c>
      <c r="D962" s="3">
        <v>40</v>
      </c>
      <c r="E962" s="3">
        <v>100</v>
      </c>
      <c r="F962" s="3">
        <v>0</v>
      </c>
      <c r="G962" s="3" t="s">
        <v>269</v>
      </c>
      <c r="H962" s="3" t="s">
        <v>269</v>
      </c>
      <c r="I962" s="3"/>
      <c r="J962" s="3"/>
      <c r="K962" s="3"/>
      <c r="L962" s="3"/>
      <c r="M962" s="3"/>
      <c r="N962" s="3"/>
      <c r="P962" s="2"/>
      <c r="R962" s="2"/>
      <c r="T962" s="2"/>
      <c r="V962" s="2"/>
    </row>
    <row r="963" spans="2:22" ht="32.1" customHeight="1" x14ac:dyDescent="0.25">
      <c r="B963" s="44" t="str">
        <f>_xlfn.CONCAT( VLOOKUP(tbGemLevels[[#This Row],[Name]],tbGems[],MATCH("Prefix",tbGems[#Headers],0),FALSE),".",tbGemLevels[[#This Row],[Level]]," ",tbGemLevels[[#This Row],[Name]])</f>
        <v>6.14.17.1 Arcanist Brand</v>
      </c>
      <c r="C963" s="2" t="s">
        <v>869</v>
      </c>
      <c r="D963" s="3">
        <v>1</v>
      </c>
      <c r="E963" s="3">
        <v>38</v>
      </c>
      <c r="F963" s="3">
        <v>0</v>
      </c>
      <c r="G963" s="3">
        <v>0</v>
      </c>
      <c r="H963" s="3">
        <v>88</v>
      </c>
      <c r="I963" s="3"/>
      <c r="J963" s="3"/>
      <c r="K963" s="3"/>
      <c r="L963" s="3"/>
      <c r="M963" s="3"/>
      <c r="N963" s="3"/>
      <c r="P963" s="2"/>
      <c r="R963" s="2"/>
      <c r="T963" s="2"/>
      <c r="V963" s="2"/>
    </row>
    <row r="964" spans="2:22" ht="32.1" customHeight="1" x14ac:dyDescent="0.25">
      <c r="B964" s="44" t="str">
        <f>_xlfn.CONCAT( VLOOKUP(tbGemLevels[[#This Row],[Name]],tbGems[],MATCH("Prefix",tbGems[#Headers],0),FALSE),".",tbGemLevels[[#This Row],[Level]]," ",tbGemLevels[[#This Row],[Name]])</f>
        <v>6.14.17.2 Arcanist Brand</v>
      </c>
      <c r="C964" s="2" t="s">
        <v>869</v>
      </c>
      <c r="D964" s="3">
        <v>2</v>
      </c>
      <c r="E964" s="3">
        <v>40</v>
      </c>
      <c r="F964" s="3">
        <v>0</v>
      </c>
      <c r="G964" s="3">
        <v>0</v>
      </c>
      <c r="H964" s="3">
        <v>92</v>
      </c>
      <c r="I964" s="3"/>
      <c r="J964" s="3"/>
      <c r="K964" s="3"/>
      <c r="L964" s="3"/>
      <c r="M964" s="3"/>
      <c r="N964" s="3"/>
      <c r="P964" s="2"/>
      <c r="R964" s="2"/>
      <c r="T964" s="2"/>
      <c r="V964" s="2"/>
    </row>
    <row r="965" spans="2:22" ht="32.1" customHeight="1" x14ac:dyDescent="0.25">
      <c r="B965" s="44" t="str">
        <f>_xlfn.CONCAT( VLOOKUP(tbGemLevels[[#This Row],[Name]],tbGems[],MATCH("Prefix",tbGems[#Headers],0),FALSE),".",tbGemLevels[[#This Row],[Level]]," ",tbGemLevels[[#This Row],[Name]])</f>
        <v>6.14.17.3 Arcanist Brand</v>
      </c>
      <c r="C965" s="2" t="s">
        <v>869</v>
      </c>
      <c r="D965" s="3">
        <v>3</v>
      </c>
      <c r="E965" s="3">
        <v>42</v>
      </c>
      <c r="F965" s="3">
        <v>0</v>
      </c>
      <c r="G965" s="3">
        <v>0</v>
      </c>
      <c r="H965" s="3">
        <v>96</v>
      </c>
      <c r="I965" s="3"/>
      <c r="J965" s="3"/>
      <c r="K965" s="3"/>
      <c r="L965" s="3"/>
      <c r="M965" s="3"/>
      <c r="N965" s="3"/>
      <c r="P965" s="2"/>
      <c r="R965" s="2"/>
      <c r="T965" s="2"/>
      <c r="V965" s="2"/>
    </row>
    <row r="966" spans="2:22" ht="32.1" customHeight="1" x14ac:dyDescent="0.25">
      <c r="B966" s="44" t="str">
        <f>_xlfn.CONCAT( VLOOKUP(tbGemLevels[[#This Row],[Name]],tbGems[],MATCH("Prefix",tbGems[#Headers],0),FALSE),".",tbGemLevels[[#This Row],[Level]]," ",tbGemLevels[[#This Row],[Name]])</f>
        <v>6.14.17.4 Arcanist Brand</v>
      </c>
      <c r="C966" s="2" t="s">
        <v>869</v>
      </c>
      <c r="D966" s="3">
        <v>4</v>
      </c>
      <c r="E966" s="3">
        <v>44</v>
      </c>
      <c r="F966" s="3">
        <v>0</v>
      </c>
      <c r="G966" s="3">
        <v>0</v>
      </c>
      <c r="H966" s="3">
        <v>100</v>
      </c>
      <c r="I966" s="3"/>
      <c r="J966" s="3"/>
      <c r="K966" s="3"/>
      <c r="L966" s="3"/>
      <c r="M966" s="3"/>
      <c r="N966" s="3"/>
      <c r="P966" s="2"/>
      <c r="R966" s="2"/>
      <c r="T966" s="2"/>
      <c r="V966" s="2"/>
    </row>
    <row r="967" spans="2:22" ht="32.1" customHeight="1" x14ac:dyDescent="0.25">
      <c r="B967" s="44" t="str">
        <f>_xlfn.CONCAT( VLOOKUP(tbGemLevels[[#This Row],[Name]],tbGems[],MATCH("Prefix",tbGems[#Headers],0),FALSE),".",tbGemLevels[[#This Row],[Level]]," ",tbGemLevels[[#This Row],[Name]])</f>
        <v>6.14.17.5 Arcanist Brand</v>
      </c>
      <c r="C967" s="2" t="s">
        <v>869</v>
      </c>
      <c r="D967" s="3">
        <v>5</v>
      </c>
      <c r="E967" s="3">
        <v>46</v>
      </c>
      <c r="F967" s="3">
        <v>0</v>
      </c>
      <c r="G967" s="3">
        <v>0</v>
      </c>
      <c r="H967" s="3">
        <v>104</v>
      </c>
      <c r="I967" s="3"/>
      <c r="J967" s="3"/>
      <c r="K967" s="3"/>
      <c r="L967" s="3"/>
      <c r="M967" s="3"/>
      <c r="N967" s="3"/>
      <c r="P967" s="2"/>
      <c r="R967" s="2"/>
      <c r="T967" s="2"/>
      <c r="V967" s="2"/>
    </row>
    <row r="968" spans="2:22" ht="32.1" customHeight="1" x14ac:dyDescent="0.25">
      <c r="B968" s="44" t="str">
        <f>_xlfn.CONCAT( VLOOKUP(tbGemLevels[[#This Row],[Name]],tbGems[],MATCH("Prefix",tbGems[#Headers],0),FALSE),".",tbGemLevels[[#This Row],[Level]]," ",tbGemLevels[[#This Row],[Name]])</f>
        <v>6.14.17.6 Arcanist Brand</v>
      </c>
      <c r="C968" s="2" t="s">
        <v>869</v>
      </c>
      <c r="D968" s="3">
        <v>6</v>
      </c>
      <c r="E968" s="3">
        <v>48</v>
      </c>
      <c r="F968" s="3">
        <v>0</v>
      </c>
      <c r="G968" s="3">
        <v>0</v>
      </c>
      <c r="H968" s="3">
        <v>109</v>
      </c>
      <c r="I968" s="3"/>
      <c r="J968" s="3"/>
      <c r="K968" s="3"/>
      <c r="L968" s="3"/>
      <c r="M968" s="3"/>
      <c r="N968" s="3"/>
      <c r="P968" s="2"/>
      <c r="R968" s="2"/>
      <c r="T968" s="2"/>
      <c r="V968" s="2"/>
    </row>
    <row r="969" spans="2:22" ht="32.1" customHeight="1" x14ac:dyDescent="0.25">
      <c r="B969" s="44" t="str">
        <f>_xlfn.CONCAT( VLOOKUP(tbGemLevels[[#This Row],[Name]],tbGems[],MATCH("Prefix",tbGems[#Headers],0),FALSE),".",tbGemLevels[[#This Row],[Level]]," ",tbGemLevels[[#This Row],[Name]])</f>
        <v>6.14.17.7 Arcanist Brand</v>
      </c>
      <c r="C969" s="2" t="s">
        <v>869</v>
      </c>
      <c r="D969" s="3">
        <v>7</v>
      </c>
      <c r="E969" s="3">
        <v>50</v>
      </c>
      <c r="F969" s="3">
        <v>0</v>
      </c>
      <c r="G969" s="3">
        <v>0</v>
      </c>
      <c r="H969" s="3">
        <v>113</v>
      </c>
      <c r="I969" s="3"/>
      <c r="J969" s="3"/>
      <c r="K969" s="3"/>
      <c r="L969" s="3"/>
      <c r="M969" s="3"/>
      <c r="N969" s="3"/>
      <c r="P969" s="2"/>
      <c r="R969" s="2"/>
      <c r="T969" s="2"/>
      <c r="V969" s="2"/>
    </row>
    <row r="970" spans="2:22" ht="32.1" customHeight="1" x14ac:dyDescent="0.25">
      <c r="B970" s="44" t="str">
        <f>_xlfn.CONCAT( VLOOKUP(tbGemLevels[[#This Row],[Name]],tbGems[],MATCH("Prefix",tbGems[#Headers],0),FALSE),".",tbGemLevels[[#This Row],[Level]]," ",tbGemLevels[[#This Row],[Name]])</f>
        <v>6.14.17.8 Arcanist Brand</v>
      </c>
      <c r="C970" s="2" t="s">
        <v>869</v>
      </c>
      <c r="D970" s="3">
        <v>8</v>
      </c>
      <c r="E970" s="3">
        <v>52</v>
      </c>
      <c r="F970" s="3">
        <v>0</v>
      </c>
      <c r="G970" s="3">
        <v>0</v>
      </c>
      <c r="H970" s="3">
        <v>117</v>
      </c>
      <c r="I970" s="3"/>
      <c r="J970" s="3"/>
      <c r="K970" s="3"/>
      <c r="L970" s="3"/>
      <c r="M970" s="3"/>
      <c r="N970" s="3"/>
      <c r="P970" s="2"/>
      <c r="R970" s="2"/>
      <c r="T970" s="2"/>
      <c r="V970" s="2"/>
    </row>
    <row r="971" spans="2:22" ht="32.1" customHeight="1" x14ac:dyDescent="0.25">
      <c r="B971" s="44" t="str">
        <f>_xlfn.CONCAT( VLOOKUP(tbGemLevels[[#This Row],[Name]],tbGems[],MATCH("Prefix",tbGems[#Headers],0),FALSE),".",tbGemLevels[[#This Row],[Level]]," ",tbGemLevels[[#This Row],[Name]])</f>
        <v>6.14.17.9 Arcanist Brand</v>
      </c>
      <c r="C971" s="2" t="s">
        <v>869</v>
      </c>
      <c r="D971" s="3">
        <v>9</v>
      </c>
      <c r="E971" s="3">
        <v>54</v>
      </c>
      <c r="F971" s="3">
        <v>0</v>
      </c>
      <c r="G971" s="3">
        <v>0</v>
      </c>
      <c r="H971" s="3">
        <v>121</v>
      </c>
      <c r="I971" s="3"/>
      <c r="J971" s="3"/>
      <c r="K971" s="3"/>
      <c r="L971" s="3"/>
      <c r="M971" s="3"/>
      <c r="N971" s="3"/>
      <c r="P971" s="2"/>
      <c r="R971" s="2"/>
      <c r="T971" s="2"/>
      <c r="V971" s="2"/>
    </row>
    <row r="972" spans="2:22" ht="32.1" customHeight="1" x14ac:dyDescent="0.25">
      <c r="B972" s="44" t="str">
        <f>_xlfn.CONCAT( VLOOKUP(tbGemLevels[[#This Row],[Name]],tbGems[],MATCH("Prefix",tbGems[#Headers],0),FALSE),".",tbGemLevels[[#This Row],[Level]]," ",tbGemLevels[[#This Row],[Name]])</f>
        <v>6.14.17.10 Arcanist Brand</v>
      </c>
      <c r="C972" s="2" t="s">
        <v>869</v>
      </c>
      <c r="D972" s="3">
        <v>10</v>
      </c>
      <c r="E972" s="3">
        <v>56</v>
      </c>
      <c r="F972" s="3">
        <v>0</v>
      </c>
      <c r="G972" s="3">
        <v>0</v>
      </c>
      <c r="H972" s="3">
        <v>125</v>
      </c>
      <c r="I972" s="3"/>
      <c r="J972" s="3"/>
      <c r="K972" s="3"/>
      <c r="L972" s="3"/>
      <c r="M972" s="3"/>
      <c r="N972" s="3"/>
      <c r="P972" s="2"/>
      <c r="R972" s="2"/>
      <c r="T972" s="2"/>
      <c r="V972" s="2"/>
    </row>
    <row r="973" spans="2:22" ht="32.1" customHeight="1" x14ac:dyDescent="0.25">
      <c r="B973" s="44" t="str">
        <f>_xlfn.CONCAT( VLOOKUP(tbGemLevels[[#This Row],[Name]],tbGems[],MATCH("Prefix",tbGems[#Headers],0),FALSE),".",tbGemLevels[[#This Row],[Level]]," ",tbGemLevels[[#This Row],[Name]])</f>
        <v>6.14.17.11 Arcanist Brand</v>
      </c>
      <c r="C973" s="2" t="s">
        <v>869</v>
      </c>
      <c r="D973" s="3">
        <v>11</v>
      </c>
      <c r="E973" s="3">
        <v>58</v>
      </c>
      <c r="F973" s="3">
        <v>0</v>
      </c>
      <c r="G973" s="3">
        <v>0</v>
      </c>
      <c r="H973" s="3">
        <v>130</v>
      </c>
      <c r="I973" s="3"/>
      <c r="J973" s="3"/>
      <c r="K973" s="3"/>
      <c r="L973" s="3"/>
      <c r="M973" s="3"/>
      <c r="N973" s="3"/>
      <c r="P973" s="2"/>
      <c r="R973" s="2"/>
      <c r="T973" s="2"/>
      <c r="V973" s="2"/>
    </row>
    <row r="974" spans="2:22" ht="32.1" customHeight="1" x14ac:dyDescent="0.25">
      <c r="B974" s="44" t="str">
        <f>_xlfn.CONCAT( VLOOKUP(tbGemLevels[[#This Row],[Name]],tbGems[],MATCH("Prefix",tbGems[#Headers],0),FALSE),".",tbGemLevels[[#This Row],[Level]]," ",tbGemLevels[[#This Row],[Name]])</f>
        <v>6.14.17.12 Arcanist Brand</v>
      </c>
      <c r="C974" s="2" t="s">
        <v>869</v>
      </c>
      <c r="D974" s="3">
        <v>12</v>
      </c>
      <c r="E974" s="3">
        <v>60</v>
      </c>
      <c r="F974" s="3">
        <v>0</v>
      </c>
      <c r="G974" s="3">
        <v>0</v>
      </c>
      <c r="H974" s="3">
        <v>134</v>
      </c>
      <c r="I974" s="3"/>
      <c r="J974" s="3"/>
      <c r="K974" s="3"/>
      <c r="L974" s="3"/>
      <c r="M974" s="3"/>
      <c r="N974" s="3"/>
      <c r="P974" s="2"/>
      <c r="R974" s="2"/>
      <c r="T974" s="2"/>
      <c r="V974" s="2"/>
    </row>
    <row r="975" spans="2:22" ht="32.1" customHeight="1" x14ac:dyDescent="0.25">
      <c r="B975" s="44" t="str">
        <f>_xlfn.CONCAT( VLOOKUP(tbGemLevels[[#This Row],[Name]],tbGems[],MATCH("Prefix",tbGems[#Headers],0),FALSE),".",tbGemLevels[[#This Row],[Level]]," ",tbGemLevels[[#This Row],[Name]])</f>
        <v>6.14.17.13 Arcanist Brand</v>
      </c>
      <c r="C975" s="2" t="s">
        <v>869</v>
      </c>
      <c r="D975" s="3">
        <v>13</v>
      </c>
      <c r="E975" s="3">
        <v>62</v>
      </c>
      <c r="F975" s="3">
        <v>0</v>
      </c>
      <c r="G975" s="3">
        <v>0</v>
      </c>
      <c r="H975" s="3">
        <v>138</v>
      </c>
      <c r="I975" s="3"/>
      <c r="J975" s="3"/>
      <c r="K975" s="3"/>
      <c r="L975" s="3"/>
      <c r="M975" s="3"/>
      <c r="N975" s="3"/>
      <c r="P975" s="2"/>
      <c r="R975" s="2"/>
      <c r="T975" s="2"/>
      <c r="V975" s="2"/>
    </row>
    <row r="976" spans="2:22" ht="32.1" customHeight="1" x14ac:dyDescent="0.25">
      <c r="B976" s="44" t="str">
        <f>_xlfn.CONCAT( VLOOKUP(tbGemLevels[[#This Row],[Name]],tbGems[],MATCH("Prefix",tbGems[#Headers],0),FALSE),".",tbGemLevels[[#This Row],[Level]]," ",tbGemLevels[[#This Row],[Name]])</f>
        <v>6.14.17.14 Arcanist Brand</v>
      </c>
      <c r="C976" s="2" t="s">
        <v>869</v>
      </c>
      <c r="D976" s="3">
        <v>14</v>
      </c>
      <c r="E976" s="3">
        <v>64</v>
      </c>
      <c r="F976" s="3">
        <v>0</v>
      </c>
      <c r="G976" s="3">
        <v>0</v>
      </c>
      <c r="H976" s="3">
        <v>142</v>
      </c>
      <c r="I976" s="3"/>
      <c r="J976" s="3"/>
      <c r="K976" s="3"/>
      <c r="L976" s="3"/>
      <c r="M976" s="3"/>
      <c r="N976" s="3"/>
      <c r="P976" s="2"/>
      <c r="R976" s="2"/>
      <c r="T976" s="2"/>
      <c r="V976" s="2"/>
    </row>
    <row r="977" spans="2:22" ht="32.1" customHeight="1" x14ac:dyDescent="0.25">
      <c r="B977" s="44" t="str">
        <f>_xlfn.CONCAT( VLOOKUP(tbGemLevels[[#This Row],[Name]],tbGems[],MATCH("Prefix",tbGems[#Headers],0),FALSE),".",tbGemLevels[[#This Row],[Level]]," ",tbGemLevels[[#This Row],[Name]])</f>
        <v>6.14.17.15 Arcanist Brand</v>
      </c>
      <c r="C977" s="2" t="s">
        <v>869</v>
      </c>
      <c r="D977" s="3">
        <v>15</v>
      </c>
      <c r="E977" s="3">
        <v>65</v>
      </c>
      <c r="F977" s="3">
        <v>0</v>
      </c>
      <c r="G977" s="3">
        <v>0</v>
      </c>
      <c r="H977" s="3">
        <v>144</v>
      </c>
      <c r="I977" s="3"/>
      <c r="J977" s="3"/>
      <c r="K977" s="3"/>
      <c r="L977" s="3"/>
      <c r="M977" s="3"/>
      <c r="N977" s="3"/>
      <c r="P977" s="2"/>
      <c r="R977" s="2"/>
      <c r="T977" s="2"/>
      <c r="V977" s="2"/>
    </row>
    <row r="978" spans="2:22" ht="32.1" customHeight="1" x14ac:dyDescent="0.25">
      <c r="B978" s="44" t="str">
        <f>_xlfn.CONCAT( VLOOKUP(tbGemLevels[[#This Row],[Name]],tbGems[],MATCH("Prefix",tbGems[#Headers],0),FALSE),".",tbGemLevels[[#This Row],[Level]]," ",tbGemLevels[[#This Row],[Name]])</f>
        <v>6.14.17.16 Arcanist Brand</v>
      </c>
      <c r="C978" s="2" t="s">
        <v>869</v>
      </c>
      <c r="D978" s="3">
        <v>16</v>
      </c>
      <c r="E978" s="3">
        <v>66</v>
      </c>
      <c r="F978" s="3">
        <v>0</v>
      </c>
      <c r="G978" s="3">
        <v>0</v>
      </c>
      <c r="H978" s="3">
        <v>146</v>
      </c>
      <c r="I978" s="3"/>
      <c r="J978" s="3"/>
      <c r="K978" s="3"/>
      <c r="L978" s="3"/>
      <c r="M978" s="3"/>
      <c r="N978" s="3"/>
      <c r="P978" s="2"/>
      <c r="R978" s="2"/>
      <c r="T978" s="2"/>
      <c r="V978" s="2"/>
    </row>
    <row r="979" spans="2:22" ht="32.1" customHeight="1" x14ac:dyDescent="0.25">
      <c r="B979" s="44" t="str">
        <f>_xlfn.CONCAT( VLOOKUP(tbGemLevels[[#This Row],[Name]],tbGems[],MATCH("Prefix",tbGems[#Headers],0),FALSE),".",tbGemLevels[[#This Row],[Level]]," ",tbGemLevels[[#This Row],[Name]])</f>
        <v>6.14.17.17 Arcanist Brand</v>
      </c>
      <c r="C979" s="2" t="s">
        <v>869</v>
      </c>
      <c r="D979" s="3">
        <v>17</v>
      </c>
      <c r="E979" s="3">
        <v>67</v>
      </c>
      <c r="F979" s="3">
        <v>0</v>
      </c>
      <c r="G979" s="3">
        <v>0</v>
      </c>
      <c r="H979" s="3">
        <v>148</v>
      </c>
      <c r="I979" s="3"/>
      <c r="J979" s="3"/>
      <c r="K979" s="3"/>
      <c r="L979" s="3"/>
      <c r="M979" s="3"/>
      <c r="N979" s="3"/>
      <c r="P979" s="2"/>
      <c r="R979" s="2"/>
      <c r="T979" s="2"/>
      <c r="V979" s="2"/>
    </row>
    <row r="980" spans="2:22" ht="32.1" customHeight="1" x14ac:dyDescent="0.25">
      <c r="B980" s="44" t="str">
        <f>_xlfn.CONCAT( VLOOKUP(tbGemLevels[[#This Row],[Name]],tbGems[],MATCH("Prefix",tbGems[#Headers],0),FALSE),".",tbGemLevels[[#This Row],[Level]]," ",tbGemLevels[[#This Row],[Name]])</f>
        <v>6.14.17.18 Arcanist Brand</v>
      </c>
      <c r="C980" s="2" t="s">
        <v>869</v>
      </c>
      <c r="D980" s="3">
        <v>18</v>
      </c>
      <c r="E980" s="3">
        <v>68</v>
      </c>
      <c r="F980" s="3">
        <v>0</v>
      </c>
      <c r="G980" s="3">
        <v>0</v>
      </c>
      <c r="H980" s="3">
        <v>151</v>
      </c>
      <c r="I980" s="3"/>
      <c r="J980" s="3"/>
      <c r="K980" s="3"/>
      <c r="L980" s="3"/>
      <c r="M980" s="3"/>
      <c r="N980" s="3"/>
      <c r="P980" s="2"/>
      <c r="R980" s="2"/>
      <c r="T980" s="2"/>
      <c r="V980" s="2"/>
    </row>
    <row r="981" spans="2:22" ht="32.1" customHeight="1" x14ac:dyDescent="0.25">
      <c r="B981" s="44" t="str">
        <f>_xlfn.CONCAT( VLOOKUP(tbGemLevels[[#This Row],[Name]],tbGems[],MATCH("Prefix",tbGems[#Headers],0),FALSE),".",tbGemLevels[[#This Row],[Level]]," ",tbGemLevels[[#This Row],[Name]])</f>
        <v>6.14.17.19 Arcanist Brand</v>
      </c>
      <c r="C981" s="2" t="s">
        <v>869</v>
      </c>
      <c r="D981" s="3">
        <v>19</v>
      </c>
      <c r="E981" s="3">
        <v>69</v>
      </c>
      <c r="F981" s="3">
        <v>0</v>
      </c>
      <c r="G981" s="3">
        <v>0</v>
      </c>
      <c r="H981" s="3">
        <v>153</v>
      </c>
      <c r="I981" s="3"/>
      <c r="J981" s="3"/>
      <c r="K981" s="3"/>
      <c r="L981" s="3"/>
      <c r="M981" s="3"/>
      <c r="N981" s="3"/>
      <c r="P981" s="2"/>
      <c r="R981" s="2"/>
      <c r="T981" s="2"/>
      <c r="V981" s="2"/>
    </row>
    <row r="982" spans="2:22" ht="32.1" customHeight="1" x14ac:dyDescent="0.25">
      <c r="B982" s="44" t="str">
        <f>_xlfn.CONCAT( VLOOKUP(tbGemLevels[[#This Row],[Name]],tbGems[],MATCH("Prefix",tbGems[#Headers],0),FALSE),".",tbGemLevels[[#This Row],[Level]]," ",tbGemLevels[[#This Row],[Name]])</f>
        <v>6.14.17.20 Arcanist Brand</v>
      </c>
      <c r="C982" s="2" t="s">
        <v>869</v>
      </c>
      <c r="D982" s="3">
        <v>20</v>
      </c>
      <c r="E982" s="3">
        <v>70</v>
      </c>
      <c r="F982" s="3">
        <v>0</v>
      </c>
      <c r="G982" s="3">
        <v>0</v>
      </c>
      <c r="H982" s="3">
        <v>155</v>
      </c>
      <c r="I982" s="3"/>
      <c r="J982" s="3"/>
      <c r="K982" s="3"/>
      <c r="L982" s="3"/>
      <c r="M982" s="3"/>
      <c r="N982" s="3"/>
      <c r="P982" s="2"/>
      <c r="R982" s="2"/>
      <c r="T982" s="2"/>
      <c r="V982" s="2"/>
    </row>
    <row r="983" spans="2:22" ht="32.1" customHeight="1" x14ac:dyDescent="0.25">
      <c r="B983" s="44" t="str">
        <f>_xlfn.CONCAT( VLOOKUP(tbGemLevels[[#This Row],[Name]],tbGems[],MATCH("Prefix",tbGems[#Headers],0),FALSE),".",tbGemLevels[[#This Row],[Level]]," ",tbGemLevels[[#This Row],[Name]])</f>
        <v>6.14.17.21 Arcanist Brand</v>
      </c>
      <c r="C983" s="2" t="s">
        <v>869</v>
      </c>
      <c r="D983" s="3">
        <v>21</v>
      </c>
      <c r="E983" s="3">
        <v>72</v>
      </c>
      <c r="F983" s="3">
        <v>0</v>
      </c>
      <c r="G983" s="3">
        <v>0</v>
      </c>
      <c r="H983" s="3">
        <v>159</v>
      </c>
      <c r="I983" s="3"/>
      <c r="J983" s="3"/>
      <c r="K983" s="3"/>
      <c r="L983" s="3"/>
      <c r="M983" s="3"/>
      <c r="N983" s="3"/>
      <c r="P983" s="2"/>
      <c r="R983" s="2"/>
      <c r="T983" s="2"/>
      <c r="V983" s="2"/>
    </row>
    <row r="984" spans="2:22" ht="32.1" customHeight="1" x14ac:dyDescent="0.25">
      <c r="B984" s="44" t="str">
        <f>_xlfn.CONCAT( VLOOKUP(tbGemLevels[[#This Row],[Name]],tbGems[],MATCH("Prefix",tbGems[#Headers],0),FALSE),".",tbGemLevels[[#This Row],[Level]]," ",tbGemLevels[[#This Row],[Name]])</f>
        <v>6.14.17.22 Arcanist Brand</v>
      </c>
      <c r="C984" s="2" t="s">
        <v>869</v>
      </c>
      <c r="D984" s="3">
        <v>22</v>
      </c>
      <c r="E984" s="3">
        <v>74</v>
      </c>
      <c r="F984" s="3">
        <v>0</v>
      </c>
      <c r="G984" s="3">
        <v>0</v>
      </c>
      <c r="H984" s="3" t="s">
        <v>269</v>
      </c>
      <c r="I984" s="3"/>
      <c r="J984" s="3"/>
      <c r="K984" s="3"/>
      <c r="L984" s="3"/>
      <c r="M984" s="3"/>
      <c r="N984" s="3"/>
      <c r="P984" s="2"/>
      <c r="R984" s="2"/>
      <c r="T984" s="2"/>
      <c r="V984" s="2"/>
    </row>
    <row r="985" spans="2:22" ht="32.1" customHeight="1" x14ac:dyDescent="0.25">
      <c r="B985" s="44" t="str">
        <f>_xlfn.CONCAT( VLOOKUP(tbGemLevels[[#This Row],[Name]],tbGems[],MATCH("Prefix",tbGems[#Headers],0),FALSE),".",tbGemLevels[[#This Row],[Level]]," ",tbGemLevels[[#This Row],[Name]])</f>
        <v>6.14.17.23 Arcanist Brand</v>
      </c>
      <c r="C985" s="2" t="s">
        <v>869</v>
      </c>
      <c r="D985" s="3">
        <v>23</v>
      </c>
      <c r="E985" s="3">
        <v>76</v>
      </c>
      <c r="F985" s="3">
        <v>0</v>
      </c>
      <c r="G985" s="3">
        <v>0</v>
      </c>
      <c r="H985" s="3" t="s">
        <v>269</v>
      </c>
      <c r="I985" s="3"/>
      <c r="J985" s="3"/>
      <c r="K985" s="3"/>
      <c r="L985" s="3"/>
      <c r="M985" s="3"/>
      <c r="N985" s="3"/>
      <c r="P985" s="2"/>
      <c r="R985" s="2"/>
      <c r="T985" s="2"/>
      <c r="V985" s="2"/>
    </row>
    <row r="986" spans="2:22" ht="32.1" customHeight="1" x14ac:dyDescent="0.25">
      <c r="B986" s="44" t="str">
        <f>_xlfn.CONCAT( VLOOKUP(tbGemLevels[[#This Row],[Name]],tbGems[],MATCH("Prefix",tbGems[#Headers],0),FALSE),".",tbGemLevels[[#This Row],[Level]]," ",tbGemLevels[[#This Row],[Name]])</f>
        <v>6.14.17.24 Arcanist Brand</v>
      </c>
      <c r="C986" s="2" t="s">
        <v>869</v>
      </c>
      <c r="D986" s="3">
        <v>24</v>
      </c>
      <c r="E986" s="3">
        <v>78</v>
      </c>
      <c r="F986" s="3">
        <v>0</v>
      </c>
      <c r="G986" s="3">
        <v>0</v>
      </c>
      <c r="H986" s="3" t="s">
        <v>269</v>
      </c>
      <c r="I986" s="3"/>
      <c r="J986" s="3"/>
      <c r="K986" s="3"/>
      <c r="L986" s="3"/>
      <c r="M986" s="3"/>
      <c r="N986" s="3"/>
      <c r="P986" s="2"/>
      <c r="R986" s="2"/>
      <c r="T986" s="2"/>
      <c r="V986" s="2"/>
    </row>
    <row r="987" spans="2:22" ht="32.1" customHeight="1" x14ac:dyDescent="0.25">
      <c r="B987" s="44" t="str">
        <f>_xlfn.CONCAT( VLOOKUP(tbGemLevels[[#This Row],[Name]],tbGems[],MATCH("Prefix",tbGems[#Headers],0),FALSE),".",tbGemLevels[[#This Row],[Level]]," ",tbGemLevels[[#This Row],[Name]])</f>
        <v>6.14.17.25 Arcanist Brand</v>
      </c>
      <c r="C987" s="2" t="s">
        <v>869</v>
      </c>
      <c r="D987" s="3">
        <v>25</v>
      </c>
      <c r="E987" s="3">
        <v>80</v>
      </c>
      <c r="F987" s="3">
        <v>0</v>
      </c>
      <c r="G987" s="3">
        <v>0</v>
      </c>
      <c r="H987" s="3" t="s">
        <v>269</v>
      </c>
      <c r="I987" s="3"/>
      <c r="J987" s="3"/>
      <c r="K987" s="3"/>
      <c r="L987" s="3"/>
      <c r="M987" s="3"/>
      <c r="N987" s="3"/>
      <c r="P987" s="2"/>
      <c r="R987" s="2"/>
      <c r="T987" s="2"/>
      <c r="V987" s="2"/>
    </row>
    <row r="988" spans="2:22" ht="32.1" customHeight="1" x14ac:dyDescent="0.25">
      <c r="B988" s="44" t="str">
        <f>_xlfn.CONCAT( VLOOKUP(tbGemLevels[[#This Row],[Name]],tbGems[],MATCH("Prefix",tbGems[#Headers],0),FALSE),".",tbGemLevels[[#This Row],[Level]]," ",tbGemLevels[[#This Row],[Name]])</f>
        <v>6.14.17.26 Arcanist Brand</v>
      </c>
      <c r="C988" s="2" t="s">
        <v>869</v>
      </c>
      <c r="D988" s="3">
        <v>26</v>
      </c>
      <c r="E988" s="3">
        <v>82</v>
      </c>
      <c r="F988" s="3">
        <v>0</v>
      </c>
      <c r="G988" s="3">
        <v>0</v>
      </c>
      <c r="H988" s="3" t="s">
        <v>269</v>
      </c>
      <c r="I988" s="3"/>
      <c r="J988" s="3"/>
      <c r="K988" s="3"/>
      <c r="L988" s="3"/>
      <c r="M988" s="3"/>
      <c r="N988" s="3"/>
      <c r="P988" s="2"/>
      <c r="R988" s="2"/>
      <c r="T988" s="2"/>
      <c r="V988" s="2"/>
    </row>
    <row r="989" spans="2:22" ht="32.1" customHeight="1" x14ac:dyDescent="0.25">
      <c r="B989" s="44" t="str">
        <f>_xlfn.CONCAT( VLOOKUP(tbGemLevels[[#This Row],[Name]],tbGems[],MATCH("Prefix",tbGems[#Headers],0),FALSE),".",tbGemLevels[[#This Row],[Level]]," ",tbGemLevels[[#This Row],[Name]])</f>
        <v>6.14.17.27 Arcanist Brand</v>
      </c>
      <c r="C989" s="2" t="s">
        <v>869</v>
      </c>
      <c r="D989" s="3">
        <v>27</v>
      </c>
      <c r="E989" s="3">
        <v>84</v>
      </c>
      <c r="F989" s="3">
        <v>0</v>
      </c>
      <c r="G989" s="3">
        <v>0</v>
      </c>
      <c r="H989" s="3" t="s">
        <v>269</v>
      </c>
      <c r="I989" s="3"/>
      <c r="J989" s="3"/>
      <c r="K989" s="3"/>
      <c r="L989" s="3"/>
      <c r="M989" s="3"/>
      <c r="N989" s="3"/>
      <c r="P989" s="2"/>
      <c r="R989" s="2"/>
      <c r="T989" s="2"/>
      <c r="V989" s="2"/>
    </row>
    <row r="990" spans="2:22" ht="32.1" customHeight="1" x14ac:dyDescent="0.25">
      <c r="B990" s="44" t="str">
        <f>_xlfn.CONCAT( VLOOKUP(tbGemLevels[[#This Row],[Name]],tbGems[],MATCH("Prefix",tbGems[#Headers],0),FALSE),".",tbGemLevels[[#This Row],[Level]]," ",tbGemLevels[[#This Row],[Name]])</f>
        <v>6.14.17.28 Arcanist Brand</v>
      </c>
      <c r="C990" s="2" t="s">
        <v>869</v>
      </c>
      <c r="D990" s="3">
        <v>28</v>
      </c>
      <c r="E990" s="3">
        <v>86</v>
      </c>
      <c r="F990" s="3">
        <v>0</v>
      </c>
      <c r="G990" s="3">
        <v>0</v>
      </c>
      <c r="H990" s="3" t="s">
        <v>269</v>
      </c>
      <c r="I990" s="3"/>
      <c r="J990" s="3"/>
      <c r="K990" s="3"/>
      <c r="L990" s="3"/>
      <c r="M990" s="3"/>
      <c r="N990" s="3"/>
      <c r="P990" s="2"/>
      <c r="R990" s="2"/>
      <c r="T990" s="2"/>
      <c r="V990" s="2"/>
    </row>
    <row r="991" spans="2:22" ht="32.1" customHeight="1" x14ac:dyDescent="0.25">
      <c r="B991" s="44" t="str">
        <f>_xlfn.CONCAT( VLOOKUP(tbGemLevels[[#This Row],[Name]],tbGems[],MATCH("Prefix",tbGems[#Headers],0),FALSE),".",tbGemLevels[[#This Row],[Level]]," ",tbGemLevels[[#This Row],[Name]])</f>
        <v>6.14.17.29 Arcanist Brand</v>
      </c>
      <c r="C991" s="2" t="s">
        <v>869</v>
      </c>
      <c r="D991" s="3">
        <v>29</v>
      </c>
      <c r="E991" s="3">
        <v>88</v>
      </c>
      <c r="F991" s="3">
        <v>0</v>
      </c>
      <c r="G991" s="3">
        <v>0</v>
      </c>
      <c r="H991" s="3" t="s">
        <v>269</v>
      </c>
      <c r="I991" s="3"/>
      <c r="J991" s="3"/>
      <c r="K991" s="3"/>
      <c r="L991" s="3"/>
      <c r="M991" s="3"/>
      <c r="N991" s="3"/>
      <c r="P991" s="2"/>
      <c r="R991" s="2"/>
      <c r="T991" s="2"/>
      <c r="V991" s="2"/>
    </row>
    <row r="992" spans="2:22" ht="32.1" customHeight="1" x14ac:dyDescent="0.25">
      <c r="B992" s="44" t="str">
        <f>_xlfn.CONCAT( VLOOKUP(tbGemLevels[[#This Row],[Name]],tbGems[],MATCH("Prefix",tbGems[#Headers],0),FALSE),".",tbGemLevels[[#This Row],[Level]]," ",tbGemLevels[[#This Row],[Name]])</f>
        <v>6.14.17.30 Arcanist Brand</v>
      </c>
      <c r="C992" s="2" t="s">
        <v>869</v>
      </c>
      <c r="D992" s="3">
        <v>30</v>
      </c>
      <c r="E992" s="3">
        <v>90</v>
      </c>
      <c r="F992" s="3">
        <v>0</v>
      </c>
      <c r="G992" s="3">
        <v>0</v>
      </c>
      <c r="H992" s="3" t="s">
        <v>269</v>
      </c>
      <c r="I992" s="3"/>
      <c r="J992" s="3"/>
      <c r="K992" s="3"/>
      <c r="L992" s="3"/>
      <c r="M992" s="3"/>
      <c r="N992" s="3"/>
      <c r="P992" s="2"/>
      <c r="R992" s="2"/>
      <c r="T992" s="2"/>
      <c r="V992" s="2"/>
    </row>
    <row r="993" spans="2:22" ht="32.1" customHeight="1" x14ac:dyDescent="0.25">
      <c r="B993" s="44" t="str">
        <f>_xlfn.CONCAT( VLOOKUP(tbGemLevels[[#This Row],[Name]],tbGems[],MATCH("Prefix",tbGems[#Headers],0),FALSE),".",tbGemLevels[[#This Row],[Level]]," ",tbGemLevels[[#This Row],[Name]])</f>
        <v>6.14.17.31 Arcanist Brand</v>
      </c>
      <c r="C993" s="2" t="s">
        <v>869</v>
      </c>
      <c r="D993" s="3">
        <v>31</v>
      </c>
      <c r="E993" s="3">
        <v>91</v>
      </c>
      <c r="F993" s="3">
        <v>0</v>
      </c>
      <c r="G993" s="3">
        <v>0</v>
      </c>
      <c r="H993" s="3" t="s">
        <v>269</v>
      </c>
      <c r="I993" s="3"/>
      <c r="J993" s="3"/>
      <c r="K993" s="3"/>
      <c r="L993" s="3"/>
      <c r="M993" s="3"/>
      <c r="N993" s="3"/>
      <c r="P993" s="2"/>
      <c r="R993" s="2"/>
      <c r="T993" s="2"/>
      <c r="V993" s="2"/>
    </row>
    <row r="994" spans="2:22" ht="32.1" customHeight="1" x14ac:dyDescent="0.25">
      <c r="B994" s="44" t="str">
        <f>_xlfn.CONCAT( VLOOKUP(tbGemLevels[[#This Row],[Name]],tbGems[],MATCH("Prefix",tbGems[#Headers],0),FALSE),".",tbGemLevels[[#This Row],[Level]]," ",tbGemLevels[[#This Row],[Name]])</f>
        <v>6.14.17.32 Arcanist Brand</v>
      </c>
      <c r="C994" s="2" t="s">
        <v>869</v>
      </c>
      <c r="D994" s="3">
        <v>32</v>
      </c>
      <c r="E994" s="3">
        <v>92</v>
      </c>
      <c r="F994" s="3">
        <v>0</v>
      </c>
      <c r="G994" s="3">
        <v>0</v>
      </c>
      <c r="H994" s="3" t="s">
        <v>269</v>
      </c>
      <c r="I994" s="3"/>
      <c r="J994" s="3"/>
      <c r="K994" s="3"/>
      <c r="L994" s="3"/>
      <c r="M994" s="3"/>
      <c r="N994" s="3"/>
      <c r="P994" s="2"/>
      <c r="R994" s="2"/>
      <c r="T994" s="2"/>
      <c r="V994" s="2"/>
    </row>
    <row r="995" spans="2:22" ht="32.1" customHeight="1" x14ac:dyDescent="0.25">
      <c r="B995" s="44" t="str">
        <f>_xlfn.CONCAT( VLOOKUP(tbGemLevels[[#This Row],[Name]],tbGems[],MATCH("Prefix",tbGems[#Headers],0),FALSE),".",tbGemLevels[[#This Row],[Level]]," ",tbGemLevels[[#This Row],[Name]])</f>
        <v>6.14.17.33 Arcanist Brand</v>
      </c>
      <c r="C995" s="2" t="s">
        <v>869</v>
      </c>
      <c r="D995" s="3">
        <v>33</v>
      </c>
      <c r="E995" s="3">
        <v>93</v>
      </c>
      <c r="F995" s="3">
        <v>0</v>
      </c>
      <c r="G995" s="3">
        <v>0</v>
      </c>
      <c r="H995" s="3" t="s">
        <v>269</v>
      </c>
      <c r="I995" s="3"/>
      <c r="J995" s="3"/>
      <c r="K995" s="3"/>
      <c r="L995" s="3"/>
      <c r="M995" s="3"/>
      <c r="N995" s="3"/>
      <c r="P995" s="2"/>
      <c r="R995" s="2"/>
      <c r="T995" s="2"/>
      <c r="V995" s="2"/>
    </row>
    <row r="996" spans="2:22" ht="32.1" customHeight="1" x14ac:dyDescent="0.25">
      <c r="B996" s="44" t="str">
        <f>_xlfn.CONCAT( VLOOKUP(tbGemLevels[[#This Row],[Name]],tbGems[],MATCH("Prefix",tbGems[#Headers],0),FALSE),".",tbGemLevels[[#This Row],[Level]]," ",tbGemLevels[[#This Row],[Name]])</f>
        <v>6.14.17.34 Arcanist Brand</v>
      </c>
      <c r="C996" s="2" t="s">
        <v>869</v>
      </c>
      <c r="D996" s="3">
        <v>34</v>
      </c>
      <c r="E996" s="3">
        <v>94</v>
      </c>
      <c r="F996" s="3">
        <v>0</v>
      </c>
      <c r="G996" s="3">
        <v>0</v>
      </c>
      <c r="H996" s="3" t="s">
        <v>269</v>
      </c>
      <c r="I996" s="3"/>
      <c r="J996" s="3"/>
      <c r="K996" s="3"/>
      <c r="L996" s="3"/>
      <c r="M996" s="3"/>
      <c r="N996" s="3"/>
      <c r="P996" s="2"/>
      <c r="R996" s="2"/>
      <c r="T996" s="2"/>
      <c r="V996" s="2"/>
    </row>
    <row r="997" spans="2:22" ht="32.1" customHeight="1" x14ac:dyDescent="0.25">
      <c r="B997" s="44" t="str">
        <f>_xlfn.CONCAT( VLOOKUP(tbGemLevels[[#This Row],[Name]],tbGems[],MATCH("Prefix",tbGems[#Headers],0),FALSE),".",tbGemLevels[[#This Row],[Level]]," ",tbGemLevels[[#This Row],[Name]])</f>
        <v>6.14.17.35 Arcanist Brand</v>
      </c>
      <c r="C997" s="2" t="s">
        <v>869</v>
      </c>
      <c r="D997" s="3">
        <v>35</v>
      </c>
      <c r="E997" s="3">
        <v>95</v>
      </c>
      <c r="F997" s="3">
        <v>0</v>
      </c>
      <c r="G997" s="3">
        <v>0</v>
      </c>
      <c r="H997" s="3" t="s">
        <v>269</v>
      </c>
      <c r="I997" s="3"/>
      <c r="J997" s="3"/>
      <c r="K997" s="3"/>
      <c r="L997" s="3"/>
      <c r="M997" s="3"/>
      <c r="N997" s="3"/>
      <c r="P997" s="2"/>
      <c r="R997" s="2"/>
      <c r="T997" s="2"/>
      <c r="V997" s="2"/>
    </row>
    <row r="998" spans="2:22" ht="32.1" customHeight="1" x14ac:dyDescent="0.25">
      <c r="B998" s="44" t="str">
        <f>_xlfn.CONCAT( VLOOKUP(tbGemLevels[[#This Row],[Name]],tbGems[],MATCH("Prefix",tbGems[#Headers],0),FALSE),".",tbGemLevels[[#This Row],[Level]]," ",tbGemLevels[[#This Row],[Name]])</f>
        <v>6.14.17.36 Arcanist Brand</v>
      </c>
      <c r="C998" s="2" t="s">
        <v>869</v>
      </c>
      <c r="D998" s="3">
        <v>36</v>
      </c>
      <c r="E998" s="3">
        <v>96</v>
      </c>
      <c r="F998" s="3">
        <v>0</v>
      </c>
      <c r="G998" s="3">
        <v>0</v>
      </c>
      <c r="H998" s="3" t="s">
        <v>269</v>
      </c>
      <c r="I998" s="3"/>
      <c r="J998" s="3"/>
      <c r="K998" s="3"/>
      <c r="L998" s="3"/>
      <c r="M998" s="3"/>
      <c r="N998" s="3"/>
      <c r="P998" s="2"/>
      <c r="R998" s="2"/>
      <c r="T998" s="2"/>
      <c r="V998" s="2"/>
    </row>
    <row r="999" spans="2:22" ht="32.1" customHeight="1" x14ac:dyDescent="0.25">
      <c r="B999" s="44" t="str">
        <f>_xlfn.CONCAT( VLOOKUP(tbGemLevels[[#This Row],[Name]],tbGems[],MATCH("Prefix",tbGems[#Headers],0),FALSE),".",tbGemLevels[[#This Row],[Level]]," ",tbGemLevels[[#This Row],[Name]])</f>
        <v>6.14.17.37 Arcanist Brand</v>
      </c>
      <c r="C999" s="2" t="s">
        <v>869</v>
      </c>
      <c r="D999" s="3">
        <v>37</v>
      </c>
      <c r="E999" s="3">
        <v>97</v>
      </c>
      <c r="F999" s="3">
        <v>0</v>
      </c>
      <c r="G999" s="3">
        <v>0</v>
      </c>
      <c r="H999" s="3" t="s">
        <v>269</v>
      </c>
      <c r="I999" s="3"/>
      <c r="J999" s="3"/>
      <c r="K999" s="3"/>
      <c r="L999" s="3"/>
      <c r="M999" s="3"/>
      <c r="N999" s="3"/>
      <c r="P999" s="2"/>
      <c r="R999" s="2"/>
      <c r="T999" s="2"/>
      <c r="V999" s="2"/>
    </row>
    <row r="1000" spans="2:22" ht="32.1" customHeight="1" x14ac:dyDescent="0.25">
      <c r="B1000" s="44" t="str">
        <f>_xlfn.CONCAT( VLOOKUP(tbGemLevels[[#This Row],[Name]],tbGems[],MATCH("Prefix",tbGems[#Headers],0),FALSE),".",tbGemLevels[[#This Row],[Level]]," ",tbGemLevels[[#This Row],[Name]])</f>
        <v>6.14.17.38 Arcanist Brand</v>
      </c>
      <c r="C1000" s="2" t="s">
        <v>869</v>
      </c>
      <c r="D1000" s="3">
        <v>38</v>
      </c>
      <c r="E1000" s="3">
        <v>98</v>
      </c>
      <c r="F1000" s="3">
        <v>0</v>
      </c>
      <c r="G1000" s="3">
        <v>0</v>
      </c>
      <c r="H1000" s="3" t="s">
        <v>269</v>
      </c>
      <c r="I1000" s="3"/>
      <c r="J1000" s="3"/>
      <c r="K1000" s="3"/>
      <c r="L1000" s="3"/>
      <c r="M1000" s="3"/>
      <c r="N1000" s="3"/>
      <c r="P1000" s="2"/>
      <c r="R1000" s="2"/>
      <c r="T1000" s="2"/>
      <c r="V1000" s="2"/>
    </row>
    <row r="1001" spans="2:22" ht="32.1" customHeight="1" x14ac:dyDescent="0.25">
      <c r="B1001" s="44" t="str">
        <f>_xlfn.CONCAT( VLOOKUP(tbGemLevels[[#This Row],[Name]],tbGems[],MATCH("Prefix",tbGems[#Headers],0),FALSE),".",tbGemLevels[[#This Row],[Level]]," ",tbGemLevels[[#This Row],[Name]])</f>
        <v>6.14.17.39 Arcanist Brand</v>
      </c>
      <c r="C1001" s="2" t="s">
        <v>869</v>
      </c>
      <c r="D1001" s="3">
        <v>39</v>
      </c>
      <c r="E1001" s="3">
        <v>99</v>
      </c>
      <c r="F1001" s="3">
        <v>0</v>
      </c>
      <c r="G1001" s="3">
        <v>0</v>
      </c>
      <c r="H1001" s="3" t="s">
        <v>269</v>
      </c>
      <c r="I1001" s="3"/>
      <c r="J1001" s="3"/>
      <c r="K1001" s="3"/>
      <c r="L1001" s="3"/>
      <c r="M1001" s="3"/>
      <c r="N1001" s="3"/>
      <c r="P1001" s="2"/>
      <c r="R1001" s="2"/>
      <c r="T1001" s="2"/>
      <c r="V1001" s="2"/>
    </row>
    <row r="1002" spans="2:22" ht="32.1" customHeight="1" x14ac:dyDescent="0.25">
      <c r="B1002" s="44" t="str">
        <f>_xlfn.CONCAT( VLOOKUP(tbGemLevels[[#This Row],[Name]],tbGems[],MATCH("Prefix",tbGems[#Headers],0),FALSE),".",tbGemLevels[[#This Row],[Level]]," ",tbGemLevels[[#This Row],[Name]])</f>
        <v>6.14.17.40 Arcanist Brand</v>
      </c>
      <c r="C1002" s="2" t="s">
        <v>869</v>
      </c>
      <c r="D1002" s="3">
        <v>40</v>
      </c>
      <c r="E1002" s="3">
        <v>100</v>
      </c>
      <c r="F1002" s="3">
        <v>0</v>
      </c>
      <c r="G1002" s="3">
        <v>0</v>
      </c>
      <c r="H1002" s="3" t="s">
        <v>269</v>
      </c>
      <c r="I1002" s="3"/>
      <c r="J1002" s="3"/>
      <c r="K1002" s="3"/>
      <c r="L1002" s="3"/>
      <c r="M1002" s="3"/>
      <c r="N1002" s="3"/>
      <c r="P1002" s="2"/>
      <c r="R1002" s="2"/>
      <c r="T1002" s="2"/>
      <c r="V1002" s="2"/>
    </row>
    <row r="1003" spans="2:22" ht="32.1" customHeight="1" x14ac:dyDescent="0.25">
      <c r="B1003" s="44" t="str">
        <f>_xlfn.CONCAT( VLOOKUP(tbGemLevels[[#This Row],[Name]],tbGems[],MATCH("Prefix",tbGems[#Headers],0),FALSE),".",tbGemLevels[[#This Row],[Level]]," ",tbGemLevels[[#This Row],[Name]])</f>
        <v>6.14.114.1 Conductivity</v>
      </c>
      <c r="C1003" s="35" t="s">
        <v>212</v>
      </c>
      <c r="D1003" s="3">
        <v>1</v>
      </c>
      <c r="E1003" s="3">
        <v>24</v>
      </c>
      <c r="F1003" s="3">
        <v>0</v>
      </c>
      <c r="G1003" s="3">
        <v>0</v>
      </c>
      <c r="H1003" s="3">
        <v>58</v>
      </c>
      <c r="I1003" s="3"/>
      <c r="J1003" s="3"/>
      <c r="K1003" s="3"/>
      <c r="L1003" s="3"/>
      <c r="M1003" s="3"/>
      <c r="N1003" s="3"/>
      <c r="P1003" s="2"/>
      <c r="R1003" s="2"/>
      <c r="T1003" s="2"/>
      <c r="V1003" s="2"/>
    </row>
    <row r="1004" spans="2:22" ht="32.1" customHeight="1" x14ac:dyDescent="0.25">
      <c r="B1004" s="44" t="str">
        <f>_xlfn.CONCAT( VLOOKUP(tbGemLevels[[#This Row],[Name]],tbGems[],MATCH("Prefix",tbGems[#Headers],0),FALSE),".",tbGemLevels[[#This Row],[Level]]," ",tbGemLevels[[#This Row],[Name]])</f>
        <v>6.14.114.2 Conductivity</v>
      </c>
      <c r="C1004" s="35" t="s">
        <v>212</v>
      </c>
      <c r="D1004" s="3">
        <v>2</v>
      </c>
      <c r="E1004" s="3">
        <v>27</v>
      </c>
      <c r="F1004" s="3">
        <v>0</v>
      </c>
      <c r="G1004" s="3">
        <v>0</v>
      </c>
      <c r="H1004" s="3">
        <v>64</v>
      </c>
      <c r="I1004" s="3"/>
      <c r="J1004" s="3"/>
      <c r="K1004" s="3"/>
      <c r="L1004" s="3"/>
      <c r="M1004" s="3"/>
      <c r="N1004" s="3"/>
      <c r="P1004" s="2"/>
      <c r="R1004" s="2"/>
      <c r="T1004" s="2"/>
      <c r="V1004" s="2"/>
    </row>
    <row r="1005" spans="2:22" ht="32.1" customHeight="1" x14ac:dyDescent="0.25">
      <c r="B1005" s="44" t="str">
        <f>_xlfn.CONCAT( VLOOKUP(tbGemLevels[[#This Row],[Name]],tbGems[],MATCH("Prefix",tbGems[#Headers],0),FALSE),".",tbGemLevels[[#This Row],[Level]]," ",tbGemLevels[[#This Row],[Name]])</f>
        <v>6.14.114.3 Conductivity</v>
      </c>
      <c r="C1005" s="35" t="s">
        <v>212</v>
      </c>
      <c r="D1005" s="3">
        <v>3</v>
      </c>
      <c r="E1005" s="3">
        <v>30</v>
      </c>
      <c r="F1005" s="3">
        <v>0</v>
      </c>
      <c r="G1005" s="3">
        <v>0</v>
      </c>
      <c r="H1005" s="3">
        <v>71</v>
      </c>
      <c r="I1005" s="3"/>
      <c r="J1005" s="3"/>
      <c r="K1005" s="3"/>
      <c r="L1005" s="3"/>
      <c r="M1005" s="3"/>
      <c r="N1005" s="3"/>
      <c r="P1005" s="2"/>
      <c r="R1005" s="2"/>
      <c r="T1005" s="2"/>
      <c r="V1005" s="2"/>
    </row>
    <row r="1006" spans="2:22" ht="32.1" customHeight="1" x14ac:dyDescent="0.25">
      <c r="B1006" s="44" t="str">
        <f>_xlfn.CONCAT( VLOOKUP(tbGemLevels[[#This Row],[Name]],tbGems[],MATCH("Prefix",tbGems[#Headers],0),FALSE),".",tbGemLevels[[#This Row],[Level]]," ",tbGemLevels[[#This Row],[Name]])</f>
        <v>6.14.114.4 Conductivity</v>
      </c>
      <c r="C1006" s="35" t="s">
        <v>212</v>
      </c>
      <c r="D1006" s="3">
        <v>4</v>
      </c>
      <c r="E1006" s="3">
        <v>33</v>
      </c>
      <c r="F1006" s="3">
        <v>0</v>
      </c>
      <c r="G1006" s="3">
        <v>0</v>
      </c>
      <c r="H1006" s="3">
        <v>77</v>
      </c>
      <c r="I1006" s="3"/>
      <c r="J1006" s="3"/>
      <c r="K1006" s="3"/>
      <c r="L1006" s="3"/>
      <c r="M1006" s="3"/>
      <c r="N1006" s="3"/>
      <c r="P1006" s="2"/>
      <c r="R1006" s="2"/>
      <c r="T1006" s="2"/>
      <c r="V1006" s="2"/>
    </row>
    <row r="1007" spans="2:22" ht="32.1" customHeight="1" x14ac:dyDescent="0.25">
      <c r="B1007" s="44" t="str">
        <f>_xlfn.CONCAT( VLOOKUP(tbGemLevels[[#This Row],[Name]],tbGems[],MATCH("Prefix",tbGems[#Headers],0),FALSE),".",tbGemLevels[[#This Row],[Level]]," ",tbGemLevels[[#This Row],[Name]])</f>
        <v>6.14.114.5 Conductivity</v>
      </c>
      <c r="C1007" s="35" t="s">
        <v>212</v>
      </c>
      <c r="D1007" s="3">
        <v>5</v>
      </c>
      <c r="E1007" s="3">
        <v>36</v>
      </c>
      <c r="F1007" s="3">
        <v>0</v>
      </c>
      <c r="G1007" s="3">
        <v>0</v>
      </c>
      <c r="H1007" s="3">
        <v>83</v>
      </c>
      <c r="I1007" s="3"/>
      <c r="J1007" s="3"/>
      <c r="K1007" s="3"/>
      <c r="L1007" s="3"/>
      <c r="M1007" s="3"/>
      <c r="N1007" s="3"/>
      <c r="P1007" s="2"/>
      <c r="R1007" s="2"/>
      <c r="T1007" s="2"/>
      <c r="V1007" s="2"/>
    </row>
    <row r="1008" spans="2:22" ht="32.1" customHeight="1" x14ac:dyDescent="0.25">
      <c r="B1008" s="44" t="str">
        <f>_xlfn.CONCAT( VLOOKUP(tbGemLevels[[#This Row],[Name]],tbGems[],MATCH("Prefix",tbGems[#Headers],0),FALSE),".",tbGemLevels[[#This Row],[Level]]," ",tbGemLevels[[#This Row],[Name]])</f>
        <v>6.14.114.6 Conductivity</v>
      </c>
      <c r="C1008" s="35" t="s">
        <v>212</v>
      </c>
      <c r="D1008" s="3">
        <v>6</v>
      </c>
      <c r="E1008" s="3">
        <v>39</v>
      </c>
      <c r="F1008" s="3">
        <v>0</v>
      </c>
      <c r="G1008" s="3">
        <v>0</v>
      </c>
      <c r="H1008" s="3">
        <v>90</v>
      </c>
      <c r="I1008" s="3"/>
      <c r="J1008" s="3"/>
      <c r="K1008" s="3"/>
      <c r="L1008" s="3"/>
      <c r="M1008" s="3"/>
      <c r="N1008" s="3"/>
      <c r="P1008" s="2"/>
      <c r="R1008" s="2"/>
      <c r="T1008" s="2"/>
      <c r="V1008" s="2"/>
    </row>
    <row r="1009" spans="2:22" ht="32.1" customHeight="1" x14ac:dyDescent="0.25">
      <c r="B1009" s="44" t="str">
        <f>_xlfn.CONCAT( VLOOKUP(tbGemLevels[[#This Row],[Name]],tbGems[],MATCH("Prefix",tbGems[#Headers],0),FALSE),".",tbGemLevels[[#This Row],[Level]]," ",tbGemLevels[[#This Row],[Name]])</f>
        <v>6.14.114.7 Conductivity</v>
      </c>
      <c r="C1009" s="35" t="s">
        <v>212</v>
      </c>
      <c r="D1009" s="3">
        <v>7</v>
      </c>
      <c r="E1009" s="3">
        <v>42</v>
      </c>
      <c r="F1009" s="3">
        <v>0</v>
      </c>
      <c r="G1009" s="3">
        <v>0</v>
      </c>
      <c r="H1009" s="3">
        <v>96</v>
      </c>
      <c r="I1009" s="3"/>
      <c r="J1009" s="3"/>
      <c r="K1009" s="3"/>
      <c r="L1009" s="3"/>
      <c r="M1009" s="3"/>
      <c r="N1009" s="3"/>
      <c r="P1009" s="2"/>
      <c r="R1009" s="2"/>
      <c r="T1009" s="2"/>
      <c r="V1009" s="2"/>
    </row>
    <row r="1010" spans="2:22" ht="32.1" customHeight="1" x14ac:dyDescent="0.25">
      <c r="B1010" s="44" t="str">
        <f>_xlfn.CONCAT( VLOOKUP(tbGemLevels[[#This Row],[Name]],tbGems[],MATCH("Prefix",tbGems[#Headers],0),FALSE),".",tbGemLevels[[#This Row],[Level]]," ",tbGemLevels[[#This Row],[Name]])</f>
        <v>6.14.114.8 Conductivity</v>
      </c>
      <c r="C1010" s="35" t="s">
        <v>212</v>
      </c>
      <c r="D1010" s="3">
        <v>8</v>
      </c>
      <c r="E1010" s="3">
        <v>45</v>
      </c>
      <c r="F1010" s="3">
        <v>0</v>
      </c>
      <c r="G1010" s="3">
        <v>0</v>
      </c>
      <c r="H1010" s="3">
        <v>102</v>
      </c>
      <c r="I1010" s="3"/>
      <c r="J1010" s="3"/>
      <c r="K1010" s="3"/>
      <c r="L1010" s="3"/>
      <c r="M1010" s="3"/>
      <c r="N1010" s="3"/>
      <c r="P1010" s="2"/>
      <c r="R1010" s="2"/>
      <c r="T1010" s="2"/>
      <c r="V1010" s="2"/>
    </row>
    <row r="1011" spans="2:22" ht="32.1" customHeight="1" x14ac:dyDescent="0.25">
      <c r="B1011" s="44" t="str">
        <f>_xlfn.CONCAT( VLOOKUP(tbGemLevels[[#This Row],[Name]],tbGems[],MATCH("Prefix",tbGems[#Headers],0),FALSE),".",tbGemLevels[[#This Row],[Level]]," ",tbGemLevels[[#This Row],[Name]])</f>
        <v>6.14.114.9 Conductivity</v>
      </c>
      <c r="C1011" s="35" t="s">
        <v>212</v>
      </c>
      <c r="D1011" s="3">
        <v>9</v>
      </c>
      <c r="E1011" s="3">
        <v>48</v>
      </c>
      <c r="F1011" s="3">
        <v>0</v>
      </c>
      <c r="G1011" s="3">
        <v>0</v>
      </c>
      <c r="H1011" s="3">
        <v>109</v>
      </c>
      <c r="I1011" s="3"/>
      <c r="J1011" s="3"/>
      <c r="K1011" s="3"/>
      <c r="L1011" s="3"/>
      <c r="M1011" s="3"/>
      <c r="N1011" s="3"/>
      <c r="P1011" s="2"/>
      <c r="R1011" s="2"/>
      <c r="T1011" s="2"/>
      <c r="V1011" s="2"/>
    </row>
    <row r="1012" spans="2:22" ht="32.1" customHeight="1" x14ac:dyDescent="0.25">
      <c r="B1012" s="44" t="str">
        <f>_xlfn.CONCAT( VLOOKUP(tbGemLevels[[#This Row],[Name]],tbGems[],MATCH("Prefix",tbGems[#Headers],0),FALSE),".",tbGemLevels[[#This Row],[Level]]," ",tbGemLevels[[#This Row],[Name]])</f>
        <v>6.14.114.10 Conductivity</v>
      </c>
      <c r="C1012" s="35" t="s">
        <v>212</v>
      </c>
      <c r="D1012" s="3">
        <v>10</v>
      </c>
      <c r="E1012" s="3">
        <v>50</v>
      </c>
      <c r="F1012" s="3">
        <v>0</v>
      </c>
      <c r="G1012" s="3">
        <v>0</v>
      </c>
      <c r="H1012" s="3">
        <v>113</v>
      </c>
      <c r="I1012" s="3"/>
      <c r="J1012" s="3"/>
      <c r="K1012" s="3"/>
      <c r="L1012" s="3"/>
      <c r="M1012" s="3"/>
      <c r="N1012" s="3"/>
      <c r="P1012" s="2"/>
      <c r="R1012" s="2"/>
      <c r="T1012" s="2"/>
      <c r="V1012" s="2"/>
    </row>
    <row r="1013" spans="2:22" ht="32.1" customHeight="1" x14ac:dyDescent="0.25">
      <c r="B1013" s="44" t="str">
        <f>_xlfn.CONCAT( VLOOKUP(tbGemLevels[[#This Row],[Name]],tbGems[],MATCH("Prefix",tbGems[#Headers],0),FALSE),".",tbGemLevels[[#This Row],[Level]]," ",tbGemLevels[[#This Row],[Name]])</f>
        <v>6.14.114.11 Conductivity</v>
      </c>
      <c r="C1013" s="35" t="s">
        <v>212</v>
      </c>
      <c r="D1013" s="3">
        <v>11</v>
      </c>
      <c r="E1013" s="3">
        <v>52</v>
      </c>
      <c r="F1013" s="3">
        <v>0</v>
      </c>
      <c r="G1013" s="3">
        <v>0</v>
      </c>
      <c r="H1013" s="3">
        <v>117</v>
      </c>
      <c r="I1013" s="3"/>
      <c r="J1013" s="3"/>
      <c r="K1013" s="3"/>
      <c r="L1013" s="3"/>
      <c r="M1013" s="3"/>
      <c r="N1013" s="3"/>
      <c r="P1013" s="2"/>
      <c r="R1013" s="2"/>
      <c r="T1013" s="2"/>
      <c r="V1013" s="2"/>
    </row>
    <row r="1014" spans="2:22" ht="32.1" customHeight="1" x14ac:dyDescent="0.25">
      <c r="B1014" s="44" t="str">
        <f>_xlfn.CONCAT( VLOOKUP(tbGemLevels[[#This Row],[Name]],tbGems[],MATCH("Prefix",tbGems[#Headers],0),FALSE),".",tbGemLevels[[#This Row],[Level]]," ",tbGemLevels[[#This Row],[Name]])</f>
        <v>6.14.114.12 Conductivity</v>
      </c>
      <c r="C1014" s="35" t="s">
        <v>212</v>
      </c>
      <c r="D1014" s="3">
        <v>12</v>
      </c>
      <c r="E1014" s="3">
        <v>54</v>
      </c>
      <c r="F1014" s="3">
        <v>0</v>
      </c>
      <c r="G1014" s="3">
        <v>0</v>
      </c>
      <c r="H1014" s="3">
        <v>121</v>
      </c>
      <c r="I1014" s="3"/>
      <c r="J1014" s="3"/>
      <c r="K1014" s="3"/>
      <c r="L1014" s="3"/>
      <c r="M1014" s="3"/>
      <c r="N1014" s="3"/>
      <c r="P1014" s="2"/>
      <c r="R1014" s="2"/>
      <c r="T1014" s="2"/>
      <c r="V1014" s="2"/>
    </row>
    <row r="1015" spans="2:22" ht="32.1" customHeight="1" x14ac:dyDescent="0.25">
      <c r="B1015" s="44" t="str">
        <f>_xlfn.CONCAT( VLOOKUP(tbGemLevels[[#This Row],[Name]],tbGems[],MATCH("Prefix",tbGems[#Headers],0),FALSE),".",tbGemLevels[[#This Row],[Level]]," ",tbGemLevels[[#This Row],[Name]])</f>
        <v>6.14.114.13 Conductivity</v>
      </c>
      <c r="C1015" s="35" t="s">
        <v>212</v>
      </c>
      <c r="D1015" s="3">
        <v>13</v>
      </c>
      <c r="E1015" s="3">
        <v>56</v>
      </c>
      <c r="F1015" s="3">
        <v>0</v>
      </c>
      <c r="G1015" s="3">
        <v>0</v>
      </c>
      <c r="H1015" s="3">
        <v>125</v>
      </c>
      <c r="I1015" s="3"/>
      <c r="J1015" s="3"/>
      <c r="K1015" s="3"/>
      <c r="L1015" s="3"/>
      <c r="M1015" s="3"/>
      <c r="N1015" s="3"/>
      <c r="P1015" s="2"/>
      <c r="R1015" s="2"/>
      <c r="T1015" s="2"/>
      <c r="V1015" s="2"/>
    </row>
    <row r="1016" spans="2:22" ht="32.1" customHeight="1" x14ac:dyDescent="0.25">
      <c r="B1016" s="44" t="str">
        <f>_xlfn.CONCAT( VLOOKUP(tbGemLevels[[#This Row],[Name]],tbGems[],MATCH("Prefix",tbGems[#Headers],0),FALSE),".",tbGemLevels[[#This Row],[Level]]," ",tbGemLevels[[#This Row],[Name]])</f>
        <v>6.14.114.14 Conductivity</v>
      </c>
      <c r="C1016" s="35" t="s">
        <v>212</v>
      </c>
      <c r="D1016" s="3">
        <v>14</v>
      </c>
      <c r="E1016" s="3">
        <v>58</v>
      </c>
      <c r="F1016" s="3">
        <v>0</v>
      </c>
      <c r="G1016" s="3">
        <v>0</v>
      </c>
      <c r="H1016" s="3">
        <v>130</v>
      </c>
      <c r="I1016" s="3"/>
      <c r="J1016" s="3"/>
      <c r="K1016" s="3"/>
      <c r="L1016" s="3"/>
      <c r="M1016" s="3"/>
      <c r="N1016" s="3"/>
      <c r="P1016" s="2"/>
      <c r="R1016" s="2"/>
      <c r="T1016" s="2"/>
      <c r="V1016" s="2"/>
    </row>
    <row r="1017" spans="2:22" ht="32.1" customHeight="1" x14ac:dyDescent="0.25">
      <c r="B1017" s="44" t="str">
        <f>_xlfn.CONCAT( VLOOKUP(tbGemLevels[[#This Row],[Name]],tbGems[],MATCH("Prefix",tbGems[#Headers],0),FALSE),".",tbGemLevels[[#This Row],[Level]]," ",tbGemLevels[[#This Row],[Name]])</f>
        <v>6.14.114.15 Conductivity</v>
      </c>
      <c r="C1017" s="35" t="s">
        <v>212</v>
      </c>
      <c r="D1017" s="3">
        <v>15</v>
      </c>
      <c r="E1017" s="3">
        <v>60</v>
      </c>
      <c r="F1017" s="3">
        <v>0</v>
      </c>
      <c r="G1017" s="3">
        <v>0</v>
      </c>
      <c r="H1017" s="3">
        <v>134</v>
      </c>
      <c r="I1017" s="3"/>
      <c r="J1017" s="3"/>
      <c r="K1017" s="3"/>
      <c r="L1017" s="3"/>
      <c r="M1017" s="3"/>
      <c r="N1017" s="3"/>
      <c r="P1017" s="2"/>
      <c r="R1017" s="2"/>
      <c r="T1017" s="2"/>
      <c r="V1017" s="2"/>
    </row>
    <row r="1018" spans="2:22" ht="32.1" customHeight="1" x14ac:dyDescent="0.25">
      <c r="B1018" s="44" t="str">
        <f>_xlfn.CONCAT( VLOOKUP(tbGemLevels[[#This Row],[Name]],tbGems[],MATCH("Prefix",tbGems[#Headers],0),FALSE),".",tbGemLevels[[#This Row],[Level]]," ",tbGemLevels[[#This Row],[Name]])</f>
        <v>6.14.114.16 Conductivity</v>
      </c>
      <c r="C1018" s="35" t="s">
        <v>212</v>
      </c>
      <c r="D1018" s="3">
        <v>16</v>
      </c>
      <c r="E1018" s="3">
        <v>62</v>
      </c>
      <c r="F1018" s="3">
        <v>0</v>
      </c>
      <c r="G1018" s="3">
        <v>0</v>
      </c>
      <c r="H1018" s="3">
        <v>138</v>
      </c>
      <c r="I1018" s="3"/>
      <c r="J1018" s="3"/>
      <c r="K1018" s="3"/>
      <c r="L1018" s="3"/>
      <c r="M1018" s="3"/>
      <c r="N1018" s="3"/>
      <c r="P1018" s="2"/>
      <c r="R1018" s="2"/>
      <c r="T1018" s="2"/>
      <c r="V1018" s="2"/>
    </row>
    <row r="1019" spans="2:22" ht="32.1" customHeight="1" x14ac:dyDescent="0.25">
      <c r="B1019" s="44" t="str">
        <f>_xlfn.CONCAT( VLOOKUP(tbGemLevels[[#This Row],[Name]],tbGems[],MATCH("Prefix",tbGems[#Headers],0),FALSE),".",tbGemLevels[[#This Row],[Level]]," ",tbGemLevels[[#This Row],[Name]])</f>
        <v>6.14.114.17 Conductivity</v>
      </c>
      <c r="C1019" s="35" t="s">
        <v>212</v>
      </c>
      <c r="D1019" s="3">
        <v>17</v>
      </c>
      <c r="E1019" s="3">
        <v>64</v>
      </c>
      <c r="F1019" s="3">
        <v>0</v>
      </c>
      <c r="G1019" s="3">
        <v>0</v>
      </c>
      <c r="H1019" s="3">
        <v>142</v>
      </c>
      <c r="I1019" s="3"/>
      <c r="J1019" s="3"/>
      <c r="K1019" s="3"/>
      <c r="L1019" s="3"/>
      <c r="M1019" s="3"/>
      <c r="N1019" s="3"/>
      <c r="P1019" s="2"/>
      <c r="R1019" s="2"/>
      <c r="T1019" s="2"/>
      <c r="V1019" s="2"/>
    </row>
    <row r="1020" spans="2:22" ht="32.1" customHeight="1" x14ac:dyDescent="0.25">
      <c r="B1020" s="44" t="str">
        <f>_xlfn.CONCAT( VLOOKUP(tbGemLevels[[#This Row],[Name]],tbGems[],MATCH("Prefix",tbGems[#Headers],0),FALSE),".",tbGemLevels[[#This Row],[Level]]," ",tbGemLevels[[#This Row],[Name]])</f>
        <v>6.14.114.18 Conductivity</v>
      </c>
      <c r="C1020" s="35" t="s">
        <v>212</v>
      </c>
      <c r="D1020" s="3">
        <v>18</v>
      </c>
      <c r="E1020" s="3">
        <v>66</v>
      </c>
      <c r="F1020" s="3">
        <v>0</v>
      </c>
      <c r="G1020" s="3">
        <v>0</v>
      </c>
      <c r="H1020" s="3">
        <v>146</v>
      </c>
      <c r="I1020" s="3"/>
      <c r="J1020" s="3"/>
      <c r="K1020" s="3"/>
      <c r="L1020" s="3"/>
      <c r="M1020" s="3"/>
      <c r="N1020" s="3"/>
      <c r="P1020" s="2"/>
      <c r="R1020" s="2"/>
      <c r="T1020" s="2"/>
      <c r="V1020" s="2"/>
    </row>
    <row r="1021" spans="2:22" ht="32.1" customHeight="1" x14ac:dyDescent="0.25">
      <c r="B1021" s="44" t="str">
        <f>_xlfn.CONCAT( VLOOKUP(tbGemLevels[[#This Row],[Name]],tbGems[],MATCH("Prefix",tbGems[#Headers],0),FALSE),".",tbGemLevels[[#This Row],[Level]]," ",tbGemLevels[[#This Row],[Name]])</f>
        <v>6.14.114.19 Conductivity</v>
      </c>
      <c r="C1021" s="35" t="s">
        <v>212</v>
      </c>
      <c r="D1021" s="3">
        <v>19</v>
      </c>
      <c r="E1021" s="3">
        <v>68</v>
      </c>
      <c r="F1021" s="3">
        <v>0</v>
      </c>
      <c r="G1021" s="3">
        <v>0</v>
      </c>
      <c r="H1021" s="3">
        <v>151</v>
      </c>
      <c r="I1021" s="3"/>
      <c r="J1021" s="3"/>
      <c r="K1021" s="3"/>
      <c r="L1021" s="3"/>
      <c r="M1021" s="3"/>
      <c r="N1021" s="3"/>
      <c r="P1021" s="2"/>
      <c r="R1021" s="2"/>
      <c r="T1021" s="2"/>
      <c r="V1021" s="2"/>
    </row>
    <row r="1022" spans="2:22" ht="32.1" customHeight="1" x14ac:dyDescent="0.25">
      <c r="B1022" s="44" t="str">
        <f>_xlfn.CONCAT( VLOOKUP(tbGemLevels[[#This Row],[Name]],tbGems[],MATCH("Prefix",tbGems[#Headers],0),FALSE),".",tbGemLevels[[#This Row],[Level]]," ",tbGemLevels[[#This Row],[Name]])</f>
        <v>6.14.114.20 Conductivity</v>
      </c>
      <c r="C1022" s="35" t="s">
        <v>212</v>
      </c>
      <c r="D1022" s="3">
        <v>20</v>
      </c>
      <c r="E1022" s="3">
        <v>70</v>
      </c>
      <c r="F1022" s="3">
        <v>0</v>
      </c>
      <c r="G1022" s="3">
        <v>0</v>
      </c>
      <c r="H1022" s="3">
        <v>155</v>
      </c>
      <c r="I1022" s="3"/>
      <c r="J1022" s="3"/>
      <c r="K1022" s="3"/>
      <c r="L1022" s="3"/>
      <c r="M1022" s="3"/>
      <c r="N1022" s="3"/>
      <c r="P1022" s="2"/>
      <c r="R1022" s="2"/>
      <c r="T1022" s="2"/>
      <c r="V1022" s="2"/>
    </row>
    <row r="1023" spans="2:22" ht="32.1" customHeight="1" x14ac:dyDescent="0.25">
      <c r="B1023" s="44" t="str">
        <f>_xlfn.CONCAT( VLOOKUP(tbGemLevels[[#This Row],[Name]],tbGems[],MATCH("Prefix",tbGems[#Headers],0),FALSE),".",tbGemLevels[[#This Row],[Level]]," ",tbGemLevels[[#This Row],[Name]])</f>
        <v>6.14.114.21 Conductivity</v>
      </c>
      <c r="C1023" s="35" t="s">
        <v>212</v>
      </c>
      <c r="D1023" s="3">
        <v>21</v>
      </c>
      <c r="E1023" s="3">
        <v>72</v>
      </c>
      <c r="F1023" s="3">
        <v>0</v>
      </c>
      <c r="G1023" s="3">
        <v>0</v>
      </c>
      <c r="H1023" s="3">
        <v>159</v>
      </c>
      <c r="I1023" s="3"/>
      <c r="J1023" s="3"/>
      <c r="K1023" s="3"/>
      <c r="L1023" s="3"/>
      <c r="M1023" s="3"/>
      <c r="N1023" s="3"/>
      <c r="P1023" s="2"/>
      <c r="R1023" s="2"/>
      <c r="T1023" s="2"/>
      <c r="V1023" s="2"/>
    </row>
    <row r="1024" spans="2:22" ht="32.1" customHeight="1" x14ac:dyDescent="0.25">
      <c r="B1024" s="44" t="str">
        <f>_xlfn.CONCAT( VLOOKUP(tbGemLevels[[#This Row],[Name]],tbGems[],MATCH("Prefix",tbGems[#Headers],0),FALSE),".",tbGemLevels[[#This Row],[Level]]," ",tbGemLevels[[#This Row],[Name]])</f>
        <v>6.14.114.22 Conductivity</v>
      </c>
      <c r="C1024" s="35" t="s">
        <v>212</v>
      </c>
      <c r="D1024" s="3">
        <v>22</v>
      </c>
      <c r="E1024" s="3">
        <v>74</v>
      </c>
      <c r="F1024" s="3">
        <v>0</v>
      </c>
      <c r="G1024" s="3">
        <v>0</v>
      </c>
      <c r="H1024" s="3" t="s">
        <v>269</v>
      </c>
      <c r="I1024" s="3"/>
      <c r="J1024" s="3"/>
      <c r="K1024" s="3"/>
      <c r="L1024" s="3"/>
      <c r="M1024" s="3"/>
      <c r="N1024" s="3"/>
      <c r="P1024" s="2"/>
      <c r="R1024" s="2"/>
      <c r="T1024" s="2"/>
      <c r="V1024" s="2"/>
    </row>
    <row r="1025" spans="2:22" ht="32.1" customHeight="1" x14ac:dyDescent="0.25">
      <c r="B1025" s="44" t="str">
        <f>_xlfn.CONCAT( VLOOKUP(tbGemLevels[[#This Row],[Name]],tbGems[],MATCH("Prefix",tbGems[#Headers],0),FALSE),".",tbGemLevels[[#This Row],[Level]]," ",tbGemLevels[[#This Row],[Name]])</f>
        <v>6.14.114.23 Conductivity</v>
      </c>
      <c r="C1025" s="35" t="s">
        <v>212</v>
      </c>
      <c r="D1025" s="3">
        <v>23</v>
      </c>
      <c r="E1025" s="3">
        <v>76</v>
      </c>
      <c r="F1025" s="3">
        <v>0</v>
      </c>
      <c r="G1025" s="3">
        <v>0</v>
      </c>
      <c r="H1025" s="3" t="s">
        <v>269</v>
      </c>
      <c r="I1025" s="3"/>
      <c r="J1025" s="3"/>
      <c r="K1025" s="3"/>
      <c r="L1025" s="3"/>
      <c r="M1025" s="3"/>
      <c r="N1025" s="3"/>
      <c r="P1025" s="2"/>
      <c r="R1025" s="2"/>
      <c r="T1025" s="2"/>
      <c r="V1025" s="2"/>
    </row>
    <row r="1026" spans="2:22" ht="32.1" customHeight="1" x14ac:dyDescent="0.25">
      <c r="B1026" s="44" t="str">
        <f>_xlfn.CONCAT( VLOOKUP(tbGemLevels[[#This Row],[Name]],tbGems[],MATCH("Prefix",tbGems[#Headers],0),FALSE),".",tbGemLevels[[#This Row],[Level]]," ",tbGemLevels[[#This Row],[Name]])</f>
        <v>6.14.114.24 Conductivity</v>
      </c>
      <c r="C1026" s="35" t="s">
        <v>212</v>
      </c>
      <c r="D1026" s="3">
        <v>24</v>
      </c>
      <c r="E1026" s="3">
        <v>78</v>
      </c>
      <c r="F1026" s="3">
        <v>0</v>
      </c>
      <c r="G1026" s="3">
        <v>0</v>
      </c>
      <c r="H1026" s="3" t="s">
        <v>269</v>
      </c>
      <c r="I1026" s="3"/>
      <c r="J1026" s="3"/>
      <c r="K1026" s="3"/>
      <c r="L1026" s="3"/>
      <c r="M1026" s="3"/>
      <c r="N1026" s="3"/>
      <c r="P1026" s="2"/>
      <c r="R1026" s="2"/>
      <c r="T1026" s="2"/>
      <c r="V1026" s="2"/>
    </row>
    <row r="1027" spans="2:22" ht="32.1" customHeight="1" x14ac:dyDescent="0.25">
      <c r="B1027" s="44" t="str">
        <f>_xlfn.CONCAT( VLOOKUP(tbGemLevels[[#This Row],[Name]],tbGems[],MATCH("Prefix",tbGems[#Headers],0),FALSE),".",tbGemLevels[[#This Row],[Level]]," ",tbGemLevels[[#This Row],[Name]])</f>
        <v>6.14.114.25 Conductivity</v>
      </c>
      <c r="C1027" s="35" t="s">
        <v>212</v>
      </c>
      <c r="D1027" s="3">
        <v>25</v>
      </c>
      <c r="E1027" s="3">
        <v>80</v>
      </c>
      <c r="F1027" s="3">
        <v>0</v>
      </c>
      <c r="G1027" s="3">
        <v>0</v>
      </c>
      <c r="H1027" s="3" t="s">
        <v>269</v>
      </c>
      <c r="I1027" s="3"/>
      <c r="J1027" s="3"/>
      <c r="K1027" s="3"/>
      <c r="L1027" s="3"/>
      <c r="M1027" s="3"/>
      <c r="N1027" s="3"/>
      <c r="P1027" s="2"/>
      <c r="R1027" s="2"/>
      <c r="T1027" s="2"/>
      <c r="V1027" s="2"/>
    </row>
    <row r="1028" spans="2:22" ht="32.1" customHeight="1" x14ac:dyDescent="0.25">
      <c r="B1028" s="44" t="str">
        <f>_xlfn.CONCAT( VLOOKUP(tbGemLevels[[#This Row],[Name]],tbGems[],MATCH("Prefix",tbGems[#Headers],0),FALSE),".",tbGemLevels[[#This Row],[Level]]," ",tbGemLevels[[#This Row],[Name]])</f>
        <v>6.14.114.26 Conductivity</v>
      </c>
      <c r="C1028" s="35" t="s">
        <v>212</v>
      </c>
      <c r="D1028" s="3">
        <v>26</v>
      </c>
      <c r="E1028" s="3">
        <v>82</v>
      </c>
      <c r="F1028" s="3">
        <v>0</v>
      </c>
      <c r="G1028" s="3">
        <v>0</v>
      </c>
      <c r="H1028" s="3" t="s">
        <v>269</v>
      </c>
      <c r="I1028" s="3"/>
      <c r="J1028" s="3"/>
      <c r="K1028" s="3"/>
      <c r="L1028" s="3"/>
      <c r="M1028" s="3"/>
      <c r="N1028" s="3"/>
      <c r="P1028" s="2"/>
      <c r="R1028" s="2"/>
      <c r="T1028" s="2"/>
      <c r="V1028" s="2"/>
    </row>
    <row r="1029" spans="2:22" ht="32.1" customHeight="1" x14ac:dyDescent="0.25">
      <c r="B1029" s="44" t="str">
        <f>_xlfn.CONCAT( VLOOKUP(tbGemLevels[[#This Row],[Name]],tbGems[],MATCH("Prefix",tbGems[#Headers],0),FALSE),".",tbGemLevels[[#This Row],[Level]]," ",tbGemLevels[[#This Row],[Name]])</f>
        <v>6.14.114.27 Conductivity</v>
      </c>
      <c r="C1029" s="35" t="s">
        <v>212</v>
      </c>
      <c r="D1029" s="3">
        <v>27</v>
      </c>
      <c r="E1029" s="3">
        <v>84</v>
      </c>
      <c r="F1029" s="3">
        <v>0</v>
      </c>
      <c r="G1029" s="3">
        <v>0</v>
      </c>
      <c r="H1029" s="3" t="s">
        <v>269</v>
      </c>
      <c r="I1029" s="3"/>
      <c r="J1029" s="3"/>
      <c r="K1029" s="3"/>
      <c r="L1029" s="3"/>
      <c r="M1029" s="3"/>
      <c r="N1029" s="3"/>
      <c r="P1029" s="2"/>
      <c r="R1029" s="2"/>
      <c r="T1029" s="2"/>
      <c r="V1029" s="2"/>
    </row>
    <row r="1030" spans="2:22" ht="32.1" customHeight="1" x14ac:dyDescent="0.25">
      <c r="B1030" s="44" t="str">
        <f>_xlfn.CONCAT( VLOOKUP(tbGemLevels[[#This Row],[Name]],tbGems[],MATCH("Prefix",tbGems[#Headers],0),FALSE),".",tbGemLevels[[#This Row],[Level]]," ",tbGemLevels[[#This Row],[Name]])</f>
        <v>6.14.114.28 Conductivity</v>
      </c>
      <c r="C1030" s="35" t="s">
        <v>212</v>
      </c>
      <c r="D1030" s="3">
        <v>28</v>
      </c>
      <c r="E1030" s="3">
        <v>86</v>
      </c>
      <c r="F1030" s="3">
        <v>0</v>
      </c>
      <c r="G1030" s="3">
        <v>0</v>
      </c>
      <c r="H1030" s="3" t="s">
        <v>269</v>
      </c>
      <c r="I1030" s="3"/>
      <c r="J1030" s="3"/>
      <c r="K1030" s="3"/>
      <c r="L1030" s="3"/>
      <c r="M1030" s="3"/>
      <c r="N1030" s="3"/>
      <c r="P1030" s="2"/>
      <c r="R1030" s="2"/>
      <c r="T1030" s="2"/>
      <c r="V1030" s="2"/>
    </row>
    <row r="1031" spans="2:22" ht="32.1" customHeight="1" x14ac:dyDescent="0.25">
      <c r="B1031" s="44" t="str">
        <f>_xlfn.CONCAT( VLOOKUP(tbGemLevels[[#This Row],[Name]],tbGems[],MATCH("Prefix",tbGems[#Headers],0),FALSE),".",tbGemLevels[[#This Row],[Level]]," ",tbGemLevels[[#This Row],[Name]])</f>
        <v>6.14.114.29 Conductivity</v>
      </c>
      <c r="C1031" s="35" t="s">
        <v>212</v>
      </c>
      <c r="D1031" s="3">
        <v>29</v>
      </c>
      <c r="E1031" s="3">
        <v>88</v>
      </c>
      <c r="F1031" s="3">
        <v>0</v>
      </c>
      <c r="G1031" s="3">
        <v>0</v>
      </c>
      <c r="H1031" s="3" t="s">
        <v>269</v>
      </c>
      <c r="I1031" s="3"/>
      <c r="J1031" s="3"/>
      <c r="K1031" s="3"/>
      <c r="L1031" s="3"/>
      <c r="M1031" s="3"/>
      <c r="N1031" s="3"/>
      <c r="P1031" s="2"/>
      <c r="R1031" s="2"/>
      <c r="T1031" s="2"/>
      <c r="V1031" s="2"/>
    </row>
    <row r="1032" spans="2:22" ht="32.1" customHeight="1" x14ac:dyDescent="0.25">
      <c r="B1032" s="44" t="str">
        <f>_xlfn.CONCAT( VLOOKUP(tbGemLevels[[#This Row],[Name]],tbGems[],MATCH("Prefix",tbGems[#Headers],0),FALSE),".",tbGemLevels[[#This Row],[Level]]," ",tbGemLevels[[#This Row],[Name]])</f>
        <v>6.14.114.30 Conductivity</v>
      </c>
      <c r="C1032" s="35" t="s">
        <v>212</v>
      </c>
      <c r="D1032" s="3">
        <v>30</v>
      </c>
      <c r="E1032" s="3">
        <v>90</v>
      </c>
      <c r="F1032" s="3">
        <v>0</v>
      </c>
      <c r="G1032" s="3">
        <v>0</v>
      </c>
      <c r="H1032" s="3" t="s">
        <v>269</v>
      </c>
      <c r="I1032" s="3"/>
      <c r="J1032" s="3"/>
      <c r="K1032" s="3"/>
      <c r="L1032" s="3"/>
      <c r="M1032" s="3"/>
      <c r="N1032" s="3"/>
      <c r="P1032" s="2"/>
      <c r="R1032" s="2"/>
      <c r="T1032" s="2"/>
      <c r="V1032" s="2"/>
    </row>
    <row r="1033" spans="2:22" ht="32.1" customHeight="1" x14ac:dyDescent="0.25">
      <c r="B1033" s="44" t="str">
        <f>_xlfn.CONCAT( VLOOKUP(tbGemLevels[[#This Row],[Name]],tbGems[],MATCH("Prefix",tbGems[#Headers],0),FALSE),".",tbGemLevels[[#This Row],[Level]]," ",tbGemLevels[[#This Row],[Name]])</f>
        <v>6.14.114.31 Conductivity</v>
      </c>
      <c r="C1033" s="35" t="s">
        <v>212</v>
      </c>
      <c r="D1033" s="3">
        <v>31</v>
      </c>
      <c r="E1033" s="3">
        <v>91</v>
      </c>
      <c r="F1033" s="3">
        <v>0</v>
      </c>
      <c r="G1033" s="3">
        <v>0</v>
      </c>
      <c r="H1033" s="3" t="s">
        <v>269</v>
      </c>
      <c r="I1033" s="3"/>
      <c r="J1033" s="3"/>
      <c r="K1033" s="3"/>
      <c r="L1033" s="3"/>
      <c r="M1033" s="3"/>
      <c r="N1033" s="3"/>
      <c r="P1033" s="2"/>
      <c r="R1033" s="2"/>
      <c r="T1033" s="2"/>
      <c r="V1033" s="2"/>
    </row>
    <row r="1034" spans="2:22" ht="32.1" customHeight="1" x14ac:dyDescent="0.25">
      <c r="B1034" s="44" t="str">
        <f>_xlfn.CONCAT( VLOOKUP(tbGemLevels[[#This Row],[Name]],tbGems[],MATCH("Prefix",tbGems[#Headers],0),FALSE),".",tbGemLevels[[#This Row],[Level]]," ",tbGemLevels[[#This Row],[Name]])</f>
        <v>6.14.114.32 Conductivity</v>
      </c>
      <c r="C1034" s="35" t="s">
        <v>212</v>
      </c>
      <c r="D1034" s="3">
        <v>32</v>
      </c>
      <c r="E1034" s="3">
        <v>92</v>
      </c>
      <c r="F1034" s="3">
        <v>0</v>
      </c>
      <c r="G1034" s="3">
        <v>0</v>
      </c>
      <c r="H1034" s="3" t="s">
        <v>269</v>
      </c>
      <c r="I1034" s="3"/>
      <c r="J1034" s="3"/>
      <c r="K1034" s="3"/>
      <c r="L1034" s="3"/>
      <c r="M1034" s="3"/>
      <c r="N1034" s="3"/>
      <c r="P1034" s="2"/>
      <c r="R1034" s="2"/>
      <c r="T1034" s="2"/>
      <c r="V1034" s="2"/>
    </row>
    <row r="1035" spans="2:22" ht="32.1" customHeight="1" x14ac:dyDescent="0.25">
      <c r="B1035" s="44" t="str">
        <f>_xlfn.CONCAT( VLOOKUP(tbGemLevels[[#This Row],[Name]],tbGems[],MATCH("Prefix",tbGems[#Headers],0),FALSE),".",tbGemLevels[[#This Row],[Level]]," ",tbGemLevels[[#This Row],[Name]])</f>
        <v>6.14.114.33 Conductivity</v>
      </c>
      <c r="C1035" s="35" t="s">
        <v>212</v>
      </c>
      <c r="D1035" s="3">
        <v>33</v>
      </c>
      <c r="E1035" s="3">
        <v>93</v>
      </c>
      <c r="F1035" s="3">
        <v>0</v>
      </c>
      <c r="G1035" s="3">
        <v>0</v>
      </c>
      <c r="H1035" s="3" t="s">
        <v>269</v>
      </c>
      <c r="I1035" s="3"/>
      <c r="J1035" s="3"/>
      <c r="K1035" s="3"/>
      <c r="L1035" s="3"/>
      <c r="M1035" s="3"/>
      <c r="N1035" s="3"/>
      <c r="P1035" s="2"/>
      <c r="R1035" s="2"/>
      <c r="T1035" s="2"/>
      <c r="V1035" s="2"/>
    </row>
    <row r="1036" spans="2:22" ht="32.1" customHeight="1" x14ac:dyDescent="0.25">
      <c r="B1036" s="44" t="str">
        <f>_xlfn.CONCAT( VLOOKUP(tbGemLevels[[#This Row],[Name]],tbGems[],MATCH("Prefix",tbGems[#Headers],0),FALSE),".",tbGemLevels[[#This Row],[Level]]," ",tbGemLevels[[#This Row],[Name]])</f>
        <v>6.14.114.34 Conductivity</v>
      </c>
      <c r="C1036" s="35" t="s">
        <v>212</v>
      </c>
      <c r="D1036" s="3">
        <v>34</v>
      </c>
      <c r="E1036" s="3">
        <v>94</v>
      </c>
      <c r="F1036" s="3">
        <v>0</v>
      </c>
      <c r="G1036" s="3">
        <v>0</v>
      </c>
      <c r="H1036" s="3" t="s">
        <v>269</v>
      </c>
      <c r="I1036" s="3"/>
      <c r="J1036" s="3"/>
      <c r="K1036" s="3"/>
      <c r="L1036" s="3"/>
      <c r="M1036" s="3"/>
      <c r="N1036" s="3"/>
      <c r="P1036" s="2"/>
      <c r="R1036" s="2"/>
      <c r="T1036" s="2"/>
      <c r="V1036" s="2"/>
    </row>
    <row r="1037" spans="2:22" ht="32.1" customHeight="1" x14ac:dyDescent="0.25">
      <c r="B1037" s="44" t="str">
        <f>_xlfn.CONCAT( VLOOKUP(tbGemLevels[[#This Row],[Name]],tbGems[],MATCH("Prefix",tbGems[#Headers],0),FALSE),".",tbGemLevels[[#This Row],[Level]]," ",tbGemLevels[[#This Row],[Name]])</f>
        <v>6.14.114.35 Conductivity</v>
      </c>
      <c r="C1037" s="35" t="s">
        <v>212</v>
      </c>
      <c r="D1037" s="3">
        <v>35</v>
      </c>
      <c r="E1037" s="3">
        <v>95</v>
      </c>
      <c r="F1037" s="3">
        <v>0</v>
      </c>
      <c r="G1037" s="3">
        <v>0</v>
      </c>
      <c r="H1037" s="3" t="s">
        <v>269</v>
      </c>
      <c r="I1037" s="3"/>
      <c r="J1037" s="3"/>
      <c r="K1037" s="3"/>
      <c r="L1037" s="3"/>
      <c r="M1037" s="3"/>
      <c r="N1037" s="3"/>
      <c r="P1037" s="2"/>
      <c r="R1037" s="2"/>
      <c r="T1037" s="2"/>
      <c r="V1037" s="2"/>
    </row>
    <row r="1038" spans="2:22" ht="32.1" customHeight="1" x14ac:dyDescent="0.25">
      <c r="B1038" s="44" t="str">
        <f>_xlfn.CONCAT( VLOOKUP(tbGemLevels[[#This Row],[Name]],tbGems[],MATCH("Prefix",tbGems[#Headers],0),FALSE),".",tbGemLevels[[#This Row],[Level]]," ",tbGemLevels[[#This Row],[Name]])</f>
        <v>6.14.114.36 Conductivity</v>
      </c>
      <c r="C1038" s="35" t="s">
        <v>212</v>
      </c>
      <c r="D1038" s="3">
        <v>36</v>
      </c>
      <c r="E1038" s="3">
        <v>96</v>
      </c>
      <c r="F1038" s="3">
        <v>0</v>
      </c>
      <c r="G1038" s="3">
        <v>0</v>
      </c>
      <c r="H1038" s="3" t="s">
        <v>269</v>
      </c>
      <c r="I1038" s="3"/>
      <c r="J1038" s="3"/>
      <c r="K1038" s="3"/>
      <c r="L1038" s="3"/>
      <c r="M1038" s="3"/>
      <c r="N1038" s="3"/>
      <c r="P1038" s="2"/>
      <c r="R1038" s="2"/>
      <c r="T1038" s="2"/>
      <c r="V1038" s="2"/>
    </row>
    <row r="1039" spans="2:22" ht="32.1" customHeight="1" x14ac:dyDescent="0.25">
      <c r="B1039" s="44" t="str">
        <f>_xlfn.CONCAT( VLOOKUP(tbGemLevels[[#This Row],[Name]],tbGems[],MATCH("Prefix",tbGems[#Headers],0),FALSE),".",tbGemLevels[[#This Row],[Level]]," ",tbGemLevels[[#This Row],[Name]])</f>
        <v>6.14.114.37 Conductivity</v>
      </c>
      <c r="C1039" s="35" t="s">
        <v>212</v>
      </c>
      <c r="D1039" s="3">
        <v>37</v>
      </c>
      <c r="E1039" s="3">
        <v>97</v>
      </c>
      <c r="F1039" s="3">
        <v>0</v>
      </c>
      <c r="G1039" s="3">
        <v>0</v>
      </c>
      <c r="H1039" s="3" t="s">
        <v>269</v>
      </c>
      <c r="I1039" s="3"/>
      <c r="J1039" s="3"/>
      <c r="K1039" s="3"/>
      <c r="L1039" s="3"/>
      <c r="M1039" s="3"/>
      <c r="N1039" s="3"/>
      <c r="P1039" s="2"/>
      <c r="R1039" s="2"/>
      <c r="T1039" s="2"/>
      <c r="V1039" s="2"/>
    </row>
    <row r="1040" spans="2:22" ht="32.1" customHeight="1" x14ac:dyDescent="0.25">
      <c r="B1040" s="44" t="str">
        <f>_xlfn.CONCAT( VLOOKUP(tbGemLevels[[#This Row],[Name]],tbGems[],MATCH("Prefix",tbGems[#Headers],0),FALSE),".",tbGemLevels[[#This Row],[Level]]," ",tbGemLevels[[#This Row],[Name]])</f>
        <v>6.14.114.38 Conductivity</v>
      </c>
      <c r="C1040" s="35" t="s">
        <v>212</v>
      </c>
      <c r="D1040" s="3">
        <v>38</v>
      </c>
      <c r="E1040" s="3">
        <v>98</v>
      </c>
      <c r="F1040" s="3">
        <v>0</v>
      </c>
      <c r="G1040" s="3">
        <v>0</v>
      </c>
      <c r="H1040" s="3" t="s">
        <v>269</v>
      </c>
      <c r="I1040" s="3"/>
      <c r="J1040" s="3"/>
      <c r="K1040" s="3"/>
      <c r="L1040" s="3"/>
      <c r="M1040" s="3"/>
      <c r="N1040" s="3"/>
      <c r="P1040" s="2"/>
      <c r="R1040" s="2"/>
      <c r="T1040" s="2"/>
      <c r="V1040" s="2"/>
    </row>
    <row r="1041" spans="2:22" ht="32.1" customHeight="1" x14ac:dyDescent="0.25">
      <c r="B1041" s="44" t="str">
        <f>_xlfn.CONCAT( VLOOKUP(tbGemLevels[[#This Row],[Name]],tbGems[],MATCH("Prefix",tbGems[#Headers],0),FALSE),".",tbGemLevels[[#This Row],[Level]]," ",tbGemLevels[[#This Row],[Name]])</f>
        <v>6.14.114.39 Conductivity</v>
      </c>
      <c r="C1041" s="35" t="s">
        <v>212</v>
      </c>
      <c r="D1041" s="3">
        <v>39</v>
      </c>
      <c r="E1041" s="3">
        <v>99</v>
      </c>
      <c r="F1041" s="3">
        <v>0</v>
      </c>
      <c r="G1041" s="3">
        <v>0</v>
      </c>
      <c r="H1041" s="3" t="s">
        <v>269</v>
      </c>
      <c r="I1041" s="3"/>
      <c r="J1041" s="3"/>
      <c r="K1041" s="3"/>
      <c r="L1041" s="3"/>
      <c r="M1041" s="3"/>
      <c r="N1041" s="3"/>
      <c r="P1041" s="2"/>
      <c r="R1041" s="2"/>
      <c r="T1041" s="2"/>
      <c r="V1041" s="2"/>
    </row>
    <row r="1042" spans="2:22" ht="32.1" customHeight="1" x14ac:dyDescent="0.25">
      <c r="B1042" s="44" t="str">
        <f>_xlfn.CONCAT( VLOOKUP(tbGemLevels[[#This Row],[Name]],tbGems[],MATCH("Prefix",tbGems[#Headers],0),FALSE),".",tbGemLevels[[#This Row],[Level]]," ",tbGemLevels[[#This Row],[Name]])</f>
        <v>6.14.114.40 Conductivity</v>
      </c>
      <c r="C1042" s="35" t="s">
        <v>212</v>
      </c>
      <c r="D1042" s="3">
        <v>40</v>
      </c>
      <c r="E1042" s="3">
        <v>100</v>
      </c>
      <c r="F1042" s="3">
        <v>0</v>
      </c>
      <c r="G1042" s="3">
        <v>0</v>
      </c>
      <c r="H1042" s="3" t="s">
        <v>269</v>
      </c>
      <c r="I1042" s="3"/>
      <c r="J1042" s="3"/>
      <c r="K1042" s="3"/>
      <c r="L1042" s="3"/>
      <c r="M1042" s="3"/>
      <c r="N1042" s="3"/>
      <c r="P1042" s="2"/>
      <c r="R1042" s="2"/>
      <c r="T1042" s="2"/>
      <c r="V1042" s="2"/>
    </row>
    <row r="1043" spans="2:22" ht="32.1" customHeight="1" x14ac:dyDescent="0.25">
      <c r="B1043" s="44" t="str">
        <f>_xlfn.CONCAT( VLOOKUP(tbGemLevels[[#This Row],[Name]],tbGems[],MATCH("Prefix",tbGems[#Headers],0),FALSE),".",tbGemLevels[[#This Row],[Level]]," ",tbGemLevels[[#This Row],[Name]])</f>
        <v>6.14.260.1 Lightning Trap</v>
      </c>
      <c r="C1043" s="2" t="s">
        <v>916</v>
      </c>
      <c r="D1043" s="3">
        <v>1</v>
      </c>
      <c r="E1043" s="3">
        <v>12</v>
      </c>
      <c r="F1043" s="3">
        <v>0</v>
      </c>
      <c r="G1043" s="3">
        <v>14</v>
      </c>
      <c r="H1043" s="3">
        <v>21</v>
      </c>
      <c r="I1043" s="3"/>
      <c r="J1043" s="3"/>
      <c r="K1043" s="3"/>
      <c r="L1043" s="3"/>
      <c r="M1043" s="3"/>
      <c r="N1043" s="3"/>
      <c r="P1043" s="2"/>
      <c r="R1043" s="2"/>
      <c r="T1043" s="2"/>
      <c r="V1043" s="2"/>
    </row>
    <row r="1044" spans="2:22" ht="32.1" customHeight="1" x14ac:dyDescent="0.25">
      <c r="B1044" s="44" t="str">
        <f>_xlfn.CONCAT( VLOOKUP(tbGemLevels[[#This Row],[Name]],tbGems[],MATCH("Prefix",tbGems[#Headers],0),FALSE),".",tbGemLevels[[#This Row],[Level]]," ",tbGemLevels[[#This Row],[Name]])</f>
        <v>6.14.260.2 Lightning Trap</v>
      </c>
      <c r="C1044" s="2" t="s">
        <v>916</v>
      </c>
      <c r="D1044" s="3">
        <v>2</v>
      </c>
      <c r="E1044" s="3">
        <v>15</v>
      </c>
      <c r="F1044" s="3">
        <v>0</v>
      </c>
      <c r="G1044" s="3">
        <v>17</v>
      </c>
      <c r="H1044" s="3">
        <v>25</v>
      </c>
      <c r="I1044" s="3"/>
      <c r="J1044" s="3"/>
      <c r="K1044" s="3"/>
      <c r="L1044" s="3"/>
      <c r="M1044" s="3"/>
      <c r="N1044" s="3"/>
      <c r="P1044" s="2"/>
      <c r="R1044" s="2"/>
      <c r="T1044" s="2"/>
      <c r="V1044" s="2"/>
    </row>
    <row r="1045" spans="2:22" ht="32.1" customHeight="1" x14ac:dyDescent="0.25">
      <c r="B1045" s="44" t="str">
        <f>_xlfn.CONCAT( VLOOKUP(tbGemLevels[[#This Row],[Name]],tbGems[],MATCH("Prefix",tbGems[#Headers],0),FALSE),".",tbGemLevels[[#This Row],[Level]]," ",tbGemLevels[[#This Row],[Name]])</f>
        <v>6.14.260.3 Lightning Trap</v>
      </c>
      <c r="C1045" s="2" t="s">
        <v>916</v>
      </c>
      <c r="D1045" s="3">
        <v>3</v>
      </c>
      <c r="E1045" s="3">
        <v>19</v>
      </c>
      <c r="F1045" s="3">
        <v>0</v>
      </c>
      <c r="G1045" s="3">
        <v>21</v>
      </c>
      <c r="H1045" s="3">
        <v>30</v>
      </c>
      <c r="I1045" s="3"/>
      <c r="J1045" s="3"/>
      <c r="K1045" s="3"/>
      <c r="L1045" s="3"/>
      <c r="M1045" s="3"/>
      <c r="N1045" s="3"/>
      <c r="P1045" s="2"/>
      <c r="R1045" s="2"/>
      <c r="T1045" s="2"/>
      <c r="V1045" s="2"/>
    </row>
    <row r="1046" spans="2:22" ht="32.1" customHeight="1" x14ac:dyDescent="0.25">
      <c r="B1046" s="44" t="str">
        <f>_xlfn.CONCAT( VLOOKUP(tbGemLevels[[#This Row],[Name]],tbGems[],MATCH("Prefix",tbGems[#Headers],0),FALSE),".",tbGemLevels[[#This Row],[Level]]," ",tbGemLevels[[#This Row],[Name]])</f>
        <v>6.14.260.4 Lightning Trap</v>
      </c>
      <c r="C1046" s="2" t="s">
        <v>916</v>
      </c>
      <c r="D1046" s="3">
        <v>4</v>
      </c>
      <c r="E1046" s="3">
        <v>23</v>
      </c>
      <c r="F1046" s="3">
        <v>0</v>
      </c>
      <c r="G1046" s="3">
        <v>24</v>
      </c>
      <c r="H1046" s="3">
        <v>35</v>
      </c>
      <c r="I1046" s="3"/>
      <c r="J1046" s="3"/>
      <c r="K1046" s="3"/>
      <c r="L1046" s="3"/>
      <c r="M1046" s="3"/>
      <c r="N1046" s="3"/>
      <c r="P1046" s="2"/>
      <c r="R1046" s="2"/>
      <c r="T1046" s="2"/>
      <c r="V1046" s="2"/>
    </row>
    <row r="1047" spans="2:22" ht="32.1" customHeight="1" x14ac:dyDescent="0.25">
      <c r="B1047" s="44" t="str">
        <f>_xlfn.CONCAT( VLOOKUP(tbGemLevels[[#This Row],[Name]],tbGems[],MATCH("Prefix",tbGems[#Headers],0),FALSE),".",tbGemLevels[[#This Row],[Level]]," ",tbGemLevels[[#This Row],[Name]])</f>
        <v>6.14.260.5 Lightning Trap</v>
      </c>
      <c r="C1047" s="2" t="s">
        <v>916</v>
      </c>
      <c r="D1047" s="3">
        <v>5</v>
      </c>
      <c r="E1047" s="3">
        <v>27</v>
      </c>
      <c r="F1047" s="3">
        <v>0</v>
      </c>
      <c r="G1047" s="3">
        <v>28</v>
      </c>
      <c r="H1047" s="3">
        <v>41</v>
      </c>
      <c r="I1047" s="3"/>
      <c r="J1047" s="3"/>
      <c r="K1047" s="3"/>
      <c r="L1047" s="3"/>
      <c r="M1047" s="3"/>
      <c r="N1047" s="3"/>
      <c r="P1047" s="2"/>
      <c r="R1047" s="2"/>
      <c r="T1047" s="2"/>
      <c r="V1047" s="2"/>
    </row>
    <row r="1048" spans="2:22" ht="32.1" customHeight="1" x14ac:dyDescent="0.25">
      <c r="B1048" s="44" t="str">
        <f>_xlfn.CONCAT( VLOOKUP(tbGemLevels[[#This Row],[Name]],tbGems[],MATCH("Prefix",tbGems[#Headers],0),FALSE),".",tbGemLevels[[#This Row],[Level]]," ",tbGemLevels[[#This Row],[Name]])</f>
        <v>6.14.260.6 Lightning Trap</v>
      </c>
      <c r="C1048" s="2" t="s">
        <v>916</v>
      </c>
      <c r="D1048" s="3">
        <v>6</v>
      </c>
      <c r="E1048" s="3">
        <v>31</v>
      </c>
      <c r="F1048" s="3">
        <v>0</v>
      </c>
      <c r="G1048" s="3">
        <v>32</v>
      </c>
      <c r="H1048" s="3">
        <v>46</v>
      </c>
      <c r="I1048" s="3"/>
      <c r="J1048" s="3"/>
      <c r="K1048" s="3"/>
      <c r="L1048" s="3"/>
      <c r="M1048" s="3"/>
      <c r="N1048" s="3"/>
      <c r="P1048" s="2"/>
      <c r="R1048" s="2"/>
      <c r="T1048" s="2"/>
      <c r="V1048" s="2"/>
    </row>
    <row r="1049" spans="2:22" ht="32.1" customHeight="1" x14ac:dyDescent="0.25">
      <c r="B1049" s="44" t="str">
        <f>_xlfn.CONCAT( VLOOKUP(tbGemLevels[[#This Row],[Name]],tbGems[],MATCH("Prefix",tbGems[#Headers],0),FALSE),".",tbGemLevels[[#This Row],[Level]]," ",tbGemLevels[[#This Row],[Name]])</f>
        <v>6.14.260.7 Lightning Trap</v>
      </c>
      <c r="C1049" s="2" t="s">
        <v>916</v>
      </c>
      <c r="D1049" s="3">
        <v>7</v>
      </c>
      <c r="E1049" s="3">
        <v>35</v>
      </c>
      <c r="F1049" s="3">
        <v>0</v>
      </c>
      <c r="G1049" s="3">
        <v>36</v>
      </c>
      <c r="H1049" s="3">
        <v>51</v>
      </c>
      <c r="I1049" s="3"/>
      <c r="J1049" s="3"/>
      <c r="K1049" s="3"/>
      <c r="L1049" s="3"/>
      <c r="M1049" s="3"/>
      <c r="N1049" s="3"/>
      <c r="P1049" s="2"/>
      <c r="R1049" s="2"/>
      <c r="T1049" s="2"/>
      <c r="V1049" s="2"/>
    </row>
    <row r="1050" spans="2:22" ht="32.1" customHeight="1" x14ac:dyDescent="0.25">
      <c r="B1050" s="44" t="str">
        <f>_xlfn.CONCAT( VLOOKUP(tbGemLevels[[#This Row],[Name]],tbGems[],MATCH("Prefix",tbGems[#Headers],0),FALSE),".",tbGemLevels[[#This Row],[Level]]," ",tbGemLevels[[#This Row],[Name]])</f>
        <v>6.14.260.8 Lightning Trap</v>
      </c>
      <c r="C1050" s="2" t="s">
        <v>916</v>
      </c>
      <c r="D1050" s="3">
        <v>8</v>
      </c>
      <c r="E1050" s="3">
        <v>38</v>
      </c>
      <c r="F1050" s="3">
        <v>0</v>
      </c>
      <c r="G1050" s="3">
        <v>38</v>
      </c>
      <c r="H1050" s="3">
        <v>55</v>
      </c>
      <c r="I1050" s="3"/>
      <c r="J1050" s="3"/>
      <c r="K1050" s="3"/>
      <c r="L1050" s="3"/>
      <c r="M1050" s="3"/>
      <c r="N1050" s="3"/>
      <c r="P1050" s="2"/>
      <c r="R1050" s="2"/>
      <c r="T1050" s="2"/>
      <c r="V1050" s="2"/>
    </row>
    <row r="1051" spans="2:22" ht="32.1" customHeight="1" x14ac:dyDescent="0.25">
      <c r="B1051" s="44" t="str">
        <f>_xlfn.CONCAT( VLOOKUP(tbGemLevels[[#This Row],[Name]],tbGems[],MATCH("Prefix",tbGems[#Headers],0),FALSE),".",tbGemLevels[[#This Row],[Level]]," ",tbGemLevels[[#This Row],[Name]])</f>
        <v>6.14.260.9 Lightning Trap</v>
      </c>
      <c r="C1051" s="2" t="s">
        <v>916</v>
      </c>
      <c r="D1051" s="3">
        <v>9</v>
      </c>
      <c r="E1051" s="3">
        <v>41</v>
      </c>
      <c r="F1051" s="3">
        <v>0</v>
      </c>
      <c r="G1051" s="3">
        <v>41</v>
      </c>
      <c r="H1051" s="3">
        <v>59</v>
      </c>
      <c r="I1051" s="3"/>
      <c r="J1051" s="3"/>
      <c r="K1051" s="3"/>
      <c r="L1051" s="3"/>
      <c r="M1051" s="3"/>
      <c r="N1051" s="3"/>
      <c r="P1051" s="2"/>
      <c r="R1051" s="2"/>
      <c r="T1051" s="2"/>
      <c r="V1051" s="2"/>
    </row>
    <row r="1052" spans="2:22" ht="32.1" customHeight="1" x14ac:dyDescent="0.25">
      <c r="B1052" s="44" t="str">
        <f>_xlfn.CONCAT( VLOOKUP(tbGemLevels[[#This Row],[Name]],tbGems[],MATCH("Prefix",tbGems[#Headers],0),FALSE),".",tbGemLevels[[#This Row],[Level]]," ",tbGemLevels[[#This Row],[Name]])</f>
        <v>6.14.260.10 Lightning Trap</v>
      </c>
      <c r="C1052" s="2" t="s">
        <v>916</v>
      </c>
      <c r="D1052" s="3">
        <v>10</v>
      </c>
      <c r="E1052" s="3">
        <v>44</v>
      </c>
      <c r="F1052" s="3">
        <v>0</v>
      </c>
      <c r="G1052" s="3">
        <v>44</v>
      </c>
      <c r="H1052" s="3">
        <v>63</v>
      </c>
      <c r="I1052" s="3"/>
      <c r="J1052" s="3"/>
      <c r="K1052" s="3"/>
      <c r="L1052" s="3"/>
      <c r="M1052" s="3"/>
      <c r="N1052" s="3"/>
      <c r="P1052" s="2"/>
      <c r="R1052" s="2"/>
      <c r="T1052" s="2"/>
      <c r="V1052" s="2"/>
    </row>
    <row r="1053" spans="2:22" ht="32.1" customHeight="1" x14ac:dyDescent="0.25">
      <c r="B1053" s="44" t="str">
        <f>_xlfn.CONCAT( VLOOKUP(tbGemLevels[[#This Row],[Name]],tbGems[],MATCH("Prefix",tbGems[#Headers],0),FALSE),".",tbGemLevels[[#This Row],[Level]]," ",tbGemLevels[[#This Row],[Name]])</f>
        <v>6.14.260.11 Lightning Trap</v>
      </c>
      <c r="C1053" s="2" t="s">
        <v>916</v>
      </c>
      <c r="D1053" s="3">
        <v>11</v>
      </c>
      <c r="E1053" s="3">
        <v>47</v>
      </c>
      <c r="F1053" s="3">
        <v>0</v>
      </c>
      <c r="G1053" s="3">
        <v>47</v>
      </c>
      <c r="H1053" s="3">
        <v>67</v>
      </c>
      <c r="I1053" s="3"/>
      <c r="J1053" s="3"/>
      <c r="K1053" s="3"/>
      <c r="L1053" s="3"/>
      <c r="M1053" s="3"/>
      <c r="N1053" s="3"/>
      <c r="P1053" s="2"/>
      <c r="R1053" s="2"/>
      <c r="T1053" s="2"/>
      <c r="V1053" s="2"/>
    </row>
    <row r="1054" spans="2:22" ht="32.1" customHeight="1" x14ac:dyDescent="0.25">
      <c r="B1054" s="44" t="str">
        <f>_xlfn.CONCAT( VLOOKUP(tbGemLevels[[#This Row],[Name]],tbGems[],MATCH("Prefix",tbGems[#Headers],0),FALSE),".",tbGemLevels[[#This Row],[Level]]," ",tbGemLevels[[#This Row],[Name]])</f>
        <v>6.14.260.12 Lightning Trap</v>
      </c>
      <c r="C1054" s="2" t="s">
        <v>916</v>
      </c>
      <c r="D1054" s="3">
        <v>12</v>
      </c>
      <c r="E1054" s="3">
        <v>50</v>
      </c>
      <c r="F1054" s="3">
        <v>0</v>
      </c>
      <c r="G1054" s="3">
        <v>49</v>
      </c>
      <c r="H1054" s="3">
        <v>71</v>
      </c>
      <c r="I1054" s="3"/>
      <c r="J1054" s="3"/>
      <c r="K1054" s="3"/>
      <c r="L1054" s="3"/>
      <c r="M1054" s="3"/>
      <c r="N1054" s="3"/>
      <c r="P1054" s="2"/>
      <c r="R1054" s="2"/>
      <c r="T1054" s="2"/>
      <c r="V1054" s="2"/>
    </row>
    <row r="1055" spans="2:22" ht="32.1" customHeight="1" x14ac:dyDescent="0.25">
      <c r="B1055" s="44" t="str">
        <f>_xlfn.CONCAT( VLOOKUP(tbGemLevels[[#This Row],[Name]],tbGems[],MATCH("Prefix",tbGems[#Headers],0),FALSE),".",tbGemLevels[[#This Row],[Level]]," ",tbGemLevels[[#This Row],[Name]])</f>
        <v>6.14.260.13 Lightning Trap</v>
      </c>
      <c r="C1055" s="2" t="s">
        <v>916</v>
      </c>
      <c r="D1055" s="3">
        <v>13</v>
      </c>
      <c r="E1055" s="3">
        <v>53</v>
      </c>
      <c r="F1055" s="3">
        <v>0</v>
      </c>
      <c r="G1055" s="3">
        <v>52</v>
      </c>
      <c r="H1055" s="3">
        <v>75</v>
      </c>
      <c r="I1055" s="3"/>
      <c r="J1055" s="3"/>
      <c r="K1055" s="3"/>
      <c r="L1055" s="3"/>
      <c r="M1055" s="3"/>
      <c r="N1055" s="3"/>
      <c r="P1055" s="2"/>
      <c r="R1055" s="2"/>
      <c r="T1055" s="2"/>
      <c r="V1055" s="2"/>
    </row>
    <row r="1056" spans="2:22" ht="32.1" customHeight="1" x14ac:dyDescent="0.25">
      <c r="B1056" s="44" t="str">
        <f>_xlfn.CONCAT( VLOOKUP(tbGemLevels[[#This Row],[Name]],tbGems[],MATCH("Prefix",tbGems[#Headers],0),FALSE),".",tbGemLevels[[#This Row],[Level]]," ",tbGemLevels[[#This Row],[Name]])</f>
        <v>6.14.260.14 Lightning Trap</v>
      </c>
      <c r="C1056" s="2" t="s">
        <v>916</v>
      </c>
      <c r="D1056" s="3">
        <v>14</v>
      </c>
      <c r="E1056" s="3">
        <v>56</v>
      </c>
      <c r="F1056" s="3">
        <v>0</v>
      </c>
      <c r="G1056" s="3">
        <v>55</v>
      </c>
      <c r="H1056" s="3">
        <v>79</v>
      </c>
      <c r="I1056" s="3"/>
      <c r="J1056" s="3"/>
      <c r="K1056" s="3"/>
      <c r="L1056" s="3"/>
      <c r="M1056" s="3"/>
      <c r="N1056" s="3"/>
      <c r="P1056" s="2"/>
      <c r="R1056" s="2"/>
      <c r="T1056" s="2"/>
      <c r="V1056" s="2"/>
    </row>
    <row r="1057" spans="2:22" ht="32.1" customHeight="1" x14ac:dyDescent="0.25">
      <c r="B1057" s="44" t="str">
        <f>_xlfn.CONCAT( VLOOKUP(tbGemLevels[[#This Row],[Name]],tbGems[],MATCH("Prefix",tbGems[#Headers],0),FALSE),".",tbGemLevels[[#This Row],[Level]]," ",tbGemLevels[[#This Row],[Name]])</f>
        <v>6.14.260.15 Lightning Trap</v>
      </c>
      <c r="C1057" s="2" t="s">
        <v>916</v>
      </c>
      <c r="D1057" s="3">
        <v>15</v>
      </c>
      <c r="E1057" s="3">
        <v>59</v>
      </c>
      <c r="F1057" s="3">
        <v>0</v>
      </c>
      <c r="G1057" s="3">
        <v>58</v>
      </c>
      <c r="H1057" s="3">
        <v>83</v>
      </c>
      <c r="I1057" s="3"/>
      <c r="J1057" s="3"/>
      <c r="K1057" s="3"/>
      <c r="L1057" s="3"/>
      <c r="M1057" s="3"/>
      <c r="N1057" s="3"/>
      <c r="P1057" s="2"/>
      <c r="R1057" s="2"/>
      <c r="T1057" s="2"/>
      <c r="V1057" s="2"/>
    </row>
    <row r="1058" spans="2:22" ht="32.1" customHeight="1" x14ac:dyDescent="0.25">
      <c r="B1058" s="44" t="str">
        <f>_xlfn.CONCAT( VLOOKUP(tbGemLevels[[#This Row],[Name]],tbGems[],MATCH("Prefix",tbGems[#Headers],0),FALSE),".",tbGemLevels[[#This Row],[Level]]," ",tbGemLevels[[#This Row],[Name]])</f>
        <v>6.14.260.16 Lightning Trap</v>
      </c>
      <c r="C1058" s="2" t="s">
        <v>916</v>
      </c>
      <c r="D1058" s="3">
        <v>16</v>
      </c>
      <c r="E1058" s="3">
        <v>62</v>
      </c>
      <c r="F1058" s="3">
        <v>0</v>
      </c>
      <c r="G1058" s="3">
        <v>60</v>
      </c>
      <c r="H1058" s="3">
        <v>87</v>
      </c>
      <c r="I1058" s="3"/>
      <c r="J1058" s="3"/>
      <c r="K1058" s="3"/>
      <c r="L1058" s="3"/>
      <c r="M1058" s="3"/>
      <c r="N1058" s="3"/>
      <c r="P1058" s="2"/>
      <c r="R1058" s="2"/>
      <c r="T1058" s="2"/>
      <c r="V1058" s="2"/>
    </row>
    <row r="1059" spans="2:22" ht="32.1" customHeight="1" x14ac:dyDescent="0.25">
      <c r="B1059" s="44" t="str">
        <f>_xlfn.CONCAT( VLOOKUP(tbGemLevels[[#This Row],[Name]],tbGems[],MATCH("Prefix",tbGems[#Headers],0),FALSE),".",tbGemLevels[[#This Row],[Level]]," ",tbGemLevels[[#This Row],[Name]])</f>
        <v>6.14.260.17 Lightning Trap</v>
      </c>
      <c r="C1059" s="2" t="s">
        <v>916</v>
      </c>
      <c r="D1059" s="3">
        <v>17</v>
      </c>
      <c r="E1059" s="3">
        <v>64</v>
      </c>
      <c r="F1059" s="3">
        <v>0</v>
      </c>
      <c r="G1059" s="3">
        <v>62</v>
      </c>
      <c r="H1059" s="3">
        <v>90</v>
      </c>
      <c r="I1059" s="3"/>
      <c r="J1059" s="3"/>
      <c r="K1059" s="3"/>
      <c r="L1059" s="3"/>
      <c r="M1059" s="3"/>
      <c r="N1059" s="3"/>
      <c r="P1059" s="2"/>
      <c r="R1059" s="2"/>
      <c r="T1059" s="2"/>
      <c r="V1059" s="2"/>
    </row>
    <row r="1060" spans="2:22" ht="32.1" customHeight="1" x14ac:dyDescent="0.25">
      <c r="B1060" s="44" t="str">
        <f>_xlfn.CONCAT( VLOOKUP(tbGemLevels[[#This Row],[Name]],tbGems[],MATCH("Prefix",tbGems[#Headers],0),FALSE),".",tbGemLevels[[#This Row],[Level]]," ",tbGemLevels[[#This Row],[Name]])</f>
        <v>6.14.260.18 Lightning Trap</v>
      </c>
      <c r="C1060" s="2" t="s">
        <v>916</v>
      </c>
      <c r="D1060" s="3">
        <v>18</v>
      </c>
      <c r="E1060" s="3">
        <v>66</v>
      </c>
      <c r="F1060" s="3">
        <v>0</v>
      </c>
      <c r="G1060" s="3">
        <v>64</v>
      </c>
      <c r="H1060" s="3">
        <v>92</v>
      </c>
      <c r="I1060" s="3"/>
      <c r="J1060" s="3"/>
      <c r="K1060" s="3"/>
      <c r="L1060" s="3"/>
      <c r="M1060" s="3"/>
      <c r="N1060" s="3"/>
      <c r="P1060" s="2"/>
      <c r="R1060" s="2"/>
      <c r="T1060" s="2"/>
      <c r="V1060" s="2"/>
    </row>
    <row r="1061" spans="2:22" ht="32.1" customHeight="1" x14ac:dyDescent="0.25">
      <c r="B1061" s="44" t="str">
        <f>_xlfn.CONCAT( VLOOKUP(tbGemLevels[[#This Row],[Name]],tbGems[],MATCH("Prefix",tbGems[#Headers],0),FALSE),".",tbGemLevels[[#This Row],[Level]]," ",tbGemLevels[[#This Row],[Name]])</f>
        <v>6.14.260.19 Lightning Trap</v>
      </c>
      <c r="C1061" s="2" t="s">
        <v>916</v>
      </c>
      <c r="D1061" s="3">
        <v>19</v>
      </c>
      <c r="E1061" s="3">
        <v>68</v>
      </c>
      <c r="F1061" s="3">
        <v>0</v>
      </c>
      <c r="G1061" s="3">
        <v>66</v>
      </c>
      <c r="H1061" s="3">
        <v>95</v>
      </c>
      <c r="I1061" s="3"/>
      <c r="J1061" s="3"/>
      <c r="K1061" s="3"/>
      <c r="L1061" s="3"/>
      <c r="M1061" s="3"/>
      <c r="N1061" s="3"/>
      <c r="P1061" s="2"/>
      <c r="R1061" s="2"/>
      <c r="T1061" s="2"/>
      <c r="V1061" s="2"/>
    </row>
    <row r="1062" spans="2:22" ht="32.1" customHeight="1" x14ac:dyDescent="0.25">
      <c r="B1062" s="44" t="str">
        <f>_xlfn.CONCAT( VLOOKUP(tbGemLevels[[#This Row],[Name]],tbGems[],MATCH("Prefix",tbGems[#Headers],0),FALSE),".",tbGemLevels[[#This Row],[Level]]," ",tbGemLevels[[#This Row],[Name]])</f>
        <v>6.14.260.20 Lightning Trap</v>
      </c>
      <c r="C1062" s="2" t="s">
        <v>916</v>
      </c>
      <c r="D1062" s="3">
        <v>20</v>
      </c>
      <c r="E1062" s="3">
        <v>70</v>
      </c>
      <c r="F1062" s="3">
        <v>0</v>
      </c>
      <c r="G1062" s="3">
        <v>68</v>
      </c>
      <c r="H1062" s="3">
        <v>98</v>
      </c>
      <c r="I1062" s="3"/>
      <c r="J1062" s="3"/>
      <c r="K1062" s="3"/>
      <c r="L1062" s="3"/>
      <c r="M1062" s="3"/>
      <c r="N1062" s="3"/>
      <c r="P1062" s="2"/>
      <c r="R1062" s="2"/>
      <c r="T1062" s="2"/>
      <c r="V1062" s="2"/>
    </row>
    <row r="1063" spans="2:22" ht="32.1" customHeight="1" x14ac:dyDescent="0.25">
      <c r="B1063" s="44" t="str">
        <f>_xlfn.CONCAT( VLOOKUP(tbGemLevels[[#This Row],[Name]],tbGems[],MATCH("Prefix",tbGems[#Headers],0),FALSE),".",tbGemLevels[[#This Row],[Level]]," ",tbGemLevels[[#This Row],[Name]])</f>
        <v>6.14.260.21 Lightning Trap</v>
      </c>
      <c r="C1063" s="2" t="s">
        <v>916</v>
      </c>
      <c r="D1063" s="3">
        <v>21</v>
      </c>
      <c r="E1063" s="3">
        <v>72</v>
      </c>
      <c r="F1063" s="3">
        <v>0</v>
      </c>
      <c r="G1063" s="3">
        <v>70</v>
      </c>
      <c r="H1063" s="3">
        <v>100</v>
      </c>
      <c r="I1063" s="3"/>
      <c r="J1063" s="3"/>
      <c r="K1063" s="3"/>
      <c r="L1063" s="3"/>
      <c r="M1063" s="3"/>
      <c r="N1063" s="3"/>
      <c r="P1063" s="2"/>
      <c r="R1063" s="2"/>
      <c r="T1063" s="2"/>
      <c r="V1063" s="2"/>
    </row>
    <row r="1064" spans="2:22" ht="32.1" customHeight="1" x14ac:dyDescent="0.25">
      <c r="B1064" s="44" t="str">
        <f>_xlfn.CONCAT( VLOOKUP(tbGemLevels[[#This Row],[Name]],tbGems[],MATCH("Prefix",tbGems[#Headers],0),FALSE),".",tbGemLevels[[#This Row],[Level]]," ",tbGemLevels[[#This Row],[Name]])</f>
        <v>6.14.260.22 Lightning Trap</v>
      </c>
      <c r="C1064" s="2" t="s">
        <v>916</v>
      </c>
      <c r="D1064" s="3">
        <v>22</v>
      </c>
      <c r="E1064" s="3">
        <v>74</v>
      </c>
      <c r="F1064" s="3">
        <v>0</v>
      </c>
      <c r="G1064" s="3" t="s">
        <v>269</v>
      </c>
      <c r="H1064" s="3" t="s">
        <v>269</v>
      </c>
      <c r="I1064" s="3"/>
      <c r="J1064" s="3"/>
      <c r="K1064" s="3"/>
      <c r="L1064" s="3"/>
      <c r="M1064" s="3"/>
      <c r="N1064" s="3"/>
      <c r="P1064" s="2"/>
      <c r="R1064" s="2"/>
      <c r="T1064" s="2"/>
      <c r="V1064" s="2"/>
    </row>
    <row r="1065" spans="2:22" ht="32.1" customHeight="1" x14ac:dyDescent="0.25">
      <c r="B1065" s="44" t="str">
        <f>_xlfn.CONCAT( VLOOKUP(tbGemLevels[[#This Row],[Name]],tbGems[],MATCH("Prefix",tbGems[#Headers],0),FALSE),".",tbGemLevels[[#This Row],[Level]]," ",tbGemLevels[[#This Row],[Name]])</f>
        <v>6.14.260.23 Lightning Trap</v>
      </c>
      <c r="C1065" s="2" t="s">
        <v>916</v>
      </c>
      <c r="D1065" s="3">
        <v>23</v>
      </c>
      <c r="E1065" s="3">
        <v>76</v>
      </c>
      <c r="F1065" s="3">
        <v>0</v>
      </c>
      <c r="G1065" s="3" t="s">
        <v>269</v>
      </c>
      <c r="H1065" s="3" t="s">
        <v>269</v>
      </c>
      <c r="I1065" s="3"/>
      <c r="J1065" s="3"/>
      <c r="K1065" s="3"/>
      <c r="L1065" s="3"/>
      <c r="M1065" s="3"/>
      <c r="N1065" s="3"/>
      <c r="P1065" s="2"/>
      <c r="R1065" s="2"/>
      <c r="T1065" s="2"/>
      <c r="V1065" s="2"/>
    </row>
    <row r="1066" spans="2:22" ht="32.1" customHeight="1" x14ac:dyDescent="0.25">
      <c r="B1066" s="44" t="str">
        <f>_xlfn.CONCAT( VLOOKUP(tbGemLevels[[#This Row],[Name]],tbGems[],MATCH("Prefix",tbGems[#Headers],0),FALSE),".",tbGemLevels[[#This Row],[Level]]," ",tbGemLevels[[#This Row],[Name]])</f>
        <v>6.14.260.24 Lightning Trap</v>
      </c>
      <c r="C1066" s="2" t="s">
        <v>916</v>
      </c>
      <c r="D1066" s="3">
        <v>24</v>
      </c>
      <c r="E1066" s="3">
        <v>78</v>
      </c>
      <c r="F1066" s="3">
        <v>0</v>
      </c>
      <c r="G1066" s="3" t="s">
        <v>269</v>
      </c>
      <c r="H1066" s="3" t="s">
        <v>269</v>
      </c>
      <c r="I1066" s="3"/>
      <c r="J1066" s="3"/>
      <c r="K1066" s="3"/>
      <c r="L1066" s="3"/>
      <c r="M1066" s="3"/>
      <c r="N1066" s="3"/>
      <c r="P1066" s="2"/>
      <c r="R1066" s="2"/>
      <c r="T1066" s="2"/>
      <c r="V1066" s="2"/>
    </row>
    <row r="1067" spans="2:22" ht="32.1" customHeight="1" x14ac:dyDescent="0.25">
      <c r="B1067" s="44" t="str">
        <f>_xlfn.CONCAT( VLOOKUP(tbGemLevels[[#This Row],[Name]],tbGems[],MATCH("Prefix",tbGems[#Headers],0),FALSE),".",tbGemLevels[[#This Row],[Level]]," ",tbGemLevels[[#This Row],[Name]])</f>
        <v>6.14.260.25 Lightning Trap</v>
      </c>
      <c r="C1067" s="2" t="s">
        <v>916</v>
      </c>
      <c r="D1067" s="3">
        <v>25</v>
      </c>
      <c r="E1067" s="3">
        <v>80</v>
      </c>
      <c r="F1067" s="3">
        <v>0</v>
      </c>
      <c r="G1067" s="3" t="s">
        <v>269</v>
      </c>
      <c r="H1067" s="3" t="s">
        <v>269</v>
      </c>
      <c r="I1067" s="3"/>
      <c r="J1067" s="3"/>
      <c r="K1067" s="3"/>
      <c r="L1067" s="3"/>
      <c r="M1067" s="3"/>
      <c r="N1067" s="3"/>
      <c r="P1067" s="2"/>
      <c r="R1067" s="2"/>
      <c r="T1067" s="2"/>
      <c r="V1067" s="2"/>
    </row>
    <row r="1068" spans="2:22" ht="32.1" customHeight="1" x14ac:dyDescent="0.25">
      <c r="B1068" s="44" t="str">
        <f>_xlfn.CONCAT( VLOOKUP(tbGemLevels[[#This Row],[Name]],tbGems[],MATCH("Prefix",tbGems[#Headers],0),FALSE),".",tbGemLevels[[#This Row],[Level]]," ",tbGemLevels[[#This Row],[Name]])</f>
        <v>6.14.260.26 Lightning Trap</v>
      </c>
      <c r="C1068" s="2" t="s">
        <v>916</v>
      </c>
      <c r="D1068" s="3">
        <v>26</v>
      </c>
      <c r="E1068" s="3">
        <v>82</v>
      </c>
      <c r="F1068" s="3">
        <v>0</v>
      </c>
      <c r="G1068" s="3" t="s">
        <v>269</v>
      </c>
      <c r="H1068" s="3" t="s">
        <v>269</v>
      </c>
      <c r="I1068" s="3"/>
      <c r="J1068" s="3"/>
      <c r="K1068" s="3"/>
      <c r="L1068" s="3"/>
      <c r="M1068" s="3"/>
      <c r="N1068" s="3"/>
      <c r="P1068" s="2"/>
      <c r="R1068" s="2"/>
      <c r="T1068" s="2"/>
      <c r="V1068" s="2"/>
    </row>
    <row r="1069" spans="2:22" ht="32.1" customHeight="1" x14ac:dyDescent="0.25">
      <c r="B1069" s="44" t="str">
        <f>_xlfn.CONCAT( VLOOKUP(tbGemLevels[[#This Row],[Name]],tbGems[],MATCH("Prefix",tbGems[#Headers],0),FALSE),".",tbGemLevels[[#This Row],[Level]]," ",tbGemLevels[[#This Row],[Name]])</f>
        <v>6.14.260.27 Lightning Trap</v>
      </c>
      <c r="C1069" s="2" t="s">
        <v>916</v>
      </c>
      <c r="D1069" s="3">
        <v>27</v>
      </c>
      <c r="E1069" s="3">
        <v>84</v>
      </c>
      <c r="F1069" s="3">
        <v>0</v>
      </c>
      <c r="G1069" s="3" t="s">
        <v>269</v>
      </c>
      <c r="H1069" s="3" t="s">
        <v>269</v>
      </c>
      <c r="I1069" s="3"/>
      <c r="J1069" s="3"/>
      <c r="K1069" s="3"/>
      <c r="L1069" s="3"/>
      <c r="M1069" s="3"/>
      <c r="N1069" s="3"/>
      <c r="P1069" s="2"/>
      <c r="R1069" s="2"/>
      <c r="T1069" s="2"/>
      <c r="V1069" s="2"/>
    </row>
    <row r="1070" spans="2:22" ht="32.1" customHeight="1" x14ac:dyDescent="0.25">
      <c r="B1070" s="44" t="str">
        <f>_xlfn.CONCAT( VLOOKUP(tbGemLevels[[#This Row],[Name]],tbGems[],MATCH("Prefix",tbGems[#Headers],0),FALSE),".",tbGemLevels[[#This Row],[Level]]," ",tbGemLevels[[#This Row],[Name]])</f>
        <v>6.14.260.28 Lightning Trap</v>
      </c>
      <c r="C1070" s="2" t="s">
        <v>916</v>
      </c>
      <c r="D1070" s="3">
        <v>28</v>
      </c>
      <c r="E1070" s="3">
        <v>86</v>
      </c>
      <c r="F1070" s="3">
        <v>0</v>
      </c>
      <c r="G1070" s="3" t="s">
        <v>269</v>
      </c>
      <c r="H1070" s="3" t="s">
        <v>269</v>
      </c>
      <c r="I1070" s="3"/>
      <c r="J1070" s="3"/>
      <c r="K1070" s="3"/>
      <c r="L1070" s="3"/>
      <c r="M1070" s="3"/>
      <c r="N1070" s="3"/>
      <c r="P1070" s="2"/>
      <c r="R1070" s="2"/>
      <c r="T1070" s="2"/>
      <c r="V1070" s="2"/>
    </row>
    <row r="1071" spans="2:22" ht="32.1" customHeight="1" x14ac:dyDescent="0.25">
      <c r="B1071" s="44" t="str">
        <f>_xlfn.CONCAT( VLOOKUP(tbGemLevels[[#This Row],[Name]],tbGems[],MATCH("Prefix",tbGems[#Headers],0),FALSE),".",tbGemLevels[[#This Row],[Level]]," ",tbGemLevels[[#This Row],[Name]])</f>
        <v>6.14.260.29 Lightning Trap</v>
      </c>
      <c r="C1071" s="2" t="s">
        <v>916</v>
      </c>
      <c r="D1071" s="3">
        <v>29</v>
      </c>
      <c r="E1071" s="3">
        <v>88</v>
      </c>
      <c r="F1071" s="3">
        <v>0</v>
      </c>
      <c r="G1071" s="3" t="s">
        <v>269</v>
      </c>
      <c r="H1071" s="3" t="s">
        <v>269</v>
      </c>
      <c r="I1071" s="3"/>
      <c r="J1071" s="3"/>
      <c r="K1071" s="3"/>
      <c r="L1071" s="3"/>
      <c r="M1071" s="3"/>
      <c r="N1071" s="3"/>
      <c r="P1071" s="2"/>
      <c r="R1071" s="2"/>
      <c r="T1071" s="2"/>
      <c r="V1071" s="2"/>
    </row>
    <row r="1072" spans="2:22" ht="32.1" customHeight="1" x14ac:dyDescent="0.25">
      <c r="B1072" s="44" t="str">
        <f>_xlfn.CONCAT( VLOOKUP(tbGemLevels[[#This Row],[Name]],tbGems[],MATCH("Prefix",tbGems[#Headers],0),FALSE),".",tbGemLevels[[#This Row],[Level]]," ",tbGemLevels[[#This Row],[Name]])</f>
        <v>6.14.260.30 Lightning Trap</v>
      </c>
      <c r="C1072" s="2" t="s">
        <v>916</v>
      </c>
      <c r="D1072" s="3">
        <v>30</v>
      </c>
      <c r="E1072" s="3">
        <v>90</v>
      </c>
      <c r="F1072" s="3">
        <v>0</v>
      </c>
      <c r="G1072" s="3" t="s">
        <v>269</v>
      </c>
      <c r="H1072" s="3" t="s">
        <v>269</v>
      </c>
      <c r="I1072" s="3"/>
      <c r="J1072" s="3"/>
      <c r="K1072" s="3"/>
      <c r="L1072" s="3"/>
      <c r="M1072" s="3"/>
      <c r="N1072" s="3"/>
      <c r="P1072" s="2"/>
      <c r="R1072" s="2"/>
      <c r="T1072" s="2"/>
      <c r="V1072" s="2"/>
    </row>
    <row r="1073" spans="2:22" ht="32.1" customHeight="1" x14ac:dyDescent="0.25">
      <c r="B1073" s="44" t="str">
        <f>_xlfn.CONCAT( VLOOKUP(tbGemLevels[[#This Row],[Name]],tbGems[],MATCH("Prefix",tbGems[#Headers],0),FALSE),".",tbGemLevels[[#This Row],[Level]]," ",tbGemLevels[[#This Row],[Name]])</f>
        <v>6.14.260.31 Lightning Trap</v>
      </c>
      <c r="C1073" s="2" t="s">
        <v>916</v>
      </c>
      <c r="D1073" s="3">
        <v>31</v>
      </c>
      <c r="E1073" s="3">
        <v>91</v>
      </c>
      <c r="F1073" s="3">
        <v>0</v>
      </c>
      <c r="G1073" s="3" t="s">
        <v>269</v>
      </c>
      <c r="H1073" s="3" t="s">
        <v>269</v>
      </c>
      <c r="I1073" s="3"/>
      <c r="J1073" s="3"/>
      <c r="K1073" s="3"/>
      <c r="L1073" s="3"/>
      <c r="M1073" s="3"/>
      <c r="N1073" s="3"/>
      <c r="P1073" s="2"/>
      <c r="R1073" s="2"/>
      <c r="T1073" s="2"/>
      <c r="V1073" s="2"/>
    </row>
    <row r="1074" spans="2:22" ht="32.1" customHeight="1" x14ac:dyDescent="0.25">
      <c r="B1074" s="44" t="str">
        <f>_xlfn.CONCAT( VLOOKUP(tbGemLevels[[#This Row],[Name]],tbGems[],MATCH("Prefix",tbGems[#Headers],0),FALSE),".",tbGemLevels[[#This Row],[Level]]," ",tbGemLevels[[#This Row],[Name]])</f>
        <v>6.14.260.32 Lightning Trap</v>
      </c>
      <c r="C1074" s="2" t="s">
        <v>916</v>
      </c>
      <c r="D1074" s="3">
        <v>32</v>
      </c>
      <c r="E1074" s="3">
        <v>92</v>
      </c>
      <c r="F1074" s="3">
        <v>0</v>
      </c>
      <c r="G1074" s="3" t="s">
        <v>269</v>
      </c>
      <c r="H1074" s="3" t="s">
        <v>269</v>
      </c>
      <c r="I1074" s="3"/>
      <c r="J1074" s="3"/>
      <c r="K1074" s="3"/>
      <c r="L1074" s="3"/>
      <c r="M1074" s="3"/>
      <c r="N1074" s="3"/>
      <c r="P1074" s="2"/>
      <c r="R1074" s="2"/>
      <c r="T1074" s="2"/>
      <c r="V1074" s="2"/>
    </row>
    <row r="1075" spans="2:22" ht="32.1" customHeight="1" x14ac:dyDescent="0.25">
      <c r="B1075" s="44" t="str">
        <f>_xlfn.CONCAT( VLOOKUP(tbGemLevels[[#This Row],[Name]],tbGems[],MATCH("Prefix",tbGems[#Headers],0),FALSE),".",tbGemLevels[[#This Row],[Level]]," ",tbGemLevels[[#This Row],[Name]])</f>
        <v>6.14.260.33 Lightning Trap</v>
      </c>
      <c r="C1075" s="2" t="s">
        <v>916</v>
      </c>
      <c r="D1075" s="3">
        <v>33</v>
      </c>
      <c r="E1075" s="3">
        <v>93</v>
      </c>
      <c r="F1075" s="3">
        <v>0</v>
      </c>
      <c r="G1075" s="3" t="s">
        <v>269</v>
      </c>
      <c r="H1075" s="3" t="s">
        <v>269</v>
      </c>
      <c r="I1075" s="3"/>
      <c r="J1075" s="3"/>
      <c r="K1075" s="3"/>
      <c r="L1075" s="3"/>
      <c r="M1075" s="3"/>
      <c r="N1075" s="3"/>
      <c r="P1075" s="2"/>
      <c r="R1075" s="2"/>
      <c r="T1075" s="2"/>
      <c r="V1075" s="2"/>
    </row>
    <row r="1076" spans="2:22" ht="32.1" customHeight="1" x14ac:dyDescent="0.25">
      <c r="B1076" s="44" t="str">
        <f>_xlfn.CONCAT( VLOOKUP(tbGemLevels[[#This Row],[Name]],tbGems[],MATCH("Prefix",tbGems[#Headers],0),FALSE),".",tbGemLevels[[#This Row],[Level]]," ",tbGemLevels[[#This Row],[Name]])</f>
        <v>6.14.260.34 Lightning Trap</v>
      </c>
      <c r="C1076" s="2" t="s">
        <v>916</v>
      </c>
      <c r="D1076" s="3">
        <v>34</v>
      </c>
      <c r="E1076" s="3">
        <v>94</v>
      </c>
      <c r="F1076" s="3">
        <v>0</v>
      </c>
      <c r="G1076" s="3" t="s">
        <v>269</v>
      </c>
      <c r="H1076" s="3" t="s">
        <v>269</v>
      </c>
      <c r="I1076" s="3"/>
      <c r="J1076" s="3"/>
      <c r="K1076" s="3"/>
      <c r="L1076" s="3"/>
      <c r="M1076" s="3"/>
      <c r="N1076" s="3"/>
      <c r="P1076" s="2"/>
      <c r="R1076" s="2"/>
      <c r="T1076" s="2"/>
      <c r="V1076" s="2"/>
    </row>
    <row r="1077" spans="2:22" ht="32.1" customHeight="1" x14ac:dyDescent="0.25">
      <c r="B1077" s="44" t="str">
        <f>_xlfn.CONCAT( VLOOKUP(tbGemLevels[[#This Row],[Name]],tbGems[],MATCH("Prefix",tbGems[#Headers],0),FALSE),".",tbGemLevels[[#This Row],[Level]]," ",tbGemLevels[[#This Row],[Name]])</f>
        <v>6.14.260.35 Lightning Trap</v>
      </c>
      <c r="C1077" s="2" t="s">
        <v>916</v>
      </c>
      <c r="D1077" s="3">
        <v>35</v>
      </c>
      <c r="E1077" s="3">
        <v>95</v>
      </c>
      <c r="F1077" s="3">
        <v>0</v>
      </c>
      <c r="G1077" s="3" t="s">
        <v>269</v>
      </c>
      <c r="H1077" s="3" t="s">
        <v>269</v>
      </c>
      <c r="I1077" s="3"/>
      <c r="J1077" s="3"/>
      <c r="K1077" s="3"/>
      <c r="L1077" s="3"/>
      <c r="M1077" s="3"/>
      <c r="N1077" s="3"/>
      <c r="P1077" s="2"/>
      <c r="R1077" s="2"/>
      <c r="T1077" s="2"/>
      <c r="V1077" s="2"/>
    </row>
    <row r="1078" spans="2:22" ht="32.1" customHeight="1" x14ac:dyDescent="0.25">
      <c r="B1078" s="44" t="str">
        <f>_xlfn.CONCAT( VLOOKUP(tbGemLevels[[#This Row],[Name]],tbGems[],MATCH("Prefix",tbGems[#Headers],0),FALSE),".",tbGemLevels[[#This Row],[Level]]," ",tbGemLevels[[#This Row],[Name]])</f>
        <v>6.14.260.36 Lightning Trap</v>
      </c>
      <c r="C1078" s="2" t="s">
        <v>916</v>
      </c>
      <c r="D1078" s="3">
        <v>36</v>
      </c>
      <c r="E1078" s="3">
        <v>96</v>
      </c>
      <c r="F1078" s="3">
        <v>0</v>
      </c>
      <c r="G1078" s="3" t="s">
        <v>269</v>
      </c>
      <c r="H1078" s="3" t="s">
        <v>269</v>
      </c>
      <c r="I1078" s="3"/>
      <c r="J1078" s="3"/>
      <c r="K1078" s="3"/>
      <c r="L1078" s="3"/>
      <c r="M1078" s="3"/>
      <c r="N1078" s="3"/>
      <c r="P1078" s="2"/>
      <c r="R1078" s="2"/>
      <c r="T1078" s="2"/>
      <c r="V1078" s="2"/>
    </row>
    <row r="1079" spans="2:22" ht="32.1" customHeight="1" x14ac:dyDescent="0.25">
      <c r="B1079" s="44" t="str">
        <f>_xlfn.CONCAT( VLOOKUP(tbGemLevels[[#This Row],[Name]],tbGems[],MATCH("Prefix",tbGems[#Headers],0),FALSE),".",tbGemLevels[[#This Row],[Level]]," ",tbGemLevels[[#This Row],[Name]])</f>
        <v>6.14.260.37 Lightning Trap</v>
      </c>
      <c r="C1079" s="2" t="s">
        <v>916</v>
      </c>
      <c r="D1079" s="3">
        <v>37</v>
      </c>
      <c r="E1079" s="3">
        <v>97</v>
      </c>
      <c r="F1079" s="3">
        <v>0</v>
      </c>
      <c r="G1079" s="3" t="s">
        <v>269</v>
      </c>
      <c r="H1079" s="3" t="s">
        <v>269</v>
      </c>
      <c r="I1079" s="3"/>
      <c r="J1079" s="3"/>
      <c r="K1079" s="3"/>
      <c r="L1079" s="3"/>
      <c r="M1079" s="3"/>
      <c r="N1079" s="3"/>
      <c r="P1079" s="2"/>
      <c r="R1079" s="2"/>
      <c r="T1079" s="2"/>
      <c r="V1079" s="2"/>
    </row>
    <row r="1080" spans="2:22" ht="32.1" customHeight="1" x14ac:dyDescent="0.25">
      <c r="B1080" s="44" t="str">
        <f>_xlfn.CONCAT( VLOOKUP(tbGemLevels[[#This Row],[Name]],tbGems[],MATCH("Prefix",tbGems[#Headers],0),FALSE),".",tbGemLevels[[#This Row],[Level]]," ",tbGemLevels[[#This Row],[Name]])</f>
        <v>6.14.260.38 Lightning Trap</v>
      </c>
      <c r="C1080" s="2" t="s">
        <v>916</v>
      </c>
      <c r="D1080" s="3">
        <v>38</v>
      </c>
      <c r="E1080" s="3">
        <v>98</v>
      </c>
      <c r="F1080" s="3">
        <v>0</v>
      </c>
      <c r="G1080" s="3" t="s">
        <v>269</v>
      </c>
      <c r="H1080" s="3" t="s">
        <v>269</v>
      </c>
      <c r="I1080" s="3"/>
      <c r="J1080" s="3"/>
      <c r="K1080" s="3"/>
      <c r="L1080" s="3"/>
      <c r="M1080" s="3"/>
      <c r="N1080" s="3"/>
      <c r="P1080" s="2"/>
      <c r="R1080" s="2"/>
      <c r="T1080" s="2"/>
      <c r="V1080" s="2"/>
    </row>
    <row r="1081" spans="2:22" ht="32.1" customHeight="1" x14ac:dyDescent="0.25">
      <c r="B1081" s="44" t="str">
        <f>_xlfn.CONCAT( VLOOKUP(tbGemLevels[[#This Row],[Name]],tbGems[],MATCH("Prefix",tbGems[#Headers],0),FALSE),".",tbGemLevels[[#This Row],[Level]]," ",tbGemLevels[[#This Row],[Name]])</f>
        <v>6.14.260.39 Lightning Trap</v>
      </c>
      <c r="C1081" s="2" t="s">
        <v>916</v>
      </c>
      <c r="D1081" s="3">
        <v>39</v>
      </c>
      <c r="E1081" s="3">
        <v>99</v>
      </c>
      <c r="F1081" s="3">
        <v>0</v>
      </c>
      <c r="G1081" s="3" t="s">
        <v>269</v>
      </c>
      <c r="H1081" s="3" t="s">
        <v>269</v>
      </c>
      <c r="I1081" s="3"/>
      <c r="J1081" s="3"/>
      <c r="K1081" s="3"/>
      <c r="L1081" s="3"/>
      <c r="M1081" s="3"/>
      <c r="N1081" s="3"/>
      <c r="P1081" s="2"/>
      <c r="R1081" s="2"/>
      <c r="T1081" s="2"/>
      <c r="V1081" s="2"/>
    </row>
    <row r="1082" spans="2:22" ht="32.1" customHeight="1" x14ac:dyDescent="0.25">
      <c r="B1082" s="44" t="str">
        <f>_xlfn.CONCAT( VLOOKUP(tbGemLevels[[#This Row],[Name]],tbGems[],MATCH("Prefix",tbGems[#Headers],0),FALSE),".",tbGemLevels[[#This Row],[Level]]," ",tbGemLevels[[#This Row],[Name]])</f>
        <v>6.14.260.40 Lightning Trap</v>
      </c>
      <c r="C1082" s="2" t="s">
        <v>916</v>
      </c>
      <c r="D1082" s="3">
        <v>40</v>
      </c>
      <c r="E1082" s="3">
        <v>100</v>
      </c>
      <c r="F1082" s="3">
        <v>0</v>
      </c>
      <c r="G1082" s="3" t="s">
        <v>269</v>
      </c>
      <c r="H1082" s="3" t="s">
        <v>269</v>
      </c>
      <c r="I1082" s="3"/>
      <c r="J1082" s="3"/>
      <c r="K1082" s="3"/>
      <c r="L1082" s="3"/>
      <c r="M1082" s="3"/>
      <c r="N1082" s="3"/>
      <c r="P1082" s="2"/>
      <c r="R1082" s="2"/>
      <c r="T1082" s="2"/>
      <c r="V1082" s="2"/>
    </row>
    <row r="1083" spans="2:22" ht="32.1" customHeight="1" x14ac:dyDescent="0.25">
      <c r="B1083" s="44" t="str">
        <f>_xlfn.CONCAT( VLOOKUP(tbGemLevels[[#This Row],[Name]],tbGems[],MATCH("Prefix",tbGems[#Headers],0),FALSE),".",tbGemLevels[[#This Row],[Level]]," ",tbGemLevels[[#This Row],[Name]])</f>
        <v>6.14.392.1 Void Sphere</v>
      </c>
      <c r="C1083" s="2" t="s">
        <v>943</v>
      </c>
      <c r="D1083" s="3">
        <v>1</v>
      </c>
      <c r="E1083" s="3">
        <v>34</v>
      </c>
      <c r="F1083" s="3">
        <v>0</v>
      </c>
      <c r="G1083" s="3">
        <v>0</v>
      </c>
      <c r="H1083" s="3">
        <v>79</v>
      </c>
      <c r="I1083" s="3"/>
      <c r="J1083" s="3"/>
      <c r="K1083" s="3"/>
      <c r="L1083" s="3"/>
      <c r="M1083" s="3"/>
      <c r="N1083" s="3"/>
      <c r="P1083" s="2"/>
      <c r="R1083" s="2"/>
      <c r="T1083" s="2"/>
      <c r="V1083" s="2"/>
    </row>
    <row r="1084" spans="2:22" ht="32.1" customHeight="1" x14ac:dyDescent="0.25">
      <c r="B1084" s="44" t="str">
        <f>_xlfn.CONCAT( VLOOKUP(tbGemLevels[[#This Row],[Name]],tbGems[],MATCH("Prefix",tbGems[#Headers],0),FALSE),".",tbGemLevels[[#This Row],[Level]]," ",tbGemLevels[[#This Row],[Name]])</f>
        <v>6.14.392.2 Void Sphere</v>
      </c>
      <c r="C1084" s="2" t="s">
        <v>943</v>
      </c>
      <c r="D1084" s="3">
        <v>2</v>
      </c>
      <c r="E1084" s="3">
        <v>36</v>
      </c>
      <c r="F1084" s="3">
        <v>0</v>
      </c>
      <c r="G1084" s="3">
        <v>0</v>
      </c>
      <c r="H1084" s="3">
        <v>83</v>
      </c>
      <c r="I1084" s="3"/>
      <c r="J1084" s="3"/>
      <c r="K1084" s="3"/>
      <c r="L1084" s="3"/>
      <c r="M1084" s="3"/>
      <c r="N1084" s="3"/>
      <c r="P1084" s="2"/>
      <c r="R1084" s="2"/>
      <c r="T1084" s="2"/>
      <c r="V1084" s="2"/>
    </row>
    <row r="1085" spans="2:22" ht="32.1" customHeight="1" x14ac:dyDescent="0.25">
      <c r="B1085" s="44" t="str">
        <f>_xlfn.CONCAT( VLOOKUP(tbGemLevels[[#This Row],[Name]],tbGems[],MATCH("Prefix",tbGems[#Headers],0),FALSE),".",tbGemLevels[[#This Row],[Level]]," ",tbGemLevels[[#This Row],[Name]])</f>
        <v>6.14.392.3 Void Sphere</v>
      </c>
      <c r="C1085" s="2" t="s">
        <v>943</v>
      </c>
      <c r="D1085" s="3">
        <v>3</v>
      </c>
      <c r="E1085" s="3">
        <v>38</v>
      </c>
      <c r="F1085" s="3">
        <v>0</v>
      </c>
      <c r="G1085" s="3">
        <v>0</v>
      </c>
      <c r="H1085" s="3">
        <v>88</v>
      </c>
      <c r="I1085" s="3"/>
      <c r="J1085" s="3"/>
      <c r="K1085" s="3"/>
      <c r="L1085" s="3"/>
      <c r="M1085" s="3"/>
      <c r="N1085" s="3"/>
      <c r="P1085" s="2"/>
      <c r="R1085" s="2"/>
      <c r="T1085" s="2"/>
      <c r="V1085" s="2"/>
    </row>
    <row r="1086" spans="2:22" ht="32.1" customHeight="1" x14ac:dyDescent="0.25">
      <c r="B1086" s="44" t="str">
        <f>_xlfn.CONCAT( VLOOKUP(tbGemLevels[[#This Row],[Name]],tbGems[],MATCH("Prefix",tbGems[#Headers],0),FALSE),".",tbGemLevels[[#This Row],[Level]]," ",tbGemLevels[[#This Row],[Name]])</f>
        <v>6.14.392.4 Void Sphere</v>
      </c>
      <c r="C1086" s="2" t="s">
        <v>943</v>
      </c>
      <c r="D1086" s="3">
        <v>4</v>
      </c>
      <c r="E1086" s="3">
        <v>40</v>
      </c>
      <c r="F1086" s="3">
        <v>0</v>
      </c>
      <c r="G1086" s="3">
        <v>0</v>
      </c>
      <c r="H1086" s="3">
        <v>92</v>
      </c>
      <c r="I1086" s="3"/>
      <c r="J1086" s="3"/>
      <c r="K1086" s="3"/>
      <c r="L1086" s="3"/>
      <c r="M1086" s="3"/>
      <c r="N1086" s="3"/>
      <c r="P1086" s="2"/>
      <c r="R1086" s="2"/>
      <c r="T1086" s="2"/>
      <c r="V1086" s="2"/>
    </row>
    <row r="1087" spans="2:22" ht="32.1" customHeight="1" x14ac:dyDescent="0.25">
      <c r="B1087" s="44" t="str">
        <f>_xlfn.CONCAT( VLOOKUP(tbGemLevels[[#This Row],[Name]],tbGems[],MATCH("Prefix",tbGems[#Headers],0),FALSE),".",tbGemLevels[[#This Row],[Level]]," ",tbGemLevels[[#This Row],[Name]])</f>
        <v>6.14.392.5 Void Sphere</v>
      </c>
      <c r="C1087" s="2" t="s">
        <v>943</v>
      </c>
      <c r="D1087" s="3">
        <v>5</v>
      </c>
      <c r="E1087" s="3">
        <v>42</v>
      </c>
      <c r="F1087" s="3">
        <v>0</v>
      </c>
      <c r="G1087" s="3">
        <v>0</v>
      </c>
      <c r="H1087" s="3">
        <v>96</v>
      </c>
      <c r="I1087" s="3"/>
      <c r="J1087" s="3"/>
      <c r="K1087" s="3"/>
      <c r="L1087" s="3"/>
      <c r="M1087" s="3"/>
      <c r="N1087" s="3"/>
      <c r="P1087" s="2"/>
      <c r="R1087" s="2"/>
      <c r="T1087" s="2"/>
      <c r="V1087" s="2"/>
    </row>
    <row r="1088" spans="2:22" ht="32.1" customHeight="1" x14ac:dyDescent="0.25">
      <c r="B1088" s="44" t="str">
        <f>_xlfn.CONCAT( VLOOKUP(tbGemLevels[[#This Row],[Name]],tbGems[],MATCH("Prefix",tbGems[#Headers],0),FALSE),".",tbGemLevels[[#This Row],[Level]]," ",tbGemLevels[[#This Row],[Name]])</f>
        <v>6.14.392.6 Void Sphere</v>
      </c>
      <c r="C1088" s="2" t="s">
        <v>943</v>
      </c>
      <c r="D1088" s="3">
        <v>6</v>
      </c>
      <c r="E1088" s="3">
        <v>44</v>
      </c>
      <c r="F1088" s="3">
        <v>0</v>
      </c>
      <c r="G1088" s="3">
        <v>0</v>
      </c>
      <c r="H1088" s="3">
        <v>100</v>
      </c>
      <c r="I1088" s="3"/>
      <c r="J1088" s="3"/>
      <c r="K1088" s="3"/>
      <c r="L1088" s="3"/>
      <c r="M1088" s="3"/>
      <c r="N1088" s="3"/>
      <c r="P1088" s="2"/>
      <c r="R1088" s="2"/>
      <c r="T1088" s="2"/>
      <c r="V1088" s="2"/>
    </row>
    <row r="1089" spans="2:22" ht="32.1" customHeight="1" x14ac:dyDescent="0.25">
      <c r="B1089" s="44" t="str">
        <f>_xlfn.CONCAT( VLOOKUP(tbGemLevels[[#This Row],[Name]],tbGems[],MATCH("Prefix",tbGems[#Headers],0),FALSE),".",tbGemLevels[[#This Row],[Level]]," ",tbGemLevels[[#This Row],[Name]])</f>
        <v>6.14.392.7 Void Sphere</v>
      </c>
      <c r="C1089" s="2" t="s">
        <v>943</v>
      </c>
      <c r="D1089" s="3">
        <v>7</v>
      </c>
      <c r="E1089" s="3">
        <v>46</v>
      </c>
      <c r="F1089" s="3">
        <v>0</v>
      </c>
      <c r="G1089" s="3">
        <v>0</v>
      </c>
      <c r="H1089" s="3">
        <v>104</v>
      </c>
      <c r="I1089" s="3"/>
      <c r="J1089" s="3"/>
      <c r="K1089" s="3"/>
      <c r="L1089" s="3"/>
      <c r="M1089" s="3"/>
      <c r="N1089" s="3"/>
      <c r="P1089" s="2"/>
      <c r="R1089" s="2"/>
      <c r="T1089" s="2"/>
      <c r="V1089" s="2"/>
    </row>
    <row r="1090" spans="2:22" ht="32.1" customHeight="1" x14ac:dyDescent="0.25">
      <c r="B1090" s="44" t="str">
        <f>_xlfn.CONCAT( VLOOKUP(tbGemLevels[[#This Row],[Name]],tbGems[],MATCH("Prefix",tbGems[#Headers],0),FALSE),".",tbGemLevels[[#This Row],[Level]]," ",tbGemLevels[[#This Row],[Name]])</f>
        <v>6.14.392.8 Void Sphere</v>
      </c>
      <c r="C1090" s="2" t="s">
        <v>943</v>
      </c>
      <c r="D1090" s="3">
        <v>8</v>
      </c>
      <c r="E1090" s="3">
        <v>48</v>
      </c>
      <c r="F1090" s="3">
        <v>0</v>
      </c>
      <c r="G1090" s="3">
        <v>0</v>
      </c>
      <c r="H1090" s="3">
        <v>109</v>
      </c>
      <c r="I1090" s="3"/>
      <c r="J1090" s="3"/>
      <c r="K1090" s="3"/>
      <c r="L1090" s="3"/>
      <c r="M1090" s="3"/>
      <c r="N1090" s="3"/>
      <c r="P1090" s="2"/>
      <c r="R1090" s="2"/>
      <c r="T1090" s="2"/>
      <c r="V1090" s="2"/>
    </row>
    <row r="1091" spans="2:22" ht="32.1" customHeight="1" x14ac:dyDescent="0.25">
      <c r="B1091" s="44" t="str">
        <f>_xlfn.CONCAT( VLOOKUP(tbGemLevels[[#This Row],[Name]],tbGems[],MATCH("Prefix",tbGems[#Headers],0),FALSE),".",tbGemLevels[[#This Row],[Level]]," ",tbGemLevels[[#This Row],[Name]])</f>
        <v>6.14.392.9 Void Sphere</v>
      </c>
      <c r="C1091" s="2" t="s">
        <v>943</v>
      </c>
      <c r="D1091" s="3">
        <v>9</v>
      </c>
      <c r="E1091" s="3">
        <v>50</v>
      </c>
      <c r="F1091" s="3">
        <v>0</v>
      </c>
      <c r="G1091" s="3">
        <v>0</v>
      </c>
      <c r="H1091" s="3">
        <v>113</v>
      </c>
      <c r="I1091" s="3"/>
      <c r="J1091" s="3"/>
      <c r="K1091" s="3"/>
      <c r="L1091" s="3"/>
      <c r="M1091" s="3"/>
      <c r="N1091" s="3"/>
      <c r="P1091" s="2"/>
      <c r="R1091" s="2"/>
      <c r="T1091" s="2"/>
      <c r="V1091" s="2"/>
    </row>
    <row r="1092" spans="2:22" ht="32.1" customHeight="1" x14ac:dyDescent="0.25">
      <c r="B1092" s="44" t="str">
        <f>_xlfn.CONCAT( VLOOKUP(tbGemLevels[[#This Row],[Name]],tbGems[],MATCH("Prefix",tbGems[#Headers],0),FALSE),".",tbGemLevels[[#This Row],[Level]]," ",tbGemLevels[[#This Row],[Name]])</f>
        <v>6.14.392.10 Void Sphere</v>
      </c>
      <c r="C1092" s="2" t="s">
        <v>943</v>
      </c>
      <c r="D1092" s="3">
        <v>10</v>
      </c>
      <c r="E1092" s="3">
        <v>52</v>
      </c>
      <c r="F1092" s="3">
        <v>0</v>
      </c>
      <c r="G1092" s="3">
        <v>0</v>
      </c>
      <c r="H1092" s="3">
        <v>117</v>
      </c>
      <c r="I1092" s="3"/>
      <c r="J1092" s="3"/>
      <c r="K1092" s="3"/>
      <c r="L1092" s="3"/>
      <c r="M1092" s="3"/>
      <c r="N1092" s="3"/>
      <c r="P1092" s="2"/>
      <c r="R1092" s="2"/>
      <c r="T1092" s="2"/>
      <c r="V1092" s="2"/>
    </row>
    <row r="1093" spans="2:22" ht="32.1" customHeight="1" x14ac:dyDescent="0.25">
      <c r="B1093" s="44" t="str">
        <f>_xlfn.CONCAT( VLOOKUP(tbGemLevels[[#This Row],[Name]],tbGems[],MATCH("Prefix",tbGems[#Headers],0),FALSE),".",tbGemLevels[[#This Row],[Level]]," ",tbGemLevels[[#This Row],[Name]])</f>
        <v>6.14.392.11 Void Sphere</v>
      </c>
      <c r="C1093" s="2" t="s">
        <v>943</v>
      </c>
      <c r="D1093" s="3">
        <v>11</v>
      </c>
      <c r="E1093" s="3">
        <v>54</v>
      </c>
      <c r="F1093" s="3">
        <v>0</v>
      </c>
      <c r="G1093" s="3">
        <v>0</v>
      </c>
      <c r="H1093" s="3">
        <v>121</v>
      </c>
      <c r="I1093" s="3"/>
      <c r="J1093" s="3"/>
      <c r="K1093" s="3"/>
      <c r="L1093" s="3"/>
      <c r="M1093" s="3"/>
      <c r="N1093" s="3"/>
      <c r="P1093" s="2"/>
      <c r="R1093" s="2"/>
      <c r="T1093" s="2"/>
      <c r="V1093" s="2"/>
    </row>
    <row r="1094" spans="2:22" ht="32.1" customHeight="1" x14ac:dyDescent="0.25">
      <c r="B1094" s="44" t="str">
        <f>_xlfn.CONCAT( VLOOKUP(tbGemLevels[[#This Row],[Name]],tbGems[],MATCH("Prefix",tbGems[#Headers],0),FALSE),".",tbGemLevels[[#This Row],[Level]]," ",tbGemLevels[[#This Row],[Name]])</f>
        <v>6.14.392.12 Void Sphere</v>
      </c>
      <c r="C1094" s="2" t="s">
        <v>943</v>
      </c>
      <c r="D1094" s="3">
        <v>12</v>
      </c>
      <c r="E1094" s="3">
        <v>56</v>
      </c>
      <c r="F1094" s="3">
        <v>0</v>
      </c>
      <c r="G1094" s="3">
        <v>0</v>
      </c>
      <c r="H1094" s="3">
        <v>125</v>
      </c>
      <c r="I1094" s="3"/>
      <c r="J1094" s="3"/>
      <c r="K1094" s="3"/>
      <c r="L1094" s="3"/>
      <c r="M1094" s="3"/>
      <c r="N1094" s="3"/>
      <c r="P1094" s="2"/>
      <c r="R1094" s="2"/>
      <c r="T1094" s="2"/>
      <c r="V1094" s="2"/>
    </row>
    <row r="1095" spans="2:22" ht="32.1" customHeight="1" x14ac:dyDescent="0.25">
      <c r="B1095" s="44" t="str">
        <f>_xlfn.CONCAT( VLOOKUP(tbGemLevels[[#This Row],[Name]],tbGems[],MATCH("Prefix",tbGems[#Headers],0),FALSE),".",tbGemLevels[[#This Row],[Level]]," ",tbGemLevels[[#This Row],[Name]])</f>
        <v>6.14.392.13 Void Sphere</v>
      </c>
      <c r="C1095" s="2" t="s">
        <v>943</v>
      </c>
      <c r="D1095" s="3">
        <v>13</v>
      </c>
      <c r="E1095" s="3">
        <v>58</v>
      </c>
      <c r="F1095" s="3">
        <v>0</v>
      </c>
      <c r="G1095" s="3">
        <v>0</v>
      </c>
      <c r="H1095" s="3">
        <v>130</v>
      </c>
      <c r="I1095" s="3"/>
      <c r="J1095" s="3"/>
      <c r="K1095" s="3"/>
      <c r="L1095" s="3"/>
      <c r="M1095" s="3"/>
      <c r="N1095" s="3"/>
      <c r="P1095" s="2"/>
      <c r="R1095" s="2"/>
      <c r="T1095" s="2"/>
      <c r="V1095" s="2"/>
    </row>
    <row r="1096" spans="2:22" ht="32.1" customHeight="1" x14ac:dyDescent="0.25">
      <c r="B1096" s="44" t="str">
        <f>_xlfn.CONCAT( VLOOKUP(tbGemLevels[[#This Row],[Name]],tbGems[],MATCH("Prefix",tbGems[#Headers],0),FALSE),".",tbGemLevels[[#This Row],[Level]]," ",tbGemLevels[[#This Row],[Name]])</f>
        <v>6.14.392.14 Void Sphere</v>
      </c>
      <c r="C1096" s="2" t="s">
        <v>943</v>
      </c>
      <c r="D1096" s="3">
        <v>14</v>
      </c>
      <c r="E1096" s="3">
        <v>60</v>
      </c>
      <c r="F1096" s="3">
        <v>0</v>
      </c>
      <c r="G1096" s="3">
        <v>0</v>
      </c>
      <c r="H1096" s="3">
        <v>134</v>
      </c>
      <c r="I1096" s="3"/>
      <c r="J1096" s="3"/>
      <c r="K1096" s="3"/>
      <c r="L1096" s="3"/>
      <c r="M1096" s="3"/>
      <c r="N1096" s="3"/>
      <c r="P1096" s="2"/>
      <c r="R1096" s="2"/>
      <c r="T1096" s="2"/>
      <c r="V1096" s="2"/>
    </row>
    <row r="1097" spans="2:22" ht="32.1" customHeight="1" x14ac:dyDescent="0.25">
      <c r="B1097" s="44" t="str">
        <f>_xlfn.CONCAT( VLOOKUP(tbGemLevels[[#This Row],[Name]],tbGems[],MATCH("Prefix",tbGems[#Headers],0),FALSE),".",tbGemLevels[[#This Row],[Level]]," ",tbGemLevels[[#This Row],[Name]])</f>
        <v>6.14.392.15 Void Sphere</v>
      </c>
      <c r="C1097" s="2" t="s">
        <v>943</v>
      </c>
      <c r="D1097" s="3">
        <v>15</v>
      </c>
      <c r="E1097" s="3">
        <v>62</v>
      </c>
      <c r="F1097" s="3">
        <v>0</v>
      </c>
      <c r="G1097" s="3">
        <v>0</v>
      </c>
      <c r="H1097" s="3">
        <v>138</v>
      </c>
      <c r="I1097" s="3"/>
      <c r="J1097" s="3"/>
      <c r="K1097" s="3"/>
      <c r="L1097" s="3"/>
      <c r="M1097" s="3"/>
      <c r="N1097" s="3"/>
      <c r="P1097" s="2"/>
      <c r="R1097" s="2"/>
      <c r="T1097" s="2"/>
      <c r="V1097" s="2"/>
    </row>
    <row r="1098" spans="2:22" ht="32.1" customHeight="1" x14ac:dyDescent="0.25">
      <c r="B1098" s="44" t="str">
        <f>_xlfn.CONCAT( VLOOKUP(tbGemLevels[[#This Row],[Name]],tbGems[],MATCH("Prefix",tbGems[#Headers],0),FALSE),".",tbGemLevels[[#This Row],[Level]]," ",tbGemLevels[[#This Row],[Name]])</f>
        <v>6.14.392.16 Void Sphere</v>
      </c>
      <c r="C1098" s="2" t="s">
        <v>943</v>
      </c>
      <c r="D1098" s="3">
        <v>16</v>
      </c>
      <c r="E1098" s="3">
        <v>64</v>
      </c>
      <c r="F1098" s="3">
        <v>0</v>
      </c>
      <c r="G1098" s="3">
        <v>0</v>
      </c>
      <c r="H1098" s="3">
        <v>142</v>
      </c>
      <c r="I1098" s="3"/>
      <c r="J1098" s="3"/>
      <c r="K1098" s="3"/>
      <c r="L1098" s="3"/>
      <c r="M1098" s="3"/>
      <c r="N1098" s="3"/>
      <c r="P1098" s="2"/>
      <c r="R1098" s="2"/>
      <c r="T1098" s="2"/>
      <c r="V1098" s="2"/>
    </row>
    <row r="1099" spans="2:22" ht="32.1" customHeight="1" x14ac:dyDescent="0.25">
      <c r="B1099" s="44" t="str">
        <f>_xlfn.CONCAT( VLOOKUP(tbGemLevels[[#This Row],[Name]],tbGems[],MATCH("Prefix",tbGems[#Headers],0),FALSE),".",tbGemLevels[[#This Row],[Level]]," ",tbGemLevels[[#This Row],[Name]])</f>
        <v>6.14.392.17 Void Sphere</v>
      </c>
      <c r="C1099" s="2" t="s">
        <v>943</v>
      </c>
      <c r="D1099" s="3">
        <v>17</v>
      </c>
      <c r="E1099" s="3">
        <v>66</v>
      </c>
      <c r="F1099" s="3">
        <v>0</v>
      </c>
      <c r="G1099" s="3">
        <v>0</v>
      </c>
      <c r="H1099" s="3">
        <v>146</v>
      </c>
      <c r="I1099" s="3"/>
      <c r="J1099" s="3"/>
      <c r="K1099" s="3"/>
      <c r="L1099" s="3"/>
      <c r="M1099" s="3"/>
      <c r="N1099" s="3"/>
      <c r="P1099" s="2"/>
      <c r="R1099" s="2"/>
      <c r="T1099" s="2"/>
      <c r="V1099" s="2"/>
    </row>
    <row r="1100" spans="2:22" ht="32.1" customHeight="1" x14ac:dyDescent="0.25">
      <c r="B1100" s="44" t="str">
        <f>_xlfn.CONCAT( VLOOKUP(tbGemLevels[[#This Row],[Name]],tbGems[],MATCH("Prefix",tbGems[#Headers],0),FALSE),".",tbGemLevels[[#This Row],[Level]]," ",tbGemLevels[[#This Row],[Name]])</f>
        <v>6.14.392.18 Void Sphere</v>
      </c>
      <c r="C1100" s="2" t="s">
        <v>943</v>
      </c>
      <c r="D1100" s="3">
        <v>18</v>
      </c>
      <c r="E1100" s="3">
        <v>68</v>
      </c>
      <c r="F1100" s="3">
        <v>0</v>
      </c>
      <c r="G1100" s="3">
        <v>0</v>
      </c>
      <c r="H1100" s="3">
        <v>151</v>
      </c>
      <c r="I1100" s="3"/>
      <c r="J1100" s="3"/>
      <c r="K1100" s="3"/>
      <c r="L1100" s="3"/>
      <c r="M1100" s="3"/>
      <c r="N1100" s="3"/>
      <c r="P1100" s="2"/>
      <c r="R1100" s="2"/>
      <c r="T1100" s="2"/>
      <c r="V1100" s="2"/>
    </row>
    <row r="1101" spans="2:22" ht="32.1" customHeight="1" x14ac:dyDescent="0.25">
      <c r="B1101" s="44" t="str">
        <f>_xlfn.CONCAT( VLOOKUP(tbGemLevels[[#This Row],[Name]],tbGems[],MATCH("Prefix",tbGems[#Headers],0),FALSE),".",tbGemLevels[[#This Row],[Level]]," ",tbGemLevels[[#This Row],[Name]])</f>
        <v>6.14.392.19 Void Sphere</v>
      </c>
      <c r="C1101" s="2" t="s">
        <v>943</v>
      </c>
      <c r="D1101" s="3">
        <v>19</v>
      </c>
      <c r="E1101" s="3">
        <v>69</v>
      </c>
      <c r="F1101" s="3">
        <v>0</v>
      </c>
      <c r="G1101" s="3">
        <v>0</v>
      </c>
      <c r="H1101" s="3">
        <v>153</v>
      </c>
      <c r="I1101" s="3"/>
      <c r="J1101" s="3"/>
      <c r="K1101" s="3"/>
      <c r="L1101" s="3"/>
      <c r="M1101" s="3"/>
      <c r="N1101" s="3"/>
      <c r="P1101" s="2"/>
      <c r="R1101" s="2"/>
      <c r="T1101" s="2"/>
      <c r="V1101" s="2"/>
    </row>
    <row r="1102" spans="2:22" ht="32.1" customHeight="1" x14ac:dyDescent="0.25">
      <c r="B1102" s="44" t="str">
        <f>_xlfn.CONCAT( VLOOKUP(tbGemLevels[[#This Row],[Name]],tbGems[],MATCH("Prefix",tbGems[#Headers],0),FALSE),".",tbGemLevels[[#This Row],[Level]]," ",tbGemLevels[[#This Row],[Name]])</f>
        <v>6.14.392.20 Void Sphere</v>
      </c>
      <c r="C1102" s="2" t="s">
        <v>943</v>
      </c>
      <c r="D1102" s="3">
        <v>20</v>
      </c>
      <c r="E1102" s="3">
        <v>70</v>
      </c>
      <c r="F1102" s="3">
        <v>0</v>
      </c>
      <c r="G1102" s="3">
        <v>0</v>
      </c>
      <c r="H1102" s="3">
        <v>155</v>
      </c>
      <c r="I1102" s="3"/>
      <c r="J1102" s="3"/>
      <c r="K1102" s="3"/>
      <c r="L1102" s="3"/>
      <c r="M1102" s="3"/>
      <c r="N1102" s="3"/>
      <c r="P1102" s="2"/>
      <c r="R1102" s="2"/>
      <c r="T1102" s="2"/>
      <c r="V1102" s="2"/>
    </row>
    <row r="1103" spans="2:22" ht="32.1" customHeight="1" x14ac:dyDescent="0.25">
      <c r="B1103" s="44" t="str">
        <f>_xlfn.CONCAT( VLOOKUP(tbGemLevels[[#This Row],[Name]],tbGems[],MATCH("Prefix",tbGems[#Headers],0),FALSE),".",tbGemLevels[[#This Row],[Level]]," ",tbGemLevels[[#This Row],[Name]])</f>
        <v>6.14.392.21 Void Sphere</v>
      </c>
      <c r="C1103" s="2" t="s">
        <v>943</v>
      </c>
      <c r="D1103" s="3">
        <v>21</v>
      </c>
      <c r="E1103" s="3">
        <v>72</v>
      </c>
      <c r="F1103" s="3">
        <v>0</v>
      </c>
      <c r="G1103" s="3">
        <v>0</v>
      </c>
      <c r="H1103" s="3">
        <v>159</v>
      </c>
      <c r="I1103" s="3"/>
      <c r="J1103" s="3"/>
      <c r="K1103" s="3"/>
      <c r="L1103" s="3"/>
      <c r="M1103" s="3"/>
      <c r="N1103" s="3"/>
      <c r="P1103" s="2"/>
      <c r="R1103" s="2"/>
      <c r="T1103" s="2"/>
      <c r="V1103" s="2"/>
    </row>
    <row r="1104" spans="2:22" ht="32.1" customHeight="1" x14ac:dyDescent="0.25">
      <c r="B1104" s="44" t="str">
        <f>_xlfn.CONCAT( VLOOKUP(tbGemLevels[[#This Row],[Name]],tbGems[],MATCH("Prefix",tbGems[#Headers],0),FALSE),".",tbGemLevels[[#This Row],[Level]]," ",tbGemLevels[[#This Row],[Name]])</f>
        <v>6.14.392.22 Void Sphere</v>
      </c>
      <c r="C1104" s="2" t="s">
        <v>943</v>
      </c>
      <c r="D1104" s="3">
        <v>22</v>
      </c>
      <c r="E1104" s="3">
        <v>74</v>
      </c>
      <c r="F1104" s="3">
        <v>0</v>
      </c>
      <c r="G1104" s="3">
        <v>0</v>
      </c>
      <c r="H1104" s="3" t="s">
        <v>269</v>
      </c>
      <c r="I1104" s="3"/>
      <c r="J1104" s="3"/>
      <c r="K1104" s="3"/>
      <c r="L1104" s="3"/>
      <c r="M1104" s="3"/>
      <c r="N1104" s="3"/>
      <c r="P1104" s="2"/>
      <c r="R1104" s="2"/>
      <c r="T1104" s="2"/>
      <c r="V1104" s="2"/>
    </row>
    <row r="1105" spans="2:22" ht="32.1" customHeight="1" x14ac:dyDescent="0.25">
      <c r="B1105" s="44" t="str">
        <f>_xlfn.CONCAT( VLOOKUP(tbGemLevels[[#This Row],[Name]],tbGems[],MATCH("Prefix",tbGems[#Headers],0),FALSE),".",tbGemLevels[[#This Row],[Level]]," ",tbGemLevels[[#This Row],[Name]])</f>
        <v>6.14.392.23 Void Sphere</v>
      </c>
      <c r="C1105" s="2" t="s">
        <v>943</v>
      </c>
      <c r="D1105" s="3">
        <v>23</v>
      </c>
      <c r="E1105" s="3">
        <v>76</v>
      </c>
      <c r="F1105" s="3">
        <v>0</v>
      </c>
      <c r="G1105" s="3">
        <v>0</v>
      </c>
      <c r="H1105" s="3" t="s">
        <v>269</v>
      </c>
      <c r="I1105" s="3"/>
      <c r="J1105" s="3"/>
      <c r="K1105" s="3"/>
      <c r="L1105" s="3"/>
      <c r="M1105" s="3"/>
      <c r="N1105" s="3"/>
      <c r="P1105" s="2"/>
      <c r="R1105" s="2"/>
      <c r="T1105" s="2"/>
      <c r="V1105" s="2"/>
    </row>
    <row r="1106" spans="2:22" ht="32.1" customHeight="1" x14ac:dyDescent="0.25">
      <c r="B1106" s="44" t="str">
        <f>_xlfn.CONCAT( VLOOKUP(tbGemLevels[[#This Row],[Name]],tbGems[],MATCH("Prefix",tbGems[#Headers],0),FALSE),".",tbGemLevels[[#This Row],[Level]]," ",tbGemLevels[[#This Row],[Name]])</f>
        <v>6.14.392.24 Void Sphere</v>
      </c>
      <c r="C1106" s="2" t="s">
        <v>943</v>
      </c>
      <c r="D1106" s="3">
        <v>24</v>
      </c>
      <c r="E1106" s="3">
        <v>78</v>
      </c>
      <c r="F1106" s="3">
        <v>0</v>
      </c>
      <c r="G1106" s="3">
        <v>0</v>
      </c>
      <c r="H1106" s="3" t="s">
        <v>269</v>
      </c>
      <c r="I1106" s="3"/>
      <c r="J1106" s="3"/>
      <c r="K1106" s="3"/>
      <c r="L1106" s="3"/>
      <c r="M1106" s="3"/>
      <c r="N1106" s="3"/>
      <c r="P1106" s="2"/>
      <c r="R1106" s="2"/>
      <c r="T1106" s="2"/>
      <c r="V1106" s="2"/>
    </row>
    <row r="1107" spans="2:22" ht="32.1" customHeight="1" x14ac:dyDescent="0.25">
      <c r="B1107" s="44" t="str">
        <f>_xlfn.CONCAT( VLOOKUP(tbGemLevels[[#This Row],[Name]],tbGems[],MATCH("Prefix",tbGems[#Headers],0),FALSE),".",tbGemLevels[[#This Row],[Level]]," ",tbGemLevels[[#This Row],[Name]])</f>
        <v>6.14.392.25 Void Sphere</v>
      </c>
      <c r="C1107" s="2" t="s">
        <v>943</v>
      </c>
      <c r="D1107" s="3">
        <v>25</v>
      </c>
      <c r="E1107" s="3">
        <v>80</v>
      </c>
      <c r="F1107" s="3">
        <v>0</v>
      </c>
      <c r="G1107" s="3">
        <v>0</v>
      </c>
      <c r="H1107" s="3" t="s">
        <v>269</v>
      </c>
      <c r="I1107" s="3"/>
      <c r="J1107" s="3"/>
      <c r="K1107" s="3"/>
      <c r="L1107" s="3"/>
      <c r="M1107" s="3"/>
      <c r="N1107" s="3"/>
      <c r="P1107" s="2"/>
      <c r="R1107" s="2"/>
      <c r="T1107" s="2"/>
      <c r="V1107" s="2"/>
    </row>
    <row r="1108" spans="2:22" ht="32.1" customHeight="1" x14ac:dyDescent="0.25">
      <c r="B1108" s="44" t="str">
        <f>_xlfn.CONCAT( VLOOKUP(tbGemLevels[[#This Row],[Name]],tbGems[],MATCH("Prefix",tbGems[#Headers],0),FALSE),".",tbGemLevels[[#This Row],[Level]]," ",tbGemLevels[[#This Row],[Name]])</f>
        <v>6.14.392.26 Void Sphere</v>
      </c>
      <c r="C1108" s="2" t="s">
        <v>943</v>
      </c>
      <c r="D1108" s="3">
        <v>26</v>
      </c>
      <c r="E1108" s="3">
        <v>82</v>
      </c>
      <c r="F1108" s="3">
        <v>0</v>
      </c>
      <c r="G1108" s="3">
        <v>0</v>
      </c>
      <c r="H1108" s="3" t="s">
        <v>269</v>
      </c>
      <c r="I1108" s="3"/>
      <c r="J1108" s="3"/>
      <c r="K1108" s="3"/>
      <c r="L1108" s="3"/>
      <c r="M1108" s="3"/>
      <c r="N1108" s="3"/>
      <c r="P1108" s="2"/>
      <c r="R1108" s="2"/>
      <c r="T1108" s="2"/>
      <c r="V1108" s="2"/>
    </row>
    <row r="1109" spans="2:22" ht="32.1" customHeight="1" x14ac:dyDescent="0.25">
      <c r="B1109" s="44" t="str">
        <f>_xlfn.CONCAT( VLOOKUP(tbGemLevels[[#This Row],[Name]],tbGems[],MATCH("Prefix",tbGems[#Headers],0),FALSE),".",tbGemLevels[[#This Row],[Level]]," ",tbGemLevels[[#This Row],[Name]])</f>
        <v>6.14.392.27 Void Sphere</v>
      </c>
      <c r="C1109" s="2" t="s">
        <v>943</v>
      </c>
      <c r="D1109" s="3">
        <v>27</v>
      </c>
      <c r="E1109" s="3">
        <v>84</v>
      </c>
      <c r="F1109" s="3">
        <v>0</v>
      </c>
      <c r="G1109" s="3">
        <v>0</v>
      </c>
      <c r="H1109" s="3" t="s">
        <v>269</v>
      </c>
      <c r="I1109" s="3"/>
      <c r="J1109" s="3"/>
      <c r="K1109" s="3"/>
      <c r="L1109" s="3"/>
      <c r="M1109" s="3"/>
      <c r="N1109" s="3"/>
      <c r="P1109" s="2"/>
      <c r="R1109" s="2"/>
      <c r="T1109" s="2"/>
      <c r="V1109" s="2"/>
    </row>
    <row r="1110" spans="2:22" ht="32.1" customHeight="1" x14ac:dyDescent="0.25">
      <c r="B1110" s="44" t="str">
        <f>_xlfn.CONCAT( VLOOKUP(tbGemLevels[[#This Row],[Name]],tbGems[],MATCH("Prefix",tbGems[#Headers],0),FALSE),".",tbGemLevels[[#This Row],[Level]]," ",tbGemLevels[[#This Row],[Name]])</f>
        <v>6.14.392.28 Void Sphere</v>
      </c>
      <c r="C1110" s="2" t="s">
        <v>943</v>
      </c>
      <c r="D1110" s="3">
        <v>28</v>
      </c>
      <c r="E1110" s="3">
        <v>86</v>
      </c>
      <c r="F1110" s="3">
        <v>0</v>
      </c>
      <c r="G1110" s="3">
        <v>0</v>
      </c>
      <c r="H1110" s="3" t="s">
        <v>269</v>
      </c>
      <c r="I1110" s="3"/>
      <c r="J1110" s="3"/>
      <c r="K1110" s="3"/>
      <c r="L1110" s="3"/>
      <c r="M1110" s="3"/>
      <c r="N1110" s="3"/>
      <c r="P1110" s="2"/>
      <c r="R1110" s="2"/>
      <c r="T1110" s="2"/>
      <c r="V1110" s="2"/>
    </row>
    <row r="1111" spans="2:22" ht="32.1" customHeight="1" x14ac:dyDescent="0.25">
      <c r="B1111" s="44" t="str">
        <f>_xlfn.CONCAT( VLOOKUP(tbGemLevels[[#This Row],[Name]],tbGems[],MATCH("Prefix",tbGems[#Headers],0),FALSE),".",tbGemLevels[[#This Row],[Level]]," ",tbGemLevels[[#This Row],[Name]])</f>
        <v>6.14.392.29 Void Sphere</v>
      </c>
      <c r="C1111" s="2" t="s">
        <v>943</v>
      </c>
      <c r="D1111" s="3">
        <v>29</v>
      </c>
      <c r="E1111" s="3">
        <v>88</v>
      </c>
      <c r="F1111" s="3">
        <v>0</v>
      </c>
      <c r="G1111" s="3">
        <v>0</v>
      </c>
      <c r="H1111" s="3" t="s">
        <v>269</v>
      </c>
      <c r="I1111" s="3"/>
      <c r="J1111" s="3"/>
      <c r="K1111" s="3"/>
      <c r="L1111" s="3"/>
      <c r="M1111" s="3"/>
      <c r="N1111" s="3"/>
      <c r="P1111" s="2"/>
      <c r="R1111" s="2"/>
      <c r="T1111" s="2"/>
      <c r="V1111" s="2"/>
    </row>
    <row r="1112" spans="2:22" ht="32.1" customHeight="1" x14ac:dyDescent="0.25">
      <c r="B1112" s="44" t="str">
        <f>_xlfn.CONCAT( VLOOKUP(tbGemLevels[[#This Row],[Name]],tbGems[],MATCH("Prefix",tbGems[#Headers],0),FALSE),".",tbGemLevels[[#This Row],[Level]]," ",tbGemLevels[[#This Row],[Name]])</f>
        <v>6.14.392.30 Void Sphere</v>
      </c>
      <c r="C1112" s="2" t="s">
        <v>943</v>
      </c>
      <c r="D1112" s="3">
        <v>30</v>
      </c>
      <c r="E1112" s="3">
        <v>90</v>
      </c>
      <c r="F1112" s="3">
        <v>0</v>
      </c>
      <c r="G1112" s="3">
        <v>0</v>
      </c>
      <c r="H1112" s="3" t="s">
        <v>269</v>
      </c>
      <c r="I1112" s="3"/>
      <c r="J1112" s="3"/>
      <c r="K1112" s="3"/>
      <c r="L1112" s="3"/>
      <c r="M1112" s="3"/>
      <c r="N1112" s="3"/>
      <c r="P1112" s="2"/>
      <c r="R1112" s="2"/>
      <c r="T1112" s="2"/>
      <c r="V1112" s="2"/>
    </row>
    <row r="1113" spans="2:22" ht="32.1" customHeight="1" x14ac:dyDescent="0.25">
      <c r="B1113" s="44" t="str">
        <f>_xlfn.CONCAT( VLOOKUP(tbGemLevels[[#This Row],[Name]],tbGems[],MATCH("Prefix",tbGems[#Headers],0),FALSE),".",tbGemLevels[[#This Row],[Level]]," ",tbGemLevels[[#This Row],[Name]])</f>
        <v>6.14.392.31 Void Sphere</v>
      </c>
      <c r="C1113" s="2" t="s">
        <v>943</v>
      </c>
      <c r="D1113" s="3">
        <v>31</v>
      </c>
      <c r="E1113" s="3">
        <v>91</v>
      </c>
      <c r="F1113" s="3">
        <v>0</v>
      </c>
      <c r="G1113" s="3">
        <v>0</v>
      </c>
      <c r="H1113" s="3" t="s">
        <v>269</v>
      </c>
      <c r="I1113" s="3"/>
      <c r="J1113" s="3"/>
      <c r="K1113" s="3"/>
      <c r="L1113" s="3"/>
      <c r="M1113" s="3"/>
      <c r="N1113" s="3"/>
      <c r="P1113" s="2"/>
      <c r="R1113" s="2"/>
      <c r="T1113" s="2"/>
      <c r="V1113" s="2"/>
    </row>
    <row r="1114" spans="2:22" ht="32.1" customHeight="1" x14ac:dyDescent="0.25">
      <c r="B1114" s="44" t="str">
        <f>_xlfn.CONCAT( VLOOKUP(tbGemLevels[[#This Row],[Name]],tbGems[],MATCH("Prefix",tbGems[#Headers],0),FALSE),".",tbGemLevels[[#This Row],[Level]]," ",tbGemLevels[[#This Row],[Name]])</f>
        <v>6.14.392.32 Void Sphere</v>
      </c>
      <c r="C1114" s="2" t="s">
        <v>943</v>
      </c>
      <c r="D1114" s="3">
        <v>32</v>
      </c>
      <c r="E1114" s="3">
        <v>92</v>
      </c>
      <c r="F1114" s="3">
        <v>0</v>
      </c>
      <c r="G1114" s="3">
        <v>0</v>
      </c>
      <c r="H1114" s="3" t="s">
        <v>269</v>
      </c>
      <c r="I1114" s="3"/>
      <c r="J1114" s="3"/>
      <c r="K1114" s="3"/>
      <c r="L1114" s="3"/>
      <c r="M1114" s="3"/>
      <c r="N1114" s="3"/>
      <c r="P1114" s="2"/>
      <c r="R1114" s="2"/>
      <c r="T1114" s="2"/>
      <c r="V1114" s="2"/>
    </row>
    <row r="1115" spans="2:22" ht="32.1" customHeight="1" x14ac:dyDescent="0.25">
      <c r="B1115" s="44" t="str">
        <f>_xlfn.CONCAT( VLOOKUP(tbGemLevels[[#This Row],[Name]],tbGems[],MATCH("Prefix",tbGems[#Headers],0),FALSE),".",tbGemLevels[[#This Row],[Level]]," ",tbGemLevels[[#This Row],[Name]])</f>
        <v>6.14.392.33 Void Sphere</v>
      </c>
      <c r="C1115" s="2" t="s">
        <v>943</v>
      </c>
      <c r="D1115" s="3">
        <v>33</v>
      </c>
      <c r="E1115" s="3">
        <v>93</v>
      </c>
      <c r="F1115" s="3">
        <v>0</v>
      </c>
      <c r="G1115" s="3">
        <v>0</v>
      </c>
      <c r="H1115" s="3" t="s">
        <v>269</v>
      </c>
      <c r="I1115" s="3"/>
      <c r="J1115" s="3"/>
      <c r="K1115" s="3"/>
      <c r="L1115" s="3"/>
      <c r="M1115" s="3"/>
      <c r="N1115" s="3"/>
      <c r="P1115" s="2"/>
      <c r="R1115" s="2"/>
      <c r="T1115" s="2"/>
      <c r="V1115" s="2"/>
    </row>
    <row r="1116" spans="2:22" ht="32.1" customHeight="1" x14ac:dyDescent="0.25">
      <c r="B1116" s="44" t="str">
        <f>_xlfn.CONCAT( VLOOKUP(tbGemLevels[[#This Row],[Name]],tbGems[],MATCH("Prefix",tbGems[#Headers],0),FALSE),".",tbGemLevels[[#This Row],[Level]]," ",tbGemLevels[[#This Row],[Name]])</f>
        <v>6.14.392.34 Void Sphere</v>
      </c>
      <c r="C1116" s="2" t="s">
        <v>943</v>
      </c>
      <c r="D1116" s="3">
        <v>34</v>
      </c>
      <c r="E1116" s="3">
        <v>94</v>
      </c>
      <c r="F1116" s="3">
        <v>0</v>
      </c>
      <c r="G1116" s="3">
        <v>0</v>
      </c>
      <c r="H1116" s="3" t="s">
        <v>269</v>
      </c>
      <c r="I1116" s="3"/>
      <c r="J1116" s="3"/>
      <c r="K1116" s="3"/>
      <c r="L1116" s="3"/>
      <c r="M1116" s="3"/>
      <c r="N1116" s="3"/>
      <c r="P1116" s="2"/>
      <c r="R1116" s="2"/>
      <c r="T1116" s="2"/>
      <c r="V1116" s="2"/>
    </row>
    <row r="1117" spans="2:22" ht="32.1" customHeight="1" x14ac:dyDescent="0.25">
      <c r="B1117" s="44" t="str">
        <f>_xlfn.CONCAT( VLOOKUP(tbGemLevels[[#This Row],[Name]],tbGems[],MATCH("Prefix",tbGems[#Headers],0),FALSE),".",tbGemLevels[[#This Row],[Level]]," ",tbGemLevels[[#This Row],[Name]])</f>
        <v>6.14.392.35 Void Sphere</v>
      </c>
      <c r="C1117" s="2" t="s">
        <v>943</v>
      </c>
      <c r="D1117" s="3">
        <v>35</v>
      </c>
      <c r="E1117" s="3">
        <v>95</v>
      </c>
      <c r="F1117" s="3">
        <v>0</v>
      </c>
      <c r="G1117" s="3">
        <v>0</v>
      </c>
      <c r="H1117" s="3" t="s">
        <v>269</v>
      </c>
      <c r="I1117" s="3"/>
      <c r="J1117" s="3"/>
      <c r="K1117" s="3"/>
      <c r="L1117" s="3"/>
      <c r="M1117" s="3"/>
      <c r="N1117" s="3"/>
      <c r="P1117" s="2"/>
      <c r="R1117" s="2"/>
      <c r="T1117" s="2"/>
      <c r="V1117" s="2"/>
    </row>
    <row r="1118" spans="2:22" ht="32.1" customHeight="1" x14ac:dyDescent="0.25">
      <c r="B1118" s="44" t="str">
        <f>_xlfn.CONCAT( VLOOKUP(tbGemLevels[[#This Row],[Name]],tbGems[],MATCH("Prefix",tbGems[#Headers],0),FALSE),".",tbGemLevels[[#This Row],[Level]]," ",tbGemLevels[[#This Row],[Name]])</f>
        <v>6.14.392.36 Void Sphere</v>
      </c>
      <c r="C1118" s="2" t="s">
        <v>943</v>
      </c>
      <c r="D1118" s="3">
        <v>36</v>
      </c>
      <c r="E1118" s="3">
        <v>96</v>
      </c>
      <c r="F1118" s="3">
        <v>0</v>
      </c>
      <c r="G1118" s="3">
        <v>0</v>
      </c>
      <c r="H1118" s="3" t="s">
        <v>269</v>
      </c>
      <c r="I1118" s="3"/>
      <c r="J1118" s="3"/>
      <c r="K1118" s="3"/>
      <c r="L1118" s="3"/>
      <c r="M1118" s="3"/>
      <c r="N1118" s="3"/>
      <c r="P1118" s="2"/>
      <c r="R1118" s="2"/>
      <c r="T1118" s="2"/>
      <c r="V1118" s="2"/>
    </row>
    <row r="1119" spans="2:22" ht="32.1" customHeight="1" x14ac:dyDescent="0.25">
      <c r="B1119" s="44" t="str">
        <f>_xlfn.CONCAT( VLOOKUP(tbGemLevels[[#This Row],[Name]],tbGems[],MATCH("Prefix",tbGems[#Headers],0),FALSE),".",tbGemLevels[[#This Row],[Level]]," ",tbGemLevels[[#This Row],[Name]])</f>
        <v>6.14.392.37 Void Sphere</v>
      </c>
      <c r="C1119" s="2" t="s">
        <v>943</v>
      </c>
      <c r="D1119" s="3">
        <v>37</v>
      </c>
      <c r="E1119" s="3">
        <v>97</v>
      </c>
      <c r="F1119" s="3">
        <v>0</v>
      </c>
      <c r="G1119" s="3">
        <v>0</v>
      </c>
      <c r="H1119" s="3" t="s">
        <v>269</v>
      </c>
      <c r="I1119" s="3"/>
      <c r="J1119" s="3"/>
      <c r="K1119" s="3"/>
      <c r="L1119" s="3"/>
      <c r="M1119" s="3"/>
      <c r="N1119" s="3"/>
      <c r="P1119" s="2"/>
      <c r="R1119" s="2"/>
      <c r="T1119" s="2"/>
      <c r="V1119" s="2"/>
    </row>
    <row r="1120" spans="2:22" ht="32.1" customHeight="1" x14ac:dyDescent="0.25">
      <c r="B1120" s="44" t="str">
        <f>_xlfn.CONCAT( VLOOKUP(tbGemLevels[[#This Row],[Name]],tbGems[],MATCH("Prefix",tbGems[#Headers],0),FALSE),".",tbGemLevels[[#This Row],[Level]]," ",tbGemLevels[[#This Row],[Name]])</f>
        <v>6.14.392.38 Void Sphere</v>
      </c>
      <c r="C1120" s="2" t="s">
        <v>943</v>
      </c>
      <c r="D1120" s="3">
        <v>38</v>
      </c>
      <c r="E1120" s="3">
        <v>98</v>
      </c>
      <c r="F1120" s="3">
        <v>0</v>
      </c>
      <c r="G1120" s="3">
        <v>0</v>
      </c>
      <c r="H1120" s="3" t="s">
        <v>269</v>
      </c>
      <c r="I1120" s="3"/>
      <c r="J1120" s="3"/>
      <c r="K1120" s="3"/>
      <c r="L1120" s="3"/>
      <c r="M1120" s="3"/>
      <c r="N1120" s="3"/>
      <c r="P1120" s="2"/>
      <c r="R1120" s="2"/>
      <c r="T1120" s="2"/>
      <c r="V1120" s="2"/>
    </row>
    <row r="1121" spans="2:22" ht="32.1" customHeight="1" x14ac:dyDescent="0.25">
      <c r="B1121" s="44" t="str">
        <f>_xlfn.CONCAT( VLOOKUP(tbGemLevels[[#This Row],[Name]],tbGems[],MATCH("Prefix",tbGems[#Headers],0),FALSE),".",tbGemLevels[[#This Row],[Level]]," ",tbGemLevels[[#This Row],[Name]])</f>
        <v>6.14.392.39 Void Sphere</v>
      </c>
      <c r="C1121" s="2" t="s">
        <v>943</v>
      </c>
      <c r="D1121" s="3">
        <v>39</v>
      </c>
      <c r="E1121" s="3">
        <v>99</v>
      </c>
      <c r="F1121" s="3">
        <v>0</v>
      </c>
      <c r="G1121" s="3">
        <v>0</v>
      </c>
      <c r="H1121" s="3" t="s">
        <v>269</v>
      </c>
      <c r="I1121" s="3"/>
      <c r="J1121" s="3"/>
      <c r="K1121" s="3"/>
      <c r="L1121" s="3"/>
      <c r="M1121" s="3"/>
      <c r="N1121" s="3"/>
      <c r="P1121" s="2"/>
      <c r="R1121" s="2"/>
      <c r="T1121" s="2"/>
      <c r="V1121" s="2"/>
    </row>
    <row r="1122" spans="2:22" ht="32.1" customHeight="1" x14ac:dyDescent="0.25">
      <c r="B1122" s="44" t="str">
        <f>_xlfn.CONCAT( VLOOKUP(tbGemLevels[[#This Row],[Name]],tbGems[],MATCH("Prefix",tbGems[#Headers],0),FALSE),".",tbGemLevels[[#This Row],[Level]]," ",tbGemLevels[[#This Row],[Name]])</f>
        <v>6.14.392.40 Void Sphere</v>
      </c>
      <c r="C1122" s="2" t="s">
        <v>943</v>
      </c>
      <c r="D1122" s="3">
        <v>40</v>
      </c>
      <c r="E1122" s="3">
        <v>100</v>
      </c>
      <c r="F1122" s="3">
        <v>0</v>
      </c>
      <c r="G1122" s="3">
        <v>0</v>
      </c>
      <c r="H1122" s="3" t="s">
        <v>269</v>
      </c>
      <c r="I1122" s="3"/>
      <c r="J1122" s="3"/>
      <c r="K1122" s="3"/>
      <c r="L1122" s="3"/>
      <c r="M1122" s="3"/>
      <c r="N1122" s="3"/>
      <c r="P1122" s="2"/>
      <c r="R1122" s="2"/>
      <c r="T1122" s="2"/>
      <c r="V1122" s="2"/>
    </row>
    <row r="1123" spans="2:22" ht="32.1" customHeight="1" x14ac:dyDescent="0.25">
      <c r="B1123" s="44" t="str">
        <f>_xlfn.CONCAT( VLOOKUP(tbGemLevels[[#This Row],[Name]],tbGems[],MATCH("Prefix",tbGems[#Headers],0),FALSE),".",tbGemLevels[[#This Row],[Level]]," ",tbGemLevels[[#This Row],[Name]])</f>
        <v>6.13.66.1 Blade Blast</v>
      </c>
      <c r="C1123" s="2" t="s">
        <v>755</v>
      </c>
      <c r="D1123" s="3">
        <v>1</v>
      </c>
      <c r="E1123" s="3">
        <v>16</v>
      </c>
      <c r="F1123" s="3">
        <v>0</v>
      </c>
      <c r="G1123" s="3">
        <v>41</v>
      </c>
      <c r="H1123" s="3">
        <v>0</v>
      </c>
      <c r="I1123" s="3"/>
      <c r="J1123" s="3"/>
      <c r="K1123" s="3"/>
      <c r="L1123" s="3"/>
      <c r="M1123" s="3"/>
      <c r="N1123" s="3"/>
      <c r="P1123" s="2"/>
      <c r="R1123" s="2"/>
      <c r="T1123" s="2"/>
      <c r="V1123" s="2"/>
    </row>
    <row r="1124" spans="2:22" ht="32.1" customHeight="1" x14ac:dyDescent="0.25">
      <c r="B1124" s="44" t="str">
        <f>_xlfn.CONCAT( VLOOKUP(tbGemLevels[[#This Row],[Name]],tbGems[],MATCH("Prefix",tbGems[#Headers],0),FALSE),".",tbGemLevels[[#This Row],[Level]]," ",tbGemLevels[[#This Row],[Name]])</f>
        <v>6.13.66.2 Blade Blast</v>
      </c>
      <c r="C1124" s="2" t="s">
        <v>755</v>
      </c>
      <c r="D1124" s="3">
        <v>2</v>
      </c>
      <c r="E1124" s="3">
        <v>20</v>
      </c>
      <c r="F1124" s="3">
        <v>0</v>
      </c>
      <c r="G1124" s="3">
        <v>50</v>
      </c>
      <c r="H1124" s="3">
        <v>0</v>
      </c>
      <c r="I1124" s="3"/>
      <c r="J1124" s="3"/>
      <c r="K1124" s="3"/>
      <c r="L1124" s="3"/>
      <c r="M1124" s="3"/>
      <c r="N1124" s="3"/>
      <c r="P1124" s="2"/>
      <c r="R1124" s="2"/>
      <c r="T1124" s="2"/>
      <c r="V1124" s="2"/>
    </row>
    <row r="1125" spans="2:22" ht="32.1" customHeight="1" x14ac:dyDescent="0.25">
      <c r="B1125" s="44" t="str">
        <f>_xlfn.CONCAT( VLOOKUP(tbGemLevels[[#This Row],[Name]],tbGems[],MATCH("Prefix",tbGems[#Headers],0),FALSE),".",tbGemLevels[[#This Row],[Level]]," ",tbGemLevels[[#This Row],[Name]])</f>
        <v>6.13.66.3 Blade Blast</v>
      </c>
      <c r="C1125" s="2" t="s">
        <v>755</v>
      </c>
      <c r="D1125" s="3">
        <v>3</v>
      </c>
      <c r="E1125" s="3">
        <v>24</v>
      </c>
      <c r="F1125" s="3">
        <v>0</v>
      </c>
      <c r="G1125" s="3">
        <v>58</v>
      </c>
      <c r="H1125" s="3">
        <v>0</v>
      </c>
      <c r="I1125" s="3"/>
      <c r="J1125" s="3"/>
      <c r="K1125" s="3"/>
      <c r="L1125" s="3"/>
      <c r="M1125" s="3"/>
      <c r="N1125" s="3"/>
      <c r="P1125" s="2"/>
      <c r="R1125" s="2"/>
      <c r="T1125" s="2"/>
      <c r="V1125" s="2"/>
    </row>
    <row r="1126" spans="2:22" ht="32.1" customHeight="1" x14ac:dyDescent="0.25">
      <c r="B1126" s="44" t="str">
        <f>_xlfn.CONCAT( VLOOKUP(tbGemLevels[[#This Row],[Name]],tbGems[],MATCH("Prefix",tbGems[#Headers],0),FALSE),".",tbGemLevels[[#This Row],[Level]]," ",tbGemLevels[[#This Row],[Name]])</f>
        <v>6.13.66.4 Blade Blast</v>
      </c>
      <c r="C1126" s="2" t="s">
        <v>755</v>
      </c>
      <c r="D1126" s="3">
        <v>4</v>
      </c>
      <c r="E1126" s="3">
        <v>28</v>
      </c>
      <c r="F1126" s="3">
        <v>0</v>
      </c>
      <c r="G1126" s="3">
        <v>67</v>
      </c>
      <c r="H1126" s="3">
        <v>0</v>
      </c>
      <c r="I1126" s="3"/>
      <c r="J1126" s="3"/>
      <c r="K1126" s="3"/>
      <c r="L1126" s="3"/>
      <c r="M1126" s="3"/>
      <c r="N1126" s="3"/>
      <c r="P1126" s="2"/>
      <c r="R1126" s="2"/>
      <c r="T1126" s="2"/>
      <c r="V1126" s="2"/>
    </row>
    <row r="1127" spans="2:22" ht="32.1" customHeight="1" x14ac:dyDescent="0.25">
      <c r="B1127" s="44" t="str">
        <f>_xlfn.CONCAT( VLOOKUP(tbGemLevels[[#This Row],[Name]],tbGems[],MATCH("Prefix",tbGems[#Headers],0),FALSE),".",tbGemLevels[[#This Row],[Level]]," ",tbGemLevels[[#This Row],[Name]])</f>
        <v>6.13.66.5 Blade Blast</v>
      </c>
      <c r="C1127" s="2" t="s">
        <v>755</v>
      </c>
      <c r="D1127" s="3">
        <v>5</v>
      </c>
      <c r="E1127" s="3">
        <v>31</v>
      </c>
      <c r="F1127" s="3">
        <v>0</v>
      </c>
      <c r="G1127" s="3">
        <v>73</v>
      </c>
      <c r="H1127" s="3">
        <v>0</v>
      </c>
      <c r="I1127" s="3"/>
      <c r="J1127" s="3"/>
      <c r="K1127" s="3"/>
      <c r="L1127" s="3"/>
      <c r="M1127" s="3"/>
      <c r="N1127" s="3"/>
      <c r="P1127" s="2"/>
      <c r="R1127" s="2"/>
      <c r="T1127" s="2"/>
      <c r="V1127" s="2"/>
    </row>
    <row r="1128" spans="2:22" ht="32.1" customHeight="1" x14ac:dyDescent="0.25">
      <c r="B1128" s="44" t="str">
        <f>_xlfn.CONCAT( VLOOKUP(tbGemLevels[[#This Row],[Name]],tbGems[],MATCH("Prefix",tbGems[#Headers],0),FALSE),".",tbGemLevels[[#This Row],[Level]]," ",tbGemLevels[[#This Row],[Name]])</f>
        <v>6.13.66.6 Blade Blast</v>
      </c>
      <c r="C1128" s="2" t="s">
        <v>755</v>
      </c>
      <c r="D1128" s="3">
        <v>6</v>
      </c>
      <c r="E1128" s="3">
        <v>34</v>
      </c>
      <c r="F1128" s="3">
        <v>0</v>
      </c>
      <c r="G1128" s="3">
        <v>79</v>
      </c>
      <c r="H1128" s="3">
        <v>0</v>
      </c>
      <c r="I1128" s="3"/>
      <c r="J1128" s="3"/>
      <c r="K1128" s="3"/>
      <c r="L1128" s="3"/>
      <c r="M1128" s="3"/>
      <c r="N1128" s="3"/>
      <c r="P1128" s="2"/>
      <c r="R1128" s="2"/>
      <c r="T1128" s="2"/>
      <c r="V1128" s="2"/>
    </row>
    <row r="1129" spans="2:22" ht="32.1" customHeight="1" x14ac:dyDescent="0.25">
      <c r="B1129" s="44" t="str">
        <f>_xlfn.CONCAT( VLOOKUP(tbGemLevels[[#This Row],[Name]],tbGems[],MATCH("Prefix",tbGems[#Headers],0),FALSE),".",tbGemLevels[[#This Row],[Level]]," ",tbGemLevels[[#This Row],[Name]])</f>
        <v>6.13.66.7 Blade Blast</v>
      </c>
      <c r="C1129" s="2" t="s">
        <v>755</v>
      </c>
      <c r="D1129" s="3">
        <v>7</v>
      </c>
      <c r="E1129" s="3">
        <v>37</v>
      </c>
      <c r="F1129" s="3">
        <v>0</v>
      </c>
      <c r="G1129" s="3">
        <v>85</v>
      </c>
      <c r="H1129" s="3">
        <v>0</v>
      </c>
      <c r="I1129" s="3"/>
      <c r="J1129" s="3"/>
      <c r="K1129" s="3"/>
      <c r="L1129" s="3"/>
      <c r="M1129" s="3"/>
      <c r="N1129" s="3"/>
      <c r="P1129" s="2"/>
      <c r="R1129" s="2"/>
      <c r="T1129" s="2"/>
      <c r="V1129" s="2"/>
    </row>
    <row r="1130" spans="2:22" ht="32.1" customHeight="1" x14ac:dyDescent="0.25">
      <c r="B1130" s="44" t="str">
        <f>_xlfn.CONCAT( VLOOKUP(tbGemLevels[[#This Row],[Name]],tbGems[],MATCH("Prefix",tbGems[#Headers],0),FALSE),".",tbGemLevels[[#This Row],[Level]]," ",tbGemLevels[[#This Row],[Name]])</f>
        <v>6.13.66.8 Blade Blast</v>
      </c>
      <c r="C1130" s="2" t="s">
        <v>755</v>
      </c>
      <c r="D1130" s="3">
        <v>8</v>
      </c>
      <c r="E1130" s="3">
        <v>40</v>
      </c>
      <c r="F1130" s="3">
        <v>0</v>
      </c>
      <c r="G1130" s="3">
        <v>92</v>
      </c>
      <c r="H1130" s="3">
        <v>0</v>
      </c>
      <c r="I1130" s="3"/>
      <c r="J1130" s="3"/>
      <c r="K1130" s="3"/>
      <c r="L1130" s="3"/>
      <c r="M1130" s="3"/>
      <c r="N1130" s="3"/>
      <c r="P1130" s="2"/>
      <c r="R1130" s="2"/>
      <c r="T1130" s="2"/>
      <c r="V1130" s="2"/>
    </row>
    <row r="1131" spans="2:22" ht="32.1" customHeight="1" x14ac:dyDescent="0.25">
      <c r="B1131" s="44" t="str">
        <f>_xlfn.CONCAT( VLOOKUP(tbGemLevels[[#This Row],[Name]],tbGems[],MATCH("Prefix",tbGems[#Headers],0),FALSE),".",tbGemLevels[[#This Row],[Level]]," ",tbGemLevels[[#This Row],[Name]])</f>
        <v>6.13.66.9 Blade Blast</v>
      </c>
      <c r="C1131" s="2" t="s">
        <v>755</v>
      </c>
      <c r="D1131" s="3">
        <v>9</v>
      </c>
      <c r="E1131" s="3">
        <v>43</v>
      </c>
      <c r="F1131" s="3">
        <v>0</v>
      </c>
      <c r="G1131" s="3">
        <v>98</v>
      </c>
      <c r="H1131" s="3">
        <v>0</v>
      </c>
      <c r="I1131" s="3"/>
      <c r="J1131" s="3"/>
      <c r="K1131" s="3"/>
      <c r="L1131" s="3"/>
      <c r="M1131" s="3"/>
      <c r="N1131" s="3"/>
      <c r="P1131" s="2"/>
      <c r="R1131" s="2"/>
      <c r="T1131" s="2"/>
      <c r="V1131" s="2"/>
    </row>
    <row r="1132" spans="2:22" ht="32.1" customHeight="1" x14ac:dyDescent="0.25">
      <c r="B1132" s="44" t="str">
        <f>_xlfn.CONCAT( VLOOKUP(tbGemLevels[[#This Row],[Name]],tbGems[],MATCH("Prefix",tbGems[#Headers],0),FALSE),".",tbGemLevels[[#This Row],[Level]]," ",tbGemLevels[[#This Row],[Name]])</f>
        <v>6.13.66.10 Blade Blast</v>
      </c>
      <c r="C1132" s="2" t="s">
        <v>755</v>
      </c>
      <c r="D1132" s="3">
        <v>10</v>
      </c>
      <c r="E1132" s="3">
        <v>46</v>
      </c>
      <c r="F1132" s="3">
        <v>0</v>
      </c>
      <c r="G1132" s="3">
        <v>104</v>
      </c>
      <c r="H1132" s="3">
        <v>0</v>
      </c>
      <c r="I1132" s="3"/>
      <c r="J1132" s="3"/>
      <c r="K1132" s="3"/>
      <c r="L1132" s="3"/>
      <c r="M1132" s="3"/>
      <c r="N1132" s="3"/>
      <c r="P1132" s="2"/>
      <c r="R1132" s="2"/>
      <c r="T1132" s="2"/>
      <c r="V1132" s="2"/>
    </row>
    <row r="1133" spans="2:22" ht="32.1" customHeight="1" x14ac:dyDescent="0.25">
      <c r="B1133" s="44" t="str">
        <f>_xlfn.CONCAT( VLOOKUP(tbGemLevels[[#This Row],[Name]],tbGems[],MATCH("Prefix",tbGems[#Headers],0),FALSE),".",tbGemLevels[[#This Row],[Level]]," ",tbGemLevels[[#This Row],[Name]])</f>
        <v>6.13.66.11 Blade Blast</v>
      </c>
      <c r="C1133" s="2" t="s">
        <v>755</v>
      </c>
      <c r="D1133" s="3">
        <v>11</v>
      </c>
      <c r="E1133" s="3">
        <v>49</v>
      </c>
      <c r="F1133" s="3">
        <v>0</v>
      </c>
      <c r="G1133" s="3">
        <v>111</v>
      </c>
      <c r="H1133" s="3">
        <v>0</v>
      </c>
      <c r="I1133" s="3"/>
      <c r="J1133" s="3"/>
      <c r="K1133" s="3"/>
      <c r="L1133" s="3"/>
      <c r="M1133" s="3"/>
      <c r="N1133" s="3"/>
      <c r="P1133" s="2"/>
      <c r="R1133" s="2"/>
      <c r="T1133" s="2"/>
      <c r="V1133" s="2"/>
    </row>
    <row r="1134" spans="2:22" ht="32.1" customHeight="1" x14ac:dyDescent="0.25">
      <c r="B1134" s="44" t="str">
        <f>_xlfn.CONCAT( VLOOKUP(tbGemLevels[[#This Row],[Name]],tbGems[],MATCH("Prefix",tbGems[#Headers],0),FALSE),".",tbGemLevels[[#This Row],[Level]]," ",tbGemLevels[[#This Row],[Name]])</f>
        <v>6.13.66.12 Blade Blast</v>
      </c>
      <c r="C1134" s="2" t="s">
        <v>755</v>
      </c>
      <c r="D1134" s="3">
        <v>12</v>
      </c>
      <c r="E1134" s="3">
        <v>52</v>
      </c>
      <c r="F1134" s="3">
        <v>0</v>
      </c>
      <c r="G1134" s="3">
        <v>117</v>
      </c>
      <c r="H1134" s="3">
        <v>0</v>
      </c>
      <c r="I1134" s="3"/>
      <c r="J1134" s="3"/>
      <c r="K1134" s="3"/>
      <c r="L1134" s="3"/>
      <c r="M1134" s="3"/>
      <c r="N1134" s="3"/>
      <c r="P1134" s="2"/>
      <c r="R1134" s="2"/>
      <c r="T1134" s="2"/>
      <c r="V1134" s="2"/>
    </row>
    <row r="1135" spans="2:22" ht="32.1" customHeight="1" x14ac:dyDescent="0.25">
      <c r="B1135" s="44" t="str">
        <f>_xlfn.CONCAT( VLOOKUP(tbGemLevels[[#This Row],[Name]],tbGems[],MATCH("Prefix",tbGems[#Headers],0),FALSE),".",tbGemLevels[[#This Row],[Level]]," ",tbGemLevels[[#This Row],[Name]])</f>
        <v>6.13.66.13 Blade Blast</v>
      </c>
      <c r="C1135" s="2" t="s">
        <v>755</v>
      </c>
      <c r="D1135" s="3">
        <v>13</v>
      </c>
      <c r="E1135" s="3">
        <v>55</v>
      </c>
      <c r="F1135" s="3">
        <v>0</v>
      </c>
      <c r="G1135" s="3">
        <v>123</v>
      </c>
      <c r="H1135" s="3">
        <v>0</v>
      </c>
      <c r="I1135" s="3"/>
      <c r="J1135" s="3"/>
      <c r="K1135" s="3"/>
      <c r="L1135" s="3"/>
      <c r="M1135" s="3"/>
      <c r="N1135" s="3"/>
      <c r="P1135" s="2"/>
      <c r="R1135" s="2"/>
      <c r="T1135" s="2"/>
      <c r="V1135" s="2"/>
    </row>
    <row r="1136" spans="2:22" ht="32.1" customHeight="1" x14ac:dyDescent="0.25">
      <c r="B1136" s="44" t="str">
        <f>_xlfn.CONCAT( VLOOKUP(tbGemLevels[[#This Row],[Name]],tbGems[],MATCH("Prefix",tbGems[#Headers],0),FALSE),".",tbGemLevels[[#This Row],[Level]]," ",tbGemLevels[[#This Row],[Name]])</f>
        <v>6.13.66.14 Blade Blast</v>
      </c>
      <c r="C1136" s="2" t="s">
        <v>755</v>
      </c>
      <c r="D1136" s="3">
        <v>14</v>
      </c>
      <c r="E1136" s="3">
        <v>58</v>
      </c>
      <c r="F1136" s="3">
        <v>0</v>
      </c>
      <c r="G1136" s="3">
        <v>130</v>
      </c>
      <c r="H1136" s="3">
        <v>0</v>
      </c>
      <c r="I1136" s="3"/>
      <c r="J1136" s="3"/>
      <c r="K1136" s="3"/>
      <c r="L1136" s="3"/>
      <c r="M1136" s="3"/>
      <c r="N1136" s="3"/>
      <c r="P1136" s="2"/>
      <c r="R1136" s="2"/>
      <c r="T1136" s="2"/>
      <c r="V1136" s="2"/>
    </row>
    <row r="1137" spans="2:22" ht="32.1" customHeight="1" x14ac:dyDescent="0.25">
      <c r="B1137" s="44" t="str">
        <f>_xlfn.CONCAT( VLOOKUP(tbGemLevels[[#This Row],[Name]],tbGems[],MATCH("Prefix",tbGems[#Headers],0),FALSE),".",tbGemLevels[[#This Row],[Level]]," ",tbGemLevels[[#This Row],[Name]])</f>
        <v>6.13.66.15 Blade Blast</v>
      </c>
      <c r="C1137" s="2" t="s">
        <v>755</v>
      </c>
      <c r="D1137" s="3">
        <v>15</v>
      </c>
      <c r="E1137" s="3">
        <v>60</v>
      </c>
      <c r="F1137" s="3">
        <v>0</v>
      </c>
      <c r="G1137" s="3">
        <v>134</v>
      </c>
      <c r="H1137" s="3">
        <v>0</v>
      </c>
      <c r="I1137" s="3"/>
      <c r="J1137" s="3"/>
      <c r="K1137" s="3"/>
      <c r="L1137" s="3"/>
      <c r="M1137" s="3"/>
      <c r="N1137" s="3"/>
      <c r="P1137" s="2"/>
      <c r="R1137" s="2"/>
      <c r="T1137" s="2"/>
      <c r="V1137" s="2"/>
    </row>
    <row r="1138" spans="2:22" ht="32.1" customHeight="1" x14ac:dyDescent="0.25">
      <c r="B1138" s="44" t="str">
        <f>_xlfn.CONCAT( VLOOKUP(tbGemLevels[[#This Row],[Name]],tbGems[],MATCH("Prefix",tbGems[#Headers],0),FALSE),".",tbGemLevels[[#This Row],[Level]]," ",tbGemLevels[[#This Row],[Name]])</f>
        <v>6.13.66.16 Blade Blast</v>
      </c>
      <c r="C1138" s="2" t="s">
        <v>755</v>
      </c>
      <c r="D1138" s="3">
        <v>16</v>
      </c>
      <c r="E1138" s="3">
        <v>62</v>
      </c>
      <c r="F1138" s="3">
        <v>0</v>
      </c>
      <c r="G1138" s="3">
        <v>138</v>
      </c>
      <c r="H1138" s="3">
        <v>0</v>
      </c>
      <c r="I1138" s="3"/>
      <c r="J1138" s="3"/>
      <c r="K1138" s="3"/>
      <c r="L1138" s="3"/>
      <c r="M1138" s="3"/>
      <c r="N1138" s="3"/>
      <c r="P1138" s="2"/>
      <c r="R1138" s="2"/>
      <c r="T1138" s="2"/>
      <c r="V1138" s="2"/>
    </row>
    <row r="1139" spans="2:22" ht="32.1" customHeight="1" x14ac:dyDescent="0.25">
      <c r="B1139" s="44" t="str">
        <f>_xlfn.CONCAT( VLOOKUP(tbGemLevels[[#This Row],[Name]],tbGems[],MATCH("Prefix",tbGems[#Headers],0),FALSE),".",tbGemLevels[[#This Row],[Level]]," ",tbGemLevels[[#This Row],[Name]])</f>
        <v>6.13.66.17 Blade Blast</v>
      </c>
      <c r="C1139" s="2" t="s">
        <v>755</v>
      </c>
      <c r="D1139" s="3">
        <v>17</v>
      </c>
      <c r="E1139" s="3">
        <v>64</v>
      </c>
      <c r="F1139" s="3">
        <v>0</v>
      </c>
      <c r="G1139" s="3">
        <v>142</v>
      </c>
      <c r="H1139" s="3">
        <v>0</v>
      </c>
      <c r="I1139" s="3"/>
      <c r="J1139" s="3"/>
      <c r="K1139" s="3"/>
      <c r="L1139" s="3"/>
      <c r="M1139" s="3"/>
      <c r="N1139" s="3"/>
      <c r="P1139" s="2"/>
      <c r="R1139" s="2"/>
      <c r="T1139" s="2"/>
      <c r="V1139" s="2"/>
    </row>
    <row r="1140" spans="2:22" ht="32.1" customHeight="1" x14ac:dyDescent="0.25">
      <c r="B1140" s="44" t="str">
        <f>_xlfn.CONCAT( VLOOKUP(tbGemLevels[[#This Row],[Name]],tbGems[],MATCH("Prefix",tbGems[#Headers],0),FALSE),".",tbGemLevels[[#This Row],[Level]]," ",tbGemLevels[[#This Row],[Name]])</f>
        <v>6.13.66.18 Blade Blast</v>
      </c>
      <c r="C1140" s="2" t="s">
        <v>755</v>
      </c>
      <c r="D1140" s="3">
        <v>18</v>
      </c>
      <c r="E1140" s="3">
        <v>66</v>
      </c>
      <c r="F1140" s="3">
        <v>0</v>
      </c>
      <c r="G1140" s="3">
        <v>146</v>
      </c>
      <c r="H1140" s="3">
        <v>0</v>
      </c>
      <c r="I1140" s="3"/>
      <c r="J1140" s="3"/>
      <c r="K1140" s="3"/>
      <c r="L1140" s="3"/>
      <c r="M1140" s="3"/>
      <c r="N1140" s="3"/>
      <c r="P1140" s="2"/>
      <c r="R1140" s="2"/>
      <c r="T1140" s="2"/>
      <c r="V1140" s="2"/>
    </row>
    <row r="1141" spans="2:22" ht="32.1" customHeight="1" x14ac:dyDescent="0.25">
      <c r="B1141" s="44" t="str">
        <f>_xlfn.CONCAT( VLOOKUP(tbGemLevels[[#This Row],[Name]],tbGems[],MATCH("Prefix",tbGems[#Headers],0),FALSE),".",tbGemLevels[[#This Row],[Level]]," ",tbGemLevels[[#This Row],[Name]])</f>
        <v>6.13.66.19 Blade Blast</v>
      </c>
      <c r="C1141" s="2" t="s">
        <v>755</v>
      </c>
      <c r="D1141" s="3">
        <v>19</v>
      </c>
      <c r="E1141" s="3">
        <v>68</v>
      </c>
      <c r="F1141" s="3">
        <v>0</v>
      </c>
      <c r="G1141" s="3">
        <v>151</v>
      </c>
      <c r="H1141" s="3">
        <v>0</v>
      </c>
      <c r="I1141" s="3"/>
      <c r="J1141" s="3"/>
      <c r="K1141" s="3"/>
      <c r="L1141" s="3"/>
      <c r="M1141" s="3"/>
      <c r="N1141" s="3"/>
      <c r="P1141" s="2"/>
      <c r="R1141" s="2"/>
      <c r="T1141" s="2"/>
      <c r="V1141" s="2"/>
    </row>
    <row r="1142" spans="2:22" ht="32.1" customHeight="1" x14ac:dyDescent="0.25">
      <c r="B1142" s="44" t="str">
        <f>_xlfn.CONCAT( VLOOKUP(tbGemLevels[[#This Row],[Name]],tbGems[],MATCH("Prefix",tbGems[#Headers],0),FALSE),".",tbGemLevels[[#This Row],[Level]]," ",tbGemLevels[[#This Row],[Name]])</f>
        <v>6.13.66.20 Blade Blast</v>
      </c>
      <c r="C1142" s="2" t="s">
        <v>755</v>
      </c>
      <c r="D1142" s="3">
        <v>20</v>
      </c>
      <c r="E1142" s="3">
        <v>70</v>
      </c>
      <c r="F1142" s="3">
        <v>0</v>
      </c>
      <c r="G1142" s="3">
        <v>155</v>
      </c>
      <c r="H1142" s="3">
        <v>0</v>
      </c>
      <c r="I1142" s="3"/>
      <c r="J1142" s="3"/>
      <c r="K1142" s="3"/>
      <c r="L1142" s="3"/>
      <c r="M1142" s="3"/>
      <c r="N1142" s="3"/>
      <c r="P1142" s="2"/>
      <c r="R1142" s="2"/>
      <c r="T1142" s="2"/>
      <c r="V1142" s="2"/>
    </row>
    <row r="1143" spans="2:22" ht="32.1" customHeight="1" x14ac:dyDescent="0.25">
      <c r="B1143" s="44" t="str">
        <f>_xlfn.CONCAT( VLOOKUP(tbGemLevels[[#This Row],[Name]],tbGems[],MATCH("Prefix",tbGems[#Headers],0),FALSE),".",tbGemLevels[[#This Row],[Level]]," ",tbGemLevels[[#This Row],[Name]])</f>
        <v>6.13.66.21 Blade Blast</v>
      </c>
      <c r="C1143" s="2" t="s">
        <v>755</v>
      </c>
      <c r="D1143" s="3">
        <v>21</v>
      </c>
      <c r="E1143" s="3">
        <v>72</v>
      </c>
      <c r="F1143" s="3">
        <v>0</v>
      </c>
      <c r="G1143" s="3">
        <v>159</v>
      </c>
      <c r="H1143" s="3">
        <v>0</v>
      </c>
      <c r="I1143" s="3"/>
      <c r="J1143" s="3"/>
      <c r="K1143" s="3"/>
      <c r="L1143" s="3"/>
      <c r="M1143" s="3"/>
      <c r="N1143" s="3"/>
      <c r="P1143" s="2"/>
      <c r="R1143" s="2"/>
      <c r="T1143" s="2"/>
      <c r="V1143" s="2"/>
    </row>
    <row r="1144" spans="2:22" ht="32.1" customHeight="1" x14ac:dyDescent="0.25">
      <c r="B1144" s="44" t="str">
        <f>_xlfn.CONCAT( VLOOKUP(tbGemLevels[[#This Row],[Name]],tbGems[],MATCH("Prefix",tbGems[#Headers],0),FALSE),".",tbGemLevels[[#This Row],[Level]]," ",tbGemLevels[[#This Row],[Name]])</f>
        <v>6.13.66.22 Blade Blast</v>
      </c>
      <c r="C1144" s="2" t="s">
        <v>755</v>
      </c>
      <c r="D1144" s="3">
        <v>22</v>
      </c>
      <c r="E1144" s="3">
        <v>74</v>
      </c>
      <c r="F1144" s="3">
        <v>0</v>
      </c>
      <c r="G1144" s="3" t="s">
        <v>269</v>
      </c>
      <c r="H1144" s="3">
        <v>0</v>
      </c>
      <c r="I1144" s="3"/>
      <c r="J1144" s="3"/>
      <c r="K1144" s="3"/>
      <c r="L1144" s="3"/>
      <c r="M1144" s="3"/>
      <c r="N1144" s="3"/>
      <c r="P1144" s="2"/>
      <c r="R1144" s="2"/>
      <c r="T1144" s="2"/>
      <c r="V1144" s="2"/>
    </row>
    <row r="1145" spans="2:22" ht="32.1" customHeight="1" x14ac:dyDescent="0.25">
      <c r="B1145" s="44" t="str">
        <f>_xlfn.CONCAT( VLOOKUP(tbGemLevels[[#This Row],[Name]],tbGems[],MATCH("Prefix",tbGems[#Headers],0),FALSE),".",tbGemLevels[[#This Row],[Level]]," ",tbGemLevels[[#This Row],[Name]])</f>
        <v>6.13.66.23 Blade Blast</v>
      </c>
      <c r="C1145" s="2" t="s">
        <v>755</v>
      </c>
      <c r="D1145" s="3">
        <v>23</v>
      </c>
      <c r="E1145" s="3">
        <v>76</v>
      </c>
      <c r="F1145" s="3">
        <v>0</v>
      </c>
      <c r="G1145" s="3" t="s">
        <v>269</v>
      </c>
      <c r="H1145" s="3">
        <v>0</v>
      </c>
      <c r="I1145" s="3"/>
      <c r="J1145" s="3"/>
      <c r="K1145" s="3"/>
      <c r="L1145" s="3"/>
      <c r="M1145" s="3"/>
      <c r="N1145" s="3"/>
      <c r="P1145" s="2"/>
      <c r="R1145" s="2"/>
      <c r="T1145" s="2"/>
      <c r="V1145" s="2"/>
    </row>
    <row r="1146" spans="2:22" ht="32.1" customHeight="1" x14ac:dyDescent="0.25">
      <c r="B1146" s="44" t="str">
        <f>_xlfn.CONCAT( VLOOKUP(tbGemLevels[[#This Row],[Name]],tbGems[],MATCH("Prefix",tbGems[#Headers],0),FALSE),".",tbGemLevels[[#This Row],[Level]]," ",tbGemLevels[[#This Row],[Name]])</f>
        <v>6.13.66.24 Blade Blast</v>
      </c>
      <c r="C1146" s="2" t="s">
        <v>755</v>
      </c>
      <c r="D1146" s="3">
        <v>24</v>
      </c>
      <c r="E1146" s="3">
        <v>78</v>
      </c>
      <c r="F1146" s="3">
        <v>0</v>
      </c>
      <c r="G1146" s="3" t="s">
        <v>269</v>
      </c>
      <c r="H1146" s="3">
        <v>0</v>
      </c>
      <c r="I1146" s="3"/>
      <c r="J1146" s="3"/>
      <c r="K1146" s="3"/>
      <c r="L1146" s="3"/>
      <c r="M1146" s="3"/>
      <c r="N1146" s="3"/>
      <c r="P1146" s="2"/>
      <c r="R1146" s="2"/>
      <c r="T1146" s="2"/>
      <c r="V1146" s="2"/>
    </row>
    <row r="1147" spans="2:22" ht="32.1" customHeight="1" x14ac:dyDescent="0.25">
      <c r="B1147" s="44" t="str">
        <f>_xlfn.CONCAT( VLOOKUP(tbGemLevels[[#This Row],[Name]],tbGems[],MATCH("Prefix",tbGems[#Headers],0),FALSE),".",tbGemLevels[[#This Row],[Level]]," ",tbGemLevels[[#This Row],[Name]])</f>
        <v>6.13.66.25 Blade Blast</v>
      </c>
      <c r="C1147" s="2" t="s">
        <v>755</v>
      </c>
      <c r="D1147" s="3">
        <v>25</v>
      </c>
      <c r="E1147" s="3">
        <v>80</v>
      </c>
      <c r="F1147" s="3">
        <v>0</v>
      </c>
      <c r="G1147" s="3" t="s">
        <v>269</v>
      </c>
      <c r="H1147" s="3">
        <v>0</v>
      </c>
      <c r="I1147" s="3"/>
      <c r="J1147" s="3"/>
      <c r="K1147" s="3"/>
      <c r="L1147" s="3"/>
      <c r="M1147" s="3"/>
      <c r="N1147" s="3"/>
      <c r="P1147" s="2"/>
      <c r="R1147" s="2"/>
      <c r="T1147" s="2"/>
      <c r="V1147" s="2"/>
    </row>
    <row r="1148" spans="2:22" ht="32.1" customHeight="1" x14ac:dyDescent="0.25">
      <c r="B1148" s="44" t="str">
        <f>_xlfn.CONCAT( VLOOKUP(tbGemLevels[[#This Row],[Name]],tbGems[],MATCH("Prefix",tbGems[#Headers],0),FALSE),".",tbGemLevels[[#This Row],[Level]]," ",tbGemLevels[[#This Row],[Name]])</f>
        <v>6.13.66.26 Blade Blast</v>
      </c>
      <c r="C1148" s="2" t="s">
        <v>755</v>
      </c>
      <c r="D1148" s="3">
        <v>26</v>
      </c>
      <c r="E1148" s="3">
        <v>82</v>
      </c>
      <c r="F1148" s="3">
        <v>0</v>
      </c>
      <c r="G1148" s="3" t="s">
        <v>269</v>
      </c>
      <c r="H1148" s="3">
        <v>0</v>
      </c>
      <c r="I1148" s="3"/>
      <c r="J1148" s="3"/>
      <c r="K1148" s="3"/>
      <c r="L1148" s="3"/>
      <c r="M1148" s="3"/>
      <c r="N1148" s="3"/>
      <c r="P1148" s="2"/>
      <c r="R1148" s="2"/>
      <c r="T1148" s="2"/>
      <c r="V1148" s="2"/>
    </row>
    <row r="1149" spans="2:22" ht="32.1" customHeight="1" x14ac:dyDescent="0.25">
      <c r="B1149" s="44" t="str">
        <f>_xlfn.CONCAT( VLOOKUP(tbGemLevels[[#This Row],[Name]],tbGems[],MATCH("Prefix",tbGems[#Headers],0),FALSE),".",tbGemLevels[[#This Row],[Level]]," ",tbGemLevels[[#This Row],[Name]])</f>
        <v>6.13.66.27 Blade Blast</v>
      </c>
      <c r="C1149" s="2" t="s">
        <v>755</v>
      </c>
      <c r="D1149" s="3">
        <v>27</v>
      </c>
      <c r="E1149" s="3">
        <v>84</v>
      </c>
      <c r="F1149" s="3">
        <v>0</v>
      </c>
      <c r="G1149" s="3" t="s">
        <v>269</v>
      </c>
      <c r="H1149" s="3">
        <v>0</v>
      </c>
      <c r="I1149" s="3"/>
      <c r="J1149" s="3"/>
      <c r="K1149" s="3"/>
      <c r="L1149" s="3"/>
      <c r="M1149" s="3"/>
      <c r="N1149" s="3"/>
      <c r="P1149" s="2"/>
      <c r="R1149" s="2"/>
      <c r="T1149" s="2"/>
      <c r="V1149" s="2"/>
    </row>
    <row r="1150" spans="2:22" ht="32.1" customHeight="1" x14ac:dyDescent="0.25">
      <c r="B1150" s="44" t="str">
        <f>_xlfn.CONCAT( VLOOKUP(tbGemLevels[[#This Row],[Name]],tbGems[],MATCH("Prefix",tbGems[#Headers],0),FALSE),".",tbGemLevels[[#This Row],[Level]]," ",tbGemLevels[[#This Row],[Name]])</f>
        <v>6.13.66.28 Blade Blast</v>
      </c>
      <c r="C1150" s="2" t="s">
        <v>755</v>
      </c>
      <c r="D1150" s="3">
        <v>28</v>
      </c>
      <c r="E1150" s="3">
        <v>86</v>
      </c>
      <c r="F1150" s="3">
        <v>0</v>
      </c>
      <c r="G1150" s="3" t="s">
        <v>269</v>
      </c>
      <c r="H1150" s="3">
        <v>0</v>
      </c>
      <c r="I1150" s="3"/>
      <c r="J1150" s="3"/>
      <c r="K1150" s="3"/>
      <c r="L1150" s="3"/>
      <c r="M1150" s="3"/>
      <c r="N1150" s="3"/>
      <c r="P1150" s="2"/>
      <c r="R1150" s="2"/>
      <c r="T1150" s="2"/>
      <c r="V1150" s="2"/>
    </row>
    <row r="1151" spans="2:22" ht="32.1" customHeight="1" x14ac:dyDescent="0.25">
      <c r="B1151" s="44" t="str">
        <f>_xlfn.CONCAT( VLOOKUP(tbGemLevels[[#This Row],[Name]],tbGems[],MATCH("Prefix",tbGems[#Headers],0),FALSE),".",tbGemLevels[[#This Row],[Level]]," ",tbGemLevels[[#This Row],[Name]])</f>
        <v>6.13.66.29 Blade Blast</v>
      </c>
      <c r="C1151" s="2" t="s">
        <v>755</v>
      </c>
      <c r="D1151" s="3">
        <v>29</v>
      </c>
      <c r="E1151" s="3">
        <v>88</v>
      </c>
      <c r="F1151" s="3">
        <v>0</v>
      </c>
      <c r="G1151" s="3" t="s">
        <v>269</v>
      </c>
      <c r="H1151" s="3">
        <v>0</v>
      </c>
      <c r="I1151" s="3"/>
      <c r="J1151" s="3"/>
      <c r="K1151" s="3"/>
      <c r="L1151" s="3"/>
      <c r="M1151" s="3"/>
      <c r="N1151" s="3"/>
      <c r="P1151" s="2"/>
      <c r="R1151" s="2"/>
      <c r="T1151" s="2"/>
      <c r="V1151" s="2"/>
    </row>
    <row r="1152" spans="2:22" ht="32.1" customHeight="1" x14ac:dyDescent="0.25">
      <c r="B1152" s="44" t="str">
        <f>_xlfn.CONCAT( VLOOKUP(tbGemLevels[[#This Row],[Name]],tbGems[],MATCH("Prefix",tbGems[#Headers],0),FALSE),".",tbGemLevels[[#This Row],[Level]]," ",tbGemLevels[[#This Row],[Name]])</f>
        <v>6.13.66.30 Blade Blast</v>
      </c>
      <c r="C1152" s="2" t="s">
        <v>755</v>
      </c>
      <c r="D1152" s="3">
        <v>30</v>
      </c>
      <c r="E1152" s="3">
        <v>90</v>
      </c>
      <c r="F1152" s="3">
        <v>0</v>
      </c>
      <c r="G1152" s="3" t="s">
        <v>269</v>
      </c>
      <c r="H1152" s="3">
        <v>0</v>
      </c>
      <c r="I1152" s="3"/>
      <c r="J1152" s="3"/>
      <c r="K1152" s="3"/>
      <c r="L1152" s="3"/>
      <c r="M1152" s="3"/>
      <c r="N1152" s="3"/>
      <c r="P1152" s="2"/>
      <c r="R1152" s="2"/>
      <c r="T1152" s="2"/>
      <c r="V1152" s="2"/>
    </row>
    <row r="1153" spans="2:22" ht="32.1" customHeight="1" x14ac:dyDescent="0.25">
      <c r="B1153" s="44" t="str">
        <f>_xlfn.CONCAT( VLOOKUP(tbGemLevels[[#This Row],[Name]],tbGems[],MATCH("Prefix",tbGems[#Headers],0),FALSE),".",tbGemLevels[[#This Row],[Level]]," ",tbGemLevels[[#This Row],[Name]])</f>
        <v>6.13.66.31 Blade Blast</v>
      </c>
      <c r="C1153" s="2" t="s">
        <v>755</v>
      </c>
      <c r="D1153" s="3">
        <v>31</v>
      </c>
      <c r="E1153" s="3">
        <v>91</v>
      </c>
      <c r="F1153" s="3">
        <v>0</v>
      </c>
      <c r="G1153" s="3" t="s">
        <v>269</v>
      </c>
      <c r="H1153" s="3">
        <v>0</v>
      </c>
      <c r="I1153" s="3"/>
      <c r="J1153" s="3"/>
      <c r="K1153" s="3"/>
      <c r="L1153" s="3"/>
      <c r="M1153" s="3"/>
      <c r="N1153" s="3"/>
      <c r="P1153" s="2"/>
      <c r="R1153" s="2"/>
      <c r="T1153" s="2"/>
      <c r="V1153" s="2"/>
    </row>
    <row r="1154" spans="2:22" ht="32.1" customHeight="1" x14ac:dyDescent="0.25">
      <c r="B1154" s="44" t="str">
        <f>_xlfn.CONCAT( VLOOKUP(tbGemLevels[[#This Row],[Name]],tbGems[],MATCH("Prefix",tbGems[#Headers],0),FALSE),".",tbGemLevels[[#This Row],[Level]]," ",tbGemLevels[[#This Row],[Name]])</f>
        <v>6.13.66.32 Blade Blast</v>
      </c>
      <c r="C1154" s="2" t="s">
        <v>755</v>
      </c>
      <c r="D1154" s="3">
        <v>32</v>
      </c>
      <c r="E1154" s="3">
        <v>92</v>
      </c>
      <c r="F1154" s="3">
        <v>0</v>
      </c>
      <c r="G1154" s="3" t="s">
        <v>269</v>
      </c>
      <c r="H1154" s="3">
        <v>0</v>
      </c>
      <c r="I1154" s="3"/>
      <c r="J1154" s="3"/>
      <c r="K1154" s="3"/>
      <c r="L1154" s="3"/>
      <c r="M1154" s="3"/>
      <c r="N1154" s="3"/>
      <c r="P1154" s="2"/>
      <c r="R1154" s="2"/>
      <c r="T1154" s="2"/>
      <c r="V1154" s="2"/>
    </row>
    <row r="1155" spans="2:22" ht="32.1" customHeight="1" x14ac:dyDescent="0.25">
      <c r="B1155" s="44" t="str">
        <f>_xlfn.CONCAT( VLOOKUP(tbGemLevels[[#This Row],[Name]],tbGems[],MATCH("Prefix",tbGems[#Headers],0),FALSE),".",tbGemLevels[[#This Row],[Level]]," ",tbGemLevels[[#This Row],[Name]])</f>
        <v>6.13.66.33 Blade Blast</v>
      </c>
      <c r="C1155" s="2" t="s">
        <v>755</v>
      </c>
      <c r="D1155" s="3">
        <v>33</v>
      </c>
      <c r="E1155" s="3">
        <v>93</v>
      </c>
      <c r="F1155" s="3">
        <v>0</v>
      </c>
      <c r="G1155" s="3" t="s">
        <v>269</v>
      </c>
      <c r="H1155" s="3">
        <v>0</v>
      </c>
      <c r="I1155" s="3"/>
      <c r="J1155" s="3"/>
      <c r="K1155" s="3"/>
      <c r="L1155" s="3"/>
      <c r="M1155" s="3"/>
      <c r="N1155" s="3"/>
      <c r="P1155" s="2"/>
      <c r="R1155" s="2"/>
      <c r="T1155" s="2"/>
      <c r="V1155" s="2"/>
    </row>
    <row r="1156" spans="2:22" ht="32.1" customHeight="1" x14ac:dyDescent="0.25">
      <c r="B1156" s="44" t="str">
        <f>_xlfn.CONCAT( VLOOKUP(tbGemLevels[[#This Row],[Name]],tbGems[],MATCH("Prefix",tbGems[#Headers],0),FALSE),".",tbGemLevels[[#This Row],[Level]]," ",tbGemLevels[[#This Row],[Name]])</f>
        <v>6.13.66.34 Blade Blast</v>
      </c>
      <c r="C1156" s="2" t="s">
        <v>755</v>
      </c>
      <c r="D1156" s="3">
        <v>34</v>
      </c>
      <c r="E1156" s="3">
        <v>94</v>
      </c>
      <c r="F1156" s="3">
        <v>0</v>
      </c>
      <c r="G1156" s="3" t="s">
        <v>269</v>
      </c>
      <c r="H1156" s="3">
        <v>0</v>
      </c>
      <c r="I1156" s="3"/>
      <c r="J1156" s="3"/>
      <c r="K1156" s="3"/>
      <c r="L1156" s="3"/>
      <c r="M1156" s="3"/>
      <c r="N1156" s="3"/>
      <c r="P1156" s="2"/>
      <c r="R1156" s="2"/>
      <c r="T1156" s="2"/>
      <c r="V1156" s="2"/>
    </row>
    <row r="1157" spans="2:22" ht="32.1" customHeight="1" x14ac:dyDescent="0.25">
      <c r="B1157" s="44" t="str">
        <f>_xlfn.CONCAT( VLOOKUP(tbGemLevels[[#This Row],[Name]],tbGems[],MATCH("Prefix",tbGems[#Headers],0),FALSE),".",tbGemLevels[[#This Row],[Level]]," ",tbGemLevels[[#This Row],[Name]])</f>
        <v>6.13.66.35 Blade Blast</v>
      </c>
      <c r="C1157" s="2" t="s">
        <v>755</v>
      </c>
      <c r="D1157" s="3">
        <v>35</v>
      </c>
      <c r="E1157" s="3">
        <v>95</v>
      </c>
      <c r="F1157" s="3">
        <v>0</v>
      </c>
      <c r="G1157" s="3" t="s">
        <v>269</v>
      </c>
      <c r="H1157" s="3">
        <v>0</v>
      </c>
      <c r="I1157" s="3"/>
      <c r="J1157" s="3"/>
      <c r="K1157" s="3"/>
      <c r="L1157" s="3"/>
      <c r="M1157" s="3"/>
      <c r="N1157" s="3"/>
      <c r="P1157" s="2"/>
      <c r="R1157" s="2"/>
      <c r="T1157" s="2"/>
      <c r="V1157" s="2"/>
    </row>
    <row r="1158" spans="2:22" ht="32.1" customHeight="1" x14ac:dyDescent="0.25">
      <c r="B1158" s="44" t="str">
        <f>_xlfn.CONCAT( VLOOKUP(tbGemLevels[[#This Row],[Name]],tbGems[],MATCH("Prefix",tbGems[#Headers],0),FALSE),".",tbGemLevels[[#This Row],[Level]]," ",tbGemLevels[[#This Row],[Name]])</f>
        <v>6.13.66.36 Blade Blast</v>
      </c>
      <c r="C1158" s="2" t="s">
        <v>755</v>
      </c>
      <c r="D1158" s="3">
        <v>36</v>
      </c>
      <c r="E1158" s="3">
        <v>96</v>
      </c>
      <c r="F1158" s="3">
        <v>0</v>
      </c>
      <c r="G1158" s="3" t="s">
        <v>269</v>
      </c>
      <c r="H1158" s="3">
        <v>0</v>
      </c>
      <c r="I1158" s="3"/>
      <c r="J1158" s="3"/>
      <c r="K1158" s="3"/>
      <c r="L1158" s="3"/>
      <c r="M1158" s="3"/>
      <c r="N1158" s="3"/>
      <c r="P1158" s="2"/>
      <c r="R1158" s="2"/>
      <c r="T1158" s="2"/>
      <c r="V1158" s="2"/>
    </row>
    <row r="1159" spans="2:22" ht="32.1" customHeight="1" x14ac:dyDescent="0.25">
      <c r="B1159" s="44" t="str">
        <f>_xlfn.CONCAT( VLOOKUP(tbGemLevels[[#This Row],[Name]],tbGems[],MATCH("Prefix",tbGems[#Headers],0),FALSE),".",tbGemLevels[[#This Row],[Level]]," ",tbGemLevels[[#This Row],[Name]])</f>
        <v>6.13.66.37 Blade Blast</v>
      </c>
      <c r="C1159" s="2" t="s">
        <v>755</v>
      </c>
      <c r="D1159" s="3">
        <v>37</v>
      </c>
      <c r="E1159" s="3">
        <v>97</v>
      </c>
      <c r="F1159" s="3">
        <v>0</v>
      </c>
      <c r="G1159" s="3" t="s">
        <v>269</v>
      </c>
      <c r="H1159" s="3">
        <v>0</v>
      </c>
      <c r="I1159" s="3"/>
      <c r="J1159" s="3"/>
      <c r="K1159" s="3"/>
      <c r="L1159" s="3"/>
      <c r="M1159" s="3"/>
      <c r="N1159" s="3"/>
      <c r="P1159" s="2"/>
      <c r="R1159" s="2"/>
      <c r="T1159" s="2"/>
      <c r="V1159" s="2"/>
    </row>
    <row r="1160" spans="2:22" ht="32.1" customHeight="1" x14ac:dyDescent="0.25">
      <c r="B1160" s="44" t="str">
        <f>_xlfn.CONCAT( VLOOKUP(tbGemLevels[[#This Row],[Name]],tbGems[],MATCH("Prefix",tbGems[#Headers],0),FALSE),".",tbGemLevels[[#This Row],[Level]]," ",tbGemLevels[[#This Row],[Name]])</f>
        <v>6.13.66.38 Blade Blast</v>
      </c>
      <c r="C1160" s="2" t="s">
        <v>755</v>
      </c>
      <c r="D1160" s="3">
        <v>38</v>
      </c>
      <c r="E1160" s="3">
        <v>98</v>
      </c>
      <c r="F1160" s="3">
        <v>0</v>
      </c>
      <c r="G1160" s="3" t="s">
        <v>269</v>
      </c>
      <c r="H1160" s="3">
        <v>0</v>
      </c>
      <c r="I1160" s="3"/>
      <c r="J1160" s="3"/>
      <c r="K1160" s="3"/>
      <c r="L1160" s="3"/>
      <c r="M1160" s="3"/>
      <c r="N1160" s="3"/>
      <c r="P1160" s="2"/>
      <c r="R1160" s="2"/>
      <c r="T1160" s="2"/>
      <c r="V1160" s="2"/>
    </row>
    <row r="1161" spans="2:22" ht="32.1" customHeight="1" x14ac:dyDescent="0.25">
      <c r="B1161" s="44" t="str">
        <f>_xlfn.CONCAT( VLOOKUP(tbGemLevels[[#This Row],[Name]],tbGems[],MATCH("Prefix",tbGems[#Headers],0),FALSE),".",tbGemLevels[[#This Row],[Level]]," ",tbGemLevels[[#This Row],[Name]])</f>
        <v>6.13.66.39 Blade Blast</v>
      </c>
      <c r="C1161" s="2" t="s">
        <v>755</v>
      </c>
      <c r="D1161" s="3">
        <v>39</v>
      </c>
      <c r="E1161" s="3">
        <v>99</v>
      </c>
      <c r="F1161" s="3">
        <v>0</v>
      </c>
      <c r="G1161" s="3" t="s">
        <v>269</v>
      </c>
      <c r="H1161" s="3">
        <v>0</v>
      </c>
      <c r="I1161" s="3"/>
      <c r="J1161" s="3"/>
      <c r="K1161" s="3"/>
      <c r="L1161" s="3"/>
      <c r="M1161" s="3"/>
      <c r="N1161" s="3"/>
      <c r="P1161" s="2"/>
      <c r="R1161" s="2"/>
      <c r="T1161" s="2"/>
      <c r="V1161" s="2"/>
    </row>
    <row r="1162" spans="2:22" ht="32.1" customHeight="1" x14ac:dyDescent="0.25">
      <c r="B1162" s="44" t="str">
        <f>_xlfn.CONCAT( VLOOKUP(tbGemLevels[[#This Row],[Name]],tbGems[],MATCH("Prefix",tbGems[#Headers],0),FALSE),".",tbGemLevels[[#This Row],[Level]]," ",tbGemLevels[[#This Row],[Name]])</f>
        <v>6.13.66.40 Blade Blast</v>
      </c>
      <c r="C1162" s="2" t="s">
        <v>755</v>
      </c>
      <c r="D1162" s="3">
        <v>40</v>
      </c>
      <c r="E1162" s="3">
        <v>100</v>
      </c>
      <c r="F1162" s="3">
        <v>0</v>
      </c>
      <c r="G1162" s="3" t="s">
        <v>269</v>
      </c>
      <c r="H1162" s="3">
        <v>0</v>
      </c>
      <c r="I1162" s="3"/>
      <c r="J1162" s="3"/>
      <c r="K1162" s="3"/>
      <c r="L1162" s="3"/>
      <c r="M1162" s="3"/>
      <c r="N1162" s="3"/>
      <c r="P1162" s="2"/>
      <c r="R1162" s="2"/>
      <c r="T1162" s="2"/>
      <c r="V1162" s="2"/>
    </row>
    <row r="1163" spans="2:22" ht="32.1" customHeight="1" x14ac:dyDescent="0.25">
      <c r="B1163" s="44" t="str">
        <f>_xlfn.CONCAT( VLOOKUP(tbGemLevels[[#This Row],[Name]],tbGems[],MATCH("Prefix",tbGems[#Headers],0),FALSE),".",tbGemLevels[[#This Row],[Level]]," ",tbGemLevels[[#This Row],[Name]])</f>
        <v>6.13.124.1 Cyclone</v>
      </c>
      <c r="C1163" s="2" t="s">
        <v>763</v>
      </c>
      <c r="D1163" s="3">
        <v>1</v>
      </c>
      <c r="E1163" s="3">
        <v>28</v>
      </c>
      <c r="F1163" s="3">
        <v>29</v>
      </c>
      <c r="G1163" s="3">
        <v>42</v>
      </c>
      <c r="H1163" s="3">
        <v>0</v>
      </c>
      <c r="I1163" s="3"/>
      <c r="J1163" s="3"/>
      <c r="K1163" s="3"/>
      <c r="L1163" s="3"/>
      <c r="M1163" s="3"/>
      <c r="N1163" s="3"/>
      <c r="P1163" s="2"/>
      <c r="R1163" s="2"/>
      <c r="T1163" s="2"/>
      <c r="V1163" s="2"/>
    </row>
    <row r="1164" spans="2:22" ht="32.1" customHeight="1" x14ac:dyDescent="0.25">
      <c r="B1164" s="44" t="str">
        <f>_xlfn.CONCAT( VLOOKUP(tbGemLevels[[#This Row],[Name]],tbGems[],MATCH("Prefix",tbGems[#Headers],0),FALSE),".",tbGemLevels[[#This Row],[Level]]," ",tbGemLevels[[#This Row],[Name]])</f>
        <v>6.13.124.2 Cyclone</v>
      </c>
      <c r="C1164" s="2" t="s">
        <v>763</v>
      </c>
      <c r="D1164" s="3">
        <v>2</v>
      </c>
      <c r="E1164" s="3">
        <v>31</v>
      </c>
      <c r="F1164" s="3">
        <v>32</v>
      </c>
      <c r="G1164" s="3">
        <v>46</v>
      </c>
      <c r="H1164" s="3">
        <v>0</v>
      </c>
      <c r="I1164" s="3"/>
      <c r="J1164" s="3"/>
      <c r="K1164" s="3"/>
      <c r="L1164" s="3"/>
      <c r="M1164" s="3"/>
      <c r="N1164" s="3"/>
      <c r="P1164" s="2"/>
      <c r="R1164" s="2"/>
      <c r="T1164" s="2"/>
      <c r="V1164" s="2"/>
    </row>
    <row r="1165" spans="2:22" ht="32.1" customHeight="1" x14ac:dyDescent="0.25">
      <c r="B1165" s="44" t="str">
        <f>_xlfn.CONCAT( VLOOKUP(tbGemLevels[[#This Row],[Name]],tbGems[],MATCH("Prefix",tbGems[#Headers],0),FALSE),".",tbGemLevels[[#This Row],[Level]]," ",tbGemLevels[[#This Row],[Name]])</f>
        <v>6.13.124.3 Cyclone</v>
      </c>
      <c r="C1165" s="2" t="s">
        <v>763</v>
      </c>
      <c r="D1165" s="3">
        <v>3</v>
      </c>
      <c r="E1165" s="3">
        <v>34</v>
      </c>
      <c r="F1165" s="3">
        <v>35</v>
      </c>
      <c r="G1165" s="3">
        <v>50</v>
      </c>
      <c r="H1165" s="3">
        <v>0</v>
      </c>
      <c r="I1165" s="3"/>
      <c r="J1165" s="3"/>
      <c r="K1165" s="3"/>
      <c r="L1165" s="3"/>
      <c r="M1165" s="3"/>
      <c r="N1165" s="3"/>
      <c r="P1165" s="2"/>
      <c r="R1165" s="2"/>
      <c r="T1165" s="2"/>
      <c r="V1165" s="2"/>
    </row>
    <row r="1166" spans="2:22" ht="32.1" customHeight="1" x14ac:dyDescent="0.25">
      <c r="B1166" s="44" t="str">
        <f>_xlfn.CONCAT( VLOOKUP(tbGemLevels[[#This Row],[Name]],tbGems[],MATCH("Prefix",tbGems[#Headers],0),FALSE),".",tbGemLevels[[#This Row],[Level]]," ",tbGemLevels[[#This Row],[Name]])</f>
        <v>6.13.124.4 Cyclone</v>
      </c>
      <c r="C1166" s="2" t="s">
        <v>763</v>
      </c>
      <c r="D1166" s="3">
        <v>4</v>
      </c>
      <c r="E1166" s="3">
        <v>37</v>
      </c>
      <c r="F1166" s="3">
        <v>37</v>
      </c>
      <c r="G1166" s="3">
        <v>54</v>
      </c>
      <c r="H1166" s="3">
        <v>0</v>
      </c>
      <c r="I1166" s="3"/>
      <c r="J1166" s="3"/>
      <c r="K1166" s="3"/>
      <c r="L1166" s="3"/>
      <c r="M1166" s="3"/>
      <c r="N1166" s="3"/>
      <c r="P1166" s="2"/>
      <c r="R1166" s="2"/>
      <c r="T1166" s="2"/>
      <c r="V1166" s="2"/>
    </row>
    <row r="1167" spans="2:22" ht="32.1" customHeight="1" x14ac:dyDescent="0.25">
      <c r="B1167" s="44" t="str">
        <f>_xlfn.CONCAT( VLOOKUP(tbGemLevels[[#This Row],[Name]],tbGems[],MATCH("Prefix",tbGems[#Headers],0),FALSE),".",tbGemLevels[[#This Row],[Level]]," ",tbGemLevels[[#This Row],[Name]])</f>
        <v>6.13.124.5 Cyclone</v>
      </c>
      <c r="C1167" s="2" t="s">
        <v>763</v>
      </c>
      <c r="D1167" s="3">
        <v>5</v>
      </c>
      <c r="E1167" s="3">
        <v>40</v>
      </c>
      <c r="F1167" s="3">
        <v>40</v>
      </c>
      <c r="G1167" s="3">
        <v>58</v>
      </c>
      <c r="H1167" s="3">
        <v>0</v>
      </c>
      <c r="I1167" s="3"/>
      <c r="J1167" s="3"/>
      <c r="K1167" s="3"/>
      <c r="L1167" s="3"/>
      <c r="M1167" s="3"/>
      <c r="N1167" s="3"/>
      <c r="P1167" s="2"/>
      <c r="R1167" s="2"/>
      <c r="T1167" s="2"/>
      <c r="V1167" s="2"/>
    </row>
    <row r="1168" spans="2:22" ht="32.1" customHeight="1" x14ac:dyDescent="0.25">
      <c r="B1168" s="44" t="str">
        <f>_xlfn.CONCAT( VLOOKUP(tbGemLevels[[#This Row],[Name]],tbGems[],MATCH("Prefix",tbGems[#Headers],0),FALSE),".",tbGemLevels[[#This Row],[Level]]," ",tbGemLevels[[#This Row],[Name]])</f>
        <v>6.13.124.6 Cyclone</v>
      </c>
      <c r="C1168" s="2" t="s">
        <v>763</v>
      </c>
      <c r="D1168" s="3">
        <v>6</v>
      </c>
      <c r="E1168" s="3">
        <v>42</v>
      </c>
      <c r="F1168" s="3">
        <v>42</v>
      </c>
      <c r="G1168" s="3">
        <v>60</v>
      </c>
      <c r="H1168" s="3">
        <v>0</v>
      </c>
      <c r="I1168" s="3"/>
      <c r="J1168" s="3"/>
      <c r="K1168" s="3"/>
      <c r="L1168" s="3"/>
      <c r="M1168" s="3"/>
      <c r="N1168" s="3"/>
      <c r="P1168" s="2"/>
      <c r="R1168" s="2"/>
      <c r="T1168" s="2"/>
      <c r="V1168" s="2"/>
    </row>
    <row r="1169" spans="2:22" ht="32.1" customHeight="1" x14ac:dyDescent="0.25">
      <c r="B1169" s="44" t="str">
        <f>_xlfn.CONCAT( VLOOKUP(tbGemLevels[[#This Row],[Name]],tbGems[],MATCH("Prefix",tbGems[#Headers],0),FALSE),".",tbGemLevels[[#This Row],[Level]]," ",tbGemLevels[[#This Row],[Name]])</f>
        <v>6.13.124.7 Cyclone</v>
      </c>
      <c r="C1169" s="2" t="s">
        <v>763</v>
      </c>
      <c r="D1169" s="3">
        <v>7</v>
      </c>
      <c r="E1169" s="3">
        <v>44</v>
      </c>
      <c r="F1169" s="3">
        <v>44</v>
      </c>
      <c r="G1169" s="3">
        <v>63</v>
      </c>
      <c r="H1169" s="3">
        <v>0</v>
      </c>
      <c r="I1169" s="3"/>
      <c r="J1169" s="3"/>
      <c r="K1169" s="3"/>
      <c r="L1169" s="3"/>
      <c r="M1169" s="3"/>
      <c r="N1169" s="3"/>
      <c r="P1169" s="2"/>
      <c r="R1169" s="2"/>
      <c r="T1169" s="2"/>
      <c r="V1169" s="2"/>
    </row>
    <row r="1170" spans="2:22" ht="32.1" customHeight="1" x14ac:dyDescent="0.25">
      <c r="B1170" s="44" t="str">
        <f>_xlfn.CONCAT( VLOOKUP(tbGemLevels[[#This Row],[Name]],tbGems[],MATCH("Prefix",tbGems[#Headers],0),FALSE),".",tbGemLevels[[#This Row],[Level]]," ",tbGemLevels[[#This Row],[Name]])</f>
        <v>6.13.124.8 Cyclone</v>
      </c>
      <c r="C1170" s="2" t="s">
        <v>763</v>
      </c>
      <c r="D1170" s="3">
        <v>8</v>
      </c>
      <c r="E1170" s="3">
        <v>46</v>
      </c>
      <c r="F1170" s="3">
        <v>46</v>
      </c>
      <c r="G1170" s="3">
        <v>66</v>
      </c>
      <c r="H1170" s="3">
        <v>0</v>
      </c>
      <c r="I1170" s="3"/>
      <c r="J1170" s="3"/>
      <c r="K1170" s="3"/>
      <c r="L1170" s="3"/>
      <c r="M1170" s="3"/>
      <c r="N1170" s="3"/>
      <c r="P1170" s="2"/>
      <c r="R1170" s="2"/>
      <c r="T1170" s="2"/>
      <c r="V1170" s="2"/>
    </row>
    <row r="1171" spans="2:22" ht="32.1" customHeight="1" x14ac:dyDescent="0.25">
      <c r="B1171" s="44" t="str">
        <f>_xlfn.CONCAT( VLOOKUP(tbGemLevels[[#This Row],[Name]],tbGems[],MATCH("Prefix",tbGems[#Headers],0),FALSE),".",tbGemLevels[[#This Row],[Level]]," ",tbGemLevels[[#This Row],[Name]])</f>
        <v>6.13.124.9 Cyclone</v>
      </c>
      <c r="C1171" s="2" t="s">
        <v>763</v>
      </c>
      <c r="D1171" s="3">
        <v>9</v>
      </c>
      <c r="E1171" s="3">
        <v>48</v>
      </c>
      <c r="F1171" s="3">
        <v>48</v>
      </c>
      <c r="G1171" s="3">
        <v>68</v>
      </c>
      <c r="H1171" s="3">
        <v>0</v>
      </c>
      <c r="I1171" s="3"/>
      <c r="J1171" s="3"/>
      <c r="K1171" s="3"/>
      <c r="L1171" s="3"/>
      <c r="M1171" s="3"/>
      <c r="N1171" s="3"/>
      <c r="P1171" s="2"/>
      <c r="R1171" s="2"/>
      <c r="T1171" s="2"/>
      <c r="V1171" s="2"/>
    </row>
    <row r="1172" spans="2:22" ht="32.1" customHeight="1" x14ac:dyDescent="0.25">
      <c r="B1172" s="44" t="str">
        <f>_xlfn.CONCAT( VLOOKUP(tbGemLevels[[#This Row],[Name]],tbGems[],MATCH("Prefix",tbGems[#Headers],0),FALSE),".",tbGemLevels[[#This Row],[Level]]," ",tbGemLevels[[#This Row],[Name]])</f>
        <v>6.13.124.10 Cyclone</v>
      </c>
      <c r="C1172" s="2" t="s">
        <v>763</v>
      </c>
      <c r="D1172" s="3">
        <v>10</v>
      </c>
      <c r="E1172" s="3">
        <v>50</v>
      </c>
      <c r="F1172" s="3">
        <v>49</v>
      </c>
      <c r="G1172" s="3">
        <v>71</v>
      </c>
      <c r="H1172" s="3">
        <v>0</v>
      </c>
      <c r="I1172" s="3"/>
      <c r="J1172" s="3"/>
      <c r="K1172" s="3"/>
      <c r="L1172" s="3"/>
      <c r="M1172" s="3"/>
      <c r="N1172" s="3"/>
      <c r="P1172" s="2"/>
      <c r="R1172" s="2"/>
      <c r="T1172" s="2"/>
      <c r="V1172" s="2"/>
    </row>
    <row r="1173" spans="2:22" ht="32.1" customHeight="1" x14ac:dyDescent="0.25">
      <c r="B1173" s="44" t="str">
        <f>_xlfn.CONCAT( VLOOKUP(tbGemLevels[[#This Row],[Name]],tbGems[],MATCH("Prefix",tbGems[#Headers],0),FALSE),".",tbGemLevels[[#This Row],[Level]]," ",tbGemLevels[[#This Row],[Name]])</f>
        <v>6.13.124.11 Cyclone</v>
      </c>
      <c r="C1173" s="2" t="s">
        <v>763</v>
      </c>
      <c r="D1173" s="3">
        <v>11</v>
      </c>
      <c r="E1173" s="3">
        <v>52</v>
      </c>
      <c r="F1173" s="3">
        <v>51</v>
      </c>
      <c r="G1173" s="3">
        <v>74</v>
      </c>
      <c r="H1173" s="3">
        <v>0</v>
      </c>
      <c r="I1173" s="3"/>
      <c r="J1173" s="3"/>
      <c r="K1173" s="3"/>
      <c r="L1173" s="3"/>
      <c r="M1173" s="3"/>
      <c r="N1173" s="3"/>
      <c r="P1173" s="2"/>
      <c r="R1173" s="2"/>
      <c r="T1173" s="2"/>
      <c r="V1173" s="2"/>
    </row>
    <row r="1174" spans="2:22" ht="32.1" customHeight="1" x14ac:dyDescent="0.25">
      <c r="B1174" s="44" t="str">
        <f>_xlfn.CONCAT( VLOOKUP(tbGemLevels[[#This Row],[Name]],tbGems[],MATCH("Prefix",tbGems[#Headers],0),FALSE),".",tbGemLevels[[#This Row],[Level]]," ",tbGemLevels[[#This Row],[Name]])</f>
        <v>6.13.124.12 Cyclone</v>
      </c>
      <c r="C1174" s="2" t="s">
        <v>763</v>
      </c>
      <c r="D1174" s="3">
        <v>12</v>
      </c>
      <c r="E1174" s="3">
        <v>54</v>
      </c>
      <c r="F1174" s="3">
        <v>53</v>
      </c>
      <c r="G1174" s="3">
        <v>76</v>
      </c>
      <c r="H1174" s="3">
        <v>0</v>
      </c>
      <c r="I1174" s="3"/>
      <c r="J1174" s="3"/>
      <c r="K1174" s="3"/>
      <c r="L1174" s="3"/>
      <c r="M1174" s="3"/>
      <c r="N1174" s="3"/>
      <c r="P1174" s="2"/>
      <c r="R1174" s="2"/>
      <c r="T1174" s="2"/>
      <c r="V1174" s="2"/>
    </row>
    <row r="1175" spans="2:22" ht="32.1" customHeight="1" x14ac:dyDescent="0.25">
      <c r="B1175" s="44" t="str">
        <f>_xlfn.CONCAT( VLOOKUP(tbGemLevels[[#This Row],[Name]],tbGems[],MATCH("Prefix",tbGems[#Headers],0),FALSE),".",tbGemLevels[[#This Row],[Level]]," ",tbGemLevels[[#This Row],[Name]])</f>
        <v>6.13.124.13 Cyclone</v>
      </c>
      <c r="C1175" s="2" t="s">
        <v>763</v>
      </c>
      <c r="D1175" s="3">
        <v>13</v>
      </c>
      <c r="E1175" s="3">
        <v>56</v>
      </c>
      <c r="F1175" s="3">
        <v>55</v>
      </c>
      <c r="G1175" s="3">
        <v>79</v>
      </c>
      <c r="H1175" s="3">
        <v>0</v>
      </c>
      <c r="I1175" s="3"/>
      <c r="J1175" s="3"/>
      <c r="K1175" s="3"/>
      <c r="L1175" s="3"/>
      <c r="M1175" s="3"/>
      <c r="N1175" s="3"/>
      <c r="P1175" s="2"/>
      <c r="R1175" s="2"/>
      <c r="T1175" s="2"/>
      <c r="V1175" s="2"/>
    </row>
    <row r="1176" spans="2:22" ht="32.1" customHeight="1" x14ac:dyDescent="0.25">
      <c r="B1176" s="44" t="str">
        <f>_xlfn.CONCAT( VLOOKUP(tbGemLevels[[#This Row],[Name]],tbGems[],MATCH("Prefix",tbGems[#Headers],0),FALSE),".",tbGemLevels[[#This Row],[Level]]," ",tbGemLevels[[#This Row],[Name]])</f>
        <v>6.13.124.14 Cyclone</v>
      </c>
      <c r="C1176" s="2" t="s">
        <v>763</v>
      </c>
      <c r="D1176" s="3">
        <v>14</v>
      </c>
      <c r="E1176" s="3">
        <v>58</v>
      </c>
      <c r="F1176" s="3">
        <v>57</v>
      </c>
      <c r="G1176" s="3">
        <v>82</v>
      </c>
      <c r="H1176" s="3">
        <v>0</v>
      </c>
      <c r="I1176" s="3"/>
      <c r="J1176" s="3"/>
      <c r="K1176" s="3"/>
      <c r="L1176" s="3"/>
      <c r="M1176" s="3"/>
      <c r="N1176" s="3"/>
      <c r="P1176" s="2"/>
      <c r="R1176" s="2"/>
      <c r="T1176" s="2"/>
      <c r="V1176" s="2"/>
    </row>
    <row r="1177" spans="2:22" ht="32.1" customHeight="1" x14ac:dyDescent="0.25">
      <c r="B1177" s="44" t="str">
        <f>_xlfn.CONCAT( VLOOKUP(tbGemLevels[[#This Row],[Name]],tbGems[],MATCH("Prefix",tbGems[#Headers],0),FALSE),".",tbGemLevels[[#This Row],[Level]]," ",tbGemLevels[[#This Row],[Name]])</f>
        <v>6.13.124.15 Cyclone</v>
      </c>
      <c r="C1177" s="2" t="s">
        <v>763</v>
      </c>
      <c r="D1177" s="3">
        <v>15</v>
      </c>
      <c r="E1177" s="3">
        <v>60</v>
      </c>
      <c r="F1177" s="3">
        <v>59</v>
      </c>
      <c r="G1177" s="3">
        <v>84</v>
      </c>
      <c r="H1177" s="3">
        <v>0</v>
      </c>
      <c r="I1177" s="3"/>
      <c r="J1177" s="3"/>
      <c r="K1177" s="3"/>
      <c r="L1177" s="3"/>
      <c r="M1177" s="3"/>
      <c r="N1177" s="3"/>
      <c r="P1177" s="2"/>
      <c r="R1177" s="2"/>
      <c r="T1177" s="2"/>
      <c r="V1177" s="2"/>
    </row>
    <row r="1178" spans="2:22" ht="32.1" customHeight="1" x14ac:dyDescent="0.25">
      <c r="B1178" s="44" t="str">
        <f>_xlfn.CONCAT( VLOOKUP(tbGemLevels[[#This Row],[Name]],tbGems[],MATCH("Prefix",tbGems[#Headers],0),FALSE),".",tbGemLevels[[#This Row],[Level]]," ",tbGemLevels[[#This Row],[Name]])</f>
        <v>6.13.124.16 Cyclone</v>
      </c>
      <c r="C1178" s="2" t="s">
        <v>763</v>
      </c>
      <c r="D1178" s="3">
        <v>16</v>
      </c>
      <c r="E1178" s="3">
        <v>62</v>
      </c>
      <c r="F1178" s="3">
        <v>60</v>
      </c>
      <c r="G1178" s="3">
        <v>87</v>
      </c>
      <c r="H1178" s="3">
        <v>0</v>
      </c>
      <c r="I1178" s="3"/>
      <c r="J1178" s="3"/>
      <c r="K1178" s="3"/>
      <c r="L1178" s="3"/>
      <c r="M1178" s="3"/>
      <c r="N1178" s="3"/>
      <c r="P1178" s="2"/>
      <c r="R1178" s="2"/>
      <c r="T1178" s="2"/>
      <c r="V1178" s="2"/>
    </row>
    <row r="1179" spans="2:22" ht="32.1" customHeight="1" x14ac:dyDescent="0.25">
      <c r="B1179" s="44" t="str">
        <f>_xlfn.CONCAT( VLOOKUP(tbGemLevels[[#This Row],[Name]],tbGems[],MATCH("Prefix",tbGems[#Headers],0),FALSE),".",tbGemLevels[[#This Row],[Level]]," ",tbGemLevels[[#This Row],[Name]])</f>
        <v>6.13.124.17 Cyclone</v>
      </c>
      <c r="C1179" s="2" t="s">
        <v>763</v>
      </c>
      <c r="D1179" s="3">
        <v>17</v>
      </c>
      <c r="E1179" s="3">
        <v>64</v>
      </c>
      <c r="F1179" s="3">
        <v>62</v>
      </c>
      <c r="G1179" s="3">
        <v>90</v>
      </c>
      <c r="H1179" s="3">
        <v>0</v>
      </c>
      <c r="I1179" s="3"/>
      <c r="J1179" s="3"/>
      <c r="K1179" s="3"/>
      <c r="L1179" s="3"/>
      <c r="M1179" s="3"/>
      <c r="N1179" s="3"/>
      <c r="P1179" s="2"/>
      <c r="R1179" s="2"/>
      <c r="T1179" s="2"/>
      <c r="V1179" s="2"/>
    </row>
    <row r="1180" spans="2:22" ht="32.1" customHeight="1" x14ac:dyDescent="0.25">
      <c r="B1180" s="44" t="str">
        <f>_xlfn.CONCAT( VLOOKUP(tbGemLevels[[#This Row],[Name]],tbGems[],MATCH("Prefix",tbGems[#Headers],0),FALSE),".",tbGemLevels[[#This Row],[Level]]," ",tbGemLevels[[#This Row],[Name]])</f>
        <v>6.13.124.18 Cyclone</v>
      </c>
      <c r="C1180" s="2" t="s">
        <v>763</v>
      </c>
      <c r="D1180" s="3">
        <v>18</v>
      </c>
      <c r="E1180" s="3">
        <v>66</v>
      </c>
      <c r="F1180" s="3">
        <v>64</v>
      </c>
      <c r="G1180" s="3">
        <v>92</v>
      </c>
      <c r="H1180" s="3">
        <v>0</v>
      </c>
      <c r="I1180" s="3"/>
      <c r="J1180" s="3"/>
      <c r="K1180" s="3"/>
      <c r="L1180" s="3"/>
      <c r="M1180" s="3"/>
      <c r="N1180" s="3"/>
      <c r="P1180" s="2"/>
      <c r="R1180" s="2"/>
      <c r="T1180" s="2"/>
      <c r="V1180" s="2"/>
    </row>
    <row r="1181" spans="2:22" ht="32.1" customHeight="1" x14ac:dyDescent="0.25">
      <c r="B1181" s="44" t="str">
        <f>_xlfn.CONCAT( VLOOKUP(tbGemLevels[[#This Row],[Name]],tbGems[],MATCH("Prefix",tbGems[#Headers],0),FALSE),".",tbGemLevels[[#This Row],[Level]]," ",tbGemLevels[[#This Row],[Name]])</f>
        <v>6.13.124.19 Cyclone</v>
      </c>
      <c r="C1181" s="2" t="s">
        <v>763</v>
      </c>
      <c r="D1181" s="3">
        <v>19</v>
      </c>
      <c r="E1181" s="3">
        <v>68</v>
      </c>
      <c r="F1181" s="3">
        <v>66</v>
      </c>
      <c r="G1181" s="3">
        <v>95</v>
      </c>
      <c r="H1181" s="3">
        <v>0</v>
      </c>
      <c r="I1181" s="3"/>
      <c r="J1181" s="3"/>
      <c r="K1181" s="3"/>
      <c r="L1181" s="3"/>
      <c r="M1181" s="3"/>
      <c r="N1181" s="3"/>
      <c r="P1181" s="2"/>
      <c r="R1181" s="2"/>
      <c r="T1181" s="2"/>
      <c r="V1181" s="2"/>
    </row>
    <row r="1182" spans="2:22" ht="32.1" customHeight="1" x14ac:dyDescent="0.25">
      <c r="B1182" s="44" t="str">
        <f>_xlfn.CONCAT( VLOOKUP(tbGemLevels[[#This Row],[Name]],tbGems[],MATCH("Prefix",tbGems[#Headers],0),FALSE),".",tbGemLevels[[#This Row],[Level]]," ",tbGemLevels[[#This Row],[Name]])</f>
        <v>6.13.124.20 Cyclone</v>
      </c>
      <c r="C1182" s="2" t="s">
        <v>763</v>
      </c>
      <c r="D1182" s="3">
        <v>20</v>
      </c>
      <c r="E1182" s="3">
        <v>70</v>
      </c>
      <c r="F1182" s="3">
        <v>68</v>
      </c>
      <c r="G1182" s="3">
        <v>98</v>
      </c>
      <c r="H1182" s="3">
        <v>0</v>
      </c>
      <c r="I1182" s="3"/>
      <c r="J1182" s="3"/>
      <c r="K1182" s="3"/>
      <c r="L1182" s="3"/>
      <c r="M1182" s="3"/>
      <c r="N1182" s="3"/>
      <c r="P1182" s="2"/>
      <c r="R1182" s="2"/>
      <c r="T1182" s="2"/>
      <c r="V1182" s="2"/>
    </row>
    <row r="1183" spans="2:22" ht="32.1" customHeight="1" x14ac:dyDescent="0.25">
      <c r="B1183" s="44" t="str">
        <f>_xlfn.CONCAT( VLOOKUP(tbGemLevels[[#This Row],[Name]],tbGems[],MATCH("Prefix",tbGems[#Headers],0),FALSE),".",tbGemLevels[[#This Row],[Level]]," ",tbGemLevels[[#This Row],[Name]])</f>
        <v>6.13.124.21 Cyclone</v>
      </c>
      <c r="C1183" s="2" t="s">
        <v>763</v>
      </c>
      <c r="D1183" s="3">
        <v>21</v>
      </c>
      <c r="E1183" s="3">
        <v>72</v>
      </c>
      <c r="F1183" s="3">
        <v>70</v>
      </c>
      <c r="G1183" s="3">
        <v>100</v>
      </c>
      <c r="H1183" s="3">
        <v>0</v>
      </c>
      <c r="I1183" s="3"/>
      <c r="J1183" s="3"/>
      <c r="K1183" s="3"/>
      <c r="L1183" s="3"/>
      <c r="M1183" s="3"/>
      <c r="N1183" s="3"/>
      <c r="P1183" s="2"/>
      <c r="R1183" s="2"/>
      <c r="T1183" s="2"/>
      <c r="V1183" s="2"/>
    </row>
    <row r="1184" spans="2:22" ht="32.1" customHeight="1" x14ac:dyDescent="0.25">
      <c r="B1184" s="44" t="str">
        <f>_xlfn.CONCAT( VLOOKUP(tbGemLevels[[#This Row],[Name]],tbGems[],MATCH("Prefix",tbGems[#Headers],0),FALSE),".",tbGemLevels[[#This Row],[Level]]," ",tbGemLevels[[#This Row],[Name]])</f>
        <v>6.13.124.22 Cyclone</v>
      </c>
      <c r="C1184" s="2" t="s">
        <v>763</v>
      </c>
      <c r="D1184" s="3">
        <v>22</v>
      </c>
      <c r="E1184" s="3">
        <v>74</v>
      </c>
      <c r="F1184" s="3" t="s">
        <v>269</v>
      </c>
      <c r="G1184" s="3" t="s">
        <v>269</v>
      </c>
      <c r="H1184" s="3">
        <v>0</v>
      </c>
      <c r="I1184" s="3"/>
      <c r="J1184" s="3"/>
      <c r="K1184" s="3"/>
      <c r="L1184" s="3"/>
      <c r="M1184" s="3"/>
      <c r="N1184" s="3"/>
      <c r="P1184" s="2"/>
      <c r="R1184" s="2"/>
      <c r="T1184" s="2"/>
      <c r="V1184" s="2"/>
    </row>
    <row r="1185" spans="2:22" ht="32.1" customHeight="1" x14ac:dyDescent="0.25">
      <c r="B1185" s="44" t="str">
        <f>_xlfn.CONCAT( VLOOKUP(tbGemLevels[[#This Row],[Name]],tbGems[],MATCH("Prefix",tbGems[#Headers],0),FALSE),".",tbGemLevels[[#This Row],[Level]]," ",tbGemLevels[[#This Row],[Name]])</f>
        <v>6.13.124.23 Cyclone</v>
      </c>
      <c r="C1185" s="2" t="s">
        <v>763</v>
      </c>
      <c r="D1185" s="3">
        <v>23</v>
      </c>
      <c r="E1185" s="3">
        <v>76</v>
      </c>
      <c r="F1185" s="3" t="s">
        <v>269</v>
      </c>
      <c r="G1185" s="3" t="s">
        <v>269</v>
      </c>
      <c r="H1185" s="3">
        <v>0</v>
      </c>
      <c r="I1185" s="3"/>
      <c r="J1185" s="3"/>
      <c r="K1185" s="3"/>
      <c r="L1185" s="3"/>
      <c r="M1185" s="3"/>
      <c r="N1185" s="3"/>
      <c r="P1185" s="2"/>
      <c r="R1185" s="2"/>
      <c r="T1185" s="2"/>
      <c r="V1185" s="2"/>
    </row>
    <row r="1186" spans="2:22" ht="32.1" customHeight="1" x14ac:dyDescent="0.25">
      <c r="B1186" s="44" t="str">
        <f>_xlfn.CONCAT( VLOOKUP(tbGemLevels[[#This Row],[Name]],tbGems[],MATCH("Prefix",tbGems[#Headers],0),FALSE),".",tbGemLevels[[#This Row],[Level]]," ",tbGemLevels[[#This Row],[Name]])</f>
        <v>6.13.124.24 Cyclone</v>
      </c>
      <c r="C1186" s="2" t="s">
        <v>763</v>
      </c>
      <c r="D1186" s="3">
        <v>24</v>
      </c>
      <c r="E1186" s="3">
        <v>78</v>
      </c>
      <c r="F1186" s="3" t="s">
        <v>269</v>
      </c>
      <c r="G1186" s="3" t="s">
        <v>269</v>
      </c>
      <c r="H1186" s="3">
        <v>0</v>
      </c>
      <c r="I1186" s="3"/>
      <c r="J1186" s="3"/>
      <c r="K1186" s="3"/>
      <c r="L1186" s="3"/>
      <c r="M1186" s="3"/>
      <c r="N1186" s="3"/>
      <c r="P1186" s="2"/>
      <c r="R1186" s="2"/>
      <c r="T1186" s="2"/>
      <c r="V1186" s="2"/>
    </row>
    <row r="1187" spans="2:22" ht="32.1" customHeight="1" x14ac:dyDescent="0.25">
      <c r="B1187" s="44" t="str">
        <f>_xlfn.CONCAT( VLOOKUP(tbGemLevels[[#This Row],[Name]],tbGems[],MATCH("Prefix",tbGems[#Headers],0),FALSE),".",tbGemLevels[[#This Row],[Level]]," ",tbGemLevels[[#This Row],[Name]])</f>
        <v>6.13.124.25 Cyclone</v>
      </c>
      <c r="C1187" s="2" t="s">
        <v>763</v>
      </c>
      <c r="D1187" s="3">
        <v>25</v>
      </c>
      <c r="E1187" s="3">
        <v>80</v>
      </c>
      <c r="F1187" s="3" t="s">
        <v>269</v>
      </c>
      <c r="G1187" s="3" t="s">
        <v>269</v>
      </c>
      <c r="H1187" s="3">
        <v>0</v>
      </c>
      <c r="I1187" s="3"/>
      <c r="J1187" s="3"/>
      <c r="K1187" s="3"/>
      <c r="L1187" s="3"/>
      <c r="M1187" s="3"/>
      <c r="N1187" s="3"/>
      <c r="P1187" s="2"/>
      <c r="R1187" s="2"/>
      <c r="T1187" s="2"/>
      <c r="V1187" s="2"/>
    </row>
    <row r="1188" spans="2:22" ht="32.1" customHeight="1" x14ac:dyDescent="0.25">
      <c r="B1188" s="44" t="str">
        <f>_xlfn.CONCAT( VLOOKUP(tbGemLevels[[#This Row],[Name]],tbGems[],MATCH("Prefix",tbGems[#Headers],0),FALSE),".",tbGemLevels[[#This Row],[Level]]," ",tbGemLevels[[#This Row],[Name]])</f>
        <v>6.13.124.26 Cyclone</v>
      </c>
      <c r="C1188" s="2" t="s">
        <v>763</v>
      </c>
      <c r="D1188" s="3">
        <v>26</v>
      </c>
      <c r="E1188" s="3">
        <v>82</v>
      </c>
      <c r="F1188" s="3" t="s">
        <v>269</v>
      </c>
      <c r="G1188" s="3" t="s">
        <v>269</v>
      </c>
      <c r="H1188" s="3">
        <v>0</v>
      </c>
      <c r="I1188" s="3"/>
      <c r="J1188" s="3"/>
      <c r="K1188" s="3"/>
      <c r="L1188" s="3"/>
      <c r="M1188" s="3"/>
      <c r="N1188" s="3"/>
      <c r="P1188" s="2"/>
      <c r="R1188" s="2"/>
      <c r="T1188" s="2"/>
      <c r="V1188" s="2"/>
    </row>
    <row r="1189" spans="2:22" ht="32.1" customHeight="1" x14ac:dyDescent="0.25">
      <c r="B1189" s="44" t="str">
        <f>_xlfn.CONCAT( VLOOKUP(tbGemLevels[[#This Row],[Name]],tbGems[],MATCH("Prefix",tbGems[#Headers],0),FALSE),".",tbGemLevels[[#This Row],[Level]]," ",tbGemLevels[[#This Row],[Name]])</f>
        <v>6.13.124.27 Cyclone</v>
      </c>
      <c r="C1189" s="2" t="s">
        <v>763</v>
      </c>
      <c r="D1189" s="3">
        <v>27</v>
      </c>
      <c r="E1189" s="3">
        <v>84</v>
      </c>
      <c r="F1189" s="3" t="s">
        <v>269</v>
      </c>
      <c r="G1189" s="3" t="s">
        <v>269</v>
      </c>
      <c r="H1189" s="3">
        <v>0</v>
      </c>
      <c r="I1189" s="3"/>
      <c r="J1189" s="3"/>
      <c r="K1189" s="3"/>
      <c r="L1189" s="3"/>
      <c r="M1189" s="3"/>
      <c r="N1189" s="3"/>
      <c r="P1189" s="2"/>
      <c r="R1189" s="2"/>
      <c r="T1189" s="2"/>
      <c r="V1189" s="2"/>
    </row>
    <row r="1190" spans="2:22" ht="32.1" customHeight="1" x14ac:dyDescent="0.25">
      <c r="B1190" s="44" t="str">
        <f>_xlfn.CONCAT( VLOOKUP(tbGemLevels[[#This Row],[Name]],tbGems[],MATCH("Prefix",tbGems[#Headers],0),FALSE),".",tbGemLevels[[#This Row],[Level]]," ",tbGemLevels[[#This Row],[Name]])</f>
        <v>6.13.124.28 Cyclone</v>
      </c>
      <c r="C1190" s="2" t="s">
        <v>763</v>
      </c>
      <c r="D1190" s="3">
        <v>28</v>
      </c>
      <c r="E1190" s="3">
        <v>86</v>
      </c>
      <c r="F1190" s="3" t="s">
        <v>269</v>
      </c>
      <c r="G1190" s="3" t="s">
        <v>269</v>
      </c>
      <c r="H1190" s="3">
        <v>0</v>
      </c>
      <c r="I1190" s="3"/>
      <c r="J1190" s="3"/>
      <c r="K1190" s="3"/>
      <c r="L1190" s="3"/>
      <c r="M1190" s="3"/>
      <c r="N1190" s="3"/>
      <c r="P1190" s="2"/>
      <c r="R1190" s="2"/>
      <c r="T1190" s="2"/>
      <c r="V1190" s="2"/>
    </row>
    <row r="1191" spans="2:22" ht="32.1" customHeight="1" x14ac:dyDescent="0.25">
      <c r="B1191" s="44" t="str">
        <f>_xlfn.CONCAT( VLOOKUP(tbGemLevels[[#This Row],[Name]],tbGems[],MATCH("Prefix",tbGems[#Headers],0),FALSE),".",tbGemLevels[[#This Row],[Level]]," ",tbGemLevels[[#This Row],[Name]])</f>
        <v>6.13.124.29 Cyclone</v>
      </c>
      <c r="C1191" s="2" t="s">
        <v>763</v>
      </c>
      <c r="D1191" s="3">
        <v>29</v>
      </c>
      <c r="E1191" s="3">
        <v>88</v>
      </c>
      <c r="F1191" s="3" t="s">
        <v>269</v>
      </c>
      <c r="G1191" s="3" t="s">
        <v>269</v>
      </c>
      <c r="H1191" s="3">
        <v>0</v>
      </c>
      <c r="I1191" s="3"/>
      <c r="J1191" s="3"/>
      <c r="K1191" s="3"/>
      <c r="L1191" s="3"/>
      <c r="M1191" s="3"/>
      <c r="N1191" s="3"/>
      <c r="P1191" s="2"/>
      <c r="R1191" s="2"/>
      <c r="T1191" s="2"/>
      <c r="V1191" s="2"/>
    </row>
    <row r="1192" spans="2:22" ht="32.1" customHeight="1" x14ac:dyDescent="0.25">
      <c r="B1192" s="44" t="str">
        <f>_xlfn.CONCAT( VLOOKUP(tbGemLevels[[#This Row],[Name]],tbGems[],MATCH("Prefix",tbGems[#Headers],0),FALSE),".",tbGemLevels[[#This Row],[Level]]," ",tbGemLevels[[#This Row],[Name]])</f>
        <v>6.13.124.30 Cyclone</v>
      </c>
      <c r="C1192" s="2" t="s">
        <v>763</v>
      </c>
      <c r="D1192" s="3">
        <v>30</v>
      </c>
      <c r="E1192" s="3">
        <v>90</v>
      </c>
      <c r="F1192" s="3" t="s">
        <v>269</v>
      </c>
      <c r="G1192" s="3" t="s">
        <v>269</v>
      </c>
      <c r="H1192" s="3">
        <v>0</v>
      </c>
      <c r="I1192" s="3"/>
      <c r="J1192" s="3"/>
      <c r="K1192" s="3"/>
      <c r="L1192" s="3"/>
      <c r="M1192" s="3"/>
      <c r="N1192" s="3"/>
      <c r="P1192" s="2"/>
      <c r="R1192" s="2"/>
      <c r="T1192" s="2"/>
      <c r="V1192" s="2"/>
    </row>
    <row r="1193" spans="2:22" ht="32.1" customHeight="1" x14ac:dyDescent="0.25">
      <c r="B1193" s="44" t="str">
        <f>_xlfn.CONCAT( VLOOKUP(tbGemLevels[[#This Row],[Name]],tbGems[],MATCH("Prefix",tbGems[#Headers],0),FALSE),".",tbGemLevels[[#This Row],[Level]]," ",tbGemLevels[[#This Row],[Name]])</f>
        <v>6.13.124.31 Cyclone</v>
      </c>
      <c r="C1193" s="2" t="s">
        <v>763</v>
      </c>
      <c r="D1193" s="3">
        <v>31</v>
      </c>
      <c r="E1193" s="3">
        <v>91</v>
      </c>
      <c r="F1193" s="3" t="s">
        <v>269</v>
      </c>
      <c r="G1193" s="3" t="s">
        <v>269</v>
      </c>
      <c r="H1193" s="3">
        <v>0</v>
      </c>
      <c r="I1193" s="3"/>
      <c r="J1193" s="3"/>
      <c r="K1193" s="3"/>
      <c r="L1193" s="3"/>
      <c r="M1193" s="3"/>
      <c r="N1193" s="3"/>
      <c r="P1193" s="2"/>
      <c r="R1193" s="2"/>
      <c r="T1193" s="2"/>
      <c r="V1193" s="2"/>
    </row>
    <row r="1194" spans="2:22" ht="32.1" customHeight="1" x14ac:dyDescent="0.25">
      <c r="B1194" s="44" t="str">
        <f>_xlfn.CONCAT( VLOOKUP(tbGemLevels[[#This Row],[Name]],tbGems[],MATCH("Prefix",tbGems[#Headers],0),FALSE),".",tbGemLevels[[#This Row],[Level]]," ",tbGemLevels[[#This Row],[Name]])</f>
        <v>6.13.124.32 Cyclone</v>
      </c>
      <c r="C1194" s="2" t="s">
        <v>763</v>
      </c>
      <c r="D1194" s="3">
        <v>32</v>
      </c>
      <c r="E1194" s="3">
        <v>92</v>
      </c>
      <c r="F1194" s="3" t="s">
        <v>269</v>
      </c>
      <c r="G1194" s="3" t="s">
        <v>269</v>
      </c>
      <c r="H1194" s="3">
        <v>0</v>
      </c>
      <c r="I1194" s="3"/>
      <c r="J1194" s="3"/>
      <c r="K1194" s="3"/>
      <c r="L1194" s="3"/>
      <c r="M1194" s="3"/>
      <c r="N1194" s="3"/>
      <c r="P1194" s="2"/>
      <c r="R1194" s="2"/>
      <c r="T1194" s="2"/>
      <c r="V1194" s="2"/>
    </row>
    <row r="1195" spans="2:22" ht="32.1" customHeight="1" x14ac:dyDescent="0.25">
      <c r="B1195" s="44" t="str">
        <f>_xlfn.CONCAT( VLOOKUP(tbGemLevels[[#This Row],[Name]],tbGems[],MATCH("Prefix",tbGems[#Headers],0),FALSE),".",tbGemLevels[[#This Row],[Level]]," ",tbGemLevels[[#This Row],[Name]])</f>
        <v>6.13.124.33 Cyclone</v>
      </c>
      <c r="C1195" s="2" t="s">
        <v>763</v>
      </c>
      <c r="D1195" s="3">
        <v>33</v>
      </c>
      <c r="E1195" s="3">
        <v>93</v>
      </c>
      <c r="F1195" s="3" t="s">
        <v>269</v>
      </c>
      <c r="G1195" s="3" t="s">
        <v>269</v>
      </c>
      <c r="H1195" s="3">
        <v>0</v>
      </c>
      <c r="I1195" s="3"/>
      <c r="J1195" s="3"/>
      <c r="K1195" s="3"/>
      <c r="L1195" s="3"/>
      <c r="M1195" s="3"/>
      <c r="N1195" s="3"/>
      <c r="P1195" s="2"/>
      <c r="R1195" s="2"/>
      <c r="T1195" s="2"/>
      <c r="V1195" s="2"/>
    </row>
    <row r="1196" spans="2:22" ht="32.1" customHeight="1" x14ac:dyDescent="0.25">
      <c r="B1196" s="44" t="str">
        <f>_xlfn.CONCAT( VLOOKUP(tbGemLevels[[#This Row],[Name]],tbGems[],MATCH("Prefix",tbGems[#Headers],0),FALSE),".",tbGemLevels[[#This Row],[Level]]," ",tbGemLevels[[#This Row],[Name]])</f>
        <v>6.13.124.34 Cyclone</v>
      </c>
      <c r="C1196" s="2" t="s">
        <v>763</v>
      </c>
      <c r="D1196" s="3">
        <v>34</v>
      </c>
      <c r="E1196" s="3">
        <v>94</v>
      </c>
      <c r="F1196" s="3" t="s">
        <v>269</v>
      </c>
      <c r="G1196" s="3" t="s">
        <v>269</v>
      </c>
      <c r="H1196" s="3">
        <v>0</v>
      </c>
      <c r="I1196" s="3"/>
      <c r="J1196" s="3"/>
      <c r="K1196" s="3"/>
      <c r="L1196" s="3"/>
      <c r="M1196" s="3"/>
      <c r="N1196" s="3"/>
      <c r="P1196" s="2"/>
      <c r="R1196" s="2"/>
      <c r="T1196" s="2"/>
      <c r="V1196" s="2"/>
    </row>
    <row r="1197" spans="2:22" ht="32.1" customHeight="1" x14ac:dyDescent="0.25">
      <c r="B1197" s="44" t="str">
        <f>_xlfn.CONCAT( VLOOKUP(tbGemLevels[[#This Row],[Name]],tbGems[],MATCH("Prefix",tbGems[#Headers],0),FALSE),".",tbGemLevels[[#This Row],[Level]]," ",tbGemLevels[[#This Row],[Name]])</f>
        <v>6.13.124.35 Cyclone</v>
      </c>
      <c r="C1197" s="2" t="s">
        <v>763</v>
      </c>
      <c r="D1197" s="3">
        <v>35</v>
      </c>
      <c r="E1197" s="3">
        <v>95</v>
      </c>
      <c r="F1197" s="3" t="s">
        <v>269</v>
      </c>
      <c r="G1197" s="3" t="s">
        <v>269</v>
      </c>
      <c r="H1197" s="3">
        <v>0</v>
      </c>
      <c r="I1197" s="3"/>
      <c r="J1197" s="3"/>
      <c r="K1197" s="3"/>
      <c r="L1197" s="3"/>
      <c r="M1197" s="3"/>
      <c r="N1197" s="3"/>
      <c r="P1197" s="2"/>
      <c r="R1197" s="2"/>
      <c r="T1197" s="2"/>
      <c r="V1197" s="2"/>
    </row>
    <row r="1198" spans="2:22" ht="32.1" customHeight="1" x14ac:dyDescent="0.25">
      <c r="B1198" s="44" t="str">
        <f>_xlfn.CONCAT( VLOOKUP(tbGemLevels[[#This Row],[Name]],tbGems[],MATCH("Prefix",tbGems[#Headers],0),FALSE),".",tbGemLevels[[#This Row],[Level]]," ",tbGemLevels[[#This Row],[Name]])</f>
        <v>6.13.124.36 Cyclone</v>
      </c>
      <c r="C1198" s="2" t="s">
        <v>763</v>
      </c>
      <c r="D1198" s="3">
        <v>36</v>
      </c>
      <c r="E1198" s="3">
        <v>96</v>
      </c>
      <c r="F1198" s="3" t="s">
        <v>269</v>
      </c>
      <c r="G1198" s="3" t="s">
        <v>269</v>
      </c>
      <c r="H1198" s="3">
        <v>0</v>
      </c>
      <c r="I1198" s="3"/>
      <c r="J1198" s="3"/>
      <c r="K1198" s="3"/>
      <c r="L1198" s="3"/>
      <c r="M1198" s="3"/>
      <c r="N1198" s="3"/>
      <c r="P1198" s="2"/>
      <c r="R1198" s="2"/>
      <c r="T1198" s="2"/>
      <c r="V1198" s="2"/>
    </row>
    <row r="1199" spans="2:22" ht="32.1" customHeight="1" x14ac:dyDescent="0.25">
      <c r="B1199" s="44" t="str">
        <f>_xlfn.CONCAT( VLOOKUP(tbGemLevels[[#This Row],[Name]],tbGems[],MATCH("Prefix",tbGems[#Headers],0),FALSE),".",tbGemLevels[[#This Row],[Level]]," ",tbGemLevels[[#This Row],[Name]])</f>
        <v>6.13.124.37 Cyclone</v>
      </c>
      <c r="C1199" s="2" t="s">
        <v>763</v>
      </c>
      <c r="D1199" s="3">
        <v>37</v>
      </c>
      <c r="E1199" s="3">
        <v>97</v>
      </c>
      <c r="F1199" s="3" t="s">
        <v>269</v>
      </c>
      <c r="G1199" s="3" t="s">
        <v>269</v>
      </c>
      <c r="H1199" s="3">
        <v>0</v>
      </c>
      <c r="I1199" s="3"/>
      <c r="J1199" s="3"/>
      <c r="K1199" s="3"/>
      <c r="L1199" s="3"/>
      <c r="M1199" s="3"/>
      <c r="N1199" s="3"/>
      <c r="P1199" s="2"/>
      <c r="R1199" s="2"/>
      <c r="T1199" s="2"/>
      <c r="V1199" s="2"/>
    </row>
    <row r="1200" spans="2:22" ht="32.1" customHeight="1" x14ac:dyDescent="0.25">
      <c r="B1200" s="44" t="str">
        <f>_xlfn.CONCAT( VLOOKUP(tbGemLevels[[#This Row],[Name]],tbGems[],MATCH("Prefix",tbGems[#Headers],0),FALSE),".",tbGemLevels[[#This Row],[Level]]," ",tbGemLevels[[#This Row],[Name]])</f>
        <v>6.13.124.38 Cyclone</v>
      </c>
      <c r="C1200" s="2" t="s">
        <v>763</v>
      </c>
      <c r="D1200" s="3">
        <v>38</v>
      </c>
      <c r="E1200" s="3">
        <v>98</v>
      </c>
      <c r="F1200" s="3" t="s">
        <v>269</v>
      </c>
      <c r="G1200" s="3" t="s">
        <v>269</v>
      </c>
      <c r="H1200" s="3">
        <v>0</v>
      </c>
      <c r="I1200" s="3"/>
      <c r="J1200" s="3"/>
      <c r="K1200" s="3"/>
      <c r="L1200" s="3"/>
      <c r="M1200" s="3"/>
      <c r="N1200" s="3"/>
      <c r="P1200" s="2"/>
      <c r="R1200" s="2"/>
      <c r="T1200" s="2"/>
      <c r="V1200" s="2"/>
    </row>
    <row r="1201" spans="2:22" ht="32.1" customHeight="1" x14ac:dyDescent="0.25">
      <c r="B1201" s="44" t="str">
        <f>_xlfn.CONCAT( VLOOKUP(tbGemLevels[[#This Row],[Name]],tbGems[],MATCH("Prefix",tbGems[#Headers],0),FALSE),".",tbGemLevels[[#This Row],[Level]]," ",tbGemLevels[[#This Row],[Name]])</f>
        <v>6.13.124.39 Cyclone</v>
      </c>
      <c r="C1201" s="2" t="s">
        <v>763</v>
      </c>
      <c r="D1201" s="3">
        <v>39</v>
      </c>
      <c r="E1201" s="3">
        <v>99</v>
      </c>
      <c r="F1201" s="3" t="s">
        <v>269</v>
      </c>
      <c r="G1201" s="3" t="s">
        <v>269</v>
      </c>
      <c r="H1201" s="3">
        <v>0</v>
      </c>
      <c r="I1201" s="3"/>
      <c r="J1201" s="3"/>
      <c r="K1201" s="3"/>
      <c r="L1201" s="3"/>
      <c r="M1201" s="3"/>
      <c r="N1201" s="3"/>
      <c r="P1201" s="2"/>
      <c r="R1201" s="2"/>
      <c r="T1201" s="2"/>
      <c r="V1201" s="2"/>
    </row>
    <row r="1202" spans="2:22" ht="32.1" customHeight="1" x14ac:dyDescent="0.25">
      <c r="B1202" s="44" t="str">
        <f>_xlfn.CONCAT( VLOOKUP(tbGemLevels[[#This Row],[Name]],tbGems[],MATCH("Prefix",tbGems[#Headers],0),FALSE),".",tbGemLevels[[#This Row],[Level]]," ",tbGemLevels[[#This Row],[Name]])</f>
        <v>6.13.124.40 Cyclone</v>
      </c>
      <c r="C1202" s="2" t="s">
        <v>763</v>
      </c>
      <c r="D1202" s="3">
        <v>40</v>
      </c>
      <c r="E1202" s="3">
        <v>100</v>
      </c>
      <c r="F1202" s="3" t="s">
        <v>269</v>
      </c>
      <c r="G1202" s="3" t="s">
        <v>269</v>
      </c>
      <c r="H1202" s="3">
        <v>0</v>
      </c>
      <c r="I1202" s="3"/>
      <c r="J1202" s="3"/>
      <c r="K1202" s="3"/>
      <c r="L1202" s="3"/>
      <c r="M1202" s="3"/>
      <c r="N1202" s="3"/>
      <c r="P1202" s="2"/>
      <c r="R1202" s="2"/>
      <c r="T1202" s="2"/>
      <c r="V1202" s="2"/>
    </row>
    <row r="1203" spans="2:22" ht="32.1" customHeight="1" x14ac:dyDescent="0.25">
      <c r="B1203" s="44" t="str">
        <f>_xlfn.CONCAT( VLOOKUP(tbGemLevels[[#This Row],[Name]],tbGems[],MATCH("Prefix",tbGems[#Headers],0),FALSE),".",tbGemLevels[[#This Row],[Level]]," ",tbGemLevels[[#This Row],[Name]])</f>
        <v>6.14.145.1 Efficacy Support</v>
      </c>
      <c r="C1203" s="2" t="s">
        <v>210</v>
      </c>
      <c r="D1203" s="3">
        <v>1</v>
      </c>
      <c r="E1203" s="3">
        <v>31</v>
      </c>
      <c r="F1203" s="3">
        <v>0</v>
      </c>
      <c r="G1203" s="3">
        <v>0</v>
      </c>
      <c r="H1203" s="3">
        <v>52</v>
      </c>
      <c r="I1203" s="3"/>
      <c r="J1203" s="3"/>
      <c r="K1203" s="3"/>
      <c r="L1203" s="3"/>
      <c r="M1203" s="3"/>
      <c r="N1203" s="3"/>
      <c r="P1203" s="2"/>
      <c r="R1203" s="2"/>
      <c r="T1203" s="2"/>
      <c r="V1203" s="2"/>
    </row>
    <row r="1204" spans="2:22" ht="32.1" customHeight="1" x14ac:dyDescent="0.25">
      <c r="B1204" s="44" t="str">
        <f>_xlfn.CONCAT( VLOOKUP(tbGemLevels[[#This Row],[Name]],tbGems[],MATCH("Prefix",tbGems[#Headers],0),FALSE),".",tbGemLevels[[#This Row],[Level]]," ",tbGemLevels[[#This Row],[Name]])</f>
        <v>6.14.145.2 Efficacy Support</v>
      </c>
      <c r="C1204" s="2" t="s">
        <v>210</v>
      </c>
      <c r="D1204" s="3">
        <v>2</v>
      </c>
      <c r="E1204" s="3">
        <v>34</v>
      </c>
      <c r="F1204" s="3">
        <v>0</v>
      </c>
      <c r="G1204" s="3">
        <v>0</v>
      </c>
      <c r="H1204" s="3">
        <v>57</v>
      </c>
      <c r="I1204" s="3"/>
      <c r="J1204" s="3"/>
      <c r="K1204" s="3"/>
      <c r="L1204" s="3"/>
      <c r="M1204" s="3"/>
      <c r="N1204" s="3"/>
      <c r="P1204" s="2"/>
      <c r="R1204" s="2"/>
      <c r="T1204" s="2"/>
      <c r="V1204" s="2"/>
    </row>
    <row r="1205" spans="2:22" ht="32.1" customHeight="1" x14ac:dyDescent="0.25">
      <c r="B1205" s="44" t="str">
        <f>_xlfn.CONCAT( VLOOKUP(tbGemLevels[[#This Row],[Name]],tbGems[],MATCH("Prefix",tbGems[#Headers],0),FALSE),".",tbGemLevels[[#This Row],[Level]]," ",tbGemLevels[[#This Row],[Name]])</f>
        <v>6.14.145.3 Efficacy Support</v>
      </c>
      <c r="C1205" s="2" t="s">
        <v>210</v>
      </c>
      <c r="D1205" s="3">
        <v>3</v>
      </c>
      <c r="E1205" s="3">
        <v>36</v>
      </c>
      <c r="F1205" s="3">
        <v>0</v>
      </c>
      <c r="G1205" s="3">
        <v>0</v>
      </c>
      <c r="H1205" s="3">
        <v>60</v>
      </c>
      <c r="I1205" s="3"/>
      <c r="J1205" s="3"/>
      <c r="K1205" s="3"/>
      <c r="L1205" s="3"/>
      <c r="M1205" s="3"/>
      <c r="N1205" s="3"/>
      <c r="P1205" s="2"/>
      <c r="R1205" s="2"/>
      <c r="T1205" s="2"/>
      <c r="V1205" s="2"/>
    </row>
    <row r="1206" spans="2:22" ht="32.1" customHeight="1" x14ac:dyDescent="0.25">
      <c r="B1206" s="44" t="str">
        <f>_xlfn.CONCAT( VLOOKUP(tbGemLevels[[#This Row],[Name]],tbGems[],MATCH("Prefix",tbGems[#Headers],0),FALSE),".",tbGemLevels[[#This Row],[Level]]," ",tbGemLevels[[#This Row],[Name]])</f>
        <v>6.14.145.4 Efficacy Support</v>
      </c>
      <c r="C1206" s="2" t="s">
        <v>210</v>
      </c>
      <c r="D1206" s="3">
        <v>4</v>
      </c>
      <c r="E1206" s="3">
        <v>38</v>
      </c>
      <c r="F1206" s="3">
        <v>0</v>
      </c>
      <c r="G1206" s="3">
        <v>0</v>
      </c>
      <c r="H1206" s="3">
        <v>63</v>
      </c>
      <c r="I1206" s="3"/>
      <c r="J1206" s="3"/>
      <c r="K1206" s="3"/>
      <c r="L1206" s="3"/>
      <c r="M1206" s="3"/>
      <c r="N1206" s="3"/>
      <c r="P1206" s="2"/>
      <c r="R1206" s="2"/>
      <c r="T1206" s="2"/>
      <c r="V1206" s="2"/>
    </row>
    <row r="1207" spans="2:22" ht="32.1" customHeight="1" x14ac:dyDescent="0.25">
      <c r="B1207" s="44" t="str">
        <f>_xlfn.CONCAT( VLOOKUP(tbGemLevels[[#This Row],[Name]],tbGems[],MATCH("Prefix",tbGems[#Headers],0),FALSE),".",tbGemLevels[[#This Row],[Level]]," ",tbGemLevels[[#This Row],[Name]])</f>
        <v>6.14.145.5 Efficacy Support</v>
      </c>
      <c r="C1207" s="2" t="s">
        <v>210</v>
      </c>
      <c r="D1207" s="3">
        <v>5</v>
      </c>
      <c r="E1207" s="3">
        <v>40</v>
      </c>
      <c r="F1207" s="3">
        <v>0</v>
      </c>
      <c r="G1207" s="3">
        <v>0</v>
      </c>
      <c r="H1207" s="3">
        <v>66</v>
      </c>
      <c r="I1207" s="3"/>
      <c r="J1207" s="3"/>
      <c r="K1207" s="3"/>
      <c r="L1207" s="3"/>
      <c r="M1207" s="3"/>
      <c r="N1207" s="3"/>
      <c r="P1207" s="2"/>
      <c r="R1207" s="2"/>
      <c r="T1207" s="2"/>
      <c r="V1207" s="2"/>
    </row>
    <row r="1208" spans="2:22" ht="32.1" customHeight="1" x14ac:dyDescent="0.25">
      <c r="B1208" s="44" t="str">
        <f>_xlfn.CONCAT( VLOOKUP(tbGemLevels[[#This Row],[Name]],tbGems[],MATCH("Prefix",tbGems[#Headers],0),FALSE),".",tbGemLevels[[#This Row],[Level]]," ",tbGemLevels[[#This Row],[Name]])</f>
        <v>6.14.145.6 Efficacy Support</v>
      </c>
      <c r="C1208" s="2" t="s">
        <v>210</v>
      </c>
      <c r="D1208" s="3">
        <v>6</v>
      </c>
      <c r="E1208" s="3">
        <v>42</v>
      </c>
      <c r="F1208" s="3">
        <v>0</v>
      </c>
      <c r="G1208" s="3">
        <v>0</v>
      </c>
      <c r="H1208" s="3">
        <v>69</v>
      </c>
      <c r="I1208" s="3"/>
      <c r="J1208" s="3"/>
      <c r="K1208" s="3"/>
      <c r="L1208" s="3"/>
      <c r="M1208" s="3"/>
      <c r="N1208" s="3"/>
      <c r="P1208" s="2"/>
      <c r="R1208" s="2"/>
      <c r="T1208" s="2"/>
      <c r="V1208" s="2"/>
    </row>
    <row r="1209" spans="2:22" ht="32.1" customHeight="1" x14ac:dyDescent="0.25">
      <c r="B1209" s="44" t="str">
        <f>_xlfn.CONCAT( VLOOKUP(tbGemLevels[[#This Row],[Name]],tbGems[],MATCH("Prefix",tbGems[#Headers],0),FALSE),".",tbGemLevels[[#This Row],[Level]]," ",tbGemLevels[[#This Row],[Name]])</f>
        <v>6.14.145.7 Efficacy Support</v>
      </c>
      <c r="C1209" s="2" t="s">
        <v>210</v>
      </c>
      <c r="D1209" s="3">
        <v>7</v>
      </c>
      <c r="E1209" s="3">
        <v>44</v>
      </c>
      <c r="F1209" s="3">
        <v>0</v>
      </c>
      <c r="G1209" s="3">
        <v>0</v>
      </c>
      <c r="H1209" s="3">
        <v>72</v>
      </c>
      <c r="I1209" s="3"/>
      <c r="J1209" s="3"/>
      <c r="K1209" s="3"/>
      <c r="L1209" s="3"/>
      <c r="M1209" s="3"/>
      <c r="N1209" s="3"/>
      <c r="P1209" s="2"/>
      <c r="R1209" s="2"/>
      <c r="T1209" s="2"/>
      <c r="V1209" s="2"/>
    </row>
    <row r="1210" spans="2:22" ht="32.1" customHeight="1" x14ac:dyDescent="0.25">
      <c r="B1210" s="44" t="str">
        <f>_xlfn.CONCAT( VLOOKUP(tbGemLevels[[#This Row],[Name]],tbGems[],MATCH("Prefix",tbGems[#Headers],0),FALSE),".",tbGemLevels[[#This Row],[Level]]," ",tbGemLevels[[#This Row],[Name]])</f>
        <v>6.14.145.8 Efficacy Support</v>
      </c>
      <c r="C1210" s="2" t="s">
        <v>210</v>
      </c>
      <c r="D1210" s="3">
        <v>8</v>
      </c>
      <c r="E1210" s="3">
        <v>46</v>
      </c>
      <c r="F1210" s="3">
        <v>0</v>
      </c>
      <c r="G1210" s="3">
        <v>0</v>
      </c>
      <c r="H1210" s="3">
        <v>75</v>
      </c>
      <c r="I1210" s="3"/>
      <c r="J1210" s="3"/>
      <c r="K1210" s="3"/>
      <c r="L1210" s="3"/>
      <c r="M1210" s="3"/>
      <c r="N1210" s="3"/>
      <c r="P1210" s="2"/>
      <c r="R1210" s="2"/>
      <c r="T1210" s="2"/>
      <c r="V1210" s="2"/>
    </row>
    <row r="1211" spans="2:22" ht="32.1" customHeight="1" x14ac:dyDescent="0.25">
      <c r="B1211" s="44" t="str">
        <f>_xlfn.CONCAT( VLOOKUP(tbGemLevels[[#This Row],[Name]],tbGems[],MATCH("Prefix",tbGems[#Headers],0),FALSE),".",tbGemLevels[[#This Row],[Level]]," ",tbGemLevels[[#This Row],[Name]])</f>
        <v>6.14.145.9 Efficacy Support</v>
      </c>
      <c r="C1211" s="2" t="s">
        <v>210</v>
      </c>
      <c r="D1211" s="3">
        <v>9</v>
      </c>
      <c r="E1211" s="3">
        <v>48</v>
      </c>
      <c r="F1211" s="3">
        <v>0</v>
      </c>
      <c r="G1211" s="3">
        <v>0</v>
      </c>
      <c r="H1211" s="3">
        <v>78</v>
      </c>
      <c r="I1211" s="3"/>
      <c r="J1211" s="3"/>
      <c r="K1211" s="3"/>
      <c r="L1211" s="3"/>
      <c r="M1211" s="3"/>
      <c r="N1211" s="3"/>
      <c r="P1211" s="2"/>
      <c r="R1211" s="2"/>
      <c r="T1211" s="2"/>
      <c r="V1211" s="2"/>
    </row>
    <row r="1212" spans="2:22" ht="32.1" customHeight="1" x14ac:dyDescent="0.25">
      <c r="B1212" s="44" t="str">
        <f>_xlfn.CONCAT( VLOOKUP(tbGemLevels[[#This Row],[Name]],tbGems[],MATCH("Prefix",tbGems[#Headers],0),FALSE),".",tbGemLevels[[#This Row],[Level]]," ",tbGemLevels[[#This Row],[Name]])</f>
        <v>6.14.145.10 Efficacy Support</v>
      </c>
      <c r="C1212" s="2" t="s">
        <v>210</v>
      </c>
      <c r="D1212" s="3">
        <v>10</v>
      </c>
      <c r="E1212" s="3">
        <v>50</v>
      </c>
      <c r="F1212" s="3">
        <v>0</v>
      </c>
      <c r="G1212" s="3">
        <v>0</v>
      </c>
      <c r="H1212" s="3">
        <v>81</v>
      </c>
      <c r="I1212" s="3"/>
      <c r="J1212" s="3"/>
      <c r="K1212" s="3"/>
      <c r="L1212" s="3"/>
      <c r="M1212" s="3"/>
      <c r="N1212" s="3"/>
      <c r="P1212" s="2"/>
      <c r="R1212" s="2"/>
      <c r="T1212" s="2"/>
      <c r="V1212" s="2"/>
    </row>
    <row r="1213" spans="2:22" ht="32.1" customHeight="1" x14ac:dyDescent="0.25">
      <c r="B1213" s="44" t="str">
        <f>_xlfn.CONCAT( VLOOKUP(tbGemLevels[[#This Row],[Name]],tbGems[],MATCH("Prefix",tbGems[#Headers],0),FALSE),".",tbGemLevels[[#This Row],[Level]]," ",tbGemLevels[[#This Row],[Name]])</f>
        <v>6.14.145.11 Efficacy Support</v>
      </c>
      <c r="C1213" s="2" t="s">
        <v>210</v>
      </c>
      <c r="D1213" s="3">
        <v>11</v>
      </c>
      <c r="E1213" s="3">
        <v>52</v>
      </c>
      <c r="F1213" s="3">
        <v>0</v>
      </c>
      <c r="G1213" s="3">
        <v>0</v>
      </c>
      <c r="H1213" s="3">
        <v>84</v>
      </c>
      <c r="I1213" s="3"/>
      <c r="J1213" s="3"/>
      <c r="K1213" s="3"/>
      <c r="L1213" s="3"/>
      <c r="M1213" s="3"/>
      <c r="N1213" s="3"/>
      <c r="P1213" s="2"/>
      <c r="R1213" s="2"/>
      <c r="T1213" s="2"/>
      <c r="V1213" s="2"/>
    </row>
    <row r="1214" spans="2:22" ht="32.1" customHeight="1" x14ac:dyDescent="0.25">
      <c r="B1214" s="44" t="str">
        <f>_xlfn.CONCAT( VLOOKUP(tbGemLevels[[#This Row],[Name]],tbGems[],MATCH("Prefix",tbGems[#Headers],0),FALSE),".",tbGemLevels[[#This Row],[Level]]," ",tbGemLevels[[#This Row],[Name]])</f>
        <v>6.14.145.12 Efficacy Support</v>
      </c>
      <c r="C1214" s="2" t="s">
        <v>210</v>
      </c>
      <c r="D1214" s="3">
        <v>12</v>
      </c>
      <c r="E1214" s="3">
        <v>54</v>
      </c>
      <c r="F1214" s="3">
        <v>0</v>
      </c>
      <c r="G1214" s="3">
        <v>0</v>
      </c>
      <c r="H1214" s="3">
        <v>87</v>
      </c>
      <c r="I1214" s="3"/>
      <c r="J1214" s="3"/>
      <c r="K1214" s="3"/>
      <c r="L1214" s="3"/>
      <c r="M1214" s="3"/>
      <c r="N1214" s="3"/>
      <c r="P1214" s="2"/>
      <c r="R1214" s="2"/>
      <c r="T1214" s="2"/>
      <c r="V1214" s="2"/>
    </row>
    <row r="1215" spans="2:22" ht="32.1" customHeight="1" x14ac:dyDescent="0.25">
      <c r="B1215" s="44" t="str">
        <f>_xlfn.CONCAT( VLOOKUP(tbGemLevels[[#This Row],[Name]],tbGems[],MATCH("Prefix",tbGems[#Headers],0),FALSE),".",tbGemLevels[[#This Row],[Level]]," ",tbGemLevels[[#This Row],[Name]])</f>
        <v>6.14.145.13 Efficacy Support</v>
      </c>
      <c r="C1215" s="2" t="s">
        <v>210</v>
      </c>
      <c r="D1215" s="3">
        <v>13</v>
      </c>
      <c r="E1215" s="3">
        <v>56</v>
      </c>
      <c r="F1215" s="3">
        <v>0</v>
      </c>
      <c r="G1215" s="3">
        <v>0</v>
      </c>
      <c r="H1215" s="3">
        <v>90</v>
      </c>
      <c r="I1215" s="3"/>
      <c r="J1215" s="3"/>
      <c r="K1215" s="3"/>
      <c r="L1215" s="3"/>
      <c r="M1215" s="3"/>
      <c r="N1215" s="3"/>
      <c r="P1215" s="2"/>
      <c r="R1215" s="2"/>
      <c r="T1215" s="2"/>
      <c r="V1215" s="2"/>
    </row>
    <row r="1216" spans="2:22" ht="32.1" customHeight="1" x14ac:dyDescent="0.25">
      <c r="B1216" s="44" t="str">
        <f>_xlfn.CONCAT( VLOOKUP(tbGemLevels[[#This Row],[Name]],tbGems[],MATCH("Prefix",tbGems[#Headers],0),FALSE),".",tbGemLevels[[#This Row],[Level]]," ",tbGemLevels[[#This Row],[Name]])</f>
        <v>6.14.145.14 Efficacy Support</v>
      </c>
      <c r="C1216" s="2" t="s">
        <v>210</v>
      </c>
      <c r="D1216" s="3">
        <v>14</v>
      </c>
      <c r="E1216" s="3">
        <v>58</v>
      </c>
      <c r="F1216" s="3">
        <v>0</v>
      </c>
      <c r="G1216" s="3">
        <v>0</v>
      </c>
      <c r="H1216" s="3">
        <v>93</v>
      </c>
      <c r="I1216" s="3"/>
      <c r="J1216" s="3"/>
      <c r="K1216" s="3"/>
      <c r="L1216" s="3"/>
      <c r="M1216" s="3"/>
      <c r="N1216" s="3"/>
      <c r="P1216" s="2"/>
      <c r="R1216" s="2"/>
      <c r="T1216" s="2"/>
      <c r="V1216" s="2"/>
    </row>
    <row r="1217" spans="2:22" ht="32.1" customHeight="1" x14ac:dyDescent="0.25">
      <c r="B1217" s="44" t="str">
        <f>_xlfn.CONCAT( VLOOKUP(tbGemLevels[[#This Row],[Name]],tbGems[],MATCH("Prefix",tbGems[#Headers],0),FALSE),".",tbGemLevels[[#This Row],[Level]]," ",tbGemLevels[[#This Row],[Name]])</f>
        <v>6.14.145.15 Efficacy Support</v>
      </c>
      <c r="C1217" s="2" t="s">
        <v>210</v>
      </c>
      <c r="D1217" s="3">
        <v>15</v>
      </c>
      <c r="E1217" s="3">
        <v>60</v>
      </c>
      <c r="F1217" s="3">
        <v>0</v>
      </c>
      <c r="G1217" s="3">
        <v>0</v>
      </c>
      <c r="H1217" s="3">
        <v>96</v>
      </c>
      <c r="I1217" s="3"/>
      <c r="J1217" s="3"/>
      <c r="K1217" s="3"/>
      <c r="L1217" s="3"/>
      <c r="M1217" s="3"/>
      <c r="N1217" s="3"/>
      <c r="P1217" s="2"/>
      <c r="R1217" s="2"/>
      <c r="T1217" s="2"/>
      <c r="V1217" s="2"/>
    </row>
    <row r="1218" spans="2:22" ht="32.1" customHeight="1" x14ac:dyDescent="0.25">
      <c r="B1218" s="44" t="str">
        <f>_xlfn.CONCAT( VLOOKUP(tbGemLevels[[#This Row],[Name]],tbGems[],MATCH("Prefix",tbGems[#Headers],0),FALSE),".",tbGemLevels[[#This Row],[Level]]," ",tbGemLevels[[#This Row],[Name]])</f>
        <v>6.14.145.16 Efficacy Support</v>
      </c>
      <c r="C1218" s="2" t="s">
        <v>210</v>
      </c>
      <c r="D1218" s="3">
        <v>16</v>
      </c>
      <c r="E1218" s="3">
        <v>62</v>
      </c>
      <c r="F1218" s="3">
        <v>0</v>
      </c>
      <c r="G1218" s="3">
        <v>0</v>
      </c>
      <c r="H1218" s="3">
        <v>99</v>
      </c>
      <c r="I1218" s="3"/>
      <c r="J1218" s="3"/>
      <c r="K1218" s="3"/>
      <c r="L1218" s="3"/>
      <c r="M1218" s="3"/>
      <c r="N1218" s="3"/>
      <c r="P1218" s="2"/>
      <c r="R1218" s="2"/>
      <c r="T1218" s="2"/>
      <c r="V1218" s="2"/>
    </row>
    <row r="1219" spans="2:22" ht="32.1" customHeight="1" x14ac:dyDescent="0.25">
      <c r="B1219" s="44" t="str">
        <f>_xlfn.CONCAT( VLOOKUP(tbGemLevels[[#This Row],[Name]],tbGems[],MATCH("Prefix",tbGems[#Headers],0),FALSE),".",tbGemLevels[[#This Row],[Level]]," ",tbGemLevels[[#This Row],[Name]])</f>
        <v>6.14.145.17 Efficacy Support</v>
      </c>
      <c r="C1219" s="2" t="s">
        <v>210</v>
      </c>
      <c r="D1219" s="3">
        <v>17</v>
      </c>
      <c r="E1219" s="3">
        <v>64</v>
      </c>
      <c r="F1219" s="3">
        <v>0</v>
      </c>
      <c r="G1219" s="3">
        <v>0</v>
      </c>
      <c r="H1219" s="3">
        <v>102</v>
      </c>
      <c r="I1219" s="3"/>
      <c r="J1219" s="3"/>
      <c r="K1219" s="3"/>
      <c r="L1219" s="3"/>
      <c r="M1219" s="3"/>
      <c r="N1219" s="3"/>
      <c r="P1219" s="2"/>
      <c r="R1219" s="2"/>
      <c r="T1219" s="2"/>
      <c r="V1219" s="2"/>
    </row>
    <row r="1220" spans="2:22" ht="32.1" customHeight="1" x14ac:dyDescent="0.25">
      <c r="B1220" s="44" t="str">
        <f>_xlfn.CONCAT( VLOOKUP(tbGemLevels[[#This Row],[Name]],tbGems[],MATCH("Prefix",tbGems[#Headers],0),FALSE),".",tbGemLevels[[#This Row],[Level]]," ",tbGemLevels[[#This Row],[Name]])</f>
        <v>6.14.145.18 Efficacy Support</v>
      </c>
      <c r="C1220" s="2" t="s">
        <v>210</v>
      </c>
      <c r="D1220" s="3">
        <v>18</v>
      </c>
      <c r="E1220" s="3">
        <v>66</v>
      </c>
      <c r="F1220" s="3">
        <v>0</v>
      </c>
      <c r="G1220" s="3">
        <v>0</v>
      </c>
      <c r="H1220" s="3">
        <v>105</v>
      </c>
      <c r="I1220" s="3"/>
      <c r="J1220" s="3"/>
      <c r="K1220" s="3"/>
      <c r="L1220" s="3"/>
      <c r="M1220" s="3"/>
      <c r="N1220" s="3"/>
      <c r="P1220" s="2"/>
      <c r="R1220" s="2"/>
      <c r="T1220" s="2"/>
      <c r="V1220" s="2"/>
    </row>
    <row r="1221" spans="2:22" ht="32.1" customHeight="1" x14ac:dyDescent="0.25">
      <c r="B1221" s="44" t="str">
        <f>_xlfn.CONCAT( VLOOKUP(tbGemLevels[[#This Row],[Name]],tbGems[],MATCH("Prefix",tbGems[#Headers],0),FALSE),".",tbGemLevels[[#This Row],[Level]]," ",tbGemLevels[[#This Row],[Name]])</f>
        <v>6.14.145.19 Efficacy Support</v>
      </c>
      <c r="C1221" s="2" t="s">
        <v>210</v>
      </c>
      <c r="D1221" s="3">
        <v>19</v>
      </c>
      <c r="E1221" s="3">
        <v>68</v>
      </c>
      <c r="F1221" s="3">
        <v>0</v>
      </c>
      <c r="G1221" s="3">
        <v>0</v>
      </c>
      <c r="H1221" s="3">
        <v>108</v>
      </c>
      <c r="I1221" s="3"/>
      <c r="J1221" s="3"/>
      <c r="K1221" s="3"/>
      <c r="L1221" s="3"/>
      <c r="M1221" s="3"/>
      <c r="N1221" s="3"/>
      <c r="P1221" s="2"/>
      <c r="R1221" s="2"/>
      <c r="T1221" s="2"/>
      <c r="V1221" s="2"/>
    </row>
    <row r="1222" spans="2:22" ht="32.1" customHeight="1" x14ac:dyDescent="0.25">
      <c r="B1222" s="44" t="str">
        <f>_xlfn.CONCAT( VLOOKUP(tbGemLevels[[#This Row],[Name]],tbGems[],MATCH("Prefix",tbGems[#Headers],0),FALSE),".",tbGemLevels[[#This Row],[Level]]," ",tbGemLevels[[#This Row],[Name]])</f>
        <v>6.14.145.20 Efficacy Support</v>
      </c>
      <c r="C1222" s="2" t="s">
        <v>210</v>
      </c>
      <c r="D1222" s="3">
        <v>20</v>
      </c>
      <c r="E1222" s="3">
        <v>70</v>
      </c>
      <c r="F1222" s="3">
        <v>0</v>
      </c>
      <c r="G1222" s="3">
        <v>0</v>
      </c>
      <c r="H1222" s="3">
        <v>111</v>
      </c>
      <c r="I1222" s="3"/>
      <c r="J1222" s="3"/>
      <c r="K1222" s="3"/>
      <c r="L1222" s="3"/>
      <c r="M1222" s="3"/>
      <c r="N1222" s="3"/>
      <c r="P1222" s="2"/>
      <c r="R1222" s="2"/>
      <c r="T1222" s="2"/>
      <c r="V1222" s="2"/>
    </row>
    <row r="1223" spans="2:22" ht="32.1" customHeight="1" x14ac:dyDescent="0.25">
      <c r="B1223" s="44" t="str">
        <f>_xlfn.CONCAT( VLOOKUP(tbGemLevels[[#This Row],[Name]],tbGems[],MATCH("Prefix",tbGems[#Headers],0),FALSE),".",tbGemLevels[[#This Row],[Level]]," ",tbGemLevels[[#This Row],[Name]])</f>
        <v>6.14.145.21 Efficacy Support</v>
      </c>
      <c r="C1223" s="2" t="s">
        <v>210</v>
      </c>
      <c r="D1223" s="3">
        <v>21</v>
      </c>
      <c r="E1223" s="3">
        <v>72</v>
      </c>
      <c r="F1223" s="3">
        <v>0</v>
      </c>
      <c r="G1223" s="3">
        <v>0</v>
      </c>
      <c r="H1223" s="3">
        <v>114</v>
      </c>
      <c r="I1223" s="3"/>
      <c r="J1223" s="3"/>
      <c r="K1223" s="3"/>
      <c r="L1223" s="3"/>
      <c r="M1223" s="3"/>
      <c r="N1223" s="3"/>
      <c r="P1223" s="2"/>
      <c r="R1223" s="2"/>
      <c r="T1223" s="2"/>
      <c r="V1223" s="2"/>
    </row>
    <row r="1224" spans="2:22" ht="32.1" customHeight="1" x14ac:dyDescent="0.25">
      <c r="B1224" s="44" t="str">
        <f>_xlfn.CONCAT( VLOOKUP(tbGemLevels[[#This Row],[Name]],tbGems[],MATCH("Prefix",tbGems[#Headers],0),FALSE),".",tbGemLevels[[#This Row],[Level]]," ",tbGemLevels[[#This Row],[Name]])</f>
        <v>6.14.145.22 Efficacy Support</v>
      </c>
      <c r="C1224" s="2" t="s">
        <v>210</v>
      </c>
      <c r="D1224" s="3">
        <v>22</v>
      </c>
      <c r="E1224" s="3">
        <v>74</v>
      </c>
      <c r="F1224" s="3">
        <v>0</v>
      </c>
      <c r="G1224" s="3">
        <v>0</v>
      </c>
      <c r="H1224" s="3" t="s">
        <v>269</v>
      </c>
      <c r="I1224" s="3"/>
      <c r="J1224" s="3"/>
      <c r="K1224" s="3"/>
      <c r="L1224" s="3"/>
      <c r="M1224" s="3"/>
      <c r="N1224" s="3"/>
      <c r="P1224" s="2"/>
      <c r="R1224" s="2"/>
      <c r="T1224" s="2"/>
      <c r="V1224" s="2"/>
    </row>
    <row r="1225" spans="2:22" ht="32.1" customHeight="1" x14ac:dyDescent="0.25">
      <c r="B1225" s="44" t="str">
        <f>_xlfn.CONCAT( VLOOKUP(tbGemLevels[[#This Row],[Name]],tbGems[],MATCH("Prefix",tbGems[#Headers],0),FALSE),".",tbGemLevels[[#This Row],[Level]]," ",tbGemLevels[[#This Row],[Name]])</f>
        <v>6.14.145.23 Efficacy Support</v>
      </c>
      <c r="C1225" s="2" t="s">
        <v>210</v>
      </c>
      <c r="D1225" s="3">
        <v>23</v>
      </c>
      <c r="E1225" s="3">
        <v>76</v>
      </c>
      <c r="F1225" s="3">
        <v>0</v>
      </c>
      <c r="G1225" s="3">
        <v>0</v>
      </c>
      <c r="H1225" s="3" t="s">
        <v>269</v>
      </c>
      <c r="I1225" s="3"/>
      <c r="J1225" s="3"/>
      <c r="K1225" s="3"/>
      <c r="L1225" s="3"/>
      <c r="M1225" s="3"/>
      <c r="N1225" s="3"/>
      <c r="P1225" s="2"/>
      <c r="R1225" s="2"/>
      <c r="T1225" s="2"/>
      <c r="V1225" s="2"/>
    </row>
    <row r="1226" spans="2:22" ht="32.1" customHeight="1" x14ac:dyDescent="0.25">
      <c r="B1226" s="44" t="str">
        <f>_xlfn.CONCAT( VLOOKUP(tbGemLevels[[#This Row],[Name]],tbGems[],MATCH("Prefix",tbGems[#Headers],0),FALSE),".",tbGemLevels[[#This Row],[Level]]," ",tbGemLevels[[#This Row],[Name]])</f>
        <v>6.14.145.24 Efficacy Support</v>
      </c>
      <c r="C1226" s="2" t="s">
        <v>210</v>
      </c>
      <c r="D1226" s="3">
        <v>24</v>
      </c>
      <c r="E1226" s="3">
        <v>78</v>
      </c>
      <c r="F1226" s="3">
        <v>0</v>
      </c>
      <c r="G1226" s="3">
        <v>0</v>
      </c>
      <c r="H1226" s="3" t="s">
        <v>269</v>
      </c>
      <c r="I1226" s="3"/>
      <c r="J1226" s="3"/>
      <c r="K1226" s="3"/>
      <c r="L1226" s="3"/>
      <c r="M1226" s="3"/>
      <c r="N1226" s="3"/>
      <c r="P1226" s="2"/>
      <c r="R1226" s="2"/>
      <c r="T1226" s="2"/>
      <c r="V1226" s="2"/>
    </row>
    <row r="1227" spans="2:22" ht="32.1" customHeight="1" x14ac:dyDescent="0.25">
      <c r="B1227" s="44" t="str">
        <f>_xlfn.CONCAT( VLOOKUP(tbGemLevels[[#This Row],[Name]],tbGems[],MATCH("Prefix",tbGems[#Headers],0),FALSE),".",tbGemLevels[[#This Row],[Level]]," ",tbGemLevels[[#This Row],[Name]])</f>
        <v>6.14.145.25 Efficacy Support</v>
      </c>
      <c r="C1227" s="2" t="s">
        <v>210</v>
      </c>
      <c r="D1227" s="3">
        <v>25</v>
      </c>
      <c r="E1227" s="3">
        <v>80</v>
      </c>
      <c r="F1227" s="3">
        <v>0</v>
      </c>
      <c r="G1227" s="3">
        <v>0</v>
      </c>
      <c r="H1227" s="3" t="s">
        <v>269</v>
      </c>
      <c r="I1227" s="3"/>
      <c r="J1227" s="3"/>
      <c r="K1227" s="3"/>
      <c r="L1227" s="3"/>
      <c r="M1227" s="3"/>
      <c r="N1227" s="3"/>
      <c r="P1227" s="2"/>
      <c r="R1227" s="2"/>
      <c r="T1227" s="2"/>
      <c r="V1227" s="2"/>
    </row>
    <row r="1228" spans="2:22" ht="32.1" customHeight="1" x14ac:dyDescent="0.25">
      <c r="B1228" s="44" t="str">
        <f>_xlfn.CONCAT( VLOOKUP(tbGemLevels[[#This Row],[Name]],tbGems[],MATCH("Prefix",tbGems[#Headers],0),FALSE),".",tbGemLevels[[#This Row],[Level]]," ",tbGemLevels[[#This Row],[Name]])</f>
        <v>6.14.145.26 Efficacy Support</v>
      </c>
      <c r="C1228" s="2" t="s">
        <v>210</v>
      </c>
      <c r="D1228" s="3">
        <v>26</v>
      </c>
      <c r="E1228" s="3">
        <v>82</v>
      </c>
      <c r="F1228" s="3">
        <v>0</v>
      </c>
      <c r="G1228" s="3">
        <v>0</v>
      </c>
      <c r="H1228" s="3" t="s">
        <v>269</v>
      </c>
      <c r="I1228" s="3"/>
      <c r="J1228" s="3"/>
      <c r="K1228" s="3"/>
      <c r="L1228" s="3"/>
      <c r="M1228" s="3"/>
      <c r="N1228" s="3"/>
      <c r="P1228" s="2"/>
      <c r="R1228" s="2"/>
      <c r="T1228" s="2"/>
      <c r="V1228" s="2"/>
    </row>
    <row r="1229" spans="2:22" ht="32.1" customHeight="1" x14ac:dyDescent="0.25">
      <c r="B1229" s="44" t="str">
        <f>_xlfn.CONCAT( VLOOKUP(tbGemLevels[[#This Row],[Name]],tbGems[],MATCH("Prefix",tbGems[#Headers],0),FALSE),".",tbGemLevels[[#This Row],[Level]]," ",tbGemLevels[[#This Row],[Name]])</f>
        <v>6.14.145.27 Efficacy Support</v>
      </c>
      <c r="C1229" s="2" t="s">
        <v>210</v>
      </c>
      <c r="D1229" s="3">
        <v>27</v>
      </c>
      <c r="E1229" s="3">
        <v>84</v>
      </c>
      <c r="F1229" s="3">
        <v>0</v>
      </c>
      <c r="G1229" s="3">
        <v>0</v>
      </c>
      <c r="H1229" s="3" t="s">
        <v>269</v>
      </c>
      <c r="I1229" s="3"/>
      <c r="J1229" s="3"/>
      <c r="K1229" s="3"/>
      <c r="L1229" s="3"/>
      <c r="M1229" s="3"/>
      <c r="N1229" s="3"/>
      <c r="P1229" s="2"/>
      <c r="R1229" s="2"/>
      <c r="T1229" s="2"/>
      <c r="V1229" s="2"/>
    </row>
    <row r="1230" spans="2:22" ht="32.1" customHeight="1" x14ac:dyDescent="0.25">
      <c r="B1230" s="44" t="str">
        <f>_xlfn.CONCAT( VLOOKUP(tbGemLevels[[#This Row],[Name]],tbGems[],MATCH("Prefix",tbGems[#Headers],0),FALSE),".",tbGemLevels[[#This Row],[Level]]," ",tbGemLevels[[#This Row],[Name]])</f>
        <v>6.14.145.28 Efficacy Support</v>
      </c>
      <c r="C1230" s="2" t="s">
        <v>210</v>
      </c>
      <c r="D1230" s="3">
        <v>28</v>
      </c>
      <c r="E1230" s="3">
        <v>86</v>
      </c>
      <c r="F1230" s="3">
        <v>0</v>
      </c>
      <c r="G1230" s="3">
        <v>0</v>
      </c>
      <c r="H1230" s="3" t="s">
        <v>269</v>
      </c>
      <c r="I1230" s="3"/>
      <c r="J1230" s="3"/>
      <c r="K1230" s="3"/>
      <c r="L1230" s="3"/>
      <c r="M1230" s="3"/>
      <c r="N1230" s="3"/>
      <c r="P1230" s="2"/>
      <c r="R1230" s="2"/>
      <c r="T1230" s="2"/>
      <c r="V1230" s="2"/>
    </row>
    <row r="1231" spans="2:22" ht="32.1" customHeight="1" x14ac:dyDescent="0.25">
      <c r="B1231" s="44" t="str">
        <f>_xlfn.CONCAT( VLOOKUP(tbGemLevels[[#This Row],[Name]],tbGems[],MATCH("Prefix",tbGems[#Headers],0),FALSE),".",tbGemLevels[[#This Row],[Level]]," ",tbGemLevels[[#This Row],[Name]])</f>
        <v>6.14.145.29 Efficacy Support</v>
      </c>
      <c r="C1231" s="2" t="s">
        <v>210</v>
      </c>
      <c r="D1231" s="3">
        <v>29</v>
      </c>
      <c r="E1231" s="3">
        <v>88</v>
      </c>
      <c r="F1231" s="3">
        <v>0</v>
      </c>
      <c r="G1231" s="3">
        <v>0</v>
      </c>
      <c r="H1231" s="3" t="s">
        <v>269</v>
      </c>
      <c r="I1231" s="3"/>
      <c r="J1231" s="3"/>
      <c r="K1231" s="3"/>
      <c r="L1231" s="3"/>
      <c r="M1231" s="3"/>
      <c r="N1231" s="3"/>
      <c r="P1231" s="2"/>
      <c r="R1231" s="2"/>
      <c r="T1231" s="2"/>
      <c r="V1231" s="2"/>
    </row>
    <row r="1232" spans="2:22" ht="32.1" customHeight="1" x14ac:dyDescent="0.25">
      <c r="B1232" s="44" t="str">
        <f>_xlfn.CONCAT( VLOOKUP(tbGemLevels[[#This Row],[Name]],tbGems[],MATCH("Prefix",tbGems[#Headers],0),FALSE),".",tbGemLevels[[#This Row],[Level]]," ",tbGemLevels[[#This Row],[Name]])</f>
        <v>6.14.145.30 Efficacy Support</v>
      </c>
      <c r="C1232" s="2" t="s">
        <v>210</v>
      </c>
      <c r="D1232" s="3">
        <v>30</v>
      </c>
      <c r="E1232" s="3">
        <v>90</v>
      </c>
      <c r="F1232" s="3">
        <v>0</v>
      </c>
      <c r="G1232" s="3">
        <v>0</v>
      </c>
      <c r="H1232" s="3" t="s">
        <v>269</v>
      </c>
      <c r="I1232" s="3"/>
      <c r="J1232" s="3"/>
      <c r="K1232" s="3"/>
      <c r="L1232" s="3"/>
      <c r="M1232" s="3"/>
      <c r="N1232" s="3"/>
      <c r="P1232" s="2"/>
      <c r="R1232" s="2"/>
      <c r="T1232" s="2"/>
      <c r="V1232" s="2"/>
    </row>
    <row r="1233" spans="2:22" ht="32.1" customHeight="1" x14ac:dyDescent="0.25">
      <c r="B1233" s="44" t="str">
        <f>_xlfn.CONCAT( VLOOKUP(tbGemLevels[[#This Row],[Name]],tbGems[],MATCH("Prefix",tbGems[#Headers],0),FALSE),".",tbGemLevels[[#This Row],[Level]]," ",tbGemLevels[[#This Row],[Name]])</f>
        <v>6.14.145.31 Efficacy Support</v>
      </c>
      <c r="C1233" s="2" t="s">
        <v>210</v>
      </c>
      <c r="D1233" s="3">
        <v>31</v>
      </c>
      <c r="E1233" s="3">
        <v>91</v>
      </c>
      <c r="F1233" s="3">
        <v>0</v>
      </c>
      <c r="G1233" s="3">
        <v>0</v>
      </c>
      <c r="H1233" s="3" t="s">
        <v>269</v>
      </c>
      <c r="I1233" s="3"/>
      <c r="J1233" s="3"/>
      <c r="K1233" s="3"/>
      <c r="L1233" s="3"/>
      <c r="M1233" s="3"/>
      <c r="N1233" s="3"/>
      <c r="P1233" s="2"/>
      <c r="R1233" s="2"/>
      <c r="T1233" s="2"/>
      <c r="V1233" s="2"/>
    </row>
    <row r="1234" spans="2:22" ht="32.1" customHeight="1" x14ac:dyDescent="0.25">
      <c r="B1234" s="44" t="str">
        <f>_xlfn.CONCAT( VLOOKUP(tbGemLevels[[#This Row],[Name]],tbGems[],MATCH("Prefix",tbGems[#Headers],0),FALSE),".",tbGemLevels[[#This Row],[Level]]," ",tbGemLevels[[#This Row],[Name]])</f>
        <v>6.14.145.32 Efficacy Support</v>
      </c>
      <c r="C1234" s="2" t="s">
        <v>210</v>
      </c>
      <c r="D1234" s="3">
        <v>32</v>
      </c>
      <c r="E1234" s="3">
        <v>92</v>
      </c>
      <c r="F1234" s="3">
        <v>0</v>
      </c>
      <c r="G1234" s="3">
        <v>0</v>
      </c>
      <c r="H1234" s="3" t="s">
        <v>269</v>
      </c>
      <c r="I1234" s="3"/>
      <c r="J1234" s="3"/>
      <c r="K1234" s="3"/>
      <c r="L1234" s="3"/>
      <c r="M1234" s="3"/>
      <c r="N1234" s="3"/>
      <c r="P1234" s="2"/>
      <c r="R1234" s="2"/>
      <c r="T1234" s="2"/>
      <c r="V1234" s="2"/>
    </row>
    <row r="1235" spans="2:22" ht="32.1" customHeight="1" x14ac:dyDescent="0.25">
      <c r="B1235" s="44" t="str">
        <f>_xlfn.CONCAT( VLOOKUP(tbGemLevels[[#This Row],[Name]],tbGems[],MATCH("Prefix",tbGems[#Headers],0),FALSE),".",tbGemLevels[[#This Row],[Level]]," ",tbGemLevels[[#This Row],[Name]])</f>
        <v>6.14.145.33 Efficacy Support</v>
      </c>
      <c r="C1235" s="2" t="s">
        <v>210</v>
      </c>
      <c r="D1235" s="3">
        <v>33</v>
      </c>
      <c r="E1235" s="3">
        <v>93</v>
      </c>
      <c r="F1235" s="3">
        <v>0</v>
      </c>
      <c r="G1235" s="3">
        <v>0</v>
      </c>
      <c r="H1235" s="3" t="s">
        <v>269</v>
      </c>
      <c r="I1235" s="3"/>
      <c r="J1235" s="3"/>
      <c r="K1235" s="3"/>
      <c r="L1235" s="3"/>
      <c r="M1235" s="3"/>
      <c r="N1235" s="3"/>
      <c r="P1235" s="2"/>
      <c r="R1235" s="2"/>
      <c r="T1235" s="2"/>
      <c r="V1235" s="2"/>
    </row>
    <row r="1236" spans="2:22" ht="32.1" customHeight="1" x14ac:dyDescent="0.25">
      <c r="B1236" s="44" t="str">
        <f>_xlfn.CONCAT( VLOOKUP(tbGemLevels[[#This Row],[Name]],tbGems[],MATCH("Prefix",tbGems[#Headers],0),FALSE),".",tbGemLevels[[#This Row],[Level]]," ",tbGemLevels[[#This Row],[Name]])</f>
        <v>6.14.145.34 Efficacy Support</v>
      </c>
      <c r="C1236" s="2" t="s">
        <v>210</v>
      </c>
      <c r="D1236" s="3">
        <v>34</v>
      </c>
      <c r="E1236" s="3">
        <v>94</v>
      </c>
      <c r="F1236" s="3">
        <v>0</v>
      </c>
      <c r="G1236" s="3">
        <v>0</v>
      </c>
      <c r="H1236" s="3" t="s">
        <v>269</v>
      </c>
      <c r="I1236" s="3"/>
      <c r="J1236" s="3"/>
      <c r="K1236" s="3"/>
      <c r="L1236" s="3"/>
      <c r="M1236" s="3"/>
      <c r="N1236" s="3"/>
      <c r="P1236" s="2"/>
      <c r="R1236" s="2"/>
      <c r="T1236" s="2"/>
      <c r="V1236" s="2"/>
    </row>
    <row r="1237" spans="2:22" ht="32.1" customHeight="1" x14ac:dyDescent="0.25">
      <c r="B1237" s="44" t="str">
        <f>_xlfn.CONCAT( VLOOKUP(tbGemLevels[[#This Row],[Name]],tbGems[],MATCH("Prefix",tbGems[#Headers],0),FALSE),".",tbGemLevels[[#This Row],[Level]]," ",tbGemLevels[[#This Row],[Name]])</f>
        <v>6.14.145.35 Efficacy Support</v>
      </c>
      <c r="C1237" s="2" t="s">
        <v>210</v>
      </c>
      <c r="D1237" s="3">
        <v>35</v>
      </c>
      <c r="E1237" s="3">
        <v>95</v>
      </c>
      <c r="F1237" s="3">
        <v>0</v>
      </c>
      <c r="G1237" s="3">
        <v>0</v>
      </c>
      <c r="H1237" s="3" t="s">
        <v>269</v>
      </c>
      <c r="I1237" s="3"/>
      <c r="J1237" s="3"/>
      <c r="K1237" s="3"/>
      <c r="L1237" s="3"/>
      <c r="M1237" s="3"/>
      <c r="N1237" s="3"/>
      <c r="P1237" s="2"/>
      <c r="R1237" s="2"/>
      <c r="T1237" s="2"/>
      <c r="V1237" s="2"/>
    </row>
    <row r="1238" spans="2:22" ht="32.1" customHeight="1" x14ac:dyDescent="0.25">
      <c r="B1238" s="44" t="str">
        <f>_xlfn.CONCAT( VLOOKUP(tbGemLevels[[#This Row],[Name]],tbGems[],MATCH("Prefix",tbGems[#Headers],0),FALSE),".",tbGemLevels[[#This Row],[Level]]," ",tbGemLevels[[#This Row],[Name]])</f>
        <v>6.14.145.36 Efficacy Support</v>
      </c>
      <c r="C1238" s="2" t="s">
        <v>210</v>
      </c>
      <c r="D1238" s="3">
        <v>36</v>
      </c>
      <c r="E1238" s="3">
        <v>96</v>
      </c>
      <c r="F1238" s="3">
        <v>0</v>
      </c>
      <c r="G1238" s="3">
        <v>0</v>
      </c>
      <c r="H1238" s="3" t="s">
        <v>269</v>
      </c>
      <c r="I1238" s="3"/>
      <c r="J1238" s="3"/>
      <c r="K1238" s="3"/>
      <c r="L1238" s="3"/>
      <c r="M1238" s="3"/>
      <c r="N1238" s="3"/>
      <c r="P1238" s="2"/>
      <c r="R1238" s="2"/>
      <c r="T1238" s="2"/>
      <c r="V1238" s="2"/>
    </row>
    <row r="1239" spans="2:22" ht="32.1" customHeight="1" x14ac:dyDescent="0.25">
      <c r="B1239" s="44" t="str">
        <f>_xlfn.CONCAT( VLOOKUP(tbGemLevels[[#This Row],[Name]],tbGems[],MATCH("Prefix",tbGems[#Headers],0),FALSE),".",tbGemLevels[[#This Row],[Level]]," ",tbGemLevels[[#This Row],[Name]])</f>
        <v>6.14.145.37 Efficacy Support</v>
      </c>
      <c r="C1239" s="2" t="s">
        <v>210</v>
      </c>
      <c r="D1239" s="3">
        <v>37</v>
      </c>
      <c r="E1239" s="3">
        <v>97</v>
      </c>
      <c r="F1239" s="3">
        <v>0</v>
      </c>
      <c r="G1239" s="3">
        <v>0</v>
      </c>
      <c r="H1239" s="3" t="s">
        <v>269</v>
      </c>
      <c r="I1239" s="3"/>
      <c r="J1239" s="3"/>
      <c r="K1239" s="3"/>
      <c r="L1239" s="3"/>
      <c r="M1239" s="3"/>
      <c r="N1239" s="3"/>
      <c r="P1239" s="2"/>
      <c r="R1239" s="2"/>
      <c r="T1239" s="2"/>
      <c r="V1239" s="2"/>
    </row>
    <row r="1240" spans="2:22" ht="32.1" customHeight="1" x14ac:dyDescent="0.25">
      <c r="B1240" s="44" t="str">
        <f>_xlfn.CONCAT( VLOOKUP(tbGemLevels[[#This Row],[Name]],tbGems[],MATCH("Prefix",tbGems[#Headers],0),FALSE),".",tbGemLevels[[#This Row],[Level]]," ",tbGemLevels[[#This Row],[Name]])</f>
        <v>6.14.145.38 Efficacy Support</v>
      </c>
      <c r="C1240" s="2" t="s">
        <v>210</v>
      </c>
      <c r="D1240" s="3">
        <v>38</v>
      </c>
      <c r="E1240" s="3">
        <v>98</v>
      </c>
      <c r="F1240" s="3">
        <v>0</v>
      </c>
      <c r="G1240" s="3">
        <v>0</v>
      </c>
      <c r="H1240" s="3" t="s">
        <v>269</v>
      </c>
      <c r="I1240" s="3"/>
      <c r="J1240" s="3"/>
      <c r="K1240" s="3"/>
      <c r="L1240" s="3"/>
      <c r="M1240" s="3"/>
      <c r="N1240" s="3"/>
      <c r="P1240" s="2"/>
      <c r="R1240" s="2"/>
      <c r="T1240" s="2"/>
      <c r="V1240" s="2"/>
    </row>
    <row r="1241" spans="2:22" ht="32.1" customHeight="1" x14ac:dyDescent="0.25">
      <c r="B1241" s="44" t="str">
        <f>_xlfn.CONCAT( VLOOKUP(tbGemLevels[[#This Row],[Name]],tbGems[],MATCH("Prefix",tbGems[#Headers],0),FALSE),".",tbGemLevels[[#This Row],[Level]]," ",tbGemLevels[[#This Row],[Name]])</f>
        <v>6.14.145.39 Efficacy Support</v>
      </c>
      <c r="C1241" s="2" t="s">
        <v>210</v>
      </c>
      <c r="D1241" s="3">
        <v>39</v>
      </c>
      <c r="E1241" s="3">
        <v>99</v>
      </c>
      <c r="F1241" s="3">
        <v>0</v>
      </c>
      <c r="G1241" s="3">
        <v>0</v>
      </c>
      <c r="H1241" s="3" t="s">
        <v>269</v>
      </c>
      <c r="I1241" s="3"/>
      <c r="J1241" s="3"/>
      <c r="K1241" s="3"/>
      <c r="L1241" s="3"/>
      <c r="M1241" s="3"/>
      <c r="N1241" s="3"/>
      <c r="P1241" s="2"/>
      <c r="R1241" s="2"/>
      <c r="T1241" s="2"/>
      <c r="V1241" s="2"/>
    </row>
    <row r="1242" spans="2:22" ht="32.1" customHeight="1" x14ac:dyDescent="0.25">
      <c r="B1242" s="44" t="str">
        <f>_xlfn.CONCAT( VLOOKUP(tbGemLevels[[#This Row],[Name]],tbGems[],MATCH("Prefix",tbGems[#Headers],0),FALSE),".",tbGemLevels[[#This Row],[Level]]," ",tbGemLevels[[#This Row],[Name]])</f>
        <v>6.14.145.40 Efficacy Support</v>
      </c>
      <c r="C1242" s="2" t="s">
        <v>210</v>
      </c>
      <c r="D1242" s="3">
        <v>40</v>
      </c>
      <c r="E1242" s="3">
        <v>100</v>
      </c>
      <c r="F1242" s="3">
        <v>0</v>
      </c>
      <c r="G1242" s="3">
        <v>0</v>
      </c>
      <c r="H1242" s="3" t="s">
        <v>269</v>
      </c>
      <c r="I1242" s="3"/>
      <c r="J1242" s="3"/>
      <c r="K1242" s="3"/>
      <c r="L1242" s="3"/>
      <c r="M1242" s="3"/>
      <c r="N1242" s="3"/>
      <c r="P1242" s="2"/>
      <c r="R1242" s="2"/>
      <c r="T1242" s="2"/>
      <c r="V1242" s="2"/>
    </row>
    <row r="1243" spans="2:22" ht="32.1" customHeight="1" x14ac:dyDescent="0.25">
      <c r="B1243" s="44" t="str">
        <f>_xlfn.CONCAT( VLOOKUP(tbGemLevels[[#This Row],[Name]],tbGems[],MATCH("Prefix",tbGems[#Headers],0),FALSE),".",tbGemLevels[[#This Row],[Level]]," ",tbGemLevels[[#This Row],[Name]])</f>
        <v>6.14.156.1 Energy Leech Support</v>
      </c>
      <c r="C1243" s="35" t="s">
        <v>220</v>
      </c>
      <c r="D1243" s="3">
        <v>1</v>
      </c>
      <c r="E1243" s="3">
        <v>31</v>
      </c>
      <c r="F1243" s="3">
        <v>0</v>
      </c>
      <c r="G1243" s="3">
        <v>0</v>
      </c>
      <c r="H1243" s="3">
        <v>52</v>
      </c>
      <c r="I1243" s="3"/>
      <c r="J1243" s="3"/>
      <c r="K1243" s="3"/>
      <c r="L1243" s="3"/>
      <c r="M1243" s="3"/>
      <c r="N1243" s="3"/>
      <c r="P1243" s="2"/>
      <c r="R1243" s="2"/>
      <c r="T1243" s="2"/>
      <c r="V1243" s="2"/>
    </row>
    <row r="1244" spans="2:22" ht="32.1" customHeight="1" x14ac:dyDescent="0.25">
      <c r="B1244" s="44" t="str">
        <f>_xlfn.CONCAT( VLOOKUP(tbGemLevels[[#This Row],[Name]],tbGems[],MATCH("Prefix",tbGems[#Headers],0),FALSE),".",tbGemLevels[[#This Row],[Level]]," ",tbGemLevels[[#This Row],[Name]])</f>
        <v>6.14.156.2 Energy Leech Support</v>
      </c>
      <c r="C1244" s="35" t="s">
        <v>220</v>
      </c>
      <c r="D1244" s="3">
        <v>2</v>
      </c>
      <c r="E1244" s="3">
        <v>34</v>
      </c>
      <c r="F1244" s="3">
        <v>0</v>
      </c>
      <c r="G1244" s="3">
        <v>0</v>
      </c>
      <c r="H1244" s="3">
        <v>57</v>
      </c>
      <c r="I1244" s="3"/>
      <c r="J1244" s="3"/>
      <c r="K1244" s="3"/>
      <c r="L1244" s="3"/>
      <c r="M1244" s="3"/>
      <c r="N1244" s="3"/>
      <c r="P1244" s="2"/>
      <c r="R1244" s="2"/>
      <c r="T1244" s="2"/>
      <c r="V1244" s="2"/>
    </row>
    <row r="1245" spans="2:22" ht="32.1" customHeight="1" x14ac:dyDescent="0.25">
      <c r="B1245" s="44" t="str">
        <f>_xlfn.CONCAT( VLOOKUP(tbGemLevels[[#This Row],[Name]],tbGems[],MATCH("Prefix",tbGems[#Headers],0),FALSE),".",tbGemLevels[[#This Row],[Level]]," ",tbGemLevels[[#This Row],[Name]])</f>
        <v>6.14.156.3 Energy Leech Support</v>
      </c>
      <c r="C1245" s="35" t="s">
        <v>220</v>
      </c>
      <c r="D1245" s="3">
        <v>3</v>
      </c>
      <c r="E1245" s="3">
        <v>36</v>
      </c>
      <c r="F1245" s="3">
        <v>0</v>
      </c>
      <c r="G1245" s="3">
        <v>0</v>
      </c>
      <c r="H1245" s="3">
        <v>60</v>
      </c>
      <c r="I1245" s="3"/>
      <c r="J1245" s="3"/>
      <c r="K1245" s="3"/>
      <c r="L1245" s="3"/>
      <c r="M1245" s="3"/>
      <c r="N1245" s="3"/>
      <c r="P1245" s="2"/>
      <c r="R1245" s="2"/>
      <c r="T1245" s="2"/>
      <c r="V1245" s="2"/>
    </row>
    <row r="1246" spans="2:22" ht="32.1" customHeight="1" x14ac:dyDescent="0.25">
      <c r="B1246" s="44" t="str">
        <f>_xlfn.CONCAT( VLOOKUP(tbGemLevels[[#This Row],[Name]],tbGems[],MATCH("Prefix",tbGems[#Headers],0),FALSE),".",tbGemLevels[[#This Row],[Level]]," ",tbGemLevels[[#This Row],[Name]])</f>
        <v>6.14.156.4 Energy Leech Support</v>
      </c>
      <c r="C1246" s="35" t="s">
        <v>220</v>
      </c>
      <c r="D1246" s="3">
        <v>4</v>
      </c>
      <c r="E1246" s="3">
        <v>38</v>
      </c>
      <c r="F1246" s="3">
        <v>0</v>
      </c>
      <c r="G1246" s="3">
        <v>0</v>
      </c>
      <c r="H1246" s="3">
        <v>63</v>
      </c>
      <c r="I1246" s="3"/>
      <c r="J1246" s="3"/>
      <c r="K1246" s="3"/>
      <c r="L1246" s="3"/>
      <c r="M1246" s="3"/>
      <c r="N1246" s="3"/>
      <c r="P1246" s="2"/>
      <c r="R1246" s="2"/>
      <c r="T1246" s="2"/>
      <c r="V1246" s="2"/>
    </row>
    <row r="1247" spans="2:22" ht="32.1" customHeight="1" x14ac:dyDescent="0.25">
      <c r="B1247" s="44" t="str">
        <f>_xlfn.CONCAT( VLOOKUP(tbGemLevels[[#This Row],[Name]],tbGems[],MATCH("Prefix",tbGems[#Headers],0),FALSE),".",tbGemLevels[[#This Row],[Level]]," ",tbGemLevels[[#This Row],[Name]])</f>
        <v>6.14.156.5 Energy Leech Support</v>
      </c>
      <c r="C1247" s="35" t="s">
        <v>220</v>
      </c>
      <c r="D1247" s="3">
        <v>5</v>
      </c>
      <c r="E1247" s="3">
        <v>40</v>
      </c>
      <c r="F1247" s="3">
        <v>0</v>
      </c>
      <c r="G1247" s="3">
        <v>0</v>
      </c>
      <c r="H1247" s="3">
        <v>66</v>
      </c>
      <c r="I1247" s="3"/>
      <c r="J1247" s="3"/>
      <c r="K1247" s="3"/>
      <c r="L1247" s="3"/>
      <c r="M1247" s="3"/>
      <c r="N1247" s="3"/>
      <c r="P1247" s="2"/>
      <c r="R1247" s="2"/>
      <c r="T1247" s="2"/>
      <c r="V1247" s="2"/>
    </row>
    <row r="1248" spans="2:22" ht="32.1" customHeight="1" x14ac:dyDescent="0.25">
      <c r="B1248" s="44" t="str">
        <f>_xlfn.CONCAT( VLOOKUP(tbGemLevels[[#This Row],[Name]],tbGems[],MATCH("Prefix",tbGems[#Headers],0),FALSE),".",tbGemLevels[[#This Row],[Level]]," ",tbGemLevels[[#This Row],[Name]])</f>
        <v>6.14.156.6 Energy Leech Support</v>
      </c>
      <c r="C1248" s="35" t="s">
        <v>220</v>
      </c>
      <c r="D1248" s="3">
        <v>6</v>
      </c>
      <c r="E1248" s="3">
        <v>42</v>
      </c>
      <c r="F1248" s="3">
        <v>0</v>
      </c>
      <c r="G1248" s="3">
        <v>0</v>
      </c>
      <c r="H1248" s="3">
        <v>69</v>
      </c>
      <c r="I1248" s="3"/>
      <c r="J1248" s="3"/>
      <c r="K1248" s="3"/>
      <c r="L1248" s="3"/>
      <c r="M1248" s="3"/>
      <c r="N1248" s="3"/>
      <c r="P1248" s="2"/>
      <c r="R1248" s="2"/>
      <c r="T1248" s="2"/>
      <c r="V1248" s="2"/>
    </row>
    <row r="1249" spans="2:22" ht="32.1" customHeight="1" x14ac:dyDescent="0.25">
      <c r="B1249" s="44" t="str">
        <f>_xlfn.CONCAT( VLOOKUP(tbGemLevels[[#This Row],[Name]],tbGems[],MATCH("Prefix",tbGems[#Headers],0),FALSE),".",tbGemLevels[[#This Row],[Level]]," ",tbGemLevels[[#This Row],[Name]])</f>
        <v>6.14.156.7 Energy Leech Support</v>
      </c>
      <c r="C1249" s="35" t="s">
        <v>220</v>
      </c>
      <c r="D1249" s="3">
        <v>7</v>
      </c>
      <c r="E1249" s="3">
        <v>44</v>
      </c>
      <c r="F1249" s="3">
        <v>0</v>
      </c>
      <c r="G1249" s="3">
        <v>0</v>
      </c>
      <c r="H1249" s="3">
        <v>72</v>
      </c>
      <c r="I1249" s="3"/>
      <c r="J1249" s="3"/>
      <c r="K1249" s="3"/>
      <c r="L1249" s="3"/>
      <c r="M1249" s="3"/>
      <c r="N1249" s="3"/>
      <c r="P1249" s="2"/>
      <c r="R1249" s="2"/>
      <c r="T1249" s="2"/>
      <c r="V1249" s="2"/>
    </row>
    <row r="1250" spans="2:22" ht="32.1" customHeight="1" x14ac:dyDescent="0.25">
      <c r="B1250" s="44" t="str">
        <f>_xlfn.CONCAT( VLOOKUP(tbGemLevels[[#This Row],[Name]],tbGems[],MATCH("Prefix",tbGems[#Headers],0),FALSE),".",tbGemLevels[[#This Row],[Level]]," ",tbGemLevels[[#This Row],[Name]])</f>
        <v>6.14.156.8 Energy Leech Support</v>
      </c>
      <c r="C1250" s="35" t="s">
        <v>220</v>
      </c>
      <c r="D1250" s="3">
        <v>8</v>
      </c>
      <c r="E1250" s="3">
        <v>46</v>
      </c>
      <c r="F1250" s="3">
        <v>0</v>
      </c>
      <c r="G1250" s="3">
        <v>0</v>
      </c>
      <c r="H1250" s="3">
        <v>75</v>
      </c>
      <c r="I1250" s="3"/>
      <c r="J1250" s="3"/>
      <c r="K1250" s="3"/>
      <c r="L1250" s="3"/>
      <c r="M1250" s="3"/>
      <c r="N1250" s="3"/>
      <c r="P1250" s="2"/>
      <c r="R1250" s="2"/>
      <c r="T1250" s="2"/>
      <c r="V1250" s="2"/>
    </row>
    <row r="1251" spans="2:22" ht="32.1" customHeight="1" x14ac:dyDescent="0.25">
      <c r="B1251" s="44" t="str">
        <f>_xlfn.CONCAT( VLOOKUP(tbGemLevels[[#This Row],[Name]],tbGems[],MATCH("Prefix",tbGems[#Headers],0),FALSE),".",tbGemLevels[[#This Row],[Level]]," ",tbGemLevels[[#This Row],[Name]])</f>
        <v>6.14.156.9 Energy Leech Support</v>
      </c>
      <c r="C1251" s="35" t="s">
        <v>220</v>
      </c>
      <c r="D1251" s="3">
        <v>9</v>
      </c>
      <c r="E1251" s="3">
        <v>48</v>
      </c>
      <c r="F1251" s="3">
        <v>0</v>
      </c>
      <c r="G1251" s="3">
        <v>0</v>
      </c>
      <c r="H1251" s="3">
        <v>78</v>
      </c>
      <c r="I1251" s="3"/>
      <c r="J1251" s="3"/>
      <c r="K1251" s="3"/>
      <c r="L1251" s="3"/>
      <c r="M1251" s="3"/>
      <c r="N1251" s="3"/>
      <c r="P1251" s="2"/>
      <c r="R1251" s="2"/>
      <c r="T1251" s="2"/>
      <c r="V1251" s="2"/>
    </row>
    <row r="1252" spans="2:22" ht="32.1" customHeight="1" x14ac:dyDescent="0.25">
      <c r="B1252" s="44" t="str">
        <f>_xlfn.CONCAT( VLOOKUP(tbGemLevels[[#This Row],[Name]],tbGems[],MATCH("Prefix",tbGems[#Headers],0),FALSE),".",tbGemLevels[[#This Row],[Level]]," ",tbGemLevels[[#This Row],[Name]])</f>
        <v>6.14.156.10 Energy Leech Support</v>
      </c>
      <c r="C1252" s="35" t="s">
        <v>220</v>
      </c>
      <c r="D1252" s="3">
        <v>10</v>
      </c>
      <c r="E1252" s="3">
        <v>50</v>
      </c>
      <c r="F1252" s="3">
        <v>0</v>
      </c>
      <c r="G1252" s="3">
        <v>0</v>
      </c>
      <c r="H1252" s="3">
        <v>81</v>
      </c>
      <c r="I1252" s="3"/>
      <c r="J1252" s="3"/>
      <c r="K1252" s="3"/>
      <c r="L1252" s="3"/>
      <c r="M1252" s="3"/>
      <c r="N1252" s="3"/>
      <c r="P1252" s="2"/>
      <c r="R1252" s="2"/>
      <c r="T1252" s="2"/>
      <c r="V1252" s="2"/>
    </row>
    <row r="1253" spans="2:22" ht="32.1" customHeight="1" x14ac:dyDescent="0.25">
      <c r="B1253" s="44" t="str">
        <f>_xlfn.CONCAT( VLOOKUP(tbGemLevels[[#This Row],[Name]],tbGems[],MATCH("Prefix",tbGems[#Headers],0),FALSE),".",tbGemLevels[[#This Row],[Level]]," ",tbGemLevels[[#This Row],[Name]])</f>
        <v>6.14.156.11 Energy Leech Support</v>
      </c>
      <c r="C1253" s="35" t="s">
        <v>220</v>
      </c>
      <c r="D1253" s="3">
        <v>11</v>
      </c>
      <c r="E1253" s="3">
        <v>52</v>
      </c>
      <c r="F1253" s="3">
        <v>0</v>
      </c>
      <c r="G1253" s="3">
        <v>0</v>
      </c>
      <c r="H1253" s="3">
        <v>84</v>
      </c>
      <c r="I1253" s="3"/>
      <c r="J1253" s="3"/>
      <c r="K1253" s="3"/>
      <c r="L1253" s="3"/>
      <c r="M1253" s="3"/>
      <c r="N1253" s="3"/>
      <c r="P1253" s="2"/>
      <c r="R1253" s="2"/>
      <c r="T1253" s="2"/>
      <c r="V1253" s="2"/>
    </row>
    <row r="1254" spans="2:22" ht="32.1" customHeight="1" x14ac:dyDescent="0.25">
      <c r="B1254" s="44" t="str">
        <f>_xlfn.CONCAT( VLOOKUP(tbGemLevels[[#This Row],[Name]],tbGems[],MATCH("Prefix",tbGems[#Headers],0),FALSE),".",tbGemLevels[[#This Row],[Level]]," ",tbGemLevels[[#This Row],[Name]])</f>
        <v>6.14.156.12 Energy Leech Support</v>
      </c>
      <c r="C1254" s="35" t="s">
        <v>220</v>
      </c>
      <c r="D1254" s="3">
        <v>12</v>
      </c>
      <c r="E1254" s="3">
        <v>54</v>
      </c>
      <c r="F1254" s="3">
        <v>0</v>
      </c>
      <c r="G1254" s="3">
        <v>0</v>
      </c>
      <c r="H1254" s="3">
        <v>87</v>
      </c>
      <c r="I1254" s="3"/>
      <c r="J1254" s="3"/>
      <c r="K1254" s="3"/>
      <c r="L1254" s="3"/>
      <c r="M1254" s="3"/>
      <c r="N1254" s="3"/>
      <c r="P1254" s="2"/>
      <c r="R1254" s="2"/>
      <c r="T1254" s="2"/>
      <c r="V1254" s="2"/>
    </row>
    <row r="1255" spans="2:22" ht="32.1" customHeight="1" x14ac:dyDescent="0.25">
      <c r="B1255" s="44" t="str">
        <f>_xlfn.CONCAT( VLOOKUP(tbGemLevels[[#This Row],[Name]],tbGems[],MATCH("Prefix",tbGems[#Headers],0),FALSE),".",tbGemLevels[[#This Row],[Level]]," ",tbGemLevels[[#This Row],[Name]])</f>
        <v>6.14.156.13 Energy Leech Support</v>
      </c>
      <c r="C1255" s="35" t="s">
        <v>220</v>
      </c>
      <c r="D1255" s="3">
        <v>13</v>
      </c>
      <c r="E1255" s="3">
        <v>56</v>
      </c>
      <c r="F1255" s="3">
        <v>0</v>
      </c>
      <c r="G1255" s="3">
        <v>0</v>
      </c>
      <c r="H1255" s="3">
        <v>90</v>
      </c>
      <c r="I1255" s="3"/>
      <c r="J1255" s="3"/>
      <c r="K1255" s="3"/>
      <c r="L1255" s="3"/>
      <c r="M1255" s="3"/>
      <c r="N1255" s="3"/>
      <c r="P1255" s="2"/>
      <c r="R1255" s="2"/>
      <c r="T1255" s="2"/>
      <c r="V1255" s="2"/>
    </row>
    <row r="1256" spans="2:22" ht="32.1" customHeight="1" x14ac:dyDescent="0.25">
      <c r="B1256" s="44" t="str">
        <f>_xlfn.CONCAT( VLOOKUP(tbGemLevels[[#This Row],[Name]],tbGems[],MATCH("Prefix",tbGems[#Headers],0),FALSE),".",tbGemLevels[[#This Row],[Level]]," ",tbGemLevels[[#This Row],[Name]])</f>
        <v>6.14.156.14 Energy Leech Support</v>
      </c>
      <c r="C1256" s="35" t="s">
        <v>220</v>
      </c>
      <c r="D1256" s="3">
        <v>14</v>
      </c>
      <c r="E1256" s="3">
        <v>58</v>
      </c>
      <c r="F1256" s="3">
        <v>0</v>
      </c>
      <c r="G1256" s="3">
        <v>0</v>
      </c>
      <c r="H1256" s="3">
        <v>93</v>
      </c>
      <c r="I1256" s="3"/>
      <c r="J1256" s="3"/>
      <c r="K1256" s="3"/>
      <c r="L1256" s="3"/>
      <c r="M1256" s="3"/>
      <c r="N1256" s="3"/>
      <c r="P1256" s="2"/>
      <c r="R1256" s="2"/>
      <c r="T1256" s="2"/>
      <c r="V1256" s="2"/>
    </row>
    <row r="1257" spans="2:22" ht="32.1" customHeight="1" x14ac:dyDescent="0.25">
      <c r="B1257" s="44" t="str">
        <f>_xlfn.CONCAT( VLOOKUP(tbGemLevels[[#This Row],[Name]],tbGems[],MATCH("Prefix",tbGems[#Headers],0),FALSE),".",tbGemLevels[[#This Row],[Level]]," ",tbGemLevels[[#This Row],[Name]])</f>
        <v>6.14.156.15 Energy Leech Support</v>
      </c>
      <c r="C1257" s="35" t="s">
        <v>220</v>
      </c>
      <c r="D1257" s="3">
        <v>15</v>
      </c>
      <c r="E1257" s="3">
        <v>60</v>
      </c>
      <c r="F1257" s="3">
        <v>0</v>
      </c>
      <c r="G1257" s="3">
        <v>0</v>
      </c>
      <c r="H1257" s="3">
        <v>96</v>
      </c>
      <c r="I1257" s="3"/>
      <c r="J1257" s="3"/>
      <c r="K1257" s="3"/>
      <c r="L1257" s="3"/>
      <c r="M1257" s="3"/>
      <c r="N1257" s="3"/>
      <c r="P1257" s="2"/>
      <c r="R1257" s="2"/>
      <c r="T1257" s="2"/>
      <c r="V1257" s="2"/>
    </row>
    <row r="1258" spans="2:22" ht="32.1" customHeight="1" x14ac:dyDescent="0.25">
      <c r="B1258" s="44" t="str">
        <f>_xlfn.CONCAT( VLOOKUP(tbGemLevels[[#This Row],[Name]],tbGems[],MATCH("Prefix",tbGems[#Headers],0),FALSE),".",tbGemLevels[[#This Row],[Level]]," ",tbGemLevels[[#This Row],[Name]])</f>
        <v>6.14.156.16 Energy Leech Support</v>
      </c>
      <c r="C1258" s="35" t="s">
        <v>220</v>
      </c>
      <c r="D1258" s="3">
        <v>16</v>
      </c>
      <c r="E1258" s="3">
        <v>62</v>
      </c>
      <c r="F1258" s="3">
        <v>0</v>
      </c>
      <c r="G1258" s="3">
        <v>0</v>
      </c>
      <c r="H1258" s="3">
        <v>99</v>
      </c>
      <c r="I1258" s="3"/>
      <c r="J1258" s="3"/>
      <c r="K1258" s="3"/>
      <c r="L1258" s="3"/>
      <c r="M1258" s="3"/>
      <c r="N1258" s="3"/>
      <c r="P1258" s="2"/>
      <c r="R1258" s="2"/>
      <c r="T1258" s="2"/>
      <c r="V1258" s="2"/>
    </row>
    <row r="1259" spans="2:22" ht="32.1" customHeight="1" x14ac:dyDescent="0.25">
      <c r="B1259" s="44" t="str">
        <f>_xlfn.CONCAT( VLOOKUP(tbGemLevels[[#This Row],[Name]],tbGems[],MATCH("Prefix",tbGems[#Headers],0),FALSE),".",tbGemLevels[[#This Row],[Level]]," ",tbGemLevels[[#This Row],[Name]])</f>
        <v>6.14.156.17 Energy Leech Support</v>
      </c>
      <c r="C1259" s="35" t="s">
        <v>220</v>
      </c>
      <c r="D1259" s="3">
        <v>17</v>
      </c>
      <c r="E1259" s="3">
        <v>64</v>
      </c>
      <c r="F1259" s="3">
        <v>0</v>
      </c>
      <c r="G1259" s="3">
        <v>0</v>
      </c>
      <c r="H1259" s="3">
        <v>102</v>
      </c>
      <c r="I1259" s="3"/>
      <c r="J1259" s="3"/>
      <c r="K1259" s="3"/>
      <c r="L1259" s="3"/>
      <c r="M1259" s="3"/>
      <c r="N1259" s="3"/>
      <c r="P1259" s="2"/>
      <c r="R1259" s="2"/>
      <c r="T1259" s="2"/>
      <c r="V1259" s="2"/>
    </row>
    <row r="1260" spans="2:22" ht="32.1" customHeight="1" x14ac:dyDescent="0.25">
      <c r="B1260" s="44" t="str">
        <f>_xlfn.CONCAT( VLOOKUP(tbGemLevels[[#This Row],[Name]],tbGems[],MATCH("Prefix",tbGems[#Headers],0),FALSE),".",tbGemLevels[[#This Row],[Level]]," ",tbGemLevels[[#This Row],[Name]])</f>
        <v>6.14.156.18 Energy Leech Support</v>
      </c>
      <c r="C1260" s="35" t="s">
        <v>220</v>
      </c>
      <c r="D1260" s="3">
        <v>18</v>
      </c>
      <c r="E1260" s="3">
        <v>66</v>
      </c>
      <c r="F1260" s="3">
        <v>0</v>
      </c>
      <c r="G1260" s="3">
        <v>0</v>
      </c>
      <c r="H1260" s="3">
        <v>105</v>
      </c>
      <c r="I1260" s="3"/>
      <c r="J1260" s="3"/>
      <c r="K1260" s="3"/>
      <c r="L1260" s="3"/>
      <c r="M1260" s="3"/>
      <c r="N1260" s="3"/>
      <c r="P1260" s="2"/>
      <c r="R1260" s="2"/>
      <c r="T1260" s="2"/>
      <c r="V1260" s="2"/>
    </row>
    <row r="1261" spans="2:22" ht="32.1" customHeight="1" x14ac:dyDescent="0.25">
      <c r="B1261" s="44" t="str">
        <f>_xlfn.CONCAT( VLOOKUP(tbGemLevels[[#This Row],[Name]],tbGems[],MATCH("Prefix",tbGems[#Headers],0),FALSE),".",tbGemLevels[[#This Row],[Level]]," ",tbGemLevels[[#This Row],[Name]])</f>
        <v>6.14.156.19 Energy Leech Support</v>
      </c>
      <c r="C1261" s="35" t="s">
        <v>220</v>
      </c>
      <c r="D1261" s="3">
        <v>19</v>
      </c>
      <c r="E1261" s="3">
        <v>68</v>
      </c>
      <c r="F1261" s="3">
        <v>0</v>
      </c>
      <c r="G1261" s="3">
        <v>0</v>
      </c>
      <c r="H1261" s="3">
        <v>108</v>
      </c>
      <c r="I1261" s="3"/>
      <c r="J1261" s="3"/>
      <c r="K1261" s="3"/>
      <c r="L1261" s="3"/>
      <c r="M1261" s="3"/>
      <c r="N1261" s="3"/>
      <c r="P1261" s="2"/>
      <c r="R1261" s="2"/>
      <c r="T1261" s="2"/>
      <c r="V1261" s="2"/>
    </row>
    <row r="1262" spans="2:22" ht="32.1" customHeight="1" x14ac:dyDescent="0.25">
      <c r="B1262" s="44" t="str">
        <f>_xlfn.CONCAT( VLOOKUP(tbGemLevels[[#This Row],[Name]],tbGems[],MATCH("Prefix",tbGems[#Headers],0),FALSE),".",tbGemLevels[[#This Row],[Level]]," ",tbGemLevels[[#This Row],[Name]])</f>
        <v>6.14.156.20 Energy Leech Support</v>
      </c>
      <c r="C1262" s="35" t="s">
        <v>220</v>
      </c>
      <c r="D1262" s="3">
        <v>20</v>
      </c>
      <c r="E1262" s="3">
        <v>70</v>
      </c>
      <c r="F1262" s="3">
        <v>0</v>
      </c>
      <c r="G1262" s="3">
        <v>0</v>
      </c>
      <c r="H1262" s="3">
        <v>111</v>
      </c>
      <c r="I1262" s="3"/>
      <c r="J1262" s="3"/>
      <c r="K1262" s="3"/>
      <c r="L1262" s="3"/>
      <c r="M1262" s="3"/>
      <c r="N1262" s="3"/>
      <c r="P1262" s="2"/>
      <c r="R1262" s="2"/>
      <c r="T1262" s="2"/>
      <c r="V1262" s="2"/>
    </row>
    <row r="1263" spans="2:22" ht="32.1" customHeight="1" x14ac:dyDescent="0.25">
      <c r="B1263" s="44" t="str">
        <f>_xlfn.CONCAT( VLOOKUP(tbGemLevels[[#This Row],[Name]],tbGems[],MATCH("Prefix",tbGems[#Headers],0),FALSE),".",tbGemLevels[[#This Row],[Level]]," ",tbGemLevels[[#This Row],[Name]])</f>
        <v>6.14.156.21 Energy Leech Support</v>
      </c>
      <c r="C1263" s="35" t="s">
        <v>220</v>
      </c>
      <c r="D1263" s="3">
        <v>21</v>
      </c>
      <c r="E1263" s="3">
        <v>72</v>
      </c>
      <c r="F1263" s="3">
        <v>0</v>
      </c>
      <c r="G1263" s="3">
        <v>0</v>
      </c>
      <c r="H1263" s="3">
        <v>114</v>
      </c>
      <c r="I1263" s="3"/>
      <c r="J1263" s="3"/>
      <c r="K1263" s="3"/>
      <c r="L1263" s="3"/>
      <c r="M1263" s="3"/>
      <c r="N1263" s="3"/>
      <c r="P1263" s="2"/>
      <c r="R1263" s="2"/>
      <c r="T1263" s="2"/>
      <c r="V1263" s="2"/>
    </row>
    <row r="1264" spans="2:22" ht="32.1" customHeight="1" x14ac:dyDescent="0.25">
      <c r="B1264" s="44" t="str">
        <f>_xlfn.CONCAT( VLOOKUP(tbGemLevels[[#This Row],[Name]],tbGems[],MATCH("Prefix",tbGems[#Headers],0),FALSE),".",tbGemLevels[[#This Row],[Level]]," ",tbGemLevels[[#This Row],[Name]])</f>
        <v>6.14.156.22 Energy Leech Support</v>
      </c>
      <c r="C1264" s="35" t="s">
        <v>220</v>
      </c>
      <c r="D1264" s="3">
        <v>22</v>
      </c>
      <c r="E1264" s="3">
        <v>74</v>
      </c>
      <c r="F1264" s="3">
        <v>0</v>
      </c>
      <c r="G1264" s="3">
        <v>0</v>
      </c>
      <c r="H1264" s="3" t="s">
        <v>269</v>
      </c>
      <c r="I1264" s="3"/>
      <c r="J1264" s="3"/>
      <c r="K1264" s="3"/>
      <c r="L1264" s="3"/>
      <c r="M1264" s="3"/>
      <c r="N1264" s="3"/>
      <c r="P1264" s="2"/>
      <c r="R1264" s="2"/>
      <c r="T1264" s="2"/>
      <c r="V1264" s="2"/>
    </row>
    <row r="1265" spans="2:22" ht="32.1" customHeight="1" x14ac:dyDescent="0.25">
      <c r="B1265" s="44" t="str">
        <f>_xlfn.CONCAT( VLOOKUP(tbGemLevels[[#This Row],[Name]],tbGems[],MATCH("Prefix",tbGems[#Headers],0),FALSE),".",tbGemLevels[[#This Row],[Level]]," ",tbGemLevels[[#This Row],[Name]])</f>
        <v>6.14.156.23 Energy Leech Support</v>
      </c>
      <c r="C1265" s="35" t="s">
        <v>220</v>
      </c>
      <c r="D1265" s="3">
        <v>23</v>
      </c>
      <c r="E1265" s="3">
        <v>76</v>
      </c>
      <c r="F1265" s="3">
        <v>0</v>
      </c>
      <c r="G1265" s="3">
        <v>0</v>
      </c>
      <c r="H1265" s="3" t="s">
        <v>269</v>
      </c>
      <c r="I1265" s="3"/>
      <c r="J1265" s="3"/>
      <c r="K1265" s="3"/>
      <c r="L1265" s="3"/>
      <c r="M1265" s="3"/>
      <c r="N1265" s="3"/>
      <c r="P1265" s="2"/>
      <c r="R1265" s="2"/>
      <c r="T1265" s="2"/>
      <c r="V1265" s="2"/>
    </row>
    <row r="1266" spans="2:22" ht="32.1" customHeight="1" x14ac:dyDescent="0.25">
      <c r="B1266" s="44" t="str">
        <f>_xlfn.CONCAT( VLOOKUP(tbGemLevels[[#This Row],[Name]],tbGems[],MATCH("Prefix",tbGems[#Headers],0),FALSE),".",tbGemLevels[[#This Row],[Level]]," ",tbGemLevels[[#This Row],[Name]])</f>
        <v>6.14.156.24 Energy Leech Support</v>
      </c>
      <c r="C1266" s="35" t="s">
        <v>220</v>
      </c>
      <c r="D1266" s="3">
        <v>24</v>
      </c>
      <c r="E1266" s="3">
        <v>78</v>
      </c>
      <c r="F1266" s="3">
        <v>0</v>
      </c>
      <c r="G1266" s="3">
        <v>0</v>
      </c>
      <c r="H1266" s="3" t="s">
        <v>269</v>
      </c>
      <c r="I1266" s="3"/>
      <c r="J1266" s="3"/>
      <c r="K1266" s="3"/>
      <c r="L1266" s="3"/>
      <c r="M1266" s="3"/>
      <c r="N1266" s="3"/>
      <c r="P1266" s="2"/>
      <c r="R1266" s="2"/>
      <c r="T1266" s="2"/>
      <c r="V1266" s="2"/>
    </row>
    <row r="1267" spans="2:22" ht="32.1" customHeight="1" x14ac:dyDescent="0.25">
      <c r="B1267" s="44" t="str">
        <f>_xlfn.CONCAT( VLOOKUP(tbGemLevels[[#This Row],[Name]],tbGems[],MATCH("Prefix",tbGems[#Headers],0),FALSE),".",tbGemLevels[[#This Row],[Level]]," ",tbGemLevels[[#This Row],[Name]])</f>
        <v>6.14.156.25 Energy Leech Support</v>
      </c>
      <c r="C1267" s="35" t="s">
        <v>220</v>
      </c>
      <c r="D1267" s="3">
        <v>25</v>
      </c>
      <c r="E1267" s="3">
        <v>80</v>
      </c>
      <c r="F1267" s="3">
        <v>0</v>
      </c>
      <c r="G1267" s="3">
        <v>0</v>
      </c>
      <c r="H1267" s="3" t="s">
        <v>269</v>
      </c>
      <c r="I1267" s="3"/>
      <c r="J1267" s="3"/>
      <c r="K1267" s="3"/>
      <c r="L1267" s="3"/>
      <c r="M1267" s="3"/>
      <c r="N1267" s="3"/>
      <c r="P1267" s="2"/>
      <c r="R1267" s="2"/>
      <c r="T1267" s="2"/>
      <c r="V1267" s="2"/>
    </row>
    <row r="1268" spans="2:22" ht="32.1" customHeight="1" x14ac:dyDescent="0.25">
      <c r="B1268" s="44" t="str">
        <f>_xlfn.CONCAT( VLOOKUP(tbGemLevels[[#This Row],[Name]],tbGems[],MATCH("Prefix",tbGems[#Headers],0),FALSE),".",tbGemLevels[[#This Row],[Level]]," ",tbGemLevels[[#This Row],[Name]])</f>
        <v>6.14.156.26 Energy Leech Support</v>
      </c>
      <c r="C1268" s="35" t="s">
        <v>220</v>
      </c>
      <c r="D1268" s="3">
        <v>26</v>
      </c>
      <c r="E1268" s="3">
        <v>82</v>
      </c>
      <c r="F1268" s="3">
        <v>0</v>
      </c>
      <c r="G1268" s="3">
        <v>0</v>
      </c>
      <c r="H1268" s="3" t="s">
        <v>269</v>
      </c>
      <c r="I1268" s="3"/>
      <c r="J1268" s="3"/>
      <c r="K1268" s="3"/>
      <c r="L1268" s="3"/>
      <c r="M1268" s="3"/>
      <c r="N1268" s="3"/>
      <c r="P1268" s="2"/>
      <c r="R1268" s="2"/>
      <c r="T1268" s="2"/>
      <c r="V1268" s="2"/>
    </row>
    <row r="1269" spans="2:22" ht="32.1" customHeight="1" x14ac:dyDescent="0.25">
      <c r="B1269" s="44" t="str">
        <f>_xlfn.CONCAT( VLOOKUP(tbGemLevels[[#This Row],[Name]],tbGems[],MATCH("Prefix",tbGems[#Headers],0),FALSE),".",tbGemLevels[[#This Row],[Level]]," ",tbGemLevels[[#This Row],[Name]])</f>
        <v>6.14.156.27 Energy Leech Support</v>
      </c>
      <c r="C1269" s="35" t="s">
        <v>220</v>
      </c>
      <c r="D1269" s="3">
        <v>27</v>
      </c>
      <c r="E1269" s="3">
        <v>84</v>
      </c>
      <c r="F1269" s="3">
        <v>0</v>
      </c>
      <c r="G1269" s="3">
        <v>0</v>
      </c>
      <c r="H1269" s="3" t="s">
        <v>269</v>
      </c>
      <c r="I1269" s="3"/>
      <c r="J1269" s="3"/>
      <c r="K1269" s="3"/>
      <c r="L1269" s="3"/>
      <c r="M1269" s="3"/>
      <c r="N1269" s="3"/>
      <c r="P1269" s="2"/>
      <c r="R1269" s="2"/>
      <c r="T1269" s="2"/>
      <c r="V1269" s="2"/>
    </row>
    <row r="1270" spans="2:22" ht="32.1" customHeight="1" x14ac:dyDescent="0.25">
      <c r="B1270" s="44" t="str">
        <f>_xlfn.CONCAT( VLOOKUP(tbGemLevels[[#This Row],[Name]],tbGems[],MATCH("Prefix",tbGems[#Headers],0),FALSE),".",tbGemLevels[[#This Row],[Level]]," ",tbGemLevels[[#This Row],[Name]])</f>
        <v>6.14.156.28 Energy Leech Support</v>
      </c>
      <c r="C1270" s="35" t="s">
        <v>220</v>
      </c>
      <c r="D1270" s="3">
        <v>28</v>
      </c>
      <c r="E1270" s="3">
        <v>86</v>
      </c>
      <c r="F1270" s="3">
        <v>0</v>
      </c>
      <c r="G1270" s="3">
        <v>0</v>
      </c>
      <c r="H1270" s="3" t="s">
        <v>269</v>
      </c>
      <c r="I1270" s="3"/>
      <c r="J1270" s="3"/>
      <c r="K1270" s="3"/>
      <c r="L1270" s="3"/>
      <c r="M1270" s="3"/>
      <c r="N1270" s="3"/>
      <c r="P1270" s="2"/>
      <c r="R1270" s="2"/>
      <c r="T1270" s="2"/>
      <c r="V1270" s="2"/>
    </row>
    <row r="1271" spans="2:22" ht="32.1" customHeight="1" x14ac:dyDescent="0.25">
      <c r="B1271" s="44" t="str">
        <f>_xlfn.CONCAT( VLOOKUP(tbGemLevels[[#This Row],[Name]],tbGems[],MATCH("Prefix",tbGems[#Headers],0),FALSE),".",tbGemLevels[[#This Row],[Level]]," ",tbGemLevels[[#This Row],[Name]])</f>
        <v>6.14.156.29 Energy Leech Support</v>
      </c>
      <c r="C1271" s="35" t="s">
        <v>220</v>
      </c>
      <c r="D1271" s="3">
        <v>29</v>
      </c>
      <c r="E1271" s="3">
        <v>88</v>
      </c>
      <c r="F1271" s="3">
        <v>0</v>
      </c>
      <c r="G1271" s="3">
        <v>0</v>
      </c>
      <c r="H1271" s="3" t="s">
        <v>269</v>
      </c>
      <c r="I1271" s="3"/>
      <c r="J1271" s="3"/>
      <c r="K1271" s="3"/>
      <c r="L1271" s="3"/>
      <c r="M1271" s="3"/>
      <c r="N1271" s="3"/>
      <c r="P1271" s="2"/>
      <c r="R1271" s="2"/>
      <c r="T1271" s="2"/>
      <c r="V1271" s="2"/>
    </row>
    <row r="1272" spans="2:22" ht="32.1" customHeight="1" x14ac:dyDescent="0.25">
      <c r="B1272" s="44" t="str">
        <f>_xlfn.CONCAT( VLOOKUP(tbGemLevels[[#This Row],[Name]],tbGems[],MATCH("Prefix",tbGems[#Headers],0),FALSE),".",tbGemLevels[[#This Row],[Level]]," ",tbGemLevels[[#This Row],[Name]])</f>
        <v>6.14.156.30 Energy Leech Support</v>
      </c>
      <c r="C1272" s="35" t="s">
        <v>220</v>
      </c>
      <c r="D1272" s="3">
        <v>30</v>
      </c>
      <c r="E1272" s="3">
        <v>90</v>
      </c>
      <c r="F1272" s="3">
        <v>0</v>
      </c>
      <c r="G1272" s="3">
        <v>0</v>
      </c>
      <c r="H1272" s="3" t="s">
        <v>269</v>
      </c>
      <c r="I1272" s="3"/>
      <c r="J1272" s="3"/>
      <c r="K1272" s="3"/>
      <c r="L1272" s="3"/>
      <c r="M1272" s="3"/>
      <c r="N1272" s="3"/>
      <c r="P1272" s="2"/>
      <c r="R1272" s="2"/>
      <c r="T1272" s="2"/>
      <c r="V1272" s="2"/>
    </row>
    <row r="1273" spans="2:22" ht="32.1" customHeight="1" x14ac:dyDescent="0.25">
      <c r="B1273" s="44" t="str">
        <f>_xlfn.CONCAT( VLOOKUP(tbGemLevels[[#This Row],[Name]],tbGems[],MATCH("Prefix",tbGems[#Headers],0),FALSE),".",tbGemLevels[[#This Row],[Level]]," ",tbGemLevels[[#This Row],[Name]])</f>
        <v>6.14.156.31 Energy Leech Support</v>
      </c>
      <c r="C1273" s="35" t="s">
        <v>220</v>
      </c>
      <c r="D1273" s="3">
        <v>31</v>
      </c>
      <c r="E1273" s="3">
        <v>91</v>
      </c>
      <c r="F1273" s="3">
        <v>0</v>
      </c>
      <c r="G1273" s="3">
        <v>0</v>
      </c>
      <c r="H1273" s="3" t="s">
        <v>269</v>
      </c>
      <c r="I1273" s="3"/>
      <c r="J1273" s="3"/>
      <c r="K1273" s="3"/>
      <c r="L1273" s="3"/>
      <c r="M1273" s="3"/>
      <c r="N1273" s="3"/>
      <c r="P1273" s="2"/>
      <c r="R1273" s="2"/>
      <c r="T1273" s="2"/>
      <c r="V1273" s="2"/>
    </row>
    <row r="1274" spans="2:22" ht="32.1" customHeight="1" x14ac:dyDescent="0.25">
      <c r="B1274" s="44" t="str">
        <f>_xlfn.CONCAT( VLOOKUP(tbGemLevels[[#This Row],[Name]],tbGems[],MATCH("Prefix",tbGems[#Headers],0),FALSE),".",tbGemLevels[[#This Row],[Level]]," ",tbGemLevels[[#This Row],[Name]])</f>
        <v>6.14.156.32 Energy Leech Support</v>
      </c>
      <c r="C1274" s="35" t="s">
        <v>220</v>
      </c>
      <c r="D1274" s="3">
        <v>32</v>
      </c>
      <c r="E1274" s="3">
        <v>92</v>
      </c>
      <c r="F1274" s="3">
        <v>0</v>
      </c>
      <c r="G1274" s="3">
        <v>0</v>
      </c>
      <c r="H1274" s="3" t="s">
        <v>269</v>
      </c>
      <c r="I1274" s="3"/>
      <c r="J1274" s="3"/>
      <c r="K1274" s="3"/>
      <c r="L1274" s="3"/>
      <c r="M1274" s="3"/>
      <c r="N1274" s="3"/>
      <c r="P1274" s="2"/>
      <c r="R1274" s="2"/>
      <c r="T1274" s="2"/>
      <c r="V1274" s="2"/>
    </row>
    <row r="1275" spans="2:22" ht="32.1" customHeight="1" x14ac:dyDescent="0.25">
      <c r="B1275" s="44" t="str">
        <f>_xlfn.CONCAT( VLOOKUP(tbGemLevels[[#This Row],[Name]],tbGems[],MATCH("Prefix",tbGems[#Headers],0),FALSE),".",tbGemLevels[[#This Row],[Level]]," ",tbGemLevels[[#This Row],[Name]])</f>
        <v>6.14.156.33 Energy Leech Support</v>
      </c>
      <c r="C1275" s="35" t="s">
        <v>220</v>
      </c>
      <c r="D1275" s="3">
        <v>33</v>
      </c>
      <c r="E1275" s="3">
        <v>93</v>
      </c>
      <c r="F1275" s="3">
        <v>0</v>
      </c>
      <c r="G1275" s="3">
        <v>0</v>
      </c>
      <c r="H1275" s="3" t="s">
        <v>269</v>
      </c>
      <c r="I1275" s="3"/>
      <c r="J1275" s="3"/>
      <c r="K1275" s="3"/>
      <c r="L1275" s="3"/>
      <c r="M1275" s="3"/>
      <c r="N1275" s="3"/>
      <c r="P1275" s="2"/>
      <c r="R1275" s="2"/>
      <c r="T1275" s="2"/>
      <c r="V1275" s="2"/>
    </row>
    <row r="1276" spans="2:22" ht="32.1" customHeight="1" x14ac:dyDescent="0.25">
      <c r="B1276" s="44" t="str">
        <f>_xlfn.CONCAT( VLOOKUP(tbGemLevels[[#This Row],[Name]],tbGems[],MATCH("Prefix",tbGems[#Headers],0),FALSE),".",tbGemLevels[[#This Row],[Level]]," ",tbGemLevels[[#This Row],[Name]])</f>
        <v>6.14.156.34 Energy Leech Support</v>
      </c>
      <c r="C1276" s="35" t="s">
        <v>220</v>
      </c>
      <c r="D1276" s="3">
        <v>34</v>
      </c>
      <c r="E1276" s="3">
        <v>94</v>
      </c>
      <c r="F1276" s="3">
        <v>0</v>
      </c>
      <c r="G1276" s="3">
        <v>0</v>
      </c>
      <c r="H1276" s="3" t="s">
        <v>269</v>
      </c>
      <c r="I1276" s="3"/>
      <c r="J1276" s="3"/>
      <c r="K1276" s="3"/>
      <c r="L1276" s="3"/>
      <c r="M1276" s="3"/>
      <c r="N1276" s="3"/>
      <c r="P1276" s="2"/>
      <c r="R1276" s="2"/>
      <c r="T1276" s="2"/>
      <c r="V1276" s="2"/>
    </row>
    <row r="1277" spans="2:22" ht="32.1" customHeight="1" x14ac:dyDescent="0.25">
      <c r="B1277" s="44" t="str">
        <f>_xlfn.CONCAT( VLOOKUP(tbGemLevels[[#This Row],[Name]],tbGems[],MATCH("Prefix",tbGems[#Headers],0),FALSE),".",tbGemLevels[[#This Row],[Level]]," ",tbGemLevels[[#This Row],[Name]])</f>
        <v>6.14.156.35 Energy Leech Support</v>
      </c>
      <c r="C1277" s="35" t="s">
        <v>220</v>
      </c>
      <c r="D1277" s="3">
        <v>35</v>
      </c>
      <c r="E1277" s="3">
        <v>95</v>
      </c>
      <c r="F1277" s="3">
        <v>0</v>
      </c>
      <c r="G1277" s="3">
        <v>0</v>
      </c>
      <c r="H1277" s="3" t="s">
        <v>269</v>
      </c>
      <c r="I1277" s="3"/>
      <c r="J1277" s="3"/>
      <c r="K1277" s="3"/>
      <c r="L1277" s="3"/>
      <c r="M1277" s="3"/>
      <c r="N1277" s="3"/>
      <c r="P1277" s="2"/>
      <c r="R1277" s="2"/>
      <c r="T1277" s="2"/>
      <c r="V1277" s="2"/>
    </row>
    <row r="1278" spans="2:22" ht="32.1" customHeight="1" x14ac:dyDescent="0.25">
      <c r="B1278" s="44" t="str">
        <f>_xlfn.CONCAT( VLOOKUP(tbGemLevels[[#This Row],[Name]],tbGems[],MATCH("Prefix",tbGems[#Headers],0),FALSE),".",tbGemLevels[[#This Row],[Level]]," ",tbGemLevels[[#This Row],[Name]])</f>
        <v>6.14.156.36 Energy Leech Support</v>
      </c>
      <c r="C1278" s="35" t="s">
        <v>220</v>
      </c>
      <c r="D1278" s="3">
        <v>36</v>
      </c>
      <c r="E1278" s="3">
        <v>96</v>
      </c>
      <c r="F1278" s="3">
        <v>0</v>
      </c>
      <c r="G1278" s="3">
        <v>0</v>
      </c>
      <c r="H1278" s="3" t="s">
        <v>269</v>
      </c>
      <c r="I1278" s="3"/>
      <c r="J1278" s="3"/>
      <c r="K1278" s="3"/>
      <c r="L1278" s="3"/>
      <c r="M1278" s="3"/>
      <c r="N1278" s="3"/>
      <c r="P1278" s="2"/>
      <c r="R1278" s="2"/>
      <c r="T1278" s="2"/>
      <c r="V1278" s="2"/>
    </row>
    <row r="1279" spans="2:22" ht="32.1" customHeight="1" x14ac:dyDescent="0.25">
      <c r="B1279" s="44" t="str">
        <f>_xlfn.CONCAT( VLOOKUP(tbGemLevels[[#This Row],[Name]],tbGems[],MATCH("Prefix",tbGems[#Headers],0),FALSE),".",tbGemLevels[[#This Row],[Level]]," ",tbGemLevels[[#This Row],[Name]])</f>
        <v>6.14.156.37 Energy Leech Support</v>
      </c>
      <c r="C1279" s="35" t="s">
        <v>220</v>
      </c>
      <c r="D1279" s="3">
        <v>37</v>
      </c>
      <c r="E1279" s="3">
        <v>97</v>
      </c>
      <c r="F1279" s="3">
        <v>0</v>
      </c>
      <c r="G1279" s="3">
        <v>0</v>
      </c>
      <c r="H1279" s="3" t="s">
        <v>269</v>
      </c>
      <c r="I1279" s="3"/>
      <c r="J1279" s="3"/>
      <c r="K1279" s="3"/>
      <c r="L1279" s="3"/>
      <c r="M1279" s="3"/>
      <c r="N1279" s="3"/>
      <c r="P1279" s="2"/>
      <c r="R1279" s="2"/>
      <c r="T1279" s="2"/>
      <c r="V1279" s="2"/>
    </row>
    <row r="1280" spans="2:22" ht="32.1" customHeight="1" x14ac:dyDescent="0.25">
      <c r="B1280" s="44" t="str">
        <f>_xlfn.CONCAT( VLOOKUP(tbGemLevels[[#This Row],[Name]],tbGems[],MATCH("Prefix",tbGems[#Headers],0),FALSE),".",tbGemLevels[[#This Row],[Level]]," ",tbGemLevels[[#This Row],[Name]])</f>
        <v>6.14.156.38 Energy Leech Support</v>
      </c>
      <c r="C1280" s="35" t="s">
        <v>220</v>
      </c>
      <c r="D1280" s="3">
        <v>38</v>
      </c>
      <c r="E1280" s="3">
        <v>98</v>
      </c>
      <c r="F1280" s="3">
        <v>0</v>
      </c>
      <c r="G1280" s="3">
        <v>0</v>
      </c>
      <c r="H1280" s="3" t="s">
        <v>269</v>
      </c>
      <c r="I1280" s="3"/>
      <c r="J1280" s="3"/>
      <c r="K1280" s="3"/>
      <c r="L1280" s="3"/>
      <c r="M1280" s="3"/>
      <c r="N1280" s="3"/>
      <c r="P1280" s="2"/>
      <c r="R1280" s="2"/>
      <c r="T1280" s="2"/>
      <c r="V1280" s="2"/>
    </row>
    <row r="1281" spans="2:22" ht="32.1" customHeight="1" x14ac:dyDescent="0.25">
      <c r="B1281" s="44" t="str">
        <f>_xlfn.CONCAT( VLOOKUP(tbGemLevels[[#This Row],[Name]],tbGems[],MATCH("Prefix",tbGems[#Headers],0),FALSE),".",tbGemLevels[[#This Row],[Level]]," ",tbGemLevels[[#This Row],[Name]])</f>
        <v>6.14.156.39 Energy Leech Support</v>
      </c>
      <c r="C1281" s="35" t="s">
        <v>220</v>
      </c>
      <c r="D1281" s="3">
        <v>39</v>
      </c>
      <c r="E1281" s="3">
        <v>99</v>
      </c>
      <c r="F1281" s="3">
        <v>0</v>
      </c>
      <c r="G1281" s="3">
        <v>0</v>
      </c>
      <c r="H1281" s="3" t="s">
        <v>269</v>
      </c>
      <c r="I1281" s="3"/>
      <c r="J1281" s="3"/>
      <c r="K1281" s="3"/>
      <c r="L1281" s="3"/>
      <c r="M1281" s="3"/>
      <c r="N1281" s="3"/>
      <c r="P1281" s="2"/>
      <c r="R1281" s="2"/>
      <c r="T1281" s="2"/>
      <c r="V1281" s="2"/>
    </row>
    <row r="1282" spans="2:22" ht="32.1" customHeight="1" x14ac:dyDescent="0.25">
      <c r="B1282" s="44" t="str">
        <f>_xlfn.CONCAT( VLOOKUP(tbGemLevels[[#This Row],[Name]],tbGems[],MATCH("Prefix",tbGems[#Headers],0),FALSE),".",tbGemLevels[[#This Row],[Level]]," ",tbGemLevels[[#This Row],[Name]])</f>
        <v>6.14.156.40 Energy Leech Support</v>
      </c>
      <c r="C1282" s="35" t="s">
        <v>220</v>
      </c>
      <c r="D1282" s="3">
        <v>40</v>
      </c>
      <c r="E1282" s="3">
        <v>100</v>
      </c>
      <c r="F1282" s="3">
        <v>0</v>
      </c>
      <c r="G1282" s="3">
        <v>0</v>
      </c>
      <c r="H1282" s="3" t="s">
        <v>269</v>
      </c>
      <c r="I1282" s="3"/>
      <c r="J1282" s="3"/>
      <c r="K1282" s="3"/>
      <c r="L1282" s="3"/>
      <c r="M1282" s="3"/>
      <c r="N1282" s="3"/>
      <c r="P1282" s="2"/>
      <c r="R1282" s="2"/>
      <c r="T1282" s="2"/>
      <c r="V1282" s="2"/>
    </row>
    <row r="1283" spans="2:22" ht="32.1" customHeight="1" x14ac:dyDescent="0.25">
      <c r="B1283" s="44" t="str">
        <f>_xlfn.CONCAT( VLOOKUP(tbGemLevels[[#This Row],[Name]],tbGems[],MATCH("Prefix",tbGems[#Headers],0),FALSE),".",tbGemLevels[[#This Row],[Level]]," ",tbGemLevels[[#This Row],[Name]])</f>
        <v>6.14.210.1 Herald of Thunder</v>
      </c>
      <c r="C1283" s="2" t="s">
        <v>224</v>
      </c>
      <c r="D1283" s="3">
        <v>1</v>
      </c>
      <c r="E1283" s="3">
        <v>16</v>
      </c>
      <c r="F1283" s="3">
        <v>0</v>
      </c>
      <c r="G1283" s="3">
        <v>0</v>
      </c>
      <c r="H1283" s="3">
        <v>41</v>
      </c>
      <c r="I1283" s="3"/>
      <c r="J1283" s="3"/>
      <c r="K1283" s="3"/>
      <c r="L1283" s="3"/>
      <c r="M1283" s="3"/>
      <c r="N1283" s="3"/>
      <c r="P1283" s="2"/>
      <c r="R1283" s="2"/>
      <c r="T1283" s="2"/>
      <c r="V1283" s="2"/>
    </row>
    <row r="1284" spans="2:22" ht="32.1" customHeight="1" x14ac:dyDescent="0.25">
      <c r="B1284" s="44" t="str">
        <f>_xlfn.CONCAT( VLOOKUP(tbGemLevels[[#This Row],[Name]],tbGems[],MATCH("Prefix",tbGems[#Headers],0),FALSE),".",tbGemLevels[[#This Row],[Level]]," ",tbGemLevels[[#This Row],[Name]])</f>
        <v>6.14.210.2 Herald of Thunder</v>
      </c>
      <c r="C1284" s="2" t="s">
        <v>224</v>
      </c>
      <c r="D1284" s="3">
        <v>2</v>
      </c>
      <c r="E1284" s="3">
        <v>20</v>
      </c>
      <c r="F1284" s="3">
        <v>0</v>
      </c>
      <c r="G1284" s="3">
        <v>0</v>
      </c>
      <c r="H1284" s="3">
        <v>50</v>
      </c>
      <c r="I1284" s="3"/>
      <c r="J1284" s="3"/>
      <c r="K1284" s="3"/>
      <c r="L1284" s="3"/>
      <c r="M1284" s="3"/>
      <c r="N1284" s="3"/>
      <c r="P1284" s="2"/>
      <c r="R1284" s="2"/>
      <c r="T1284" s="2"/>
      <c r="V1284" s="2"/>
    </row>
    <row r="1285" spans="2:22" ht="32.1" customHeight="1" x14ac:dyDescent="0.25">
      <c r="B1285" s="44" t="str">
        <f>_xlfn.CONCAT( VLOOKUP(tbGemLevels[[#This Row],[Name]],tbGems[],MATCH("Prefix",tbGems[#Headers],0),FALSE),".",tbGemLevels[[#This Row],[Level]]," ",tbGemLevels[[#This Row],[Name]])</f>
        <v>6.14.210.3 Herald of Thunder</v>
      </c>
      <c r="C1285" s="2" t="s">
        <v>224</v>
      </c>
      <c r="D1285" s="3">
        <v>3</v>
      </c>
      <c r="E1285" s="3">
        <v>24</v>
      </c>
      <c r="F1285" s="3">
        <v>0</v>
      </c>
      <c r="G1285" s="3">
        <v>0</v>
      </c>
      <c r="H1285" s="3">
        <v>58</v>
      </c>
      <c r="I1285" s="3"/>
      <c r="J1285" s="3"/>
      <c r="K1285" s="3"/>
      <c r="L1285" s="3"/>
      <c r="M1285" s="3"/>
      <c r="N1285" s="3"/>
      <c r="P1285" s="2"/>
      <c r="R1285" s="2"/>
      <c r="T1285" s="2"/>
      <c r="V1285" s="2"/>
    </row>
    <row r="1286" spans="2:22" ht="32.1" customHeight="1" x14ac:dyDescent="0.25">
      <c r="B1286" s="44" t="str">
        <f>_xlfn.CONCAT( VLOOKUP(tbGemLevels[[#This Row],[Name]],tbGems[],MATCH("Prefix",tbGems[#Headers],0),FALSE),".",tbGemLevels[[#This Row],[Level]]," ",tbGemLevels[[#This Row],[Name]])</f>
        <v>6.14.210.4 Herald of Thunder</v>
      </c>
      <c r="C1286" s="2" t="s">
        <v>224</v>
      </c>
      <c r="D1286" s="3">
        <v>4</v>
      </c>
      <c r="E1286" s="3">
        <v>28</v>
      </c>
      <c r="F1286" s="3">
        <v>0</v>
      </c>
      <c r="G1286" s="3">
        <v>0</v>
      </c>
      <c r="H1286" s="3">
        <v>67</v>
      </c>
      <c r="I1286" s="3"/>
      <c r="J1286" s="3"/>
      <c r="K1286" s="3"/>
      <c r="L1286" s="3"/>
      <c r="M1286" s="3"/>
      <c r="N1286" s="3"/>
      <c r="P1286" s="2"/>
      <c r="R1286" s="2"/>
      <c r="T1286" s="2"/>
      <c r="V1286" s="2"/>
    </row>
    <row r="1287" spans="2:22" ht="32.1" customHeight="1" x14ac:dyDescent="0.25">
      <c r="B1287" s="44" t="str">
        <f>_xlfn.CONCAT( VLOOKUP(tbGemLevels[[#This Row],[Name]],tbGems[],MATCH("Prefix",tbGems[#Headers],0),FALSE),".",tbGemLevels[[#This Row],[Level]]," ",tbGemLevels[[#This Row],[Name]])</f>
        <v>6.14.210.5 Herald of Thunder</v>
      </c>
      <c r="C1287" s="2" t="s">
        <v>224</v>
      </c>
      <c r="D1287" s="3">
        <v>5</v>
      </c>
      <c r="E1287" s="3">
        <v>31</v>
      </c>
      <c r="F1287" s="3">
        <v>0</v>
      </c>
      <c r="G1287" s="3">
        <v>0</v>
      </c>
      <c r="H1287" s="3">
        <v>73</v>
      </c>
      <c r="I1287" s="3"/>
      <c r="J1287" s="3"/>
      <c r="K1287" s="3"/>
      <c r="L1287" s="3"/>
      <c r="M1287" s="3"/>
      <c r="N1287" s="3"/>
      <c r="P1287" s="2"/>
      <c r="R1287" s="2"/>
      <c r="T1287" s="2"/>
      <c r="V1287" s="2"/>
    </row>
    <row r="1288" spans="2:22" ht="32.1" customHeight="1" x14ac:dyDescent="0.25">
      <c r="B1288" s="44" t="str">
        <f>_xlfn.CONCAT( VLOOKUP(tbGemLevels[[#This Row],[Name]],tbGems[],MATCH("Prefix",tbGems[#Headers],0),FALSE),".",tbGemLevels[[#This Row],[Level]]," ",tbGemLevels[[#This Row],[Name]])</f>
        <v>6.14.210.6 Herald of Thunder</v>
      </c>
      <c r="C1288" s="2" t="s">
        <v>224</v>
      </c>
      <c r="D1288" s="3">
        <v>6</v>
      </c>
      <c r="E1288" s="3">
        <v>34</v>
      </c>
      <c r="F1288" s="3">
        <v>0</v>
      </c>
      <c r="G1288" s="3">
        <v>0</v>
      </c>
      <c r="H1288" s="3">
        <v>79</v>
      </c>
      <c r="I1288" s="3"/>
      <c r="J1288" s="3"/>
      <c r="K1288" s="3"/>
      <c r="L1288" s="3"/>
      <c r="M1288" s="3"/>
      <c r="N1288" s="3"/>
      <c r="P1288" s="2"/>
      <c r="R1288" s="2"/>
      <c r="T1288" s="2"/>
      <c r="V1288" s="2"/>
    </row>
    <row r="1289" spans="2:22" ht="32.1" customHeight="1" x14ac:dyDescent="0.25">
      <c r="B1289" s="44" t="str">
        <f>_xlfn.CONCAT( VLOOKUP(tbGemLevels[[#This Row],[Name]],tbGems[],MATCH("Prefix",tbGems[#Headers],0),FALSE),".",tbGemLevels[[#This Row],[Level]]," ",tbGemLevels[[#This Row],[Name]])</f>
        <v>6.14.210.7 Herald of Thunder</v>
      </c>
      <c r="C1289" s="2" t="s">
        <v>224</v>
      </c>
      <c r="D1289" s="3">
        <v>7</v>
      </c>
      <c r="E1289" s="3">
        <v>37</v>
      </c>
      <c r="F1289" s="3">
        <v>0</v>
      </c>
      <c r="G1289" s="3">
        <v>0</v>
      </c>
      <c r="H1289" s="3">
        <v>85</v>
      </c>
      <c r="I1289" s="3"/>
      <c r="J1289" s="3"/>
      <c r="K1289" s="3"/>
      <c r="L1289" s="3"/>
      <c r="M1289" s="3"/>
      <c r="N1289" s="3"/>
      <c r="P1289" s="2"/>
      <c r="R1289" s="2"/>
      <c r="T1289" s="2"/>
      <c r="V1289" s="2"/>
    </row>
    <row r="1290" spans="2:22" ht="32.1" customHeight="1" x14ac:dyDescent="0.25">
      <c r="B1290" s="44" t="str">
        <f>_xlfn.CONCAT( VLOOKUP(tbGemLevels[[#This Row],[Name]],tbGems[],MATCH("Prefix",tbGems[#Headers],0),FALSE),".",tbGemLevels[[#This Row],[Level]]," ",tbGemLevels[[#This Row],[Name]])</f>
        <v>6.14.210.8 Herald of Thunder</v>
      </c>
      <c r="C1290" s="2" t="s">
        <v>224</v>
      </c>
      <c r="D1290" s="3">
        <v>8</v>
      </c>
      <c r="E1290" s="3">
        <v>40</v>
      </c>
      <c r="F1290" s="3">
        <v>0</v>
      </c>
      <c r="G1290" s="3">
        <v>0</v>
      </c>
      <c r="H1290" s="3">
        <v>92</v>
      </c>
      <c r="I1290" s="3"/>
      <c r="J1290" s="3"/>
      <c r="K1290" s="3"/>
      <c r="L1290" s="3"/>
      <c r="M1290" s="3"/>
      <c r="N1290" s="3"/>
      <c r="P1290" s="2"/>
      <c r="R1290" s="2"/>
      <c r="T1290" s="2"/>
      <c r="V1290" s="2"/>
    </row>
    <row r="1291" spans="2:22" ht="32.1" customHeight="1" x14ac:dyDescent="0.25">
      <c r="B1291" s="44" t="str">
        <f>_xlfn.CONCAT( VLOOKUP(tbGemLevels[[#This Row],[Name]],tbGems[],MATCH("Prefix",tbGems[#Headers],0),FALSE),".",tbGemLevels[[#This Row],[Level]]," ",tbGemLevels[[#This Row],[Name]])</f>
        <v>6.14.210.9 Herald of Thunder</v>
      </c>
      <c r="C1291" s="2" t="s">
        <v>224</v>
      </c>
      <c r="D1291" s="3">
        <v>9</v>
      </c>
      <c r="E1291" s="3">
        <v>43</v>
      </c>
      <c r="F1291" s="3">
        <v>0</v>
      </c>
      <c r="G1291" s="3">
        <v>0</v>
      </c>
      <c r="H1291" s="3">
        <v>98</v>
      </c>
      <c r="I1291" s="3"/>
      <c r="J1291" s="3"/>
      <c r="K1291" s="3"/>
      <c r="L1291" s="3"/>
      <c r="M1291" s="3"/>
      <c r="N1291" s="3"/>
      <c r="P1291" s="2"/>
      <c r="R1291" s="2"/>
      <c r="T1291" s="2"/>
      <c r="V1291" s="2"/>
    </row>
    <row r="1292" spans="2:22" ht="32.1" customHeight="1" x14ac:dyDescent="0.25">
      <c r="B1292" s="44" t="str">
        <f>_xlfn.CONCAT( VLOOKUP(tbGemLevels[[#This Row],[Name]],tbGems[],MATCH("Prefix",tbGems[#Headers],0),FALSE),".",tbGemLevels[[#This Row],[Level]]," ",tbGemLevels[[#This Row],[Name]])</f>
        <v>6.14.210.10 Herald of Thunder</v>
      </c>
      <c r="C1292" s="2" t="s">
        <v>224</v>
      </c>
      <c r="D1292" s="3">
        <v>10</v>
      </c>
      <c r="E1292" s="3">
        <v>46</v>
      </c>
      <c r="F1292" s="3">
        <v>0</v>
      </c>
      <c r="G1292" s="3">
        <v>0</v>
      </c>
      <c r="H1292" s="3">
        <v>104</v>
      </c>
      <c r="I1292" s="3"/>
      <c r="J1292" s="3"/>
      <c r="K1292" s="3"/>
      <c r="L1292" s="3"/>
      <c r="M1292" s="3"/>
      <c r="N1292" s="3"/>
      <c r="P1292" s="2"/>
      <c r="R1292" s="2"/>
      <c r="T1292" s="2"/>
      <c r="V1292" s="2"/>
    </row>
    <row r="1293" spans="2:22" ht="32.1" customHeight="1" x14ac:dyDescent="0.25">
      <c r="B1293" s="44" t="str">
        <f>_xlfn.CONCAT( VLOOKUP(tbGemLevels[[#This Row],[Name]],tbGems[],MATCH("Prefix",tbGems[#Headers],0),FALSE),".",tbGemLevels[[#This Row],[Level]]," ",tbGemLevels[[#This Row],[Name]])</f>
        <v>6.14.210.11 Herald of Thunder</v>
      </c>
      <c r="C1293" s="2" t="s">
        <v>224</v>
      </c>
      <c r="D1293" s="3">
        <v>11</v>
      </c>
      <c r="E1293" s="3">
        <v>49</v>
      </c>
      <c r="F1293" s="3">
        <v>0</v>
      </c>
      <c r="G1293" s="3">
        <v>0</v>
      </c>
      <c r="H1293" s="3">
        <v>111</v>
      </c>
      <c r="I1293" s="3"/>
      <c r="J1293" s="3"/>
      <c r="K1293" s="3"/>
      <c r="L1293" s="3"/>
      <c r="M1293" s="3"/>
      <c r="N1293" s="3"/>
      <c r="P1293" s="2"/>
      <c r="R1293" s="2"/>
      <c r="T1293" s="2"/>
      <c r="V1293" s="2"/>
    </row>
    <row r="1294" spans="2:22" ht="32.1" customHeight="1" x14ac:dyDescent="0.25">
      <c r="B1294" s="44" t="str">
        <f>_xlfn.CONCAT( VLOOKUP(tbGemLevels[[#This Row],[Name]],tbGems[],MATCH("Prefix",tbGems[#Headers],0),FALSE),".",tbGemLevels[[#This Row],[Level]]," ",tbGemLevels[[#This Row],[Name]])</f>
        <v>6.14.210.12 Herald of Thunder</v>
      </c>
      <c r="C1294" s="2" t="s">
        <v>224</v>
      </c>
      <c r="D1294" s="3">
        <v>12</v>
      </c>
      <c r="E1294" s="3">
        <v>52</v>
      </c>
      <c r="F1294" s="3">
        <v>0</v>
      </c>
      <c r="G1294" s="3">
        <v>0</v>
      </c>
      <c r="H1294" s="3">
        <v>117</v>
      </c>
      <c r="I1294" s="3"/>
      <c r="J1294" s="3"/>
      <c r="K1294" s="3"/>
      <c r="L1294" s="3"/>
      <c r="M1294" s="3"/>
      <c r="N1294" s="3"/>
      <c r="P1294" s="2"/>
      <c r="R1294" s="2"/>
      <c r="T1294" s="2"/>
      <c r="V1294" s="2"/>
    </row>
    <row r="1295" spans="2:22" ht="32.1" customHeight="1" x14ac:dyDescent="0.25">
      <c r="B1295" s="44" t="str">
        <f>_xlfn.CONCAT( VLOOKUP(tbGemLevels[[#This Row],[Name]],tbGems[],MATCH("Prefix",tbGems[#Headers],0),FALSE),".",tbGemLevels[[#This Row],[Level]]," ",tbGemLevels[[#This Row],[Name]])</f>
        <v>6.14.210.13 Herald of Thunder</v>
      </c>
      <c r="C1295" s="2" t="s">
        <v>224</v>
      </c>
      <c r="D1295" s="3">
        <v>13</v>
      </c>
      <c r="E1295" s="3">
        <v>55</v>
      </c>
      <c r="F1295" s="3">
        <v>0</v>
      </c>
      <c r="G1295" s="3">
        <v>0</v>
      </c>
      <c r="H1295" s="3">
        <v>123</v>
      </c>
      <c r="I1295" s="3"/>
      <c r="J1295" s="3"/>
      <c r="K1295" s="3"/>
      <c r="L1295" s="3"/>
      <c r="M1295" s="3"/>
      <c r="N1295" s="3"/>
      <c r="P1295" s="2"/>
      <c r="R1295" s="2"/>
      <c r="T1295" s="2"/>
      <c r="V1295" s="2"/>
    </row>
    <row r="1296" spans="2:22" ht="32.1" customHeight="1" x14ac:dyDescent="0.25">
      <c r="B1296" s="44" t="str">
        <f>_xlfn.CONCAT( VLOOKUP(tbGemLevels[[#This Row],[Name]],tbGems[],MATCH("Prefix",tbGems[#Headers],0),FALSE),".",tbGemLevels[[#This Row],[Level]]," ",tbGemLevels[[#This Row],[Name]])</f>
        <v>6.14.210.14 Herald of Thunder</v>
      </c>
      <c r="C1296" s="2" t="s">
        <v>224</v>
      </c>
      <c r="D1296" s="3">
        <v>14</v>
      </c>
      <c r="E1296" s="3">
        <v>58</v>
      </c>
      <c r="F1296" s="3">
        <v>0</v>
      </c>
      <c r="G1296" s="3">
        <v>0</v>
      </c>
      <c r="H1296" s="3">
        <v>130</v>
      </c>
      <c r="I1296" s="3"/>
      <c r="J1296" s="3"/>
      <c r="K1296" s="3"/>
      <c r="L1296" s="3"/>
      <c r="M1296" s="3"/>
      <c r="N1296" s="3"/>
      <c r="P1296" s="2"/>
      <c r="R1296" s="2"/>
      <c r="T1296" s="2"/>
      <c r="V1296" s="2"/>
    </row>
    <row r="1297" spans="2:22" ht="32.1" customHeight="1" x14ac:dyDescent="0.25">
      <c r="B1297" s="44" t="str">
        <f>_xlfn.CONCAT( VLOOKUP(tbGemLevels[[#This Row],[Name]],tbGems[],MATCH("Prefix",tbGems[#Headers],0),FALSE),".",tbGemLevels[[#This Row],[Level]]," ",tbGemLevels[[#This Row],[Name]])</f>
        <v>6.14.210.15 Herald of Thunder</v>
      </c>
      <c r="C1297" s="2" t="s">
        <v>224</v>
      </c>
      <c r="D1297" s="3">
        <v>15</v>
      </c>
      <c r="E1297" s="3">
        <v>60</v>
      </c>
      <c r="F1297" s="3">
        <v>0</v>
      </c>
      <c r="G1297" s="3">
        <v>0</v>
      </c>
      <c r="H1297" s="3">
        <v>134</v>
      </c>
      <c r="I1297" s="3"/>
      <c r="J1297" s="3"/>
      <c r="K1297" s="3"/>
      <c r="L1297" s="3"/>
      <c r="M1297" s="3"/>
      <c r="N1297" s="3"/>
      <c r="P1297" s="2"/>
      <c r="R1297" s="2"/>
      <c r="T1297" s="2"/>
      <c r="V1297" s="2"/>
    </row>
    <row r="1298" spans="2:22" ht="32.1" customHeight="1" x14ac:dyDescent="0.25">
      <c r="B1298" s="44" t="str">
        <f>_xlfn.CONCAT( VLOOKUP(tbGemLevels[[#This Row],[Name]],tbGems[],MATCH("Prefix",tbGems[#Headers],0),FALSE),".",tbGemLevels[[#This Row],[Level]]," ",tbGemLevels[[#This Row],[Name]])</f>
        <v>6.14.210.16 Herald of Thunder</v>
      </c>
      <c r="C1298" s="2" t="s">
        <v>224</v>
      </c>
      <c r="D1298" s="3">
        <v>16</v>
      </c>
      <c r="E1298" s="3">
        <v>62</v>
      </c>
      <c r="F1298" s="3">
        <v>0</v>
      </c>
      <c r="G1298" s="3">
        <v>0</v>
      </c>
      <c r="H1298" s="3">
        <v>138</v>
      </c>
      <c r="I1298" s="3"/>
      <c r="J1298" s="3"/>
      <c r="K1298" s="3"/>
      <c r="L1298" s="3"/>
      <c r="M1298" s="3"/>
      <c r="N1298" s="3"/>
      <c r="P1298" s="2"/>
      <c r="R1298" s="2"/>
      <c r="T1298" s="2"/>
      <c r="V1298" s="2"/>
    </row>
    <row r="1299" spans="2:22" ht="32.1" customHeight="1" x14ac:dyDescent="0.25">
      <c r="B1299" s="44" t="str">
        <f>_xlfn.CONCAT( VLOOKUP(tbGemLevels[[#This Row],[Name]],tbGems[],MATCH("Prefix",tbGems[#Headers],0),FALSE),".",tbGemLevels[[#This Row],[Level]]," ",tbGemLevels[[#This Row],[Name]])</f>
        <v>6.14.210.17 Herald of Thunder</v>
      </c>
      <c r="C1299" s="2" t="s">
        <v>224</v>
      </c>
      <c r="D1299" s="3">
        <v>17</v>
      </c>
      <c r="E1299" s="3">
        <v>64</v>
      </c>
      <c r="F1299" s="3">
        <v>0</v>
      </c>
      <c r="G1299" s="3">
        <v>0</v>
      </c>
      <c r="H1299" s="3">
        <v>142</v>
      </c>
      <c r="I1299" s="3"/>
      <c r="J1299" s="3"/>
      <c r="K1299" s="3"/>
      <c r="L1299" s="3"/>
      <c r="M1299" s="3"/>
      <c r="N1299" s="3"/>
      <c r="P1299" s="2"/>
      <c r="R1299" s="2"/>
      <c r="T1299" s="2"/>
      <c r="V1299" s="2"/>
    </row>
    <row r="1300" spans="2:22" ht="32.1" customHeight="1" x14ac:dyDescent="0.25">
      <c r="B1300" s="44" t="str">
        <f>_xlfn.CONCAT( VLOOKUP(tbGemLevels[[#This Row],[Name]],tbGems[],MATCH("Prefix",tbGems[#Headers],0),FALSE),".",tbGemLevels[[#This Row],[Level]]," ",tbGemLevels[[#This Row],[Name]])</f>
        <v>6.14.210.18 Herald of Thunder</v>
      </c>
      <c r="C1300" s="2" t="s">
        <v>224</v>
      </c>
      <c r="D1300" s="3">
        <v>18</v>
      </c>
      <c r="E1300" s="3">
        <v>66</v>
      </c>
      <c r="F1300" s="3">
        <v>0</v>
      </c>
      <c r="G1300" s="3">
        <v>0</v>
      </c>
      <c r="H1300" s="3">
        <v>146</v>
      </c>
      <c r="I1300" s="3"/>
      <c r="J1300" s="3"/>
      <c r="K1300" s="3"/>
      <c r="L1300" s="3"/>
      <c r="M1300" s="3"/>
      <c r="N1300" s="3"/>
      <c r="P1300" s="2"/>
      <c r="R1300" s="2"/>
      <c r="T1300" s="2"/>
      <c r="V1300" s="2"/>
    </row>
    <row r="1301" spans="2:22" ht="32.1" customHeight="1" x14ac:dyDescent="0.25">
      <c r="B1301" s="44" t="str">
        <f>_xlfn.CONCAT( VLOOKUP(tbGemLevels[[#This Row],[Name]],tbGems[],MATCH("Prefix",tbGems[#Headers],0),FALSE),".",tbGemLevels[[#This Row],[Level]]," ",tbGemLevels[[#This Row],[Name]])</f>
        <v>6.14.210.19 Herald of Thunder</v>
      </c>
      <c r="C1301" s="2" t="s">
        <v>224</v>
      </c>
      <c r="D1301" s="3">
        <v>19</v>
      </c>
      <c r="E1301" s="3">
        <v>68</v>
      </c>
      <c r="F1301" s="3">
        <v>0</v>
      </c>
      <c r="G1301" s="3">
        <v>0</v>
      </c>
      <c r="H1301" s="3">
        <v>151</v>
      </c>
      <c r="I1301" s="3"/>
      <c r="J1301" s="3"/>
      <c r="K1301" s="3"/>
      <c r="L1301" s="3"/>
      <c r="M1301" s="3"/>
      <c r="N1301" s="3"/>
      <c r="P1301" s="2"/>
      <c r="R1301" s="2"/>
      <c r="T1301" s="2"/>
      <c r="V1301" s="2"/>
    </row>
    <row r="1302" spans="2:22" ht="32.1" customHeight="1" x14ac:dyDescent="0.25">
      <c r="B1302" s="44" t="str">
        <f>_xlfn.CONCAT( VLOOKUP(tbGemLevels[[#This Row],[Name]],tbGems[],MATCH("Prefix",tbGems[#Headers],0),FALSE),".",tbGemLevels[[#This Row],[Level]]," ",tbGemLevels[[#This Row],[Name]])</f>
        <v>6.14.210.20 Herald of Thunder</v>
      </c>
      <c r="C1302" s="2" t="s">
        <v>224</v>
      </c>
      <c r="D1302" s="3">
        <v>20</v>
      </c>
      <c r="E1302" s="3">
        <v>70</v>
      </c>
      <c r="F1302" s="3">
        <v>0</v>
      </c>
      <c r="G1302" s="3">
        <v>0</v>
      </c>
      <c r="H1302" s="3">
        <v>155</v>
      </c>
      <c r="I1302" s="3"/>
      <c r="J1302" s="3"/>
      <c r="K1302" s="3"/>
      <c r="L1302" s="3"/>
      <c r="M1302" s="3"/>
      <c r="N1302" s="3"/>
      <c r="P1302" s="2"/>
      <c r="R1302" s="2"/>
      <c r="T1302" s="2"/>
      <c r="V1302" s="2"/>
    </row>
    <row r="1303" spans="2:22" ht="32.1" customHeight="1" x14ac:dyDescent="0.25">
      <c r="B1303" s="44" t="str">
        <f>_xlfn.CONCAT( VLOOKUP(tbGemLevels[[#This Row],[Name]],tbGems[],MATCH("Prefix",tbGems[#Headers],0),FALSE),".",tbGemLevels[[#This Row],[Level]]," ",tbGemLevels[[#This Row],[Name]])</f>
        <v>6.14.210.21 Herald of Thunder</v>
      </c>
      <c r="C1303" s="2" t="s">
        <v>224</v>
      </c>
      <c r="D1303" s="3">
        <v>21</v>
      </c>
      <c r="E1303" s="3">
        <v>72</v>
      </c>
      <c r="F1303" s="3">
        <v>0</v>
      </c>
      <c r="G1303" s="3">
        <v>0</v>
      </c>
      <c r="H1303" s="3">
        <v>159</v>
      </c>
      <c r="I1303" s="3"/>
      <c r="J1303" s="3"/>
      <c r="K1303" s="3"/>
      <c r="L1303" s="3"/>
      <c r="M1303" s="3"/>
      <c r="N1303" s="3"/>
      <c r="P1303" s="2"/>
      <c r="R1303" s="2"/>
      <c r="T1303" s="2"/>
      <c r="V1303" s="2"/>
    </row>
    <row r="1304" spans="2:22" ht="32.1" customHeight="1" x14ac:dyDescent="0.25">
      <c r="B1304" s="44" t="str">
        <f>_xlfn.CONCAT( VLOOKUP(tbGemLevels[[#This Row],[Name]],tbGems[],MATCH("Prefix",tbGems[#Headers],0),FALSE),".",tbGemLevels[[#This Row],[Level]]," ",tbGemLevels[[#This Row],[Name]])</f>
        <v>6.14.210.22 Herald of Thunder</v>
      </c>
      <c r="C1304" s="2" t="s">
        <v>224</v>
      </c>
      <c r="D1304" s="3">
        <v>22</v>
      </c>
      <c r="E1304" s="3">
        <v>74</v>
      </c>
      <c r="F1304" s="3">
        <v>0</v>
      </c>
      <c r="G1304" s="3">
        <v>0</v>
      </c>
      <c r="H1304" s="3" t="s">
        <v>269</v>
      </c>
      <c r="I1304" s="3"/>
      <c r="J1304" s="3"/>
      <c r="K1304" s="3"/>
      <c r="L1304" s="3"/>
      <c r="M1304" s="3"/>
      <c r="N1304" s="3"/>
      <c r="P1304" s="2"/>
      <c r="R1304" s="2"/>
      <c r="T1304" s="2"/>
      <c r="V1304" s="2"/>
    </row>
    <row r="1305" spans="2:22" ht="32.1" customHeight="1" x14ac:dyDescent="0.25">
      <c r="B1305" s="44" t="str">
        <f>_xlfn.CONCAT( VLOOKUP(tbGemLevels[[#This Row],[Name]],tbGems[],MATCH("Prefix",tbGems[#Headers],0),FALSE),".",tbGemLevels[[#This Row],[Level]]," ",tbGemLevels[[#This Row],[Name]])</f>
        <v>6.14.210.23 Herald of Thunder</v>
      </c>
      <c r="C1305" s="2" t="s">
        <v>224</v>
      </c>
      <c r="D1305" s="3">
        <v>23</v>
      </c>
      <c r="E1305" s="3">
        <v>76</v>
      </c>
      <c r="F1305" s="3">
        <v>0</v>
      </c>
      <c r="G1305" s="3">
        <v>0</v>
      </c>
      <c r="H1305" s="3" t="s">
        <v>269</v>
      </c>
      <c r="I1305" s="3"/>
      <c r="J1305" s="3"/>
      <c r="K1305" s="3"/>
      <c r="L1305" s="3"/>
      <c r="M1305" s="3"/>
      <c r="N1305" s="3"/>
      <c r="P1305" s="2"/>
      <c r="R1305" s="2"/>
      <c r="T1305" s="2"/>
      <c r="V1305" s="2"/>
    </row>
    <row r="1306" spans="2:22" ht="32.1" customHeight="1" x14ac:dyDescent="0.25">
      <c r="B1306" s="44" t="str">
        <f>_xlfn.CONCAT( VLOOKUP(tbGemLevels[[#This Row],[Name]],tbGems[],MATCH("Prefix",tbGems[#Headers],0),FALSE),".",tbGemLevels[[#This Row],[Level]]," ",tbGemLevels[[#This Row],[Name]])</f>
        <v>6.14.210.24 Herald of Thunder</v>
      </c>
      <c r="C1306" s="2" t="s">
        <v>224</v>
      </c>
      <c r="D1306" s="3">
        <v>24</v>
      </c>
      <c r="E1306" s="3">
        <v>78</v>
      </c>
      <c r="F1306" s="3">
        <v>0</v>
      </c>
      <c r="G1306" s="3">
        <v>0</v>
      </c>
      <c r="H1306" s="3" t="s">
        <v>269</v>
      </c>
      <c r="I1306" s="3"/>
      <c r="J1306" s="3"/>
      <c r="K1306" s="3"/>
      <c r="L1306" s="3"/>
      <c r="M1306" s="3"/>
      <c r="N1306" s="3"/>
      <c r="P1306" s="2"/>
      <c r="R1306" s="2"/>
      <c r="T1306" s="2"/>
      <c r="V1306" s="2"/>
    </row>
    <row r="1307" spans="2:22" ht="32.1" customHeight="1" x14ac:dyDescent="0.25">
      <c r="B1307" s="44" t="str">
        <f>_xlfn.CONCAT( VLOOKUP(tbGemLevels[[#This Row],[Name]],tbGems[],MATCH("Prefix",tbGems[#Headers],0),FALSE),".",tbGemLevels[[#This Row],[Level]]," ",tbGemLevels[[#This Row],[Name]])</f>
        <v>6.14.210.25 Herald of Thunder</v>
      </c>
      <c r="C1307" s="2" t="s">
        <v>224</v>
      </c>
      <c r="D1307" s="3">
        <v>25</v>
      </c>
      <c r="E1307" s="3">
        <v>80</v>
      </c>
      <c r="F1307" s="3">
        <v>0</v>
      </c>
      <c r="G1307" s="3">
        <v>0</v>
      </c>
      <c r="H1307" s="3" t="s">
        <v>269</v>
      </c>
      <c r="I1307" s="3"/>
      <c r="J1307" s="3"/>
      <c r="K1307" s="3"/>
      <c r="L1307" s="3"/>
      <c r="M1307" s="3"/>
      <c r="N1307" s="3"/>
      <c r="P1307" s="2"/>
      <c r="R1307" s="2"/>
      <c r="T1307" s="2"/>
      <c r="V1307" s="2"/>
    </row>
    <row r="1308" spans="2:22" ht="32.1" customHeight="1" x14ac:dyDescent="0.25">
      <c r="B1308" s="44" t="str">
        <f>_xlfn.CONCAT( VLOOKUP(tbGemLevels[[#This Row],[Name]],tbGems[],MATCH("Prefix",tbGems[#Headers],0),FALSE),".",tbGemLevels[[#This Row],[Level]]," ",tbGemLevels[[#This Row],[Name]])</f>
        <v>6.14.210.26 Herald of Thunder</v>
      </c>
      <c r="C1308" s="2" t="s">
        <v>224</v>
      </c>
      <c r="D1308" s="3">
        <v>26</v>
      </c>
      <c r="E1308" s="3">
        <v>82</v>
      </c>
      <c r="F1308" s="3">
        <v>0</v>
      </c>
      <c r="G1308" s="3">
        <v>0</v>
      </c>
      <c r="H1308" s="3" t="s">
        <v>269</v>
      </c>
      <c r="I1308" s="3"/>
      <c r="J1308" s="3"/>
      <c r="K1308" s="3"/>
      <c r="L1308" s="3"/>
      <c r="M1308" s="3"/>
      <c r="N1308" s="3"/>
      <c r="P1308" s="2"/>
      <c r="R1308" s="2"/>
      <c r="T1308" s="2"/>
      <c r="V1308" s="2"/>
    </row>
    <row r="1309" spans="2:22" ht="32.1" customHeight="1" x14ac:dyDescent="0.25">
      <c r="B1309" s="44" t="str">
        <f>_xlfn.CONCAT( VLOOKUP(tbGemLevels[[#This Row],[Name]],tbGems[],MATCH("Prefix",tbGems[#Headers],0),FALSE),".",tbGemLevels[[#This Row],[Level]]," ",tbGemLevels[[#This Row],[Name]])</f>
        <v>6.14.210.27 Herald of Thunder</v>
      </c>
      <c r="C1309" s="2" t="s">
        <v>224</v>
      </c>
      <c r="D1309" s="3">
        <v>27</v>
      </c>
      <c r="E1309" s="3">
        <v>84</v>
      </c>
      <c r="F1309" s="3">
        <v>0</v>
      </c>
      <c r="G1309" s="3">
        <v>0</v>
      </c>
      <c r="H1309" s="3" t="s">
        <v>269</v>
      </c>
      <c r="I1309" s="3"/>
      <c r="J1309" s="3"/>
      <c r="K1309" s="3"/>
      <c r="L1309" s="3"/>
      <c r="M1309" s="3"/>
      <c r="N1309" s="3"/>
      <c r="P1309" s="2"/>
      <c r="R1309" s="2"/>
      <c r="T1309" s="2"/>
      <c r="V1309" s="2"/>
    </row>
    <row r="1310" spans="2:22" ht="32.1" customHeight="1" x14ac:dyDescent="0.25">
      <c r="B1310" s="44" t="str">
        <f>_xlfn.CONCAT( VLOOKUP(tbGemLevels[[#This Row],[Name]],tbGems[],MATCH("Prefix",tbGems[#Headers],0),FALSE),".",tbGemLevels[[#This Row],[Level]]," ",tbGemLevels[[#This Row],[Name]])</f>
        <v>6.14.210.28 Herald of Thunder</v>
      </c>
      <c r="C1310" s="2" t="s">
        <v>224</v>
      </c>
      <c r="D1310" s="3">
        <v>28</v>
      </c>
      <c r="E1310" s="3">
        <v>86</v>
      </c>
      <c r="F1310" s="3">
        <v>0</v>
      </c>
      <c r="G1310" s="3">
        <v>0</v>
      </c>
      <c r="H1310" s="3" t="s">
        <v>269</v>
      </c>
      <c r="I1310" s="3"/>
      <c r="J1310" s="3"/>
      <c r="K1310" s="3"/>
      <c r="L1310" s="3"/>
      <c r="M1310" s="3"/>
      <c r="N1310" s="3"/>
      <c r="P1310" s="2"/>
      <c r="R1310" s="2"/>
      <c r="T1310" s="2"/>
      <c r="V1310" s="2"/>
    </row>
    <row r="1311" spans="2:22" ht="32.1" customHeight="1" x14ac:dyDescent="0.25">
      <c r="B1311" s="44" t="str">
        <f>_xlfn.CONCAT( VLOOKUP(tbGemLevels[[#This Row],[Name]],tbGems[],MATCH("Prefix",tbGems[#Headers],0),FALSE),".",tbGemLevels[[#This Row],[Level]]," ",tbGemLevels[[#This Row],[Name]])</f>
        <v>6.14.210.29 Herald of Thunder</v>
      </c>
      <c r="C1311" s="2" t="s">
        <v>224</v>
      </c>
      <c r="D1311" s="3">
        <v>29</v>
      </c>
      <c r="E1311" s="3">
        <v>88</v>
      </c>
      <c r="F1311" s="3">
        <v>0</v>
      </c>
      <c r="G1311" s="3">
        <v>0</v>
      </c>
      <c r="H1311" s="3" t="s">
        <v>269</v>
      </c>
      <c r="I1311" s="3"/>
      <c r="J1311" s="3"/>
      <c r="K1311" s="3"/>
      <c r="L1311" s="3"/>
      <c r="M1311" s="3"/>
      <c r="N1311" s="3"/>
      <c r="P1311" s="2"/>
      <c r="R1311" s="2"/>
      <c r="T1311" s="2"/>
      <c r="V1311" s="2"/>
    </row>
    <row r="1312" spans="2:22" ht="32.1" customHeight="1" x14ac:dyDescent="0.25">
      <c r="B1312" s="44" t="str">
        <f>_xlfn.CONCAT( VLOOKUP(tbGemLevels[[#This Row],[Name]],tbGems[],MATCH("Prefix",tbGems[#Headers],0),FALSE),".",tbGemLevels[[#This Row],[Level]]," ",tbGemLevels[[#This Row],[Name]])</f>
        <v>6.14.210.30 Herald of Thunder</v>
      </c>
      <c r="C1312" s="2" t="s">
        <v>224</v>
      </c>
      <c r="D1312" s="3">
        <v>30</v>
      </c>
      <c r="E1312" s="3">
        <v>90</v>
      </c>
      <c r="F1312" s="3">
        <v>0</v>
      </c>
      <c r="G1312" s="3">
        <v>0</v>
      </c>
      <c r="H1312" s="3" t="s">
        <v>269</v>
      </c>
      <c r="I1312" s="3"/>
      <c r="J1312" s="3"/>
      <c r="K1312" s="3"/>
      <c r="L1312" s="3"/>
      <c r="M1312" s="3"/>
      <c r="N1312" s="3"/>
      <c r="P1312" s="2"/>
      <c r="R1312" s="2"/>
      <c r="T1312" s="2"/>
      <c r="V1312" s="2"/>
    </row>
    <row r="1313" spans="2:22" ht="32.1" customHeight="1" x14ac:dyDescent="0.25">
      <c r="B1313" s="44" t="str">
        <f>_xlfn.CONCAT( VLOOKUP(tbGemLevels[[#This Row],[Name]],tbGems[],MATCH("Prefix",tbGems[#Headers],0),FALSE),".",tbGemLevels[[#This Row],[Level]]," ",tbGemLevels[[#This Row],[Name]])</f>
        <v>6.14.210.31 Herald of Thunder</v>
      </c>
      <c r="C1313" s="2" t="s">
        <v>224</v>
      </c>
      <c r="D1313" s="3">
        <v>31</v>
      </c>
      <c r="E1313" s="3">
        <v>91</v>
      </c>
      <c r="F1313" s="3">
        <v>0</v>
      </c>
      <c r="G1313" s="3">
        <v>0</v>
      </c>
      <c r="H1313" s="3" t="s">
        <v>269</v>
      </c>
      <c r="I1313" s="3"/>
      <c r="J1313" s="3"/>
      <c r="K1313" s="3"/>
      <c r="L1313" s="3"/>
      <c r="M1313" s="3"/>
      <c r="N1313" s="3"/>
      <c r="P1313" s="2"/>
      <c r="R1313" s="2"/>
      <c r="T1313" s="2"/>
      <c r="V1313" s="2"/>
    </row>
    <row r="1314" spans="2:22" ht="32.1" customHeight="1" x14ac:dyDescent="0.25">
      <c r="B1314" s="44" t="str">
        <f>_xlfn.CONCAT( VLOOKUP(tbGemLevels[[#This Row],[Name]],tbGems[],MATCH("Prefix",tbGems[#Headers],0),FALSE),".",tbGemLevels[[#This Row],[Level]]," ",tbGemLevels[[#This Row],[Name]])</f>
        <v>6.14.210.32 Herald of Thunder</v>
      </c>
      <c r="C1314" s="2" t="s">
        <v>224</v>
      </c>
      <c r="D1314" s="3">
        <v>32</v>
      </c>
      <c r="E1314" s="3">
        <v>92</v>
      </c>
      <c r="F1314" s="3">
        <v>0</v>
      </c>
      <c r="G1314" s="3">
        <v>0</v>
      </c>
      <c r="H1314" s="3" t="s">
        <v>269</v>
      </c>
      <c r="I1314" s="3"/>
      <c r="J1314" s="3"/>
      <c r="K1314" s="3"/>
      <c r="L1314" s="3"/>
      <c r="M1314" s="3"/>
      <c r="N1314" s="3"/>
      <c r="P1314" s="2"/>
      <c r="R1314" s="2"/>
      <c r="T1314" s="2"/>
      <c r="V1314" s="2"/>
    </row>
    <row r="1315" spans="2:22" ht="32.1" customHeight="1" x14ac:dyDescent="0.25">
      <c r="B1315" s="44" t="str">
        <f>_xlfn.CONCAT( VLOOKUP(tbGemLevels[[#This Row],[Name]],tbGems[],MATCH("Prefix",tbGems[#Headers],0),FALSE),".",tbGemLevels[[#This Row],[Level]]," ",tbGemLevels[[#This Row],[Name]])</f>
        <v>6.14.210.33 Herald of Thunder</v>
      </c>
      <c r="C1315" s="2" t="s">
        <v>224</v>
      </c>
      <c r="D1315" s="3">
        <v>33</v>
      </c>
      <c r="E1315" s="3">
        <v>93</v>
      </c>
      <c r="F1315" s="3">
        <v>0</v>
      </c>
      <c r="G1315" s="3">
        <v>0</v>
      </c>
      <c r="H1315" s="3" t="s">
        <v>269</v>
      </c>
      <c r="I1315" s="3"/>
      <c r="J1315" s="3"/>
      <c r="K1315" s="3"/>
      <c r="L1315" s="3"/>
      <c r="M1315" s="3"/>
      <c r="N1315" s="3"/>
      <c r="P1315" s="2"/>
      <c r="R1315" s="2"/>
      <c r="T1315" s="2"/>
      <c r="V1315" s="2"/>
    </row>
    <row r="1316" spans="2:22" ht="32.1" customHeight="1" x14ac:dyDescent="0.25">
      <c r="B1316" s="44" t="str">
        <f>_xlfn.CONCAT( VLOOKUP(tbGemLevels[[#This Row],[Name]],tbGems[],MATCH("Prefix",tbGems[#Headers],0),FALSE),".",tbGemLevels[[#This Row],[Level]]," ",tbGemLevels[[#This Row],[Name]])</f>
        <v>6.14.210.34 Herald of Thunder</v>
      </c>
      <c r="C1316" s="2" t="s">
        <v>224</v>
      </c>
      <c r="D1316" s="3">
        <v>34</v>
      </c>
      <c r="E1316" s="3">
        <v>94</v>
      </c>
      <c r="F1316" s="3">
        <v>0</v>
      </c>
      <c r="G1316" s="3">
        <v>0</v>
      </c>
      <c r="H1316" s="3" t="s">
        <v>269</v>
      </c>
      <c r="I1316" s="3"/>
      <c r="J1316" s="3"/>
      <c r="K1316" s="3"/>
      <c r="L1316" s="3"/>
      <c r="M1316" s="3"/>
      <c r="N1316" s="3"/>
      <c r="P1316" s="2"/>
      <c r="R1316" s="2"/>
      <c r="T1316" s="2"/>
      <c r="V1316" s="2"/>
    </row>
    <row r="1317" spans="2:22" ht="32.1" customHeight="1" x14ac:dyDescent="0.25">
      <c r="B1317" s="44" t="str">
        <f>_xlfn.CONCAT( VLOOKUP(tbGemLevels[[#This Row],[Name]],tbGems[],MATCH("Prefix",tbGems[#Headers],0),FALSE),".",tbGemLevels[[#This Row],[Level]]," ",tbGemLevels[[#This Row],[Name]])</f>
        <v>6.14.210.35 Herald of Thunder</v>
      </c>
      <c r="C1317" s="2" t="s">
        <v>224</v>
      </c>
      <c r="D1317" s="3">
        <v>35</v>
      </c>
      <c r="E1317" s="3">
        <v>95</v>
      </c>
      <c r="F1317" s="3">
        <v>0</v>
      </c>
      <c r="G1317" s="3">
        <v>0</v>
      </c>
      <c r="H1317" s="3" t="s">
        <v>269</v>
      </c>
      <c r="I1317" s="3"/>
      <c r="J1317" s="3"/>
      <c r="K1317" s="3"/>
      <c r="L1317" s="3"/>
      <c r="M1317" s="3"/>
      <c r="N1317" s="3"/>
      <c r="P1317" s="2"/>
      <c r="R1317" s="2"/>
      <c r="T1317" s="2"/>
      <c r="V1317" s="2"/>
    </row>
    <row r="1318" spans="2:22" ht="32.1" customHeight="1" x14ac:dyDescent="0.25">
      <c r="B1318" s="44" t="str">
        <f>_xlfn.CONCAT( VLOOKUP(tbGemLevels[[#This Row],[Name]],tbGems[],MATCH("Prefix",tbGems[#Headers],0),FALSE),".",tbGemLevels[[#This Row],[Level]]," ",tbGemLevels[[#This Row],[Name]])</f>
        <v>6.14.210.36 Herald of Thunder</v>
      </c>
      <c r="C1318" s="2" t="s">
        <v>224</v>
      </c>
      <c r="D1318" s="3">
        <v>36</v>
      </c>
      <c r="E1318" s="3">
        <v>96</v>
      </c>
      <c r="F1318" s="3">
        <v>0</v>
      </c>
      <c r="G1318" s="3">
        <v>0</v>
      </c>
      <c r="H1318" s="3" t="s">
        <v>269</v>
      </c>
      <c r="I1318" s="3"/>
      <c r="J1318" s="3"/>
      <c r="K1318" s="3"/>
      <c r="L1318" s="3"/>
      <c r="M1318" s="3"/>
      <c r="N1318" s="3"/>
      <c r="P1318" s="2"/>
      <c r="R1318" s="2"/>
      <c r="T1318" s="2"/>
      <c r="V1318" s="2"/>
    </row>
    <row r="1319" spans="2:22" ht="32.1" customHeight="1" x14ac:dyDescent="0.25">
      <c r="B1319" s="44" t="str">
        <f>_xlfn.CONCAT( VLOOKUP(tbGemLevels[[#This Row],[Name]],tbGems[],MATCH("Prefix",tbGems[#Headers],0),FALSE),".",tbGemLevels[[#This Row],[Level]]," ",tbGemLevels[[#This Row],[Name]])</f>
        <v>6.14.210.37 Herald of Thunder</v>
      </c>
      <c r="C1319" s="2" t="s">
        <v>224</v>
      </c>
      <c r="D1319" s="3">
        <v>37</v>
      </c>
      <c r="E1319" s="3">
        <v>97</v>
      </c>
      <c r="F1319" s="3">
        <v>0</v>
      </c>
      <c r="G1319" s="3">
        <v>0</v>
      </c>
      <c r="H1319" s="3" t="s">
        <v>269</v>
      </c>
      <c r="I1319" s="3"/>
      <c r="J1319" s="3"/>
      <c r="K1319" s="3"/>
      <c r="L1319" s="3"/>
      <c r="M1319" s="3"/>
      <c r="N1319" s="3"/>
      <c r="P1319" s="2"/>
      <c r="R1319" s="2"/>
      <c r="T1319" s="2"/>
      <c r="V1319" s="2"/>
    </row>
    <row r="1320" spans="2:22" ht="32.1" customHeight="1" x14ac:dyDescent="0.25">
      <c r="B1320" s="44" t="str">
        <f>_xlfn.CONCAT( VLOOKUP(tbGemLevels[[#This Row],[Name]],tbGems[],MATCH("Prefix",tbGems[#Headers],0),FALSE),".",tbGemLevels[[#This Row],[Level]]," ",tbGemLevels[[#This Row],[Name]])</f>
        <v>6.14.210.38 Herald of Thunder</v>
      </c>
      <c r="C1320" s="2" t="s">
        <v>224</v>
      </c>
      <c r="D1320" s="3">
        <v>38</v>
      </c>
      <c r="E1320" s="3">
        <v>98</v>
      </c>
      <c r="F1320" s="3">
        <v>0</v>
      </c>
      <c r="G1320" s="3">
        <v>0</v>
      </c>
      <c r="H1320" s="3" t="s">
        <v>269</v>
      </c>
      <c r="I1320" s="3"/>
      <c r="J1320" s="3"/>
      <c r="K1320" s="3"/>
      <c r="L1320" s="3"/>
      <c r="M1320" s="3"/>
      <c r="N1320" s="3"/>
      <c r="P1320" s="2"/>
      <c r="R1320" s="2"/>
      <c r="T1320" s="2"/>
      <c r="V1320" s="2"/>
    </row>
    <row r="1321" spans="2:22" ht="32.1" customHeight="1" x14ac:dyDescent="0.25">
      <c r="B1321" s="44" t="str">
        <f>_xlfn.CONCAT( VLOOKUP(tbGemLevels[[#This Row],[Name]],tbGems[],MATCH("Prefix",tbGems[#Headers],0),FALSE),".",tbGemLevels[[#This Row],[Level]]," ",tbGemLevels[[#This Row],[Name]])</f>
        <v>6.14.210.39 Herald of Thunder</v>
      </c>
      <c r="C1321" s="2" t="s">
        <v>224</v>
      </c>
      <c r="D1321" s="3">
        <v>39</v>
      </c>
      <c r="E1321" s="3">
        <v>99</v>
      </c>
      <c r="F1321" s="3">
        <v>0</v>
      </c>
      <c r="G1321" s="3">
        <v>0</v>
      </c>
      <c r="H1321" s="3" t="s">
        <v>269</v>
      </c>
      <c r="I1321" s="3"/>
      <c r="J1321" s="3"/>
      <c r="K1321" s="3"/>
      <c r="L1321" s="3"/>
      <c r="M1321" s="3"/>
      <c r="N1321" s="3"/>
      <c r="P1321" s="2"/>
      <c r="R1321" s="2"/>
      <c r="T1321" s="2"/>
      <c r="V1321" s="2"/>
    </row>
    <row r="1322" spans="2:22" ht="32.1" customHeight="1" x14ac:dyDescent="0.25">
      <c r="B1322" s="44" t="str">
        <f>_xlfn.CONCAT( VLOOKUP(tbGemLevels[[#This Row],[Name]],tbGems[],MATCH("Prefix",tbGems[#Headers],0),FALSE),".",tbGemLevels[[#This Row],[Level]]," ",tbGemLevels[[#This Row],[Name]])</f>
        <v>6.14.210.40 Herald of Thunder</v>
      </c>
      <c r="C1322" s="2" t="s">
        <v>224</v>
      </c>
      <c r="D1322" s="3">
        <v>40</v>
      </c>
      <c r="E1322" s="3">
        <v>100</v>
      </c>
      <c r="F1322" s="3">
        <v>0</v>
      </c>
      <c r="G1322" s="3">
        <v>0</v>
      </c>
      <c r="H1322" s="3" t="s">
        <v>269</v>
      </c>
      <c r="I1322" s="3"/>
      <c r="J1322" s="3"/>
      <c r="K1322" s="3"/>
      <c r="L1322" s="3"/>
      <c r="M1322" s="3"/>
      <c r="N1322" s="3"/>
      <c r="P1322" s="2"/>
      <c r="R1322" s="2"/>
      <c r="T1322" s="2"/>
      <c r="V1322" s="2"/>
    </row>
    <row r="1323" spans="2:22" ht="32.1" customHeight="1" x14ac:dyDescent="0.25">
      <c r="B1323" s="44" t="str">
        <f>_xlfn.CONCAT( VLOOKUP(tbGemLevels[[#This Row],[Name]],tbGems[],MATCH("Prefix",tbGems[#Headers],0),FALSE),".",tbGemLevels[[#This Row],[Level]]," ",tbGemLevels[[#This Row],[Name]])</f>
        <v>6.14.230.1 Increased Critical Damage Support</v>
      </c>
      <c r="C1323" s="2" t="s">
        <v>223</v>
      </c>
      <c r="D1323" s="3">
        <v>1</v>
      </c>
      <c r="E1323" s="3">
        <v>18</v>
      </c>
      <c r="F1323" s="3">
        <v>0</v>
      </c>
      <c r="G1323" s="3">
        <v>0</v>
      </c>
      <c r="H1323" s="3">
        <v>33</v>
      </c>
      <c r="I1323" s="3"/>
      <c r="J1323" s="3"/>
      <c r="K1323" s="3"/>
      <c r="L1323" s="3"/>
      <c r="M1323" s="3"/>
      <c r="N1323" s="3"/>
      <c r="P1323" s="2"/>
      <c r="R1323" s="2"/>
      <c r="T1323" s="2"/>
      <c r="V1323" s="2"/>
    </row>
    <row r="1324" spans="2:22" ht="32.1" customHeight="1" x14ac:dyDescent="0.25">
      <c r="B1324" s="44" t="str">
        <f>_xlfn.CONCAT( VLOOKUP(tbGemLevels[[#This Row],[Name]],tbGems[],MATCH("Prefix",tbGems[#Headers],0),FALSE),".",tbGemLevels[[#This Row],[Level]]," ",tbGemLevels[[#This Row],[Name]])</f>
        <v>6.14.230.2 Increased Critical Damage Support</v>
      </c>
      <c r="C1324" s="2" t="s">
        <v>223</v>
      </c>
      <c r="D1324" s="3">
        <v>2</v>
      </c>
      <c r="E1324" s="3">
        <v>22</v>
      </c>
      <c r="F1324" s="3">
        <v>0</v>
      </c>
      <c r="G1324" s="3">
        <v>0</v>
      </c>
      <c r="H1324" s="3">
        <v>39</v>
      </c>
      <c r="I1324" s="3"/>
      <c r="J1324" s="3"/>
      <c r="K1324" s="3"/>
      <c r="L1324" s="3"/>
      <c r="M1324" s="3"/>
      <c r="N1324" s="3"/>
      <c r="P1324" s="2"/>
      <c r="R1324" s="2"/>
      <c r="T1324" s="2"/>
      <c r="V1324" s="2"/>
    </row>
    <row r="1325" spans="2:22" ht="32.1" customHeight="1" x14ac:dyDescent="0.25">
      <c r="B1325" s="44" t="str">
        <f>_xlfn.CONCAT( VLOOKUP(tbGemLevels[[#This Row],[Name]],tbGems[],MATCH("Prefix",tbGems[#Headers],0),FALSE),".",tbGemLevels[[#This Row],[Level]]," ",tbGemLevels[[#This Row],[Name]])</f>
        <v>6.14.230.3 Increased Critical Damage Support</v>
      </c>
      <c r="C1325" s="2" t="s">
        <v>223</v>
      </c>
      <c r="D1325" s="3">
        <v>3</v>
      </c>
      <c r="E1325" s="3">
        <v>26</v>
      </c>
      <c r="F1325" s="3">
        <v>0</v>
      </c>
      <c r="G1325" s="3">
        <v>0</v>
      </c>
      <c r="H1325" s="3">
        <v>45</v>
      </c>
      <c r="I1325" s="3"/>
      <c r="J1325" s="3"/>
      <c r="K1325" s="3"/>
      <c r="L1325" s="3"/>
      <c r="M1325" s="3"/>
      <c r="N1325" s="3"/>
      <c r="P1325" s="2"/>
      <c r="R1325" s="2"/>
      <c r="T1325" s="2"/>
      <c r="V1325" s="2"/>
    </row>
    <row r="1326" spans="2:22" ht="32.1" customHeight="1" x14ac:dyDescent="0.25">
      <c r="B1326" s="44" t="str">
        <f>_xlfn.CONCAT( VLOOKUP(tbGemLevels[[#This Row],[Name]],tbGems[],MATCH("Prefix",tbGems[#Headers],0),FALSE),".",tbGemLevels[[#This Row],[Level]]," ",tbGemLevels[[#This Row],[Name]])</f>
        <v>6.14.230.4 Increased Critical Damage Support</v>
      </c>
      <c r="C1326" s="2" t="s">
        <v>223</v>
      </c>
      <c r="D1326" s="3">
        <v>4</v>
      </c>
      <c r="E1326" s="3">
        <v>29</v>
      </c>
      <c r="F1326" s="3">
        <v>0</v>
      </c>
      <c r="G1326" s="3">
        <v>0</v>
      </c>
      <c r="H1326" s="3">
        <v>49</v>
      </c>
      <c r="I1326" s="3"/>
      <c r="J1326" s="3"/>
      <c r="K1326" s="3"/>
      <c r="L1326" s="3"/>
      <c r="M1326" s="3"/>
      <c r="N1326" s="3"/>
      <c r="P1326" s="2"/>
      <c r="R1326" s="2"/>
      <c r="T1326" s="2"/>
      <c r="V1326" s="2"/>
    </row>
    <row r="1327" spans="2:22" ht="32.1" customHeight="1" x14ac:dyDescent="0.25">
      <c r="B1327" s="44" t="str">
        <f>_xlfn.CONCAT( VLOOKUP(tbGemLevels[[#This Row],[Name]],tbGems[],MATCH("Prefix",tbGems[#Headers],0),FALSE),".",tbGemLevels[[#This Row],[Level]]," ",tbGemLevels[[#This Row],[Name]])</f>
        <v>6.14.230.5 Increased Critical Damage Support</v>
      </c>
      <c r="C1327" s="2" t="s">
        <v>223</v>
      </c>
      <c r="D1327" s="3">
        <v>5</v>
      </c>
      <c r="E1327" s="3">
        <v>32</v>
      </c>
      <c r="F1327" s="3">
        <v>0</v>
      </c>
      <c r="G1327" s="3">
        <v>0</v>
      </c>
      <c r="H1327" s="3">
        <v>54</v>
      </c>
      <c r="I1327" s="3"/>
      <c r="J1327" s="3"/>
      <c r="K1327" s="3"/>
      <c r="L1327" s="3"/>
      <c r="M1327" s="3"/>
      <c r="N1327" s="3"/>
      <c r="P1327" s="2"/>
      <c r="R1327" s="2"/>
      <c r="T1327" s="2"/>
      <c r="V1327" s="2"/>
    </row>
    <row r="1328" spans="2:22" ht="32.1" customHeight="1" x14ac:dyDescent="0.25">
      <c r="B1328" s="44" t="str">
        <f>_xlfn.CONCAT( VLOOKUP(tbGemLevels[[#This Row],[Name]],tbGems[],MATCH("Prefix",tbGems[#Headers],0),FALSE),".",tbGemLevels[[#This Row],[Level]]," ",tbGemLevels[[#This Row],[Name]])</f>
        <v>6.14.230.6 Increased Critical Damage Support</v>
      </c>
      <c r="C1328" s="2" t="s">
        <v>223</v>
      </c>
      <c r="D1328" s="3">
        <v>6</v>
      </c>
      <c r="E1328" s="3">
        <v>35</v>
      </c>
      <c r="F1328" s="3">
        <v>0</v>
      </c>
      <c r="G1328" s="3">
        <v>0</v>
      </c>
      <c r="H1328" s="3">
        <v>58</v>
      </c>
      <c r="I1328" s="3"/>
      <c r="J1328" s="3"/>
      <c r="K1328" s="3"/>
      <c r="L1328" s="3"/>
      <c r="M1328" s="3"/>
      <c r="N1328" s="3"/>
      <c r="P1328" s="2"/>
      <c r="R1328" s="2"/>
      <c r="T1328" s="2"/>
      <c r="V1328" s="2"/>
    </row>
    <row r="1329" spans="2:22" ht="32.1" customHeight="1" x14ac:dyDescent="0.25">
      <c r="B1329" s="44" t="str">
        <f>_xlfn.CONCAT( VLOOKUP(tbGemLevels[[#This Row],[Name]],tbGems[],MATCH("Prefix",tbGems[#Headers],0),FALSE),".",tbGemLevels[[#This Row],[Level]]," ",tbGemLevels[[#This Row],[Name]])</f>
        <v>6.14.230.7 Increased Critical Damage Support</v>
      </c>
      <c r="C1329" s="2" t="s">
        <v>223</v>
      </c>
      <c r="D1329" s="3">
        <v>7</v>
      </c>
      <c r="E1329" s="3">
        <v>38</v>
      </c>
      <c r="F1329" s="3">
        <v>0</v>
      </c>
      <c r="G1329" s="3">
        <v>0</v>
      </c>
      <c r="H1329" s="3">
        <v>63</v>
      </c>
      <c r="I1329" s="3"/>
      <c r="J1329" s="3"/>
      <c r="K1329" s="3"/>
      <c r="L1329" s="3"/>
      <c r="M1329" s="3"/>
      <c r="N1329" s="3"/>
      <c r="P1329" s="2"/>
      <c r="R1329" s="2"/>
      <c r="T1329" s="2"/>
      <c r="V1329" s="2"/>
    </row>
    <row r="1330" spans="2:22" ht="32.1" customHeight="1" x14ac:dyDescent="0.25">
      <c r="B1330" s="44" t="str">
        <f>_xlfn.CONCAT( VLOOKUP(tbGemLevels[[#This Row],[Name]],tbGems[],MATCH("Prefix",tbGems[#Headers],0),FALSE),".",tbGemLevels[[#This Row],[Level]]," ",tbGemLevels[[#This Row],[Name]])</f>
        <v>6.14.230.8 Increased Critical Damage Support</v>
      </c>
      <c r="C1330" s="2" t="s">
        <v>223</v>
      </c>
      <c r="D1330" s="3">
        <v>8</v>
      </c>
      <c r="E1330" s="3">
        <v>41</v>
      </c>
      <c r="F1330" s="3">
        <v>0</v>
      </c>
      <c r="G1330" s="3">
        <v>0</v>
      </c>
      <c r="H1330" s="3">
        <v>67</v>
      </c>
      <c r="I1330" s="3"/>
      <c r="J1330" s="3"/>
      <c r="K1330" s="3"/>
      <c r="L1330" s="3"/>
      <c r="M1330" s="3"/>
      <c r="N1330" s="3"/>
      <c r="P1330" s="2"/>
      <c r="R1330" s="2"/>
      <c r="T1330" s="2"/>
      <c r="V1330" s="2"/>
    </row>
    <row r="1331" spans="2:22" ht="32.1" customHeight="1" x14ac:dyDescent="0.25">
      <c r="B1331" s="44" t="str">
        <f>_xlfn.CONCAT( VLOOKUP(tbGemLevels[[#This Row],[Name]],tbGems[],MATCH("Prefix",tbGems[#Headers],0),FALSE),".",tbGemLevels[[#This Row],[Level]]," ",tbGemLevels[[#This Row],[Name]])</f>
        <v>6.14.230.9 Increased Critical Damage Support</v>
      </c>
      <c r="C1331" s="2" t="s">
        <v>223</v>
      </c>
      <c r="D1331" s="3">
        <v>9</v>
      </c>
      <c r="E1331" s="3">
        <v>44</v>
      </c>
      <c r="F1331" s="3">
        <v>0</v>
      </c>
      <c r="G1331" s="3">
        <v>0</v>
      </c>
      <c r="H1331" s="3">
        <v>72</v>
      </c>
      <c r="I1331" s="3"/>
      <c r="J1331" s="3"/>
      <c r="K1331" s="3"/>
      <c r="L1331" s="3"/>
      <c r="M1331" s="3"/>
      <c r="N1331" s="3"/>
      <c r="P1331" s="2"/>
      <c r="R1331" s="2"/>
      <c r="T1331" s="2"/>
      <c r="V1331" s="2"/>
    </row>
    <row r="1332" spans="2:22" ht="32.1" customHeight="1" x14ac:dyDescent="0.25">
      <c r="B1332" s="44" t="str">
        <f>_xlfn.CONCAT( VLOOKUP(tbGemLevels[[#This Row],[Name]],tbGems[],MATCH("Prefix",tbGems[#Headers],0),FALSE),".",tbGemLevels[[#This Row],[Level]]," ",tbGemLevels[[#This Row],[Name]])</f>
        <v>6.14.230.10 Increased Critical Damage Support</v>
      </c>
      <c r="C1332" s="2" t="s">
        <v>223</v>
      </c>
      <c r="D1332" s="3">
        <v>10</v>
      </c>
      <c r="E1332" s="3">
        <v>47</v>
      </c>
      <c r="F1332" s="3">
        <v>0</v>
      </c>
      <c r="G1332" s="3">
        <v>0</v>
      </c>
      <c r="H1332" s="3">
        <v>76</v>
      </c>
      <c r="I1332" s="3"/>
      <c r="J1332" s="3"/>
      <c r="K1332" s="3"/>
      <c r="L1332" s="3"/>
      <c r="M1332" s="3"/>
      <c r="N1332" s="3"/>
      <c r="P1332" s="2"/>
      <c r="R1332" s="2"/>
      <c r="T1332" s="2"/>
      <c r="V1332" s="2"/>
    </row>
    <row r="1333" spans="2:22" ht="32.1" customHeight="1" x14ac:dyDescent="0.25">
      <c r="B1333" s="44" t="str">
        <f>_xlfn.CONCAT( VLOOKUP(tbGemLevels[[#This Row],[Name]],tbGems[],MATCH("Prefix",tbGems[#Headers],0),FALSE),".",tbGemLevels[[#This Row],[Level]]," ",tbGemLevels[[#This Row],[Name]])</f>
        <v>6.14.230.11 Increased Critical Damage Support</v>
      </c>
      <c r="C1333" s="2" t="s">
        <v>223</v>
      </c>
      <c r="D1333" s="3">
        <v>11</v>
      </c>
      <c r="E1333" s="3">
        <v>50</v>
      </c>
      <c r="F1333" s="3">
        <v>0</v>
      </c>
      <c r="G1333" s="3">
        <v>0</v>
      </c>
      <c r="H1333" s="3">
        <v>81</v>
      </c>
      <c r="I1333" s="3"/>
      <c r="J1333" s="3"/>
      <c r="K1333" s="3"/>
      <c r="L1333" s="3"/>
      <c r="M1333" s="3"/>
      <c r="N1333" s="3"/>
      <c r="P1333" s="2"/>
      <c r="R1333" s="2"/>
      <c r="T1333" s="2"/>
      <c r="V1333" s="2"/>
    </row>
    <row r="1334" spans="2:22" ht="32.1" customHeight="1" x14ac:dyDescent="0.25">
      <c r="B1334" s="44" t="str">
        <f>_xlfn.CONCAT( VLOOKUP(tbGemLevels[[#This Row],[Name]],tbGems[],MATCH("Prefix",tbGems[#Headers],0),FALSE),".",tbGemLevels[[#This Row],[Level]]," ",tbGemLevels[[#This Row],[Name]])</f>
        <v>6.14.230.12 Increased Critical Damage Support</v>
      </c>
      <c r="C1334" s="2" t="s">
        <v>223</v>
      </c>
      <c r="D1334" s="3">
        <v>12</v>
      </c>
      <c r="E1334" s="3">
        <v>53</v>
      </c>
      <c r="F1334" s="3">
        <v>0</v>
      </c>
      <c r="G1334" s="3">
        <v>0</v>
      </c>
      <c r="H1334" s="3">
        <v>85</v>
      </c>
      <c r="I1334" s="3"/>
      <c r="J1334" s="3"/>
      <c r="K1334" s="3"/>
      <c r="L1334" s="3"/>
      <c r="M1334" s="3"/>
      <c r="N1334" s="3"/>
      <c r="P1334" s="2"/>
      <c r="R1334" s="2"/>
      <c r="T1334" s="2"/>
      <c r="V1334" s="2"/>
    </row>
    <row r="1335" spans="2:22" ht="32.1" customHeight="1" x14ac:dyDescent="0.25">
      <c r="B1335" s="44" t="str">
        <f>_xlfn.CONCAT( VLOOKUP(tbGemLevels[[#This Row],[Name]],tbGems[],MATCH("Prefix",tbGems[#Headers],0),FALSE),".",tbGemLevels[[#This Row],[Level]]," ",tbGemLevels[[#This Row],[Name]])</f>
        <v>6.14.230.13 Increased Critical Damage Support</v>
      </c>
      <c r="C1335" s="2" t="s">
        <v>223</v>
      </c>
      <c r="D1335" s="3">
        <v>13</v>
      </c>
      <c r="E1335" s="3">
        <v>56</v>
      </c>
      <c r="F1335" s="3">
        <v>0</v>
      </c>
      <c r="G1335" s="3">
        <v>0</v>
      </c>
      <c r="H1335" s="3">
        <v>90</v>
      </c>
      <c r="I1335" s="3"/>
      <c r="J1335" s="3"/>
      <c r="K1335" s="3"/>
      <c r="L1335" s="3"/>
      <c r="M1335" s="3"/>
      <c r="N1335" s="3"/>
      <c r="P1335" s="2"/>
      <c r="R1335" s="2"/>
      <c r="T1335" s="2"/>
      <c r="V1335" s="2"/>
    </row>
    <row r="1336" spans="2:22" ht="32.1" customHeight="1" x14ac:dyDescent="0.25">
      <c r="B1336" s="44" t="str">
        <f>_xlfn.CONCAT( VLOOKUP(tbGemLevels[[#This Row],[Name]],tbGems[],MATCH("Prefix",tbGems[#Headers],0),FALSE),".",tbGemLevels[[#This Row],[Level]]," ",tbGemLevels[[#This Row],[Name]])</f>
        <v>6.14.230.14 Increased Critical Damage Support</v>
      </c>
      <c r="C1336" s="2" t="s">
        <v>223</v>
      </c>
      <c r="D1336" s="3">
        <v>14</v>
      </c>
      <c r="E1336" s="3">
        <v>58</v>
      </c>
      <c r="F1336" s="3">
        <v>0</v>
      </c>
      <c r="G1336" s="3">
        <v>0</v>
      </c>
      <c r="H1336" s="3">
        <v>93</v>
      </c>
      <c r="I1336" s="3"/>
      <c r="J1336" s="3"/>
      <c r="K1336" s="3"/>
      <c r="L1336" s="3"/>
      <c r="M1336" s="3"/>
      <c r="N1336" s="3"/>
      <c r="P1336" s="2"/>
      <c r="R1336" s="2"/>
      <c r="T1336" s="2"/>
      <c r="V1336" s="2"/>
    </row>
    <row r="1337" spans="2:22" ht="32.1" customHeight="1" x14ac:dyDescent="0.25">
      <c r="B1337" s="44" t="str">
        <f>_xlfn.CONCAT( VLOOKUP(tbGemLevels[[#This Row],[Name]],tbGems[],MATCH("Prefix",tbGems[#Headers],0),FALSE),".",tbGemLevels[[#This Row],[Level]]," ",tbGemLevels[[#This Row],[Name]])</f>
        <v>6.14.230.15 Increased Critical Damage Support</v>
      </c>
      <c r="C1337" s="2" t="s">
        <v>223</v>
      </c>
      <c r="D1337" s="3">
        <v>15</v>
      </c>
      <c r="E1337" s="3">
        <v>60</v>
      </c>
      <c r="F1337" s="3">
        <v>0</v>
      </c>
      <c r="G1337" s="3">
        <v>0</v>
      </c>
      <c r="H1337" s="3">
        <v>96</v>
      </c>
      <c r="I1337" s="3"/>
      <c r="J1337" s="3"/>
      <c r="K1337" s="3"/>
      <c r="L1337" s="3"/>
      <c r="M1337" s="3"/>
      <c r="N1337" s="3"/>
      <c r="P1337" s="2"/>
      <c r="R1337" s="2"/>
      <c r="T1337" s="2"/>
      <c r="V1337" s="2"/>
    </row>
    <row r="1338" spans="2:22" ht="32.1" customHeight="1" x14ac:dyDescent="0.25">
      <c r="B1338" s="44" t="str">
        <f>_xlfn.CONCAT( VLOOKUP(tbGemLevels[[#This Row],[Name]],tbGems[],MATCH("Prefix",tbGems[#Headers],0),FALSE),".",tbGemLevels[[#This Row],[Level]]," ",tbGemLevels[[#This Row],[Name]])</f>
        <v>6.14.230.16 Increased Critical Damage Support</v>
      </c>
      <c r="C1338" s="2" t="s">
        <v>223</v>
      </c>
      <c r="D1338" s="3">
        <v>16</v>
      </c>
      <c r="E1338" s="3">
        <v>62</v>
      </c>
      <c r="F1338" s="3">
        <v>0</v>
      </c>
      <c r="G1338" s="3">
        <v>0</v>
      </c>
      <c r="H1338" s="3">
        <v>99</v>
      </c>
      <c r="I1338" s="3"/>
      <c r="J1338" s="3"/>
      <c r="K1338" s="3"/>
      <c r="L1338" s="3"/>
      <c r="M1338" s="3"/>
      <c r="N1338" s="3"/>
      <c r="P1338" s="2"/>
      <c r="R1338" s="2"/>
      <c r="T1338" s="2"/>
      <c r="V1338" s="2"/>
    </row>
    <row r="1339" spans="2:22" ht="32.1" customHeight="1" x14ac:dyDescent="0.25">
      <c r="B1339" s="44" t="str">
        <f>_xlfn.CONCAT( VLOOKUP(tbGemLevels[[#This Row],[Name]],tbGems[],MATCH("Prefix",tbGems[#Headers],0),FALSE),".",tbGemLevels[[#This Row],[Level]]," ",tbGemLevels[[#This Row],[Name]])</f>
        <v>6.14.230.17 Increased Critical Damage Support</v>
      </c>
      <c r="C1339" s="2" t="s">
        <v>223</v>
      </c>
      <c r="D1339" s="3">
        <v>17</v>
      </c>
      <c r="E1339" s="3">
        <v>64</v>
      </c>
      <c r="F1339" s="3">
        <v>0</v>
      </c>
      <c r="G1339" s="3">
        <v>0</v>
      </c>
      <c r="H1339" s="3">
        <v>102</v>
      </c>
      <c r="I1339" s="3"/>
      <c r="J1339" s="3"/>
      <c r="K1339" s="3"/>
      <c r="L1339" s="3"/>
      <c r="M1339" s="3"/>
      <c r="N1339" s="3"/>
      <c r="P1339" s="2"/>
      <c r="R1339" s="2"/>
      <c r="T1339" s="2"/>
      <c r="V1339" s="2"/>
    </row>
    <row r="1340" spans="2:22" ht="32.1" customHeight="1" x14ac:dyDescent="0.25">
      <c r="B1340" s="44" t="str">
        <f>_xlfn.CONCAT( VLOOKUP(tbGemLevels[[#This Row],[Name]],tbGems[],MATCH("Prefix",tbGems[#Headers],0),FALSE),".",tbGemLevels[[#This Row],[Level]]," ",tbGemLevels[[#This Row],[Name]])</f>
        <v>6.14.230.18 Increased Critical Damage Support</v>
      </c>
      <c r="C1340" s="2" t="s">
        <v>223</v>
      </c>
      <c r="D1340" s="3">
        <v>18</v>
      </c>
      <c r="E1340" s="3">
        <v>66</v>
      </c>
      <c r="F1340" s="3">
        <v>0</v>
      </c>
      <c r="G1340" s="3">
        <v>0</v>
      </c>
      <c r="H1340" s="3">
        <v>105</v>
      </c>
      <c r="I1340" s="3"/>
      <c r="J1340" s="3"/>
      <c r="K1340" s="3"/>
      <c r="L1340" s="3"/>
      <c r="M1340" s="3"/>
      <c r="N1340" s="3"/>
      <c r="P1340" s="2"/>
      <c r="R1340" s="2"/>
      <c r="T1340" s="2"/>
      <c r="V1340" s="2"/>
    </row>
    <row r="1341" spans="2:22" ht="32.1" customHeight="1" x14ac:dyDescent="0.25">
      <c r="B1341" s="44" t="str">
        <f>_xlfn.CONCAT( VLOOKUP(tbGemLevels[[#This Row],[Name]],tbGems[],MATCH("Prefix",tbGems[#Headers],0),FALSE),".",tbGemLevels[[#This Row],[Level]]," ",tbGemLevels[[#This Row],[Name]])</f>
        <v>6.14.230.19 Increased Critical Damage Support</v>
      </c>
      <c r="C1341" s="2" t="s">
        <v>223</v>
      </c>
      <c r="D1341" s="3">
        <v>19</v>
      </c>
      <c r="E1341" s="3">
        <v>68</v>
      </c>
      <c r="F1341" s="3">
        <v>0</v>
      </c>
      <c r="G1341" s="3">
        <v>0</v>
      </c>
      <c r="H1341" s="3">
        <v>108</v>
      </c>
      <c r="I1341" s="3"/>
      <c r="J1341" s="3"/>
      <c r="K1341" s="3"/>
      <c r="L1341" s="3"/>
      <c r="M1341" s="3"/>
      <c r="N1341" s="3"/>
      <c r="P1341" s="2"/>
      <c r="R1341" s="2"/>
      <c r="T1341" s="2"/>
      <c r="V1341" s="2"/>
    </row>
    <row r="1342" spans="2:22" ht="32.1" customHeight="1" x14ac:dyDescent="0.25">
      <c r="B1342" s="44" t="str">
        <f>_xlfn.CONCAT( VLOOKUP(tbGemLevels[[#This Row],[Name]],tbGems[],MATCH("Prefix",tbGems[#Headers],0),FALSE),".",tbGemLevels[[#This Row],[Level]]," ",tbGemLevels[[#This Row],[Name]])</f>
        <v>6.14.230.20 Increased Critical Damage Support</v>
      </c>
      <c r="C1342" s="2" t="s">
        <v>223</v>
      </c>
      <c r="D1342" s="3">
        <v>20</v>
      </c>
      <c r="E1342" s="3">
        <v>70</v>
      </c>
      <c r="F1342" s="3">
        <v>0</v>
      </c>
      <c r="G1342" s="3">
        <v>0</v>
      </c>
      <c r="H1342" s="3">
        <v>111</v>
      </c>
      <c r="I1342" s="3"/>
      <c r="J1342" s="3"/>
      <c r="K1342" s="3"/>
      <c r="L1342" s="3"/>
      <c r="M1342" s="3"/>
      <c r="N1342" s="3"/>
      <c r="P1342" s="2"/>
      <c r="R1342" s="2"/>
      <c r="T1342" s="2"/>
      <c r="V1342" s="2"/>
    </row>
    <row r="1343" spans="2:22" ht="32.1" customHeight="1" x14ac:dyDescent="0.25">
      <c r="B1343" s="44" t="str">
        <f>_xlfn.CONCAT( VLOOKUP(tbGemLevels[[#This Row],[Name]],tbGems[],MATCH("Prefix",tbGems[#Headers],0),FALSE),".",tbGemLevels[[#This Row],[Level]]," ",tbGemLevels[[#This Row],[Name]])</f>
        <v>6.14.230.21 Increased Critical Damage Support</v>
      </c>
      <c r="C1343" s="2" t="s">
        <v>223</v>
      </c>
      <c r="D1343" s="3">
        <v>21</v>
      </c>
      <c r="E1343" s="3">
        <v>72</v>
      </c>
      <c r="F1343" s="3">
        <v>0</v>
      </c>
      <c r="G1343" s="3">
        <v>0</v>
      </c>
      <c r="H1343" s="3">
        <v>114</v>
      </c>
      <c r="I1343" s="3"/>
      <c r="J1343" s="3"/>
      <c r="K1343" s="3"/>
      <c r="L1343" s="3"/>
      <c r="M1343" s="3"/>
      <c r="N1343" s="3"/>
      <c r="P1343" s="2"/>
      <c r="R1343" s="2"/>
      <c r="T1343" s="2"/>
      <c r="V1343" s="2"/>
    </row>
    <row r="1344" spans="2:22" ht="32.1" customHeight="1" x14ac:dyDescent="0.25">
      <c r="B1344" s="44" t="str">
        <f>_xlfn.CONCAT( VLOOKUP(tbGemLevels[[#This Row],[Name]],tbGems[],MATCH("Prefix",tbGems[#Headers],0),FALSE),".",tbGemLevels[[#This Row],[Level]]," ",tbGemLevels[[#This Row],[Name]])</f>
        <v>6.14.230.22 Increased Critical Damage Support</v>
      </c>
      <c r="C1344" s="2" t="s">
        <v>223</v>
      </c>
      <c r="D1344" s="3">
        <v>22</v>
      </c>
      <c r="E1344" s="3">
        <v>74</v>
      </c>
      <c r="F1344" s="3">
        <v>0</v>
      </c>
      <c r="G1344" s="3">
        <v>0</v>
      </c>
      <c r="H1344" s="3" t="s">
        <v>269</v>
      </c>
      <c r="I1344" s="3"/>
      <c r="J1344" s="3"/>
      <c r="K1344" s="3"/>
      <c r="L1344" s="3"/>
      <c r="M1344" s="3"/>
      <c r="N1344" s="3"/>
      <c r="P1344" s="2"/>
      <c r="R1344" s="2"/>
      <c r="T1344" s="2"/>
      <c r="V1344" s="2"/>
    </row>
    <row r="1345" spans="2:22" ht="32.1" customHeight="1" x14ac:dyDescent="0.25">
      <c r="B1345" s="44" t="str">
        <f>_xlfn.CONCAT( VLOOKUP(tbGemLevels[[#This Row],[Name]],tbGems[],MATCH("Prefix",tbGems[#Headers],0),FALSE),".",tbGemLevels[[#This Row],[Level]]," ",tbGemLevels[[#This Row],[Name]])</f>
        <v>6.14.230.23 Increased Critical Damage Support</v>
      </c>
      <c r="C1345" s="2" t="s">
        <v>223</v>
      </c>
      <c r="D1345" s="3">
        <v>23</v>
      </c>
      <c r="E1345" s="3">
        <v>76</v>
      </c>
      <c r="F1345" s="3">
        <v>0</v>
      </c>
      <c r="G1345" s="3">
        <v>0</v>
      </c>
      <c r="H1345" s="3" t="s">
        <v>269</v>
      </c>
      <c r="I1345" s="3"/>
      <c r="J1345" s="3"/>
      <c r="K1345" s="3"/>
      <c r="L1345" s="3"/>
      <c r="M1345" s="3"/>
      <c r="N1345" s="3"/>
      <c r="P1345" s="2"/>
      <c r="R1345" s="2"/>
      <c r="T1345" s="2"/>
      <c r="V1345" s="2"/>
    </row>
    <row r="1346" spans="2:22" ht="32.1" customHeight="1" x14ac:dyDescent="0.25">
      <c r="B1346" s="44" t="str">
        <f>_xlfn.CONCAT( VLOOKUP(tbGemLevels[[#This Row],[Name]],tbGems[],MATCH("Prefix",tbGems[#Headers],0),FALSE),".",tbGemLevels[[#This Row],[Level]]," ",tbGemLevels[[#This Row],[Name]])</f>
        <v>6.14.230.24 Increased Critical Damage Support</v>
      </c>
      <c r="C1346" s="2" t="s">
        <v>223</v>
      </c>
      <c r="D1346" s="3">
        <v>24</v>
      </c>
      <c r="E1346" s="3">
        <v>78</v>
      </c>
      <c r="F1346" s="3">
        <v>0</v>
      </c>
      <c r="G1346" s="3">
        <v>0</v>
      </c>
      <c r="H1346" s="3" t="s">
        <v>269</v>
      </c>
      <c r="I1346" s="3"/>
      <c r="J1346" s="3"/>
      <c r="K1346" s="3"/>
      <c r="L1346" s="3"/>
      <c r="M1346" s="3"/>
      <c r="N1346" s="3"/>
      <c r="P1346" s="2"/>
      <c r="R1346" s="2"/>
      <c r="T1346" s="2"/>
      <c r="V1346" s="2"/>
    </row>
    <row r="1347" spans="2:22" ht="32.1" customHeight="1" x14ac:dyDescent="0.25">
      <c r="B1347" s="44" t="str">
        <f>_xlfn.CONCAT( VLOOKUP(tbGemLevels[[#This Row],[Name]],tbGems[],MATCH("Prefix",tbGems[#Headers],0),FALSE),".",tbGemLevels[[#This Row],[Level]]," ",tbGemLevels[[#This Row],[Name]])</f>
        <v>6.14.230.25 Increased Critical Damage Support</v>
      </c>
      <c r="C1347" s="2" t="s">
        <v>223</v>
      </c>
      <c r="D1347" s="3">
        <v>25</v>
      </c>
      <c r="E1347" s="3">
        <v>80</v>
      </c>
      <c r="F1347" s="3">
        <v>0</v>
      </c>
      <c r="G1347" s="3">
        <v>0</v>
      </c>
      <c r="H1347" s="3" t="s">
        <v>269</v>
      </c>
      <c r="I1347" s="3"/>
      <c r="J1347" s="3"/>
      <c r="K1347" s="3"/>
      <c r="L1347" s="3"/>
      <c r="M1347" s="3"/>
      <c r="N1347" s="3"/>
      <c r="P1347" s="2"/>
      <c r="R1347" s="2"/>
      <c r="T1347" s="2"/>
      <c r="V1347" s="2"/>
    </row>
    <row r="1348" spans="2:22" ht="32.1" customHeight="1" x14ac:dyDescent="0.25">
      <c r="B1348" s="44" t="str">
        <f>_xlfn.CONCAT( VLOOKUP(tbGemLevels[[#This Row],[Name]],tbGems[],MATCH("Prefix",tbGems[#Headers],0),FALSE),".",tbGemLevels[[#This Row],[Level]]," ",tbGemLevels[[#This Row],[Name]])</f>
        <v>6.14.230.26 Increased Critical Damage Support</v>
      </c>
      <c r="C1348" s="2" t="s">
        <v>223</v>
      </c>
      <c r="D1348" s="3">
        <v>26</v>
      </c>
      <c r="E1348" s="3">
        <v>82</v>
      </c>
      <c r="F1348" s="3">
        <v>0</v>
      </c>
      <c r="G1348" s="3">
        <v>0</v>
      </c>
      <c r="H1348" s="3" t="s">
        <v>269</v>
      </c>
      <c r="I1348" s="3"/>
      <c r="J1348" s="3"/>
      <c r="K1348" s="3"/>
      <c r="L1348" s="3"/>
      <c r="M1348" s="3"/>
      <c r="N1348" s="3"/>
      <c r="P1348" s="2"/>
      <c r="R1348" s="2"/>
      <c r="T1348" s="2"/>
      <c r="V1348" s="2"/>
    </row>
    <row r="1349" spans="2:22" ht="32.1" customHeight="1" x14ac:dyDescent="0.25">
      <c r="B1349" s="44" t="str">
        <f>_xlfn.CONCAT( VLOOKUP(tbGemLevels[[#This Row],[Name]],tbGems[],MATCH("Prefix",tbGems[#Headers],0),FALSE),".",tbGemLevels[[#This Row],[Level]]," ",tbGemLevels[[#This Row],[Name]])</f>
        <v>6.14.230.27 Increased Critical Damage Support</v>
      </c>
      <c r="C1349" s="2" t="s">
        <v>223</v>
      </c>
      <c r="D1349" s="3">
        <v>27</v>
      </c>
      <c r="E1349" s="3">
        <v>84</v>
      </c>
      <c r="F1349" s="3">
        <v>0</v>
      </c>
      <c r="G1349" s="3">
        <v>0</v>
      </c>
      <c r="H1349" s="3" t="s">
        <v>269</v>
      </c>
      <c r="I1349" s="3"/>
      <c r="J1349" s="3"/>
      <c r="K1349" s="3"/>
      <c r="L1349" s="3"/>
      <c r="M1349" s="3"/>
      <c r="N1349" s="3"/>
      <c r="P1349" s="2"/>
      <c r="R1349" s="2"/>
      <c r="T1349" s="2"/>
      <c r="V1349" s="2"/>
    </row>
    <row r="1350" spans="2:22" ht="32.1" customHeight="1" x14ac:dyDescent="0.25">
      <c r="B1350" s="44" t="str">
        <f>_xlfn.CONCAT( VLOOKUP(tbGemLevels[[#This Row],[Name]],tbGems[],MATCH("Prefix",tbGems[#Headers],0),FALSE),".",tbGemLevels[[#This Row],[Level]]," ",tbGemLevels[[#This Row],[Name]])</f>
        <v>6.14.230.28 Increased Critical Damage Support</v>
      </c>
      <c r="C1350" s="2" t="s">
        <v>223</v>
      </c>
      <c r="D1350" s="3">
        <v>28</v>
      </c>
      <c r="E1350" s="3">
        <v>86</v>
      </c>
      <c r="F1350" s="3">
        <v>0</v>
      </c>
      <c r="G1350" s="3">
        <v>0</v>
      </c>
      <c r="H1350" s="3" t="s">
        <v>269</v>
      </c>
      <c r="I1350" s="3"/>
      <c r="J1350" s="3"/>
      <c r="K1350" s="3"/>
      <c r="L1350" s="3"/>
      <c r="M1350" s="3"/>
      <c r="N1350" s="3"/>
      <c r="P1350" s="2"/>
      <c r="R1350" s="2"/>
      <c r="T1350" s="2"/>
      <c r="V1350" s="2"/>
    </row>
    <row r="1351" spans="2:22" ht="32.1" customHeight="1" x14ac:dyDescent="0.25">
      <c r="B1351" s="44" t="str">
        <f>_xlfn.CONCAT( VLOOKUP(tbGemLevels[[#This Row],[Name]],tbGems[],MATCH("Prefix",tbGems[#Headers],0),FALSE),".",tbGemLevels[[#This Row],[Level]]," ",tbGemLevels[[#This Row],[Name]])</f>
        <v>6.14.230.29 Increased Critical Damage Support</v>
      </c>
      <c r="C1351" s="2" t="s">
        <v>223</v>
      </c>
      <c r="D1351" s="3">
        <v>29</v>
      </c>
      <c r="E1351" s="3">
        <v>88</v>
      </c>
      <c r="F1351" s="3">
        <v>0</v>
      </c>
      <c r="G1351" s="3">
        <v>0</v>
      </c>
      <c r="H1351" s="3" t="s">
        <v>269</v>
      </c>
      <c r="I1351" s="3"/>
      <c r="J1351" s="3"/>
      <c r="K1351" s="3"/>
      <c r="L1351" s="3"/>
      <c r="M1351" s="3"/>
      <c r="N1351" s="3"/>
      <c r="P1351" s="2"/>
      <c r="R1351" s="2"/>
      <c r="T1351" s="2"/>
      <c r="V1351" s="2"/>
    </row>
    <row r="1352" spans="2:22" ht="32.1" customHeight="1" x14ac:dyDescent="0.25">
      <c r="B1352" s="44" t="str">
        <f>_xlfn.CONCAT( VLOOKUP(tbGemLevels[[#This Row],[Name]],tbGems[],MATCH("Prefix",tbGems[#Headers],0),FALSE),".",tbGemLevels[[#This Row],[Level]]," ",tbGemLevels[[#This Row],[Name]])</f>
        <v>6.14.230.30 Increased Critical Damage Support</v>
      </c>
      <c r="C1352" s="2" t="s">
        <v>223</v>
      </c>
      <c r="D1352" s="3">
        <v>30</v>
      </c>
      <c r="E1352" s="3">
        <v>90</v>
      </c>
      <c r="F1352" s="3">
        <v>0</v>
      </c>
      <c r="G1352" s="3">
        <v>0</v>
      </c>
      <c r="H1352" s="3" t="s">
        <v>269</v>
      </c>
      <c r="I1352" s="3"/>
      <c r="J1352" s="3"/>
      <c r="K1352" s="3"/>
      <c r="L1352" s="3"/>
      <c r="M1352" s="3"/>
      <c r="N1352" s="3"/>
      <c r="P1352" s="2"/>
      <c r="R1352" s="2"/>
      <c r="T1352" s="2"/>
      <c r="V1352" s="2"/>
    </row>
    <row r="1353" spans="2:22" ht="32.1" customHeight="1" x14ac:dyDescent="0.25">
      <c r="B1353" s="44" t="str">
        <f>_xlfn.CONCAT( VLOOKUP(tbGemLevels[[#This Row],[Name]],tbGems[],MATCH("Prefix",tbGems[#Headers],0),FALSE),".",tbGemLevels[[#This Row],[Level]]," ",tbGemLevels[[#This Row],[Name]])</f>
        <v>6.14.230.31 Increased Critical Damage Support</v>
      </c>
      <c r="C1353" s="2" t="s">
        <v>223</v>
      </c>
      <c r="D1353" s="3">
        <v>31</v>
      </c>
      <c r="E1353" s="3">
        <v>91</v>
      </c>
      <c r="F1353" s="3">
        <v>0</v>
      </c>
      <c r="G1353" s="3">
        <v>0</v>
      </c>
      <c r="H1353" s="3" t="s">
        <v>269</v>
      </c>
      <c r="I1353" s="3"/>
      <c r="J1353" s="3"/>
      <c r="K1353" s="3"/>
      <c r="L1353" s="3"/>
      <c r="M1353" s="3"/>
      <c r="N1353" s="3"/>
      <c r="P1353" s="2"/>
      <c r="R1353" s="2"/>
      <c r="T1353" s="2"/>
      <c r="V1353" s="2"/>
    </row>
    <row r="1354" spans="2:22" ht="32.1" customHeight="1" x14ac:dyDescent="0.25">
      <c r="B1354" s="44" t="str">
        <f>_xlfn.CONCAT( VLOOKUP(tbGemLevels[[#This Row],[Name]],tbGems[],MATCH("Prefix",tbGems[#Headers],0),FALSE),".",tbGemLevels[[#This Row],[Level]]," ",tbGemLevels[[#This Row],[Name]])</f>
        <v>6.14.230.32 Increased Critical Damage Support</v>
      </c>
      <c r="C1354" s="2" t="s">
        <v>223</v>
      </c>
      <c r="D1354" s="3">
        <v>32</v>
      </c>
      <c r="E1354" s="3">
        <v>92</v>
      </c>
      <c r="F1354" s="3">
        <v>0</v>
      </c>
      <c r="G1354" s="3">
        <v>0</v>
      </c>
      <c r="H1354" s="3" t="s">
        <v>269</v>
      </c>
      <c r="I1354" s="3"/>
      <c r="J1354" s="3"/>
      <c r="K1354" s="3"/>
      <c r="L1354" s="3"/>
      <c r="M1354" s="3"/>
      <c r="N1354" s="3"/>
      <c r="P1354" s="2"/>
      <c r="R1354" s="2"/>
      <c r="T1354" s="2"/>
      <c r="V1354" s="2"/>
    </row>
    <row r="1355" spans="2:22" ht="32.1" customHeight="1" x14ac:dyDescent="0.25">
      <c r="B1355" s="44" t="str">
        <f>_xlfn.CONCAT( VLOOKUP(tbGemLevels[[#This Row],[Name]],tbGems[],MATCH("Prefix",tbGems[#Headers],0),FALSE),".",tbGemLevels[[#This Row],[Level]]," ",tbGemLevels[[#This Row],[Name]])</f>
        <v>6.14.230.33 Increased Critical Damage Support</v>
      </c>
      <c r="C1355" s="2" t="s">
        <v>223</v>
      </c>
      <c r="D1355" s="3">
        <v>33</v>
      </c>
      <c r="E1355" s="3">
        <v>93</v>
      </c>
      <c r="F1355" s="3">
        <v>0</v>
      </c>
      <c r="G1355" s="3">
        <v>0</v>
      </c>
      <c r="H1355" s="3" t="s">
        <v>269</v>
      </c>
      <c r="I1355" s="3"/>
      <c r="J1355" s="3"/>
      <c r="K1355" s="3"/>
      <c r="L1355" s="3"/>
      <c r="M1355" s="3"/>
      <c r="N1355" s="3"/>
      <c r="P1355" s="2"/>
      <c r="R1355" s="2"/>
      <c r="T1355" s="2"/>
      <c r="V1355" s="2"/>
    </row>
    <row r="1356" spans="2:22" ht="32.1" customHeight="1" x14ac:dyDescent="0.25">
      <c r="B1356" s="44" t="str">
        <f>_xlfn.CONCAT( VLOOKUP(tbGemLevels[[#This Row],[Name]],tbGems[],MATCH("Prefix",tbGems[#Headers],0),FALSE),".",tbGemLevels[[#This Row],[Level]]," ",tbGemLevels[[#This Row],[Name]])</f>
        <v>6.14.230.34 Increased Critical Damage Support</v>
      </c>
      <c r="C1356" s="2" t="s">
        <v>223</v>
      </c>
      <c r="D1356" s="3">
        <v>34</v>
      </c>
      <c r="E1356" s="3">
        <v>94</v>
      </c>
      <c r="F1356" s="3">
        <v>0</v>
      </c>
      <c r="G1356" s="3">
        <v>0</v>
      </c>
      <c r="H1356" s="3" t="s">
        <v>269</v>
      </c>
      <c r="I1356" s="3"/>
      <c r="J1356" s="3"/>
      <c r="K1356" s="3"/>
      <c r="L1356" s="3"/>
      <c r="M1356" s="3"/>
      <c r="N1356" s="3"/>
      <c r="P1356" s="2"/>
      <c r="R1356" s="2"/>
      <c r="T1356" s="2"/>
      <c r="V1356" s="2"/>
    </row>
    <row r="1357" spans="2:22" ht="32.1" customHeight="1" x14ac:dyDescent="0.25">
      <c r="B1357" s="44" t="str">
        <f>_xlfn.CONCAT( VLOOKUP(tbGemLevels[[#This Row],[Name]],tbGems[],MATCH("Prefix",tbGems[#Headers],0),FALSE),".",tbGemLevels[[#This Row],[Level]]," ",tbGemLevels[[#This Row],[Name]])</f>
        <v>6.14.230.35 Increased Critical Damage Support</v>
      </c>
      <c r="C1357" s="2" t="s">
        <v>223</v>
      </c>
      <c r="D1357" s="3">
        <v>35</v>
      </c>
      <c r="E1357" s="3">
        <v>95</v>
      </c>
      <c r="F1357" s="3">
        <v>0</v>
      </c>
      <c r="G1357" s="3">
        <v>0</v>
      </c>
      <c r="H1357" s="3" t="s">
        <v>269</v>
      </c>
      <c r="I1357" s="3"/>
      <c r="J1357" s="3"/>
      <c r="K1357" s="3"/>
      <c r="L1357" s="3"/>
      <c r="M1357" s="3"/>
      <c r="N1357" s="3"/>
      <c r="P1357" s="2"/>
      <c r="R1357" s="2"/>
      <c r="T1357" s="2"/>
      <c r="V1357" s="2"/>
    </row>
    <row r="1358" spans="2:22" ht="32.1" customHeight="1" x14ac:dyDescent="0.25">
      <c r="B1358" s="44" t="str">
        <f>_xlfn.CONCAT( VLOOKUP(tbGemLevels[[#This Row],[Name]],tbGems[],MATCH("Prefix",tbGems[#Headers],0),FALSE),".",tbGemLevels[[#This Row],[Level]]," ",tbGemLevels[[#This Row],[Name]])</f>
        <v>6.14.230.36 Increased Critical Damage Support</v>
      </c>
      <c r="C1358" s="2" t="s">
        <v>223</v>
      </c>
      <c r="D1358" s="3">
        <v>36</v>
      </c>
      <c r="E1358" s="3">
        <v>96</v>
      </c>
      <c r="F1358" s="3">
        <v>0</v>
      </c>
      <c r="G1358" s="3">
        <v>0</v>
      </c>
      <c r="H1358" s="3" t="s">
        <v>269</v>
      </c>
      <c r="I1358" s="3"/>
      <c r="J1358" s="3"/>
      <c r="K1358" s="3"/>
      <c r="L1358" s="3"/>
      <c r="M1358" s="3"/>
      <c r="N1358" s="3"/>
      <c r="P1358" s="2"/>
      <c r="R1358" s="2"/>
      <c r="T1358" s="2"/>
      <c r="V1358" s="2"/>
    </row>
    <row r="1359" spans="2:22" ht="32.1" customHeight="1" x14ac:dyDescent="0.25">
      <c r="B1359" s="44" t="str">
        <f>_xlfn.CONCAT( VLOOKUP(tbGemLevels[[#This Row],[Name]],tbGems[],MATCH("Prefix",tbGems[#Headers],0),FALSE),".",tbGemLevels[[#This Row],[Level]]," ",tbGemLevels[[#This Row],[Name]])</f>
        <v>6.14.230.37 Increased Critical Damage Support</v>
      </c>
      <c r="C1359" s="2" t="s">
        <v>223</v>
      </c>
      <c r="D1359" s="3">
        <v>37</v>
      </c>
      <c r="E1359" s="3">
        <v>97</v>
      </c>
      <c r="F1359" s="3">
        <v>0</v>
      </c>
      <c r="G1359" s="3">
        <v>0</v>
      </c>
      <c r="H1359" s="3" t="s">
        <v>269</v>
      </c>
      <c r="I1359" s="3"/>
      <c r="J1359" s="3"/>
      <c r="K1359" s="3"/>
      <c r="L1359" s="3"/>
      <c r="M1359" s="3"/>
      <c r="N1359" s="3"/>
      <c r="P1359" s="2"/>
      <c r="R1359" s="2"/>
      <c r="T1359" s="2"/>
      <c r="V1359" s="2"/>
    </row>
    <row r="1360" spans="2:22" ht="32.1" customHeight="1" x14ac:dyDescent="0.25">
      <c r="B1360" s="44" t="str">
        <f>_xlfn.CONCAT( VLOOKUP(tbGemLevels[[#This Row],[Name]],tbGems[],MATCH("Prefix",tbGems[#Headers],0),FALSE),".",tbGemLevels[[#This Row],[Level]]," ",tbGemLevels[[#This Row],[Name]])</f>
        <v>6.14.230.38 Increased Critical Damage Support</v>
      </c>
      <c r="C1360" s="2" t="s">
        <v>223</v>
      </c>
      <c r="D1360" s="3">
        <v>38</v>
      </c>
      <c r="E1360" s="3">
        <v>98</v>
      </c>
      <c r="F1360" s="3">
        <v>0</v>
      </c>
      <c r="G1360" s="3">
        <v>0</v>
      </c>
      <c r="H1360" s="3" t="s">
        <v>269</v>
      </c>
      <c r="I1360" s="3"/>
      <c r="J1360" s="3"/>
      <c r="K1360" s="3"/>
      <c r="L1360" s="3"/>
      <c r="M1360" s="3"/>
      <c r="N1360" s="3"/>
      <c r="P1360" s="2"/>
      <c r="R1360" s="2"/>
      <c r="T1360" s="2"/>
      <c r="V1360" s="2"/>
    </row>
    <row r="1361" spans="2:22" ht="32.1" customHeight="1" x14ac:dyDescent="0.25">
      <c r="B1361" s="44" t="str">
        <f>_xlfn.CONCAT( VLOOKUP(tbGemLevels[[#This Row],[Name]],tbGems[],MATCH("Prefix",tbGems[#Headers],0),FALSE),".",tbGemLevels[[#This Row],[Level]]," ",tbGemLevels[[#This Row],[Name]])</f>
        <v>6.14.230.39 Increased Critical Damage Support</v>
      </c>
      <c r="C1361" s="2" t="s">
        <v>223</v>
      </c>
      <c r="D1361" s="3">
        <v>39</v>
      </c>
      <c r="E1361" s="3">
        <v>99</v>
      </c>
      <c r="F1361" s="3">
        <v>0</v>
      </c>
      <c r="G1361" s="3">
        <v>0</v>
      </c>
      <c r="H1361" s="3" t="s">
        <v>269</v>
      </c>
      <c r="I1361" s="3"/>
      <c r="J1361" s="3"/>
      <c r="K1361" s="3"/>
      <c r="L1361" s="3"/>
      <c r="M1361" s="3"/>
      <c r="N1361" s="3"/>
      <c r="P1361" s="2"/>
      <c r="R1361" s="2"/>
      <c r="T1361" s="2"/>
      <c r="V1361" s="2"/>
    </row>
    <row r="1362" spans="2:22" ht="32.1" customHeight="1" x14ac:dyDescent="0.25">
      <c r="B1362" s="44" t="str">
        <f>_xlfn.CONCAT( VLOOKUP(tbGemLevels[[#This Row],[Name]],tbGems[],MATCH("Prefix",tbGems[#Headers],0),FALSE),".",tbGemLevels[[#This Row],[Level]]," ",tbGemLevels[[#This Row],[Name]])</f>
        <v>6.14.230.40 Increased Critical Damage Support</v>
      </c>
      <c r="C1362" s="2" t="s">
        <v>223</v>
      </c>
      <c r="D1362" s="3">
        <v>40</v>
      </c>
      <c r="E1362" s="3">
        <v>100</v>
      </c>
      <c r="F1362" s="3">
        <v>0</v>
      </c>
      <c r="G1362" s="3">
        <v>0</v>
      </c>
      <c r="H1362" s="3" t="s">
        <v>269</v>
      </c>
      <c r="I1362" s="3"/>
      <c r="J1362" s="3"/>
      <c r="K1362" s="3"/>
      <c r="L1362" s="3"/>
      <c r="M1362" s="3"/>
      <c r="N1362" s="3"/>
      <c r="P1362" s="2"/>
      <c r="R1362" s="2"/>
      <c r="T1362" s="2"/>
      <c r="V1362" s="2"/>
    </row>
    <row r="1363" spans="2:22" ht="32.1" customHeight="1" x14ac:dyDescent="0.25">
      <c r="B1363" s="44" t="str">
        <f>_xlfn.CONCAT( VLOOKUP(tbGemLevels[[#This Row],[Name]],tbGems[],MATCH("Prefix",tbGems[#Headers],0),FALSE),".",tbGemLevels[[#This Row],[Level]]," ",tbGemLevels[[#This Row],[Name]])</f>
        <v>6.14.231.1 Increased Critical Strikes Support</v>
      </c>
      <c r="C1363" s="2" t="s">
        <v>211</v>
      </c>
      <c r="D1363" s="3">
        <v>1</v>
      </c>
      <c r="E1363" s="3">
        <v>8</v>
      </c>
      <c r="F1363" s="3">
        <v>0</v>
      </c>
      <c r="G1363" s="3">
        <v>0</v>
      </c>
      <c r="H1363" s="3">
        <v>18</v>
      </c>
      <c r="I1363" s="3"/>
      <c r="J1363" s="3"/>
      <c r="K1363" s="3"/>
      <c r="L1363" s="3"/>
      <c r="M1363" s="3"/>
      <c r="N1363" s="3"/>
      <c r="P1363" s="2"/>
      <c r="R1363" s="2"/>
      <c r="T1363" s="2"/>
      <c r="V1363" s="2"/>
    </row>
    <row r="1364" spans="2:22" ht="32.1" customHeight="1" x14ac:dyDescent="0.25">
      <c r="B1364" s="44" t="str">
        <f>_xlfn.CONCAT( VLOOKUP(tbGemLevels[[#This Row],[Name]],tbGems[],MATCH("Prefix",tbGems[#Headers],0),FALSE),".",tbGemLevels[[#This Row],[Level]]," ",tbGemLevels[[#This Row],[Name]])</f>
        <v>6.14.231.2 Increased Critical Strikes Support</v>
      </c>
      <c r="C1364" s="2" t="s">
        <v>211</v>
      </c>
      <c r="D1364" s="3">
        <v>2</v>
      </c>
      <c r="E1364" s="3">
        <v>10</v>
      </c>
      <c r="F1364" s="3">
        <v>0</v>
      </c>
      <c r="G1364" s="3">
        <v>0</v>
      </c>
      <c r="H1364" s="3">
        <v>21</v>
      </c>
      <c r="I1364" s="3"/>
      <c r="J1364" s="3"/>
      <c r="K1364" s="3"/>
      <c r="L1364" s="3"/>
      <c r="M1364" s="3"/>
      <c r="N1364" s="3"/>
      <c r="P1364" s="2"/>
      <c r="R1364" s="2"/>
      <c r="T1364" s="2"/>
      <c r="V1364" s="2"/>
    </row>
    <row r="1365" spans="2:22" ht="32.1" customHeight="1" x14ac:dyDescent="0.25">
      <c r="B1365" s="44" t="str">
        <f>_xlfn.CONCAT( VLOOKUP(tbGemLevels[[#This Row],[Name]],tbGems[],MATCH("Prefix",tbGems[#Headers],0),FALSE),".",tbGemLevels[[#This Row],[Level]]," ",tbGemLevels[[#This Row],[Name]])</f>
        <v>6.14.231.3 Increased Critical Strikes Support</v>
      </c>
      <c r="C1365" s="2" t="s">
        <v>211</v>
      </c>
      <c r="D1365" s="3">
        <v>3</v>
      </c>
      <c r="E1365" s="3">
        <v>13</v>
      </c>
      <c r="F1365" s="3">
        <v>0</v>
      </c>
      <c r="G1365" s="3">
        <v>0</v>
      </c>
      <c r="H1365" s="3">
        <v>25</v>
      </c>
      <c r="I1365" s="3"/>
      <c r="J1365" s="3"/>
      <c r="K1365" s="3"/>
      <c r="L1365" s="3"/>
      <c r="M1365" s="3"/>
      <c r="N1365" s="3"/>
      <c r="P1365" s="2"/>
      <c r="R1365" s="2"/>
      <c r="T1365" s="2"/>
      <c r="V1365" s="2"/>
    </row>
    <row r="1366" spans="2:22" ht="32.1" customHeight="1" x14ac:dyDescent="0.25">
      <c r="B1366" s="44" t="str">
        <f>_xlfn.CONCAT( VLOOKUP(tbGemLevels[[#This Row],[Name]],tbGems[],MATCH("Prefix",tbGems[#Headers],0),FALSE),".",tbGemLevels[[#This Row],[Level]]," ",tbGemLevels[[#This Row],[Name]])</f>
        <v>6.14.231.4 Increased Critical Strikes Support</v>
      </c>
      <c r="C1366" s="2" t="s">
        <v>211</v>
      </c>
      <c r="D1366" s="3">
        <v>4</v>
      </c>
      <c r="E1366" s="3">
        <v>17</v>
      </c>
      <c r="F1366" s="3">
        <v>0</v>
      </c>
      <c r="G1366" s="3">
        <v>0</v>
      </c>
      <c r="H1366" s="3">
        <v>31</v>
      </c>
      <c r="I1366" s="3"/>
      <c r="J1366" s="3"/>
      <c r="K1366" s="3"/>
      <c r="L1366" s="3"/>
      <c r="M1366" s="3"/>
      <c r="N1366" s="3"/>
      <c r="P1366" s="2"/>
      <c r="R1366" s="2"/>
      <c r="T1366" s="2"/>
      <c r="V1366" s="2"/>
    </row>
    <row r="1367" spans="2:22" ht="32.1" customHeight="1" x14ac:dyDescent="0.25">
      <c r="B1367" s="44" t="str">
        <f>_xlfn.CONCAT( VLOOKUP(tbGemLevels[[#This Row],[Name]],tbGems[],MATCH("Prefix",tbGems[#Headers],0),FALSE),".",tbGemLevels[[#This Row],[Level]]," ",tbGemLevels[[#This Row],[Name]])</f>
        <v>6.14.231.5 Increased Critical Strikes Support</v>
      </c>
      <c r="C1367" s="2" t="s">
        <v>211</v>
      </c>
      <c r="D1367" s="3">
        <v>5</v>
      </c>
      <c r="E1367" s="3">
        <v>21</v>
      </c>
      <c r="F1367" s="3">
        <v>0</v>
      </c>
      <c r="G1367" s="3">
        <v>0</v>
      </c>
      <c r="H1367" s="3">
        <v>37</v>
      </c>
      <c r="I1367" s="3"/>
      <c r="J1367" s="3"/>
      <c r="K1367" s="3"/>
      <c r="L1367" s="3"/>
      <c r="M1367" s="3"/>
      <c r="N1367" s="3"/>
      <c r="P1367" s="2"/>
      <c r="R1367" s="2"/>
      <c r="T1367" s="2"/>
      <c r="V1367" s="2"/>
    </row>
    <row r="1368" spans="2:22" ht="32.1" customHeight="1" x14ac:dyDescent="0.25">
      <c r="B1368" s="44" t="str">
        <f>_xlfn.CONCAT( VLOOKUP(tbGemLevels[[#This Row],[Name]],tbGems[],MATCH("Prefix",tbGems[#Headers],0),FALSE),".",tbGemLevels[[#This Row],[Level]]," ",tbGemLevels[[#This Row],[Name]])</f>
        <v>6.14.231.6 Increased Critical Strikes Support</v>
      </c>
      <c r="C1368" s="2" t="s">
        <v>211</v>
      </c>
      <c r="D1368" s="3">
        <v>6</v>
      </c>
      <c r="E1368" s="3">
        <v>25</v>
      </c>
      <c r="F1368" s="3">
        <v>0</v>
      </c>
      <c r="G1368" s="3">
        <v>0</v>
      </c>
      <c r="H1368" s="3">
        <v>43</v>
      </c>
      <c r="I1368" s="3"/>
      <c r="J1368" s="3"/>
      <c r="K1368" s="3"/>
      <c r="L1368" s="3"/>
      <c r="M1368" s="3"/>
      <c r="N1368" s="3"/>
      <c r="P1368" s="2"/>
      <c r="R1368" s="2"/>
      <c r="T1368" s="2"/>
      <c r="V1368" s="2"/>
    </row>
    <row r="1369" spans="2:22" ht="32.1" customHeight="1" x14ac:dyDescent="0.25">
      <c r="B1369" s="44" t="str">
        <f>_xlfn.CONCAT( VLOOKUP(tbGemLevels[[#This Row],[Name]],tbGems[],MATCH("Prefix",tbGems[#Headers],0),FALSE),".",tbGemLevels[[#This Row],[Level]]," ",tbGemLevels[[#This Row],[Name]])</f>
        <v>6.14.231.7 Increased Critical Strikes Support</v>
      </c>
      <c r="C1369" s="2" t="s">
        <v>211</v>
      </c>
      <c r="D1369" s="3">
        <v>7</v>
      </c>
      <c r="E1369" s="3">
        <v>29</v>
      </c>
      <c r="F1369" s="3">
        <v>0</v>
      </c>
      <c r="G1369" s="3">
        <v>0</v>
      </c>
      <c r="H1369" s="3">
        <v>49</v>
      </c>
      <c r="I1369" s="3"/>
      <c r="J1369" s="3"/>
      <c r="K1369" s="3"/>
      <c r="L1369" s="3"/>
      <c r="M1369" s="3"/>
      <c r="N1369" s="3"/>
      <c r="P1369" s="2"/>
      <c r="R1369" s="2"/>
      <c r="T1369" s="2"/>
      <c r="V1369" s="2"/>
    </row>
    <row r="1370" spans="2:22" ht="32.1" customHeight="1" x14ac:dyDescent="0.25">
      <c r="B1370" s="44" t="str">
        <f>_xlfn.CONCAT( VLOOKUP(tbGemLevels[[#This Row],[Name]],tbGems[],MATCH("Prefix",tbGems[#Headers],0),FALSE),".",tbGemLevels[[#This Row],[Level]]," ",tbGemLevels[[#This Row],[Name]])</f>
        <v>6.14.231.8 Increased Critical Strikes Support</v>
      </c>
      <c r="C1370" s="2" t="s">
        <v>211</v>
      </c>
      <c r="D1370" s="3">
        <v>8</v>
      </c>
      <c r="E1370" s="3">
        <v>33</v>
      </c>
      <c r="F1370" s="3">
        <v>0</v>
      </c>
      <c r="G1370" s="3">
        <v>0</v>
      </c>
      <c r="H1370" s="3">
        <v>55</v>
      </c>
      <c r="I1370" s="3"/>
      <c r="J1370" s="3"/>
      <c r="K1370" s="3"/>
      <c r="L1370" s="3"/>
      <c r="M1370" s="3"/>
      <c r="N1370" s="3"/>
      <c r="P1370" s="2"/>
      <c r="R1370" s="2"/>
      <c r="T1370" s="2"/>
      <c r="V1370" s="2"/>
    </row>
    <row r="1371" spans="2:22" ht="32.1" customHeight="1" x14ac:dyDescent="0.25">
      <c r="B1371" s="44" t="str">
        <f>_xlfn.CONCAT( VLOOKUP(tbGemLevels[[#This Row],[Name]],tbGems[],MATCH("Prefix",tbGems[#Headers],0),FALSE),".",tbGemLevels[[#This Row],[Level]]," ",tbGemLevels[[#This Row],[Name]])</f>
        <v>6.14.231.9 Increased Critical Strikes Support</v>
      </c>
      <c r="C1371" s="2" t="s">
        <v>211</v>
      </c>
      <c r="D1371" s="3">
        <v>9</v>
      </c>
      <c r="E1371" s="3">
        <v>37</v>
      </c>
      <c r="F1371" s="3">
        <v>0</v>
      </c>
      <c r="G1371" s="3">
        <v>0</v>
      </c>
      <c r="H1371" s="3">
        <v>61</v>
      </c>
      <c r="I1371" s="3"/>
      <c r="J1371" s="3"/>
      <c r="K1371" s="3"/>
      <c r="L1371" s="3"/>
      <c r="M1371" s="3"/>
      <c r="N1371" s="3"/>
      <c r="P1371" s="2"/>
      <c r="R1371" s="2"/>
      <c r="T1371" s="2"/>
      <c r="V1371" s="2"/>
    </row>
    <row r="1372" spans="2:22" ht="32.1" customHeight="1" x14ac:dyDescent="0.25">
      <c r="B1372" s="44" t="str">
        <f>_xlfn.CONCAT( VLOOKUP(tbGemLevels[[#This Row],[Name]],tbGems[],MATCH("Prefix",tbGems[#Headers],0),FALSE),".",tbGemLevels[[#This Row],[Level]]," ",tbGemLevels[[#This Row],[Name]])</f>
        <v>6.14.231.10 Increased Critical Strikes Support</v>
      </c>
      <c r="C1372" s="2" t="s">
        <v>211</v>
      </c>
      <c r="D1372" s="3">
        <v>10</v>
      </c>
      <c r="E1372" s="3">
        <v>40</v>
      </c>
      <c r="F1372" s="3">
        <v>0</v>
      </c>
      <c r="G1372" s="3">
        <v>0</v>
      </c>
      <c r="H1372" s="3">
        <v>66</v>
      </c>
      <c r="I1372" s="3"/>
      <c r="J1372" s="3"/>
      <c r="K1372" s="3"/>
      <c r="L1372" s="3"/>
      <c r="M1372" s="3"/>
      <c r="N1372" s="3"/>
      <c r="P1372" s="2"/>
      <c r="R1372" s="2"/>
      <c r="T1372" s="2"/>
      <c r="V1372" s="2"/>
    </row>
    <row r="1373" spans="2:22" ht="32.1" customHeight="1" x14ac:dyDescent="0.25">
      <c r="B1373" s="44" t="str">
        <f>_xlfn.CONCAT( VLOOKUP(tbGemLevels[[#This Row],[Name]],tbGems[],MATCH("Prefix",tbGems[#Headers],0),FALSE),".",tbGemLevels[[#This Row],[Level]]," ",tbGemLevels[[#This Row],[Name]])</f>
        <v>6.14.231.11 Increased Critical Strikes Support</v>
      </c>
      <c r="C1373" s="2" t="s">
        <v>211</v>
      </c>
      <c r="D1373" s="3">
        <v>11</v>
      </c>
      <c r="E1373" s="3">
        <v>43</v>
      </c>
      <c r="F1373" s="3">
        <v>0</v>
      </c>
      <c r="G1373" s="3">
        <v>0</v>
      </c>
      <c r="H1373" s="3">
        <v>70</v>
      </c>
      <c r="I1373" s="3"/>
      <c r="J1373" s="3"/>
      <c r="K1373" s="3"/>
      <c r="L1373" s="3"/>
      <c r="M1373" s="3"/>
      <c r="N1373" s="3"/>
      <c r="P1373" s="2"/>
      <c r="R1373" s="2"/>
      <c r="T1373" s="2"/>
      <c r="V1373" s="2"/>
    </row>
    <row r="1374" spans="2:22" ht="32.1" customHeight="1" x14ac:dyDescent="0.25">
      <c r="B1374" s="44" t="str">
        <f>_xlfn.CONCAT( VLOOKUP(tbGemLevels[[#This Row],[Name]],tbGems[],MATCH("Prefix",tbGems[#Headers],0),FALSE),".",tbGemLevels[[#This Row],[Level]]," ",tbGemLevels[[#This Row],[Name]])</f>
        <v>6.14.231.12 Increased Critical Strikes Support</v>
      </c>
      <c r="C1374" s="2" t="s">
        <v>211</v>
      </c>
      <c r="D1374" s="3">
        <v>12</v>
      </c>
      <c r="E1374" s="3">
        <v>46</v>
      </c>
      <c r="F1374" s="3">
        <v>0</v>
      </c>
      <c r="G1374" s="3">
        <v>0</v>
      </c>
      <c r="H1374" s="3">
        <v>75</v>
      </c>
      <c r="I1374" s="3"/>
      <c r="J1374" s="3"/>
      <c r="K1374" s="3"/>
      <c r="L1374" s="3"/>
      <c r="M1374" s="3"/>
      <c r="N1374" s="3"/>
      <c r="P1374" s="2"/>
      <c r="R1374" s="2"/>
      <c r="T1374" s="2"/>
      <c r="V1374" s="2"/>
    </row>
    <row r="1375" spans="2:22" ht="32.1" customHeight="1" x14ac:dyDescent="0.25">
      <c r="B1375" s="44" t="str">
        <f>_xlfn.CONCAT( VLOOKUP(tbGemLevels[[#This Row],[Name]],tbGems[],MATCH("Prefix",tbGems[#Headers],0),FALSE),".",tbGemLevels[[#This Row],[Level]]," ",tbGemLevels[[#This Row],[Name]])</f>
        <v>6.14.231.13 Increased Critical Strikes Support</v>
      </c>
      <c r="C1375" s="2" t="s">
        <v>211</v>
      </c>
      <c r="D1375" s="3">
        <v>13</v>
      </c>
      <c r="E1375" s="3">
        <v>49</v>
      </c>
      <c r="F1375" s="3">
        <v>0</v>
      </c>
      <c r="G1375" s="3">
        <v>0</v>
      </c>
      <c r="H1375" s="3">
        <v>79</v>
      </c>
      <c r="I1375" s="3"/>
      <c r="J1375" s="3"/>
      <c r="K1375" s="3"/>
      <c r="L1375" s="3"/>
      <c r="M1375" s="3"/>
      <c r="N1375" s="3"/>
      <c r="P1375" s="2"/>
      <c r="R1375" s="2"/>
      <c r="T1375" s="2"/>
      <c r="V1375" s="2"/>
    </row>
    <row r="1376" spans="2:22" ht="32.1" customHeight="1" x14ac:dyDescent="0.25">
      <c r="B1376" s="44" t="str">
        <f>_xlfn.CONCAT( VLOOKUP(tbGemLevels[[#This Row],[Name]],tbGems[],MATCH("Prefix",tbGems[#Headers],0),FALSE),".",tbGemLevels[[#This Row],[Level]]," ",tbGemLevels[[#This Row],[Name]])</f>
        <v>6.14.231.14 Increased Critical Strikes Support</v>
      </c>
      <c r="C1376" s="2" t="s">
        <v>211</v>
      </c>
      <c r="D1376" s="3">
        <v>14</v>
      </c>
      <c r="E1376" s="3">
        <v>52</v>
      </c>
      <c r="F1376" s="3">
        <v>0</v>
      </c>
      <c r="G1376" s="3">
        <v>0</v>
      </c>
      <c r="H1376" s="3">
        <v>84</v>
      </c>
      <c r="I1376" s="3"/>
      <c r="J1376" s="3"/>
      <c r="K1376" s="3"/>
      <c r="L1376" s="3"/>
      <c r="M1376" s="3"/>
      <c r="N1376" s="3"/>
      <c r="P1376" s="2"/>
      <c r="R1376" s="2"/>
      <c r="T1376" s="2"/>
      <c r="V1376" s="2"/>
    </row>
    <row r="1377" spans="2:22" ht="32.1" customHeight="1" x14ac:dyDescent="0.25">
      <c r="B1377" s="44" t="str">
        <f>_xlfn.CONCAT( VLOOKUP(tbGemLevels[[#This Row],[Name]],tbGems[],MATCH("Prefix",tbGems[#Headers],0),FALSE),".",tbGemLevels[[#This Row],[Level]]," ",tbGemLevels[[#This Row],[Name]])</f>
        <v>6.14.231.15 Increased Critical Strikes Support</v>
      </c>
      <c r="C1377" s="2" t="s">
        <v>211</v>
      </c>
      <c r="D1377" s="3">
        <v>15</v>
      </c>
      <c r="E1377" s="3">
        <v>55</v>
      </c>
      <c r="F1377" s="3">
        <v>0</v>
      </c>
      <c r="G1377" s="3">
        <v>0</v>
      </c>
      <c r="H1377" s="3">
        <v>88</v>
      </c>
      <c r="I1377" s="3"/>
      <c r="J1377" s="3"/>
      <c r="K1377" s="3"/>
      <c r="L1377" s="3"/>
      <c r="M1377" s="3"/>
      <c r="N1377" s="3"/>
      <c r="P1377" s="2"/>
      <c r="R1377" s="2"/>
      <c r="T1377" s="2"/>
      <c r="V1377" s="2"/>
    </row>
    <row r="1378" spans="2:22" ht="32.1" customHeight="1" x14ac:dyDescent="0.25">
      <c r="B1378" s="44" t="str">
        <f>_xlfn.CONCAT( VLOOKUP(tbGemLevels[[#This Row],[Name]],tbGems[],MATCH("Prefix",tbGems[#Headers],0),FALSE),".",tbGemLevels[[#This Row],[Level]]," ",tbGemLevels[[#This Row],[Name]])</f>
        <v>6.14.231.16 Increased Critical Strikes Support</v>
      </c>
      <c r="C1378" s="2" t="s">
        <v>211</v>
      </c>
      <c r="D1378" s="3">
        <v>16</v>
      </c>
      <c r="E1378" s="3">
        <v>58</v>
      </c>
      <c r="F1378" s="3">
        <v>0</v>
      </c>
      <c r="G1378" s="3">
        <v>0</v>
      </c>
      <c r="H1378" s="3">
        <v>93</v>
      </c>
      <c r="I1378" s="3"/>
      <c r="J1378" s="3"/>
      <c r="K1378" s="3"/>
      <c r="L1378" s="3"/>
      <c r="M1378" s="3"/>
      <c r="N1378" s="3"/>
      <c r="P1378" s="2"/>
      <c r="R1378" s="2"/>
      <c r="T1378" s="2"/>
      <c r="V1378" s="2"/>
    </row>
    <row r="1379" spans="2:22" ht="32.1" customHeight="1" x14ac:dyDescent="0.25">
      <c r="B1379" s="44" t="str">
        <f>_xlfn.CONCAT( VLOOKUP(tbGemLevels[[#This Row],[Name]],tbGems[],MATCH("Prefix",tbGems[#Headers],0),FALSE),".",tbGemLevels[[#This Row],[Level]]," ",tbGemLevels[[#This Row],[Name]])</f>
        <v>6.14.231.17 Increased Critical Strikes Support</v>
      </c>
      <c r="C1379" s="2" t="s">
        <v>211</v>
      </c>
      <c r="D1379" s="3">
        <v>17</v>
      </c>
      <c r="E1379" s="3">
        <v>61</v>
      </c>
      <c r="F1379" s="3">
        <v>0</v>
      </c>
      <c r="G1379" s="3">
        <v>0</v>
      </c>
      <c r="H1379" s="3">
        <v>97</v>
      </c>
      <c r="I1379" s="3"/>
      <c r="J1379" s="3"/>
      <c r="K1379" s="3"/>
      <c r="L1379" s="3"/>
      <c r="M1379" s="3"/>
      <c r="N1379" s="3"/>
      <c r="P1379" s="2"/>
      <c r="R1379" s="2"/>
      <c r="T1379" s="2"/>
      <c r="V1379" s="2"/>
    </row>
    <row r="1380" spans="2:22" ht="32.1" customHeight="1" x14ac:dyDescent="0.25">
      <c r="B1380" s="44" t="str">
        <f>_xlfn.CONCAT( VLOOKUP(tbGemLevels[[#This Row],[Name]],tbGems[],MATCH("Prefix",tbGems[#Headers],0),FALSE),".",tbGemLevels[[#This Row],[Level]]," ",tbGemLevels[[#This Row],[Name]])</f>
        <v>6.14.231.18 Increased Critical Strikes Support</v>
      </c>
      <c r="C1380" s="2" t="s">
        <v>211</v>
      </c>
      <c r="D1380" s="3">
        <v>18</v>
      </c>
      <c r="E1380" s="3">
        <v>64</v>
      </c>
      <c r="F1380" s="3">
        <v>0</v>
      </c>
      <c r="G1380" s="3">
        <v>0</v>
      </c>
      <c r="H1380" s="3">
        <v>102</v>
      </c>
      <c r="I1380" s="3"/>
      <c r="J1380" s="3"/>
      <c r="K1380" s="3"/>
      <c r="L1380" s="3"/>
      <c r="M1380" s="3"/>
      <c r="N1380" s="3"/>
      <c r="P1380" s="2"/>
      <c r="R1380" s="2"/>
      <c r="T1380" s="2"/>
      <c r="V1380" s="2"/>
    </row>
    <row r="1381" spans="2:22" ht="32.1" customHeight="1" x14ac:dyDescent="0.25">
      <c r="B1381" s="44" t="str">
        <f>_xlfn.CONCAT( VLOOKUP(tbGemLevels[[#This Row],[Name]],tbGems[],MATCH("Prefix",tbGems[#Headers],0),FALSE),".",tbGemLevels[[#This Row],[Level]]," ",tbGemLevels[[#This Row],[Name]])</f>
        <v>6.14.231.19 Increased Critical Strikes Support</v>
      </c>
      <c r="C1381" s="2" t="s">
        <v>211</v>
      </c>
      <c r="D1381" s="3">
        <v>19</v>
      </c>
      <c r="E1381" s="3">
        <v>67</v>
      </c>
      <c r="F1381" s="3">
        <v>0</v>
      </c>
      <c r="G1381" s="3">
        <v>0</v>
      </c>
      <c r="H1381" s="3">
        <v>106</v>
      </c>
      <c r="I1381" s="3"/>
      <c r="J1381" s="3"/>
      <c r="K1381" s="3"/>
      <c r="L1381" s="3"/>
      <c r="M1381" s="3"/>
      <c r="N1381" s="3"/>
      <c r="P1381" s="2"/>
      <c r="R1381" s="2"/>
      <c r="T1381" s="2"/>
      <c r="V1381" s="2"/>
    </row>
    <row r="1382" spans="2:22" ht="32.1" customHeight="1" x14ac:dyDescent="0.25">
      <c r="B1382" s="44" t="str">
        <f>_xlfn.CONCAT( VLOOKUP(tbGemLevels[[#This Row],[Name]],tbGems[],MATCH("Prefix",tbGems[#Headers],0),FALSE),".",tbGemLevels[[#This Row],[Level]]," ",tbGemLevels[[#This Row],[Name]])</f>
        <v>6.14.231.20 Increased Critical Strikes Support</v>
      </c>
      <c r="C1382" s="2" t="s">
        <v>211</v>
      </c>
      <c r="D1382" s="3">
        <v>20</v>
      </c>
      <c r="E1382" s="3">
        <v>70</v>
      </c>
      <c r="F1382" s="3">
        <v>0</v>
      </c>
      <c r="G1382" s="3">
        <v>0</v>
      </c>
      <c r="H1382" s="3">
        <v>111</v>
      </c>
      <c r="I1382" s="3"/>
      <c r="J1382" s="3"/>
      <c r="K1382" s="3"/>
      <c r="L1382" s="3"/>
      <c r="M1382" s="3"/>
      <c r="N1382" s="3"/>
      <c r="P1382" s="2"/>
      <c r="R1382" s="2"/>
      <c r="T1382" s="2"/>
      <c r="V1382" s="2"/>
    </row>
    <row r="1383" spans="2:22" ht="32.1" customHeight="1" x14ac:dyDescent="0.25">
      <c r="B1383" s="44" t="str">
        <f>_xlfn.CONCAT( VLOOKUP(tbGemLevels[[#This Row],[Name]],tbGems[],MATCH("Prefix",tbGems[#Headers],0),FALSE),".",tbGemLevels[[#This Row],[Level]]," ",tbGemLevels[[#This Row],[Name]])</f>
        <v>6.14.231.21 Increased Critical Strikes Support</v>
      </c>
      <c r="C1383" s="2" t="s">
        <v>211</v>
      </c>
      <c r="D1383" s="3">
        <v>21</v>
      </c>
      <c r="E1383" s="3">
        <v>72</v>
      </c>
      <c r="F1383" s="3">
        <v>0</v>
      </c>
      <c r="G1383" s="3">
        <v>0</v>
      </c>
      <c r="H1383" s="3">
        <v>114</v>
      </c>
      <c r="I1383" s="3"/>
      <c r="J1383" s="3"/>
      <c r="K1383" s="3"/>
      <c r="L1383" s="3"/>
      <c r="M1383" s="3"/>
      <c r="N1383" s="3"/>
      <c r="P1383" s="2"/>
      <c r="R1383" s="2"/>
      <c r="T1383" s="2"/>
      <c r="V1383" s="2"/>
    </row>
    <row r="1384" spans="2:22" ht="32.1" customHeight="1" x14ac:dyDescent="0.25">
      <c r="B1384" s="44" t="str">
        <f>_xlfn.CONCAT( VLOOKUP(tbGemLevels[[#This Row],[Name]],tbGems[],MATCH("Prefix",tbGems[#Headers],0),FALSE),".",tbGemLevels[[#This Row],[Level]]," ",tbGemLevels[[#This Row],[Name]])</f>
        <v>6.14.231.22 Increased Critical Strikes Support</v>
      </c>
      <c r="C1384" s="2" t="s">
        <v>211</v>
      </c>
      <c r="D1384" s="3">
        <v>22</v>
      </c>
      <c r="E1384" s="3">
        <v>74</v>
      </c>
      <c r="F1384" s="3">
        <v>0</v>
      </c>
      <c r="G1384" s="3">
        <v>0</v>
      </c>
      <c r="H1384" s="3" t="s">
        <v>269</v>
      </c>
      <c r="I1384" s="3"/>
      <c r="J1384" s="3"/>
      <c r="K1384" s="3"/>
      <c r="L1384" s="3"/>
      <c r="M1384" s="3"/>
      <c r="N1384" s="3"/>
      <c r="P1384" s="2"/>
      <c r="R1384" s="2"/>
      <c r="T1384" s="2"/>
      <c r="V1384" s="2"/>
    </row>
    <row r="1385" spans="2:22" ht="32.1" customHeight="1" x14ac:dyDescent="0.25">
      <c r="B1385" s="44" t="str">
        <f>_xlfn.CONCAT( VLOOKUP(tbGemLevels[[#This Row],[Name]],tbGems[],MATCH("Prefix",tbGems[#Headers],0),FALSE),".",tbGemLevels[[#This Row],[Level]]," ",tbGemLevels[[#This Row],[Name]])</f>
        <v>6.14.231.23 Increased Critical Strikes Support</v>
      </c>
      <c r="C1385" s="2" t="s">
        <v>211</v>
      </c>
      <c r="D1385" s="3">
        <v>23</v>
      </c>
      <c r="E1385" s="3">
        <v>76</v>
      </c>
      <c r="F1385" s="3">
        <v>0</v>
      </c>
      <c r="G1385" s="3">
        <v>0</v>
      </c>
      <c r="H1385" s="3" t="s">
        <v>269</v>
      </c>
      <c r="I1385" s="3"/>
      <c r="J1385" s="3"/>
      <c r="K1385" s="3"/>
      <c r="L1385" s="3"/>
      <c r="M1385" s="3"/>
      <c r="N1385" s="3"/>
      <c r="P1385" s="2"/>
      <c r="R1385" s="2"/>
      <c r="T1385" s="2"/>
      <c r="V1385" s="2"/>
    </row>
    <row r="1386" spans="2:22" ht="32.1" customHeight="1" x14ac:dyDescent="0.25">
      <c r="B1386" s="44" t="str">
        <f>_xlfn.CONCAT( VLOOKUP(tbGemLevels[[#This Row],[Name]],tbGems[],MATCH("Prefix",tbGems[#Headers],0),FALSE),".",tbGemLevels[[#This Row],[Level]]," ",tbGemLevels[[#This Row],[Name]])</f>
        <v>6.14.231.24 Increased Critical Strikes Support</v>
      </c>
      <c r="C1386" s="2" t="s">
        <v>211</v>
      </c>
      <c r="D1386" s="3">
        <v>24</v>
      </c>
      <c r="E1386" s="3">
        <v>78</v>
      </c>
      <c r="F1386" s="3">
        <v>0</v>
      </c>
      <c r="G1386" s="3">
        <v>0</v>
      </c>
      <c r="H1386" s="3" t="s">
        <v>269</v>
      </c>
      <c r="I1386" s="3"/>
      <c r="J1386" s="3"/>
      <c r="K1386" s="3"/>
      <c r="L1386" s="3"/>
      <c r="M1386" s="3"/>
      <c r="N1386" s="3"/>
      <c r="P1386" s="2"/>
      <c r="R1386" s="2"/>
      <c r="T1386" s="2"/>
      <c r="V1386" s="2"/>
    </row>
    <row r="1387" spans="2:22" ht="32.1" customHeight="1" x14ac:dyDescent="0.25">
      <c r="B1387" s="44" t="str">
        <f>_xlfn.CONCAT( VLOOKUP(tbGemLevels[[#This Row],[Name]],tbGems[],MATCH("Prefix",tbGems[#Headers],0),FALSE),".",tbGemLevels[[#This Row],[Level]]," ",tbGemLevels[[#This Row],[Name]])</f>
        <v>6.14.231.25 Increased Critical Strikes Support</v>
      </c>
      <c r="C1387" s="2" t="s">
        <v>211</v>
      </c>
      <c r="D1387" s="3">
        <v>25</v>
      </c>
      <c r="E1387" s="3">
        <v>80</v>
      </c>
      <c r="F1387" s="3">
        <v>0</v>
      </c>
      <c r="G1387" s="3">
        <v>0</v>
      </c>
      <c r="H1387" s="3" t="s">
        <v>269</v>
      </c>
      <c r="I1387" s="3"/>
      <c r="J1387" s="3"/>
      <c r="K1387" s="3"/>
      <c r="L1387" s="3"/>
      <c r="M1387" s="3"/>
      <c r="N1387" s="3"/>
      <c r="P1387" s="2"/>
      <c r="R1387" s="2"/>
      <c r="T1387" s="2"/>
      <c r="V1387" s="2"/>
    </row>
    <row r="1388" spans="2:22" ht="32.1" customHeight="1" x14ac:dyDescent="0.25">
      <c r="B1388" s="44" t="str">
        <f>_xlfn.CONCAT( VLOOKUP(tbGemLevels[[#This Row],[Name]],tbGems[],MATCH("Prefix",tbGems[#Headers],0),FALSE),".",tbGemLevels[[#This Row],[Level]]," ",tbGemLevels[[#This Row],[Name]])</f>
        <v>6.14.231.26 Increased Critical Strikes Support</v>
      </c>
      <c r="C1388" s="2" t="s">
        <v>211</v>
      </c>
      <c r="D1388" s="3">
        <v>26</v>
      </c>
      <c r="E1388" s="3">
        <v>82</v>
      </c>
      <c r="F1388" s="3">
        <v>0</v>
      </c>
      <c r="G1388" s="3">
        <v>0</v>
      </c>
      <c r="H1388" s="3" t="s">
        <v>269</v>
      </c>
      <c r="I1388" s="3"/>
      <c r="J1388" s="3"/>
      <c r="K1388" s="3"/>
      <c r="L1388" s="3"/>
      <c r="M1388" s="3"/>
      <c r="N1388" s="3"/>
      <c r="P1388" s="2"/>
      <c r="R1388" s="2"/>
      <c r="T1388" s="2"/>
      <c r="V1388" s="2"/>
    </row>
    <row r="1389" spans="2:22" ht="32.1" customHeight="1" x14ac:dyDescent="0.25">
      <c r="B1389" s="44" t="str">
        <f>_xlfn.CONCAT( VLOOKUP(tbGemLevels[[#This Row],[Name]],tbGems[],MATCH("Prefix",tbGems[#Headers],0),FALSE),".",tbGemLevels[[#This Row],[Level]]," ",tbGemLevels[[#This Row],[Name]])</f>
        <v>6.14.231.27 Increased Critical Strikes Support</v>
      </c>
      <c r="C1389" s="2" t="s">
        <v>211</v>
      </c>
      <c r="D1389" s="3">
        <v>27</v>
      </c>
      <c r="E1389" s="3">
        <v>84</v>
      </c>
      <c r="F1389" s="3">
        <v>0</v>
      </c>
      <c r="G1389" s="3">
        <v>0</v>
      </c>
      <c r="H1389" s="3" t="s">
        <v>269</v>
      </c>
      <c r="I1389" s="3"/>
      <c r="J1389" s="3"/>
      <c r="K1389" s="3"/>
      <c r="L1389" s="3"/>
      <c r="M1389" s="3"/>
      <c r="N1389" s="3"/>
      <c r="P1389" s="2"/>
      <c r="R1389" s="2"/>
      <c r="T1389" s="2"/>
      <c r="V1389" s="2"/>
    </row>
    <row r="1390" spans="2:22" ht="32.1" customHeight="1" x14ac:dyDescent="0.25">
      <c r="B1390" s="44" t="str">
        <f>_xlfn.CONCAT( VLOOKUP(tbGemLevels[[#This Row],[Name]],tbGems[],MATCH("Prefix",tbGems[#Headers],0),FALSE),".",tbGemLevels[[#This Row],[Level]]," ",tbGemLevels[[#This Row],[Name]])</f>
        <v>6.14.231.28 Increased Critical Strikes Support</v>
      </c>
      <c r="C1390" s="2" t="s">
        <v>211</v>
      </c>
      <c r="D1390" s="3">
        <v>28</v>
      </c>
      <c r="E1390" s="3">
        <v>86</v>
      </c>
      <c r="F1390" s="3">
        <v>0</v>
      </c>
      <c r="G1390" s="3">
        <v>0</v>
      </c>
      <c r="H1390" s="3" t="s">
        <v>269</v>
      </c>
      <c r="I1390" s="3"/>
      <c r="J1390" s="3"/>
      <c r="K1390" s="3"/>
      <c r="L1390" s="3"/>
      <c r="M1390" s="3"/>
      <c r="N1390" s="3"/>
      <c r="P1390" s="2"/>
      <c r="R1390" s="2"/>
      <c r="T1390" s="2"/>
      <c r="V1390" s="2"/>
    </row>
    <row r="1391" spans="2:22" ht="32.1" customHeight="1" x14ac:dyDescent="0.25">
      <c r="B1391" s="44" t="str">
        <f>_xlfn.CONCAT( VLOOKUP(tbGemLevels[[#This Row],[Name]],tbGems[],MATCH("Prefix",tbGems[#Headers],0),FALSE),".",tbGemLevels[[#This Row],[Level]]," ",tbGemLevels[[#This Row],[Name]])</f>
        <v>6.14.231.29 Increased Critical Strikes Support</v>
      </c>
      <c r="C1391" s="2" t="s">
        <v>211</v>
      </c>
      <c r="D1391" s="3">
        <v>29</v>
      </c>
      <c r="E1391" s="3">
        <v>88</v>
      </c>
      <c r="F1391" s="3">
        <v>0</v>
      </c>
      <c r="G1391" s="3">
        <v>0</v>
      </c>
      <c r="H1391" s="3" t="s">
        <v>269</v>
      </c>
      <c r="I1391" s="3"/>
      <c r="J1391" s="3"/>
      <c r="K1391" s="3"/>
      <c r="L1391" s="3"/>
      <c r="M1391" s="3"/>
      <c r="N1391" s="3"/>
      <c r="P1391" s="2"/>
      <c r="R1391" s="2"/>
      <c r="T1391" s="2"/>
      <c r="V1391" s="2"/>
    </row>
    <row r="1392" spans="2:22" ht="32.1" customHeight="1" x14ac:dyDescent="0.25">
      <c r="B1392" s="44" t="str">
        <f>_xlfn.CONCAT( VLOOKUP(tbGemLevels[[#This Row],[Name]],tbGems[],MATCH("Prefix",tbGems[#Headers],0),FALSE),".",tbGemLevels[[#This Row],[Level]]," ",tbGemLevels[[#This Row],[Name]])</f>
        <v>6.14.231.30 Increased Critical Strikes Support</v>
      </c>
      <c r="C1392" s="2" t="s">
        <v>211</v>
      </c>
      <c r="D1392" s="3">
        <v>30</v>
      </c>
      <c r="E1392" s="3">
        <v>90</v>
      </c>
      <c r="F1392" s="3">
        <v>0</v>
      </c>
      <c r="G1392" s="3">
        <v>0</v>
      </c>
      <c r="H1392" s="3" t="s">
        <v>269</v>
      </c>
      <c r="I1392" s="3"/>
      <c r="J1392" s="3"/>
      <c r="K1392" s="3"/>
      <c r="L1392" s="3"/>
      <c r="M1392" s="3"/>
      <c r="N1392" s="3"/>
      <c r="P1392" s="2"/>
      <c r="R1392" s="2"/>
      <c r="T1392" s="2"/>
      <c r="V1392" s="2"/>
    </row>
    <row r="1393" spans="2:22" ht="32.1" customHeight="1" x14ac:dyDescent="0.25">
      <c r="B1393" s="44" t="str">
        <f>_xlfn.CONCAT( VLOOKUP(tbGemLevels[[#This Row],[Name]],tbGems[],MATCH("Prefix",tbGems[#Headers],0),FALSE),".",tbGemLevels[[#This Row],[Level]]," ",tbGemLevels[[#This Row],[Name]])</f>
        <v>6.14.231.31 Increased Critical Strikes Support</v>
      </c>
      <c r="C1393" s="2" t="s">
        <v>211</v>
      </c>
      <c r="D1393" s="3">
        <v>31</v>
      </c>
      <c r="E1393" s="3">
        <v>91</v>
      </c>
      <c r="F1393" s="3">
        <v>0</v>
      </c>
      <c r="G1393" s="3">
        <v>0</v>
      </c>
      <c r="H1393" s="3" t="s">
        <v>269</v>
      </c>
      <c r="I1393" s="3"/>
      <c r="J1393" s="3"/>
      <c r="K1393" s="3"/>
      <c r="L1393" s="3"/>
      <c r="M1393" s="3"/>
      <c r="N1393" s="3"/>
      <c r="P1393" s="2"/>
      <c r="R1393" s="2"/>
      <c r="T1393" s="2"/>
      <c r="V1393" s="2"/>
    </row>
    <row r="1394" spans="2:22" ht="32.1" customHeight="1" x14ac:dyDescent="0.25">
      <c r="B1394" s="44" t="str">
        <f>_xlfn.CONCAT( VLOOKUP(tbGemLevels[[#This Row],[Name]],tbGems[],MATCH("Prefix",tbGems[#Headers],0),FALSE),".",tbGemLevels[[#This Row],[Level]]," ",tbGemLevels[[#This Row],[Name]])</f>
        <v>6.14.231.32 Increased Critical Strikes Support</v>
      </c>
      <c r="C1394" s="2" t="s">
        <v>211</v>
      </c>
      <c r="D1394" s="3">
        <v>32</v>
      </c>
      <c r="E1394" s="3">
        <v>92</v>
      </c>
      <c r="F1394" s="3">
        <v>0</v>
      </c>
      <c r="G1394" s="3">
        <v>0</v>
      </c>
      <c r="H1394" s="3" t="s">
        <v>269</v>
      </c>
      <c r="I1394" s="3"/>
      <c r="J1394" s="3"/>
      <c r="K1394" s="3"/>
      <c r="L1394" s="3"/>
      <c r="M1394" s="3"/>
      <c r="N1394" s="3"/>
      <c r="P1394" s="2"/>
      <c r="R1394" s="2"/>
      <c r="T1394" s="2"/>
      <c r="V1394" s="2"/>
    </row>
    <row r="1395" spans="2:22" ht="32.1" customHeight="1" x14ac:dyDescent="0.25">
      <c r="B1395" s="44" t="str">
        <f>_xlfn.CONCAT( VLOOKUP(tbGemLevels[[#This Row],[Name]],tbGems[],MATCH("Prefix",tbGems[#Headers],0),FALSE),".",tbGemLevels[[#This Row],[Level]]," ",tbGemLevels[[#This Row],[Name]])</f>
        <v>6.14.231.33 Increased Critical Strikes Support</v>
      </c>
      <c r="C1395" s="2" t="s">
        <v>211</v>
      </c>
      <c r="D1395" s="3">
        <v>33</v>
      </c>
      <c r="E1395" s="3">
        <v>93</v>
      </c>
      <c r="F1395" s="3">
        <v>0</v>
      </c>
      <c r="G1395" s="3">
        <v>0</v>
      </c>
      <c r="H1395" s="3" t="s">
        <v>269</v>
      </c>
      <c r="I1395" s="3"/>
      <c r="J1395" s="3"/>
      <c r="K1395" s="3"/>
      <c r="L1395" s="3"/>
      <c r="M1395" s="3"/>
      <c r="N1395" s="3"/>
      <c r="P1395" s="2"/>
      <c r="R1395" s="2"/>
      <c r="T1395" s="2"/>
      <c r="V1395" s="2"/>
    </row>
    <row r="1396" spans="2:22" ht="32.1" customHeight="1" x14ac:dyDescent="0.25">
      <c r="B1396" s="44" t="str">
        <f>_xlfn.CONCAT( VLOOKUP(tbGemLevels[[#This Row],[Name]],tbGems[],MATCH("Prefix",tbGems[#Headers],0),FALSE),".",tbGemLevels[[#This Row],[Level]]," ",tbGemLevels[[#This Row],[Name]])</f>
        <v>6.14.231.34 Increased Critical Strikes Support</v>
      </c>
      <c r="C1396" s="2" t="s">
        <v>211</v>
      </c>
      <c r="D1396" s="3">
        <v>34</v>
      </c>
      <c r="E1396" s="3">
        <v>94</v>
      </c>
      <c r="F1396" s="3">
        <v>0</v>
      </c>
      <c r="G1396" s="3">
        <v>0</v>
      </c>
      <c r="H1396" s="3" t="s">
        <v>269</v>
      </c>
      <c r="I1396" s="3"/>
      <c r="J1396" s="3"/>
      <c r="K1396" s="3"/>
      <c r="L1396" s="3"/>
      <c r="M1396" s="3"/>
      <c r="N1396" s="3"/>
      <c r="P1396" s="2"/>
      <c r="R1396" s="2"/>
      <c r="T1396" s="2"/>
      <c r="V1396" s="2"/>
    </row>
    <row r="1397" spans="2:22" ht="32.1" customHeight="1" x14ac:dyDescent="0.25">
      <c r="B1397" s="44" t="str">
        <f>_xlfn.CONCAT( VLOOKUP(tbGemLevels[[#This Row],[Name]],tbGems[],MATCH("Prefix",tbGems[#Headers],0),FALSE),".",tbGemLevels[[#This Row],[Level]]," ",tbGemLevels[[#This Row],[Name]])</f>
        <v>6.14.231.35 Increased Critical Strikes Support</v>
      </c>
      <c r="C1397" s="2" t="s">
        <v>211</v>
      </c>
      <c r="D1397" s="3">
        <v>35</v>
      </c>
      <c r="E1397" s="3">
        <v>95</v>
      </c>
      <c r="F1397" s="3">
        <v>0</v>
      </c>
      <c r="G1397" s="3">
        <v>0</v>
      </c>
      <c r="H1397" s="3" t="s">
        <v>269</v>
      </c>
      <c r="I1397" s="3"/>
      <c r="J1397" s="3"/>
      <c r="K1397" s="3"/>
      <c r="L1397" s="3"/>
      <c r="M1397" s="3"/>
      <c r="N1397" s="3"/>
      <c r="P1397" s="2"/>
      <c r="R1397" s="2"/>
      <c r="T1397" s="2"/>
      <c r="V1397" s="2"/>
    </row>
    <row r="1398" spans="2:22" ht="32.1" customHeight="1" x14ac:dyDescent="0.25">
      <c r="B1398" s="44" t="str">
        <f>_xlfn.CONCAT( VLOOKUP(tbGemLevels[[#This Row],[Name]],tbGems[],MATCH("Prefix",tbGems[#Headers],0),FALSE),".",tbGemLevels[[#This Row],[Level]]," ",tbGemLevels[[#This Row],[Name]])</f>
        <v>6.14.231.36 Increased Critical Strikes Support</v>
      </c>
      <c r="C1398" s="2" t="s">
        <v>211</v>
      </c>
      <c r="D1398" s="3">
        <v>36</v>
      </c>
      <c r="E1398" s="3">
        <v>96</v>
      </c>
      <c r="F1398" s="3">
        <v>0</v>
      </c>
      <c r="G1398" s="3">
        <v>0</v>
      </c>
      <c r="H1398" s="3" t="s">
        <v>269</v>
      </c>
      <c r="I1398" s="3"/>
      <c r="J1398" s="3"/>
      <c r="K1398" s="3"/>
      <c r="L1398" s="3"/>
      <c r="M1398" s="3"/>
      <c r="N1398" s="3"/>
      <c r="P1398" s="2"/>
      <c r="R1398" s="2"/>
      <c r="T1398" s="2"/>
      <c r="V1398" s="2"/>
    </row>
    <row r="1399" spans="2:22" ht="32.1" customHeight="1" x14ac:dyDescent="0.25">
      <c r="B1399" s="44" t="str">
        <f>_xlfn.CONCAT( VLOOKUP(tbGemLevels[[#This Row],[Name]],tbGems[],MATCH("Prefix",tbGems[#Headers],0),FALSE),".",tbGemLevels[[#This Row],[Level]]," ",tbGemLevels[[#This Row],[Name]])</f>
        <v>6.14.231.37 Increased Critical Strikes Support</v>
      </c>
      <c r="C1399" s="2" t="s">
        <v>211</v>
      </c>
      <c r="D1399" s="3">
        <v>37</v>
      </c>
      <c r="E1399" s="3">
        <v>97</v>
      </c>
      <c r="F1399" s="3">
        <v>0</v>
      </c>
      <c r="G1399" s="3">
        <v>0</v>
      </c>
      <c r="H1399" s="3" t="s">
        <v>269</v>
      </c>
      <c r="I1399" s="3"/>
      <c r="J1399" s="3"/>
      <c r="K1399" s="3"/>
      <c r="L1399" s="3"/>
      <c r="M1399" s="3"/>
      <c r="N1399" s="3"/>
      <c r="P1399" s="2"/>
      <c r="R1399" s="2"/>
      <c r="T1399" s="2"/>
      <c r="V1399" s="2"/>
    </row>
    <row r="1400" spans="2:22" ht="32.1" customHeight="1" x14ac:dyDescent="0.25">
      <c r="B1400" s="44" t="str">
        <f>_xlfn.CONCAT( VLOOKUP(tbGemLevels[[#This Row],[Name]],tbGems[],MATCH("Prefix",tbGems[#Headers],0),FALSE),".",tbGemLevels[[#This Row],[Level]]," ",tbGemLevels[[#This Row],[Name]])</f>
        <v>6.14.231.38 Increased Critical Strikes Support</v>
      </c>
      <c r="C1400" s="2" t="s">
        <v>211</v>
      </c>
      <c r="D1400" s="3">
        <v>38</v>
      </c>
      <c r="E1400" s="3">
        <v>98</v>
      </c>
      <c r="F1400" s="3">
        <v>0</v>
      </c>
      <c r="G1400" s="3">
        <v>0</v>
      </c>
      <c r="H1400" s="3" t="s">
        <v>269</v>
      </c>
      <c r="I1400" s="3"/>
      <c r="J1400" s="3"/>
      <c r="K1400" s="3"/>
      <c r="L1400" s="3"/>
      <c r="M1400" s="3"/>
      <c r="N1400" s="3"/>
      <c r="P1400" s="2"/>
      <c r="R1400" s="2"/>
      <c r="T1400" s="2"/>
      <c r="V1400" s="2"/>
    </row>
    <row r="1401" spans="2:22" ht="32.1" customHeight="1" x14ac:dyDescent="0.25">
      <c r="B1401" s="44" t="str">
        <f>_xlfn.CONCAT( VLOOKUP(tbGemLevels[[#This Row],[Name]],tbGems[],MATCH("Prefix",tbGems[#Headers],0),FALSE),".",tbGemLevels[[#This Row],[Level]]," ",tbGemLevels[[#This Row],[Name]])</f>
        <v>6.14.231.39 Increased Critical Strikes Support</v>
      </c>
      <c r="C1401" s="2" t="s">
        <v>211</v>
      </c>
      <c r="D1401" s="3">
        <v>39</v>
      </c>
      <c r="E1401" s="3">
        <v>99</v>
      </c>
      <c r="F1401" s="3">
        <v>0</v>
      </c>
      <c r="G1401" s="3">
        <v>0</v>
      </c>
      <c r="H1401" s="3" t="s">
        <v>269</v>
      </c>
      <c r="I1401" s="3"/>
      <c r="J1401" s="3"/>
      <c r="K1401" s="3"/>
      <c r="L1401" s="3"/>
      <c r="M1401" s="3"/>
      <c r="N1401" s="3"/>
      <c r="P1401" s="2"/>
      <c r="R1401" s="2"/>
      <c r="T1401" s="2"/>
      <c r="V1401" s="2"/>
    </row>
    <row r="1402" spans="2:22" ht="32.1" customHeight="1" x14ac:dyDescent="0.25">
      <c r="B1402" s="44" t="str">
        <f>_xlfn.CONCAT( VLOOKUP(tbGemLevels[[#This Row],[Name]],tbGems[],MATCH("Prefix",tbGems[#Headers],0),FALSE),".",tbGemLevels[[#This Row],[Level]]," ",tbGemLevels[[#This Row],[Name]])</f>
        <v>6.14.231.40 Increased Critical Strikes Support</v>
      </c>
      <c r="C1402" s="2" t="s">
        <v>211</v>
      </c>
      <c r="D1402" s="3">
        <v>40</v>
      </c>
      <c r="E1402" s="3">
        <v>100</v>
      </c>
      <c r="F1402" s="3">
        <v>0</v>
      </c>
      <c r="G1402" s="3">
        <v>0</v>
      </c>
      <c r="H1402" s="3" t="s">
        <v>269</v>
      </c>
      <c r="I1402" s="3"/>
      <c r="J1402" s="3"/>
      <c r="K1402" s="3"/>
      <c r="L1402" s="3"/>
      <c r="M1402" s="3"/>
      <c r="N1402" s="3"/>
      <c r="P1402" s="2"/>
      <c r="R1402" s="2"/>
      <c r="T1402" s="2"/>
      <c r="V1402" s="2"/>
    </row>
    <row r="1403" spans="2:22" ht="32.1" customHeight="1" x14ac:dyDescent="0.25">
      <c r="B1403" s="44" t="str">
        <f>_xlfn.CONCAT( VLOOKUP(tbGemLevels[[#This Row],[Name]],tbGems[],MATCH("Prefix",tbGems[#Headers],0),FALSE),".",tbGemLevels[[#This Row],[Level]]," ",tbGemLevels[[#This Row],[Name]])</f>
        <v>6.14.316.1 Righteous Fire</v>
      </c>
      <c r="C1403" s="2" t="s">
        <v>925</v>
      </c>
      <c r="D1403" s="3">
        <v>1</v>
      </c>
      <c r="E1403" s="3">
        <v>16</v>
      </c>
      <c r="F1403" s="3">
        <v>18</v>
      </c>
      <c r="G1403" s="3">
        <v>0</v>
      </c>
      <c r="H1403" s="3">
        <v>26</v>
      </c>
      <c r="I1403" s="3"/>
      <c r="J1403" s="3"/>
      <c r="K1403" s="3"/>
      <c r="L1403" s="3"/>
      <c r="M1403" s="3"/>
      <c r="N1403" s="3"/>
      <c r="P1403" s="2"/>
      <c r="R1403" s="2"/>
      <c r="T1403" s="2"/>
      <c r="V1403" s="2"/>
    </row>
    <row r="1404" spans="2:22" ht="32.1" customHeight="1" x14ac:dyDescent="0.25">
      <c r="B1404" s="44" t="str">
        <f>_xlfn.CONCAT( VLOOKUP(tbGemLevels[[#This Row],[Name]],tbGems[],MATCH("Prefix",tbGems[#Headers],0),FALSE),".",tbGemLevels[[#This Row],[Level]]," ",tbGemLevels[[#This Row],[Name]])</f>
        <v>6.14.316.2 Righteous Fire</v>
      </c>
      <c r="C1404" s="2" t="s">
        <v>925</v>
      </c>
      <c r="D1404" s="3">
        <v>2</v>
      </c>
      <c r="E1404" s="3">
        <v>20</v>
      </c>
      <c r="F1404" s="3">
        <v>22</v>
      </c>
      <c r="G1404" s="3">
        <v>0</v>
      </c>
      <c r="H1404" s="3">
        <v>31</v>
      </c>
      <c r="I1404" s="3"/>
      <c r="J1404" s="3"/>
      <c r="K1404" s="3"/>
      <c r="L1404" s="3"/>
      <c r="M1404" s="3"/>
      <c r="N1404" s="3"/>
      <c r="P1404" s="2"/>
      <c r="R1404" s="2"/>
      <c r="T1404" s="2"/>
      <c r="V1404" s="2"/>
    </row>
    <row r="1405" spans="2:22" ht="32.1" customHeight="1" x14ac:dyDescent="0.25">
      <c r="B1405" s="44" t="str">
        <f>_xlfn.CONCAT( VLOOKUP(tbGemLevels[[#This Row],[Name]],tbGems[],MATCH("Prefix",tbGems[#Headers],0),FALSE),".",tbGemLevels[[#This Row],[Level]]," ",tbGemLevels[[#This Row],[Name]])</f>
        <v>6.14.316.3 Righteous Fire</v>
      </c>
      <c r="C1405" s="2" t="s">
        <v>925</v>
      </c>
      <c r="D1405" s="3">
        <v>3</v>
      </c>
      <c r="E1405" s="3">
        <v>24</v>
      </c>
      <c r="F1405" s="3">
        <v>25</v>
      </c>
      <c r="G1405" s="3">
        <v>0</v>
      </c>
      <c r="H1405" s="3">
        <v>37</v>
      </c>
      <c r="I1405" s="3"/>
      <c r="J1405" s="3"/>
      <c r="K1405" s="3"/>
      <c r="L1405" s="3"/>
      <c r="M1405" s="3"/>
      <c r="N1405" s="3"/>
      <c r="P1405" s="2"/>
      <c r="R1405" s="2"/>
      <c r="T1405" s="2"/>
      <c r="V1405" s="2"/>
    </row>
    <row r="1406" spans="2:22" ht="32.1" customHeight="1" x14ac:dyDescent="0.25">
      <c r="B1406" s="44" t="str">
        <f>_xlfn.CONCAT( VLOOKUP(tbGemLevels[[#This Row],[Name]],tbGems[],MATCH("Prefix",tbGems[#Headers],0),FALSE),".",tbGemLevels[[#This Row],[Level]]," ",tbGemLevels[[#This Row],[Name]])</f>
        <v>6.14.316.4 Righteous Fire</v>
      </c>
      <c r="C1406" s="2" t="s">
        <v>925</v>
      </c>
      <c r="D1406" s="3">
        <v>4</v>
      </c>
      <c r="E1406" s="3">
        <v>28</v>
      </c>
      <c r="F1406" s="3">
        <v>29</v>
      </c>
      <c r="G1406" s="3">
        <v>0</v>
      </c>
      <c r="H1406" s="3">
        <v>42</v>
      </c>
      <c r="I1406" s="3"/>
      <c r="J1406" s="3"/>
      <c r="K1406" s="3"/>
      <c r="L1406" s="3"/>
      <c r="M1406" s="3"/>
      <c r="N1406" s="3"/>
      <c r="P1406" s="2"/>
      <c r="R1406" s="2"/>
      <c r="T1406" s="2"/>
      <c r="V1406" s="2"/>
    </row>
    <row r="1407" spans="2:22" ht="32.1" customHeight="1" x14ac:dyDescent="0.25">
      <c r="B1407" s="44" t="str">
        <f>_xlfn.CONCAT( VLOOKUP(tbGemLevels[[#This Row],[Name]],tbGems[],MATCH("Prefix",tbGems[#Headers],0),FALSE),".",tbGemLevels[[#This Row],[Level]]," ",tbGemLevels[[#This Row],[Name]])</f>
        <v>6.14.316.5 Righteous Fire</v>
      </c>
      <c r="C1407" s="2" t="s">
        <v>925</v>
      </c>
      <c r="D1407" s="3">
        <v>5</v>
      </c>
      <c r="E1407" s="3">
        <v>31</v>
      </c>
      <c r="F1407" s="3">
        <v>32</v>
      </c>
      <c r="G1407" s="3">
        <v>0</v>
      </c>
      <c r="H1407" s="3">
        <v>46</v>
      </c>
      <c r="I1407" s="3"/>
      <c r="J1407" s="3"/>
      <c r="K1407" s="3"/>
      <c r="L1407" s="3"/>
      <c r="M1407" s="3"/>
      <c r="N1407" s="3"/>
      <c r="P1407" s="2"/>
      <c r="R1407" s="2"/>
      <c r="T1407" s="2"/>
      <c r="V1407" s="2"/>
    </row>
    <row r="1408" spans="2:22" ht="32.1" customHeight="1" x14ac:dyDescent="0.25">
      <c r="B1408" s="44" t="str">
        <f>_xlfn.CONCAT( VLOOKUP(tbGemLevels[[#This Row],[Name]],tbGems[],MATCH("Prefix",tbGems[#Headers],0),FALSE),".",tbGemLevels[[#This Row],[Level]]," ",tbGemLevels[[#This Row],[Name]])</f>
        <v>6.14.316.6 Righteous Fire</v>
      </c>
      <c r="C1408" s="2" t="s">
        <v>925</v>
      </c>
      <c r="D1408" s="3">
        <v>6</v>
      </c>
      <c r="E1408" s="3">
        <v>34</v>
      </c>
      <c r="F1408" s="3">
        <v>35</v>
      </c>
      <c r="G1408" s="3">
        <v>0</v>
      </c>
      <c r="H1408" s="3">
        <v>50</v>
      </c>
      <c r="I1408" s="3"/>
      <c r="J1408" s="3"/>
      <c r="K1408" s="3"/>
      <c r="L1408" s="3"/>
      <c r="M1408" s="3"/>
      <c r="N1408" s="3"/>
      <c r="P1408" s="2"/>
      <c r="R1408" s="2"/>
      <c r="T1408" s="2"/>
      <c r="V1408" s="2"/>
    </row>
    <row r="1409" spans="2:22" ht="32.1" customHeight="1" x14ac:dyDescent="0.25">
      <c r="B1409" s="44" t="str">
        <f>_xlfn.CONCAT( VLOOKUP(tbGemLevels[[#This Row],[Name]],tbGems[],MATCH("Prefix",tbGems[#Headers],0),FALSE),".",tbGemLevels[[#This Row],[Level]]," ",tbGemLevels[[#This Row],[Name]])</f>
        <v>6.14.316.7 Righteous Fire</v>
      </c>
      <c r="C1409" s="2" t="s">
        <v>925</v>
      </c>
      <c r="D1409" s="3">
        <v>7</v>
      </c>
      <c r="E1409" s="3">
        <v>37</v>
      </c>
      <c r="F1409" s="3">
        <v>37</v>
      </c>
      <c r="G1409" s="3">
        <v>0</v>
      </c>
      <c r="H1409" s="3">
        <v>54</v>
      </c>
      <c r="I1409" s="3"/>
      <c r="J1409" s="3"/>
      <c r="K1409" s="3"/>
      <c r="L1409" s="3"/>
      <c r="M1409" s="3"/>
      <c r="N1409" s="3"/>
      <c r="P1409" s="2"/>
      <c r="R1409" s="2"/>
      <c r="T1409" s="2"/>
      <c r="V1409" s="2"/>
    </row>
    <row r="1410" spans="2:22" ht="32.1" customHeight="1" x14ac:dyDescent="0.25">
      <c r="B1410" s="44" t="str">
        <f>_xlfn.CONCAT( VLOOKUP(tbGemLevels[[#This Row],[Name]],tbGems[],MATCH("Prefix",tbGems[#Headers],0),FALSE),".",tbGemLevels[[#This Row],[Level]]," ",tbGemLevels[[#This Row],[Name]])</f>
        <v>6.14.316.8 Righteous Fire</v>
      </c>
      <c r="C1410" s="2" t="s">
        <v>925</v>
      </c>
      <c r="D1410" s="3">
        <v>8</v>
      </c>
      <c r="E1410" s="3">
        <v>40</v>
      </c>
      <c r="F1410" s="3">
        <v>40</v>
      </c>
      <c r="G1410" s="3">
        <v>0</v>
      </c>
      <c r="H1410" s="3">
        <v>58</v>
      </c>
      <c r="I1410" s="3"/>
      <c r="J1410" s="3"/>
      <c r="K1410" s="3"/>
      <c r="L1410" s="3"/>
      <c r="M1410" s="3"/>
      <c r="N1410" s="3"/>
      <c r="P1410" s="2"/>
      <c r="R1410" s="2"/>
      <c r="T1410" s="2"/>
      <c r="V1410" s="2"/>
    </row>
    <row r="1411" spans="2:22" ht="32.1" customHeight="1" x14ac:dyDescent="0.25">
      <c r="B1411" s="44" t="str">
        <f>_xlfn.CONCAT( VLOOKUP(tbGemLevels[[#This Row],[Name]],tbGems[],MATCH("Prefix",tbGems[#Headers],0),FALSE),".",tbGemLevels[[#This Row],[Level]]," ",tbGemLevels[[#This Row],[Name]])</f>
        <v>6.14.316.9 Righteous Fire</v>
      </c>
      <c r="C1411" s="2" t="s">
        <v>925</v>
      </c>
      <c r="D1411" s="3">
        <v>9</v>
      </c>
      <c r="E1411" s="3">
        <v>43</v>
      </c>
      <c r="F1411" s="3">
        <v>43</v>
      </c>
      <c r="G1411" s="3">
        <v>0</v>
      </c>
      <c r="H1411" s="3">
        <v>62</v>
      </c>
      <c r="I1411" s="3"/>
      <c r="J1411" s="3"/>
      <c r="K1411" s="3"/>
      <c r="L1411" s="3"/>
      <c r="M1411" s="3"/>
      <c r="N1411" s="3"/>
      <c r="P1411" s="2"/>
      <c r="R1411" s="2"/>
      <c r="T1411" s="2"/>
      <c r="V1411" s="2"/>
    </row>
    <row r="1412" spans="2:22" ht="32.1" customHeight="1" x14ac:dyDescent="0.25">
      <c r="B1412" s="44" t="str">
        <f>_xlfn.CONCAT( VLOOKUP(tbGemLevels[[#This Row],[Name]],tbGems[],MATCH("Prefix",tbGems[#Headers],0),FALSE),".",tbGemLevels[[#This Row],[Level]]," ",tbGemLevels[[#This Row],[Name]])</f>
        <v>6.14.316.10 Righteous Fire</v>
      </c>
      <c r="C1412" s="2" t="s">
        <v>925</v>
      </c>
      <c r="D1412" s="3">
        <v>10</v>
      </c>
      <c r="E1412" s="3">
        <v>46</v>
      </c>
      <c r="F1412" s="3">
        <v>46</v>
      </c>
      <c r="G1412" s="3">
        <v>0</v>
      </c>
      <c r="H1412" s="3">
        <v>66</v>
      </c>
      <c r="I1412" s="3"/>
      <c r="J1412" s="3"/>
      <c r="K1412" s="3"/>
      <c r="L1412" s="3"/>
      <c r="M1412" s="3"/>
      <c r="N1412" s="3"/>
      <c r="P1412" s="2"/>
      <c r="R1412" s="2"/>
      <c r="T1412" s="2"/>
      <c r="V1412" s="2"/>
    </row>
    <row r="1413" spans="2:22" ht="32.1" customHeight="1" x14ac:dyDescent="0.25">
      <c r="B1413" s="44" t="str">
        <f>_xlfn.CONCAT( VLOOKUP(tbGemLevels[[#This Row],[Name]],tbGems[],MATCH("Prefix",tbGems[#Headers],0),FALSE),".",tbGemLevels[[#This Row],[Level]]," ",tbGemLevels[[#This Row],[Name]])</f>
        <v>6.14.316.11 Righteous Fire</v>
      </c>
      <c r="C1413" s="2" t="s">
        <v>925</v>
      </c>
      <c r="D1413" s="3">
        <v>11</v>
      </c>
      <c r="E1413" s="3">
        <v>49</v>
      </c>
      <c r="F1413" s="3">
        <v>48</v>
      </c>
      <c r="G1413" s="3">
        <v>0</v>
      </c>
      <c r="H1413" s="3">
        <v>70</v>
      </c>
      <c r="I1413" s="3"/>
      <c r="J1413" s="3"/>
      <c r="K1413" s="3"/>
      <c r="L1413" s="3"/>
      <c r="M1413" s="3"/>
      <c r="N1413" s="3"/>
      <c r="P1413" s="2"/>
      <c r="R1413" s="2"/>
      <c r="T1413" s="2"/>
      <c r="V1413" s="2"/>
    </row>
    <row r="1414" spans="2:22" ht="32.1" customHeight="1" x14ac:dyDescent="0.25">
      <c r="B1414" s="44" t="str">
        <f>_xlfn.CONCAT( VLOOKUP(tbGemLevels[[#This Row],[Name]],tbGems[],MATCH("Prefix",tbGems[#Headers],0),FALSE),".",tbGemLevels[[#This Row],[Level]]," ",tbGemLevels[[#This Row],[Name]])</f>
        <v>6.14.316.12 Righteous Fire</v>
      </c>
      <c r="C1414" s="2" t="s">
        <v>925</v>
      </c>
      <c r="D1414" s="3">
        <v>12</v>
      </c>
      <c r="E1414" s="3">
        <v>52</v>
      </c>
      <c r="F1414" s="3">
        <v>51</v>
      </c>
      <c r="G1414" s="3">
        <v>0</v>
      </c>
      <c r="H1414" s="3">
        <v>74</v>
      </c>
      <c r="I1414" s="3"/>
      <c r="J1414" s="3"/>
      <c r="K1414" s="3"/>
      <c r="L1414" s="3"/>
      <c r="M1414" s="3"/>
      <c r="N1414" s="3"/>
      <c r="P1414" s="2"/>
      <c r="R1414" s="2"/>
      <c r="T1414" s="2"/>
      <c r="V1414" s="2"/>
    </row>
    <row r="1415" spans="2:22" ht="32.1" customHeight="1" x14ac:dyDescent="0.25">
      <c r="B1415" s="44" t="str">
        <f>_xlfn.CONCAT( VLOOKUP(tbGemLevels[[#This Row],[Name]],tbGems[],MATCH("Prefix",tbGems[#Headers],0),FALSE),".",tbGemLevels[[#This Row],[Level]]," ",tbGemLevels[[#This Row],[Name]])</f>
        <v>6.14.316.13 Righteous Fire</v>
      </c>
      <c r="C1415" s="2" t="s">
        <v>925</v>
      </c>
      <c r="D1415" s="3">
        <v>13</v>
      </c>
      <c r="E1415" s="3">
        <v>55</v>
      </c>
      <c r="F1415" s="3">
        <v>54</v>
      </c>
      <c r="G1415" s="3">
        <v>0</v>
      </c>
      <c r="H1415" s="3">
        <v>78</v>
      </c>
      <c r="I1415" s="3"/>
      <c r="J1415" s="3"/>
      <c r="K1415" s="3"/>
      <c r="L1415" s="3"/>
      <c r="M1415" s="3"/>
      <c r="N1415" s="3"/>
      <c r="P1415" s="2"/>
      <c r="R1415" s="2"/>
      <c r="T1415" s="2"/>
      <c r="V1415" s="2"/>
    </row>
    <row r="1416" spans="2:22" ht="32.1" customHeight="1" x14ac:dyDescent="0.25">
      <c r="B1416" s="44" t="str">
        <f>_xlfn.CONCAT( VLOOKUP(tbGemLevels[[#This Row],[Name]],tbGems[],MATCH("Prefix",tbGems[#Headers],0),FALSE),".",tbGemLevels[[#This Row],[Level]]," ",tbGemLevels[[#This Row],[Name]])</f>
        <v>6.14.316.14 Righteous Fire</v>
      </c>
      <c r="C1416" s="2" t="s">
        <v>925</v>
      </c>
      <c r="D1416" s="3">
        <v>14</v>
      </c>
      <c r="E1416" s="3">
        <v>58</v>
      </c>
      <c r="F1416" s="3">
        <v>57</v>
      </c>
      <c r="G1416" s="3">
        <v>0</v>
      </c>
      <c r="H1416" s="3">
        <v>82</v>
      </c>
      <c r="I1416" s="3"/>
      <c r="J1416" s="3"/>
      <c r="K1416" s="3"/>
      <c r="L1416" s="3"/>
      <c r="M1416" s="3"/>
      <c r="N1416" s="3"/>
      <c r="P1416" s="2"/>
      <c r="R1416" s="2"/>
      <c r="T1416" s="2"/>
      <c r="V1416" s="2"/>
    </row>
    <row r="1417" spans="2:22" ht="32.1" customHeight="1" x14ac:dyDescent="0.25">
      <c r="B1417" s="44" t="str">
        <f>_xlfn.CONCAT( VLOOKUP(tbGemLevels[[#This Row],[Name]],tbGems[],MATCH("Prefix",tbGems[#Headers],0),FALSE),".",tbGemLevels[[#This Row],[Level]]," ",tbGemLevels[[#This Row],[Name]])</f>
        <v>6.14.316.15 Righteous Fire</v>
      </c>
      <c r="C1417" s="2" t="s">
        <v>925</v>
      </c>
      <c r="D1417" s="3">
        <v>15</v>
      </c>
      <c r="E1417" s="3">
        <v>60</v>
      </c>
      <c r="F1417" s="3">
        <v>59</v>
      </c>
      <c r="G1417" s="3">
        <v>0</v>
      </c>
      <c r="H1417" s="3">
        <v>84</v>
      </c>
      <c r="I1417" s="3"/>
      <c r="J1417" s="3"/>
      <c r="K1417" s="3"/>
      <c r="L1417" s="3"/>
      <c r="M1417" s="3"/>
      <c r="N1417" s="3"/>
      <c r="P1417" s="2"/>
      <c r="R1417" s="2"/>
      <c r="T1417" s="2"/>
      <c r="V1417" s="2"/>
    </row>
    <row r="1418" spans="2:22" ht="32.1" customHeight="1" x14ac:dyDescent="0.25">
      <c r="B1418" s="44" t="str">
        <f>_xlfn.CONCAT( VLOOKUP(tbGemLevels[[#This Row],[Name]],tbGems[],MATCH("Prefix",tbGems[#Headers],0),FALSE),".",tbGemLevels[[#This Row],[Level]]," ",tbGemLevels[[#This Row],[Name]])</f>
        <v>6.14.316.16 Righteous Fire</v>
      </c>
      <c r="C1418" s="2" t="s">
        <v>925</v>
      </c>
      <c r="D1418" s="3">
        <v>16</v>
      </c>
      <c r="E1418" s="3">
        <v>62</v>
      </c>
      <c r="F1418" s="3">
        <v>60</v>
      </c>
      <c r="G1418" s="3">
        <v>0</v>
      </c>
      <c r="H1418" s="3">
        <v>87</v>
      </c>
      <c r="I1418" s="3"/>
      <c r="J1418" s="3"/>
      <c r="K1418" s="3"/>
      <c r="L1418" s="3"/>
      <c r="M1418" s="3"/>
      <c r="N1418" s="3"/>
      <c r="P1418" s="2"/>
      <c r="R1418" s="2"/>
      <c r="T1418" s="2"/>
      <c r="V1418" s="2"/>
    </row>
    <row r="1419" spans="2:22" ht="32.1" customHeight="1" x14ac:dyDescent="0.25">
      <c r="B1419" s="44" t="str">
        <f>_xlfn.CONCAT( VLOOKUP(tbGemLevels[[#This Row],[Name]],tbGems[],MATCH("Prefix",tbGems[#Headers],0),FALSE),".",tbGemLevels[[#This Row],[Level]]," ",tbGemLevels[[#This Row],[Name]])</f>
        <v>6.14.316.17 Righteous Fire</v>
      </c>
      <c r="C1419" s="2" t="s">
        <v>925</v>
      </c>
      <c r="D1419" s="3">
        <v>17</v>
      </c>
      <c r="E1419" s="3">
        <v>64</v>
      </c>
      <c r="F1419" s="3">
        <v>62</v>
      </c>
      <c r="G1419" s="3">
        <v>0</v>
      </c>
      <c r="H1419" s="3">
        <v>90</v>
      </c>
      <c r="I1419" s="3"/>
      <c r="J1419" s="3"/>
      <c r="K1419" s="3"/>
      <c r="L1419" s="3"/>
      <c r="M1419" s="3"/>
      <c r="N1419" s="3"/>
      <c r="P1419" s="2"/>
      <c r="R1419" s="2"/>
      <c r="T1419" s="2"/>
      <c r="V1419" s="2"/>
    </row>
    <row r="1420" spans="2:22" ht="32.1" customHeight="1" x14ac:dyDescent="0.25">
      <c r="B1420" s="44" t="str">
        <f>_xlfn.CONCAT( VLOOKUP(tbGemLevels[[#This Row],[Name]],tbGems[],MATCH("Prefix",tbGems[#Headers],0),FALSE),".",tbGemLevels[[#This Row],[Level]]," ",tbGemLevels[[#This Row],[Name]])</f>
        <v>6.14.316.18 Righteous Fire</v>
      </c>
      <c r="C1420" s="2" t="s">
        <v>925</v>
      </c>
      <c r="D1420" s="3">
        <v>18</v>
      </c>
      <c r="E1420" s="3">
        <v>66</v>
      </c>
      <c r="F1420" s="3">
        <v>64</v>
      </c>
      <c r="G1420" s="3">
        <v>0</v>
      </c>
      <c r="H1420" s="3">
        <v>92</v>
      </c>
      <c r="I1420" s="3"/>
      <c r="J1420" s="3"/>
      <c r="K1420" s="3"/>
      <c r="L1420" s="3"/>
      <c r="M1420" s="3"/>
      <c r="N1420" s="3"/>
      <c r="P1420" s="2"/>
      <c r="R1420" s="2"/>
      <c r="T1420" s="2"/>
      <c r="V1420" s="2"/>
    </row>
    <row r="1421" spans="2:22" ht="32.1" customHeight="1" x14ac:dyDescent="0.25">
      <c r="B1421" s="44" t="str">
        <f>_xlfn.CONCAT( VLOOKUP(tbGemLevels[[#This Row],[Name]],tbGems[],MATCH("Prefix",tbGems[#Headers],0),FALSE),".",tbGemLevels[[#This Row],[Level]]," ",tbGemLevels[[#This Row],[Name]])</f>
        <v>6.14.316.19 Righteous Fire</v>
      </c>
      <c r="C1421" s="2" t="s">
        <v>925</v>
      </c>
      <c r="D1421" s="3">
        <v>19</v>
      </c>
      <c r="E1421" s="3">
        <v>68</v>
      </c>
      <c r="F1421" s="3">
        <v>66</v>
      </c>
      <c r="G1421" s="3">
        <v>0</v>
      </c>
      <c r="H1421" s="3">
        <v>95</v>
      </c>
      <c r="I1421" s="3"/>
      <c r="J1421" s="3"/>
      <c r="K1421" s="3"/>
      <c r="L1421" s="3"/>
      <c r="M1421" s="3"/>
      <c r="N1421" s="3"/>
      <c r="P1421" s="2"/>
      <c r="R1421" s="2"/>
      <c r="T1421" s="2"/>
      <c r="V1421" s="2"/>
    </row>
    <row r="1422" spans="2:22" ht="32.1" customHeight="1" x14ac:dyDescent="0.25">
      <c r="B1422" s="44" t="str">
        <f>_xlfn.CONCAT( VLOOKUP(tbGemLevels[[#This Row],[Name]],tbGems[],MATCH("Prefix",tbGems[#Headers],0),FALSE),".",tbGemLevels[[#This Row],[Level]]," ",tbGemLevels[[#This Row],[Name]])</f>
        <v>6.14.316.20 Righteous Fire</v>
      </c>
      <c r="C1422" s="2" t="s">
        <v>925</v>
      </c>
      <c r="D1422" s="3">
        <v>20</v>
      </c>
      <c r="E1422" s="3">
        <v>70</v>
      </c>
      <c r="F1422" s="3">
        <v>68</v>
      </c>
      <c r="G1422" s="3">
        <v>0</v>
      </c>
      <c r="H1422" s="3">
        <v>98</v>
      </c>
      <c r="I1422" s="3"/>
      <c r="J1422" s="3"/>
      <c r="K1422" s="3"/>
      <c r="L1422" s="3"/>
      <c r="M1422" s="3"/>
      <c r="N1422" s="3"/>
      <c r="P1422" s="2"/>
      <c r="R1422" s="2"/>
      <c r="T1422" s="2"/>
      <c r="V1422" s="2"/>
    </row>
    <row r="1423" spans="2:22" ht="32.1" customHeight="1" x14ac:dyDescent="0.25">
      <c r="B1423" s="44" t="str">
        <f>_xlfn.CONCAT( VLOOKUP(tbGemLevels[[#This Row],[Name]],tbGems[],MATCH("Prefix",tbGems[#Headers],0),FALSE),".",tbGemLevels[[#This Row],[Level]]," ",tbGemLevels[[#This Row],[Name]])</f>
        <v>6.14.316.21 Righteous Fire</v>
      </c>
      <c r="C1423" s="2" t="s">
        <v>925</v>
      </c>
      <c r="D1423" s="3">
        <v>21</v>
      </c>
      <c r="E1423" s="3">
        <v>72</v>
      </c>
      <c r="F1423" s="3">
        <v>70</v>
      </c>
      <c r="G1423" s="3">
        <v>0</v>
      </c>
      <c r="H1423" s="3">
        <v>100</v>
      </c>
      <c r="I1423" s="3"/>
      <c r="J1423" s="3"/>
      <c r="K1423" s="3"/>
      <c r="L1423" s="3"/>
      <c r="M1423" s="3"/>
      <c r="N1423" s="3"/>
      <c r="P1423" s="2"/>
      <c r="R1423" s="2"/>
      <c r="T1423" s="2"/>
      <c r="V1423" s="2"/>
    </row>
    <row r="1424" spans="2:22" ht="32.1" customHeight="1" x14ac:dyDescent="0.25">
      <c r="B1424" s="44" t="str">
        <f>_xlfn.CONCAT( VLOOKUP(tbGemLevels[[#This Row],[Name]],tbGems[],MATCH("Prefix",tbGems[#Headers],0),FALSE),".",tbGemLevels[[#This Row],[Level]]," ",tbGemLevels[[#This Row],[Name]])</f>
        <v>6.14.316.22 Righteous Fire</v>
      </c>
      <c r="C1424" s="2" t="s">
        <v>925</v>
      </c>
      <c r="D1424" s="3">
        <v>22</v>
      </c>
      <c r="E1424" s="3">
        <v>74</v>
      </c>
      <c r="F1424" s="3" t="s">
        <v>269</v>
      </c>
      <c r="G1424" s="3">
        <v>0</v>
      </c>
      <c r="H1424" s="3" t="s">
        <v>269</v>
      </c>
      <c r="I1424" s="3"/>
      <c r="J1424" s="3"/>
      <c r="K1424" s="3"/>
      <c r="L1424" s="3"/>
      <c r="M1424" s="3"/>
      <c r="N1424" s="3"/>
      <c r="P1424" s="2"/>
      <c r="R1424" s="2"/>
      <c r="T1424" s="2"/>
      <c r="V1424" s="2"/>
    </row>
    <row r="1425" spans="2:22" ht="32.1" customHeight="1" x14ac:dyDescent="0.25">
      <c r="B1425" s="44" t="str">
        <f>_xlfn.CONCAT( VLOOKUP(tbGemLevels[[#This Row],[Name]],tbGems[],MATCH("Prefix",tbGems[#Headers],0),FALSE),".",tbGemLevels[[#This Row],[Level]]," ",tbGemLevels[[#This Row],[Name]])</f>
        <v>6.14.316.23 Righteous Fire</v>
      </c>
      <c r="C1425" s="2" t="s">
        <v>925</v>
      </c>
      <c r="D1425" s="3">
        <v>23</v>
      </c>
      <c r="E1425" s="3">
        <v>76</v>
      </c>
      <c r="F1425" s="3" t="s">
        <v>269</v>
      </c>
      <c r="G1425" s="3">
        <v>0</v>
      </c>
      <c r="H1425" s="3" t="s">
        <v>269</v>
      </c>
      <c r="I1425" s="3"/>
      <c r="J1425" s="3"/>
      <c r="K1425" s="3"/>
      <c r="L1425" s="3"/>
      <c r="M1425" s="3"/>
      <c r="N1425" s="3"/>
      <c r="P1425" s="2"/>
      <c r="R1425" s="2"/>
      <c r="T1425" s="2"/>
      <c r="V1425" s="2"/>
    </row>
    <row r="1426" spans="2:22" ht="32.1" customHeight="1" x14ac:dyDescent="0.25">
      <c r="B1426" s="44" t="str">
        <f>_xlfn.CONCAT( VLOOKUP(tbGemLevels[[#This Row],[Name]],tbGems[],MATCH("Prefix",tbGems[#Headers],0),FALSE),".",tbGemLevels[[#This Row],[Level]]," ",tbGemLevels[[#This Row],[Name]])</f>
        <v>6.14.316.24 Righteous Fire</v>
      </c>
      <c r="C1426" s="2" t="s">
        <v>925</v>
      </c>
      <c r="D1426" s="3">
        <v>24</v>
      </c>
      <c r="E1426" s="3">
        <v>78</v>
      </c>
      <c r="F1426" s="3" t="s">
        <v>269</v>
      </c>
      <c r="G1426" s="3">
        <v>0</v>
      </c>
      <c r="H1426" s="3" t="s">
        <v>269</v>
      </c>
      <c r="I1426" s="3"/>
      <c r="J1426" s="3"/>
      <c r="K1426" s="3"/>
      <c r="L1426" s="3"/>
      <c r="M1426" s="3"/>
      <c r="N1426" s="3"/>
      <c r="P1426" s="2"/>
      <c r="R1426" s="2"/>
      <c r="T1426" s="2"/>
      <c r="V1426" s="2"/>
    </row>
    <row r="1427" spans="2:22" ht="32.1" customHeight="1" x14ac:dyDescent="0.25">
      <c r="B1427" s="44" t="str">
        <f>_xlfn.CONCAT( VLOOKUP(tbGemLevels[[#This Row],[Name]],tbGems[],MATCH("Prefix",tbGems[#Headers],0),FALSE),".",tbGemLevels[[#This Row],[Level]]," ",tbGemLevels[[#This Row],[Name]])</f>
        <v>6.14.316.25 Righteous Fire</v>
      </c>
      <c r="C1427" s="2" t="s">
        <v>925</v>
      </c>
      <c r="D1427" s="3">
        <v>25</v>
      </c>
      <c r="E1427" s="3">
        <v>80</v>
      </c>
      <c r="F1427" s="3" t="s">
        <v>269</v>
      </c>
      <c r="G1427" s="3">
        <v>0</v>
      </c>
      <c r="H1427" s="3" t="s">
        <v>269</v>
      </c>
      <c r="I1427" s="3"/>
      <c r="J1427" s="3"/>
      <c r="K1427" s="3"/>
      <c r="L1427" s="3"/>
      <c r="M1427" s="3"/>
      <c r="N1427" s="3"/>
      <c r="P1427" s="2"/>
      <c r="R1427" s="2"/>
      <c r="T1427" s="2"/>
      <c r="V1427" s="2"/>
    </row>
    <row r="1428" spans="2:22" ht="32.1" customHeight="1" x14ac:dyDescent="0.25">
      <c r="B1428" s="44" t="str">
        <f>_xlfn.CONCAT( VLOOKUP(tbGemLevels[[#This Row],[Name]],tbGems[],MATCH("Prefix",tbGems[#Headers],0),FALSE),".",tbGemLevels[[#This Row],[Level]]," ",tbGemLevels[[#This Row],[Name]])</f>
        <v>6.14.316.26 Righteous Fire</v>
      </c>
      <c r="C1428" s="2" t="s">
        <v>925</v>
      </c>
      <c r="D1428" s="3">
        <v>26</v>
      </c>
      <c r="E1428" s="3">
        <v>82</v>
      </c>
      <c r="F1428" s="3" t="s">
        <v>269</v>
      </c>
      <c r="G1428" s="3">
        <v>0</v>
      </c>
      <c r="H1428" s="3" t="s">
        <v>269</v>
      </c>
      <c r="I1428" s="3"/>
      <c r="J1428" s="3"/>
      <c r="K1428" s="3"/>
      <c r="L1428" s="3"/>
      <c r="M1428" s="3"/>
      <c r="N1428" s="3"/>
      <c r="P1428" s="2"/>
      <c r="R1428" s="2"/>
      <c r="T1428" s="2"/>
      <c r="V1428" s="2"/>
    </row>
    <row r="1429" spans="2:22" ht="32.1" customHeight="1" x14ac:dyDescent="0.25">
      <c r="B1429" s="44" t="str">
        <f>_xlfn.CONCAT( VLOOKUP(tbGemLevels[[#This Row],[Name]],tbGems[],MATCH("Prefix",tbGems[#Headers],0),FALSE),".",tbGemLevels[[#This Row],[Level]]," ",tbGemLevels[[#This Row],[Name]])</f>
        <v>6.14.316.27 Righteous Fire</v>
      </c>
      <c r="C1429" s="2" t="s">
        <v>925</v>
      </c>
      <c r="D1429" s="3">
        <v>27</v>
      </c>
      <c r="E1429" s="3">
        <v>84</v>
      </c>
      <c r="F1429" s="3" t="s">
        <v>269</v>
      </c>
      <c r="G1429" s="3">
        <v>0</v>
      </c>
      <c r="H1429" s="3" t="s">
        <v>269</v>
      </c>
      <c r="I1429" s="3"/>
      <c r="J1429" s="3"/>
      <c r="K1429" s="3"/>
      <c r="L1429" s="3"/>
      <c r="M1429" s="3"/>
      <c r="N1429" s="3"/>
      <c r="P1429" s="2"/>
      <c r="R1429" s="2"/>
      <c r="T1429" s="2"/>
      <c r="V1429" s="2"/>
    </row>
    <row r="1430" spans="2:22" ht="32.1" customHeight="1" x14ac:dyDescent="0.25">
      <c r="B1430" s="44" t="str">
        <f>_xlfn.CONCAT( VLOOKUP(tbGemLevels[[#This Row],[Name]],tbGems[],MATCH("Prefix",tbGems[#Headers],0),FALSE),".",tbGemLevels[[#This Row],[Level]]," ",tbGemLevels[[#This Row],[Name]])</f>
        <v>6.14.316.28 Righteous Fire</v>
      </c>
      <c r="C1430" s="2" t="s">
        <v>925</v>
      </c>
      <c r="D1430" s="3">
        <v>28</v>
      </c>
      <c r="E1430" s="3">
        <v>86</v>
      </c>
      <c r="F1430" s="3" t="s">
        <v>269</v>
      </c>
      <c r="G1430" s="3">
        <v>0</v>
      </c>
      <c r="H1430" s="3" t="s">
        <v>269</v>
      </c>
      <c r="I1430" s="3"/>
      <c r="J1430" s="3"/>
      <c r="K1430" s="3"/>
      <c r="L1430" s="3"/>
      <c r="M1430" s="3"/>
      <c r="N1430" s="3"/>
      <c r="P1430" s="2"/>
      <c r="R1430" s="2"/>
      <c r="T1430" s="2"/>
      <c r="V1430" s="2"/>
    </row>
    <row r="1431" spans="2:22" ht="32.1" customHeight="1" x14ac:dyDescent="0.25">
      <c r="B1431" s="44" t="str">
        <f>_xlfn.CONCAT( VLOOKUP(tbGemLevels[[#This Row],[Name]],tbGems[],MATCH("Prefix",tbGems[#Headers],0),FALSE),".",tbGemLevels[[#This Row],[Level]]," ",tbGemLevels[[#This Row],[Name]])</f>
        <v>6.14.316.29 Righteous Fire</v>
      </c>
      <c r="C1431" s="2" t="s">
        <v>925</v>
      </c>
      <c r="D1431" s="3">
        <v>29</v>
      </c>
      <c r="E1431" s="3">
        <v>88</v>
      </c>
      <c r="F1431" s="3" t="s">
        <v>269</v>
      </c>
      <c r="G1431" s="3">
        <v>0</v>
      </c>
      <c r="H1431" s="3" t="s">
        <v>269</v>
      </c>
      <c r="I1431" s="3"/>
      <c r="J1431" s="3"/>
      <c r="K1431" s="3"/>
      <c r="L1431" s="3"/>
      <c r="M1431" s="3"/>
      <c r="N1431" s="3"/>
      <c r="P1431" s="2"/>
      <c r="R1431" s="2"/>
      <c r="T1431" s="2"/>
      <c r="V1431" s="2"/>
    </row>
    <row r="1432" spans="2:22" ht="32.1" customHeight="1" x14ac:dyDescent="0.25">
      <c r="B1432" s="44" t="str">
        <f>_xlfn.CONCAT( VLOOKUP(tbGemLevels[[#This Row],[Name]],tbGems[],MATCH("Prefix",tbGems[#Headers],0),FALSE),".",tbGemLevels[[#This Row],[Level]]," ",tbGemLevels[[#This Row],[Name]])</f>
        <v>6.14.316.30 Righteous Fire</v>
      </c>
      <c r="C1432" s="2" t="s">
        <v>925</v>
      </c>
      <c r="D1432" s="3">
        <v>30</v>
      </c>
      <c r="E1432" s="3">
        <v>90</v>
      </c>
      <c r="F1432" s="3" t="s">
        <v>269</v>
      </c>
      <c r="G1432" s="3">
        <v>0</v>
      </c>
      <c r="H1432" s="3" t="s">
        <v>269</v>
      </c>
      <c r="I1432" s="3"/>
      <c r="J1432" s="3"/>
      <c r="K1432" s="3"/>
      <c r="L1432" s="3"/>
      <c r="M1432" s="3"/>
      <c r="N1432" s="3"/>
      <c r="P1432" s="2"/>
      <c r="R1432" s="2"/>
      <c r="T1432" s="2"/>
      <c r="V1432" s="2"/>
    </row>
    <row r="1433" spans="2:22" ht="32.1" customHeight="1" x14ac:dyDescent="0.25">
      <c r="B1433" s="44" t="str">
        <f>_xlfn.CONCAT( VLOOKUP(tbGemLevels[[#This Row],[Name]],tbGems[],MATCH("Prefix",tbGems[#Headers],0),FALSE),".",tbGemLevels[[#This Row],[Level]]," ",tbGemLevels[[#This Row],[Name]])</f>
        <v>6.14.316.31 Righteous Fire</v>
      </c>
      <c r="C1433" s="2" t="s">
        <v>925</v>
      </c>
      <c r="D1433" s="3">
        <v>31</v>
      </c>
      <c r="E1433" s="3">
        <v>91</v>
      </c>
      <c r="F1433" s="3" t="s">
        <v>269</v>
      </c>
      <c r="G1433" s="3">
        <v>0</v>
      </c>
      <c r="H1433" s="3" t="s">
        <v>269</v>
      </c>
      <c r="I1433" s="3"/>
      <c r="J1433" s="3"/>
      <c r="K1433" s="3"/>
      <c r="L1433" s="3"/>
      <c r="M1433" s="3"/>
      <c r="N1433" s="3"/>
      <c r="P1433" s="2"/>
      <c r="R1433" s="2"/>
      <c r="T1433" s="2"/>
      <c r="V1433" s="2"/>
    </row>
    <row r="1434" spans="2:22" ht="32.1" customHeight="1" x14ac:dyDescent="0.25">
      <c r="B1434" s="44" t="str">
        <f>_xlfn.CONCAT( VLOOKUP(tbGemLevels[[#This Row],[Name]],tbGems[],MATCH("Prefix",tbGems[#Headers],0),FALSE),".",tbGemLevels[[#This Row],[Level]]," ",tbGemLevels[[#This Row],[Name]])</f>
        <v>6.14.316.32 Righteous Fire</v>
      </c>
      <c r="C1434" s="2" t="s">
        <v>925</v>
      </c>
      <c r="D1434" s="3">
        <v>32</v>
      </c>
      <c r="E1434" s="3">
        <v>92</v>
      </c>
      <c r="F1434" s="3" t="s">
        <v>269</v>
      </c>
      <c r="G1434" s="3">
        <v>0</v>
      </c>
      <c r="H1434" s="3" t="s">
        <v>269</v>
      </c>
      <c r="I1434" s="3"/>
      <c r="J1434" s="3"/>
      <c r="K1434" s="3"/>
      <c r="L1434" s="3"/>
      <c r="M1434" s="3"/>
      <c r="N1434" s="3"/>
      <c r="P1434" s="2"/>
      <c r="R1434" s="2"/>
      <c r="T1434" s="2"/>
      <c r="V1434" s="2"/>
    </row>
    <row r="1435" spans="2:22" ht="32.1" customHeight="1" x14ac:dyDescent="0.25">
      <c r="B1435" s="44" t="str">
        <f>_xlfn.CONCAT( VLOOKUP(tbGemLevels[[#This Row],[Name]],tbGems[],MATCH("Prefix",tbGems[#Headers],0),FALSE),".",tbGemLevels[[#This Row],[Level]]," ",tbGemLevels[[#This Row],[Name]])</f>
        <v>6.14.316.33 Righteous Fire</v>
      </c>
      <c r="C1435" s="2" t="s">
        <v>925</v>
      </c>
      <c r="D1435" s="3">
        <v>33</v>
      </c>
      <c r="E1435" s="3">
        <v>93</v>
      </c>
      <c r="F1435" s="3" t="s">
        <v>269</v>
      </c>
      <c r="G1435" s="3">
        <v>0</v>
      </c>
      <c r="H1435" s="3" t="s">
        <v>269</v>
      </c>
      <c r="I1435" s="3"/>
      <c r="J1435" s="3"/>
      <c r="K1435" s="3"/>
      <c r="L1435" s="3"/>
      <c r="M1435" s="3"/>
      <c r="N1435" s="3"/>
      <c r="P1435" s="2"/>
      <c r="R1435" s="2"/>
      <c r="T1435" s="2"/>
      <c r="V1435" s="2"/>
    </row>
    <row r="1436" spans="2:22" ht="32.1" customHeight="1" x14ac:dyDescent="0.25">
      <c r="B1436" s="44" t="str">
        <f>_xlfn.CONCAT( VLOOKUP(tbGemLevels[[#This Row],[Name]],tbGems[],MATCH("Prefix",tbGems[#Headers],0),FALSE),".",tbGemLevels[[#This Row],[Level]]," ",tbGemLevels[[#This Row],[Name]])</f>
        <v>6.14.316.34 Righteous Fire</v>
      </c>
      <c r="C1436" s="2" t="s">
        <v>925</v>
      </c>
      <c r="D1436" s="3">
        <v>34</v>
      </c>
      <c r="E1436" s="3">
        <v>94</v>
      </c>
      <c r="F1436" s="3" t="s">
        <v>269</v>
      </c>
      <c r="G1436" s="3">
        <v>0</v>
      </c>
      <c r="H1436" s="3" t="s">
        <v>269</v>
      </c>
      <c r="I1436" s="3"/>
      <c r="J1436" s="3"/>
      <c r="K1436" s="3"/>
      <c r="L1436" s="3"/>
      <c r="M1436" s="3"/>
      <c r="N1436" s="3"/>
      <c r="P1436" s="2"/>
      <c r="R1436" s="2"/>
      <c r="T1436" s="2"/>
      <c r="V1436" s="2"/>
    </row>
    <row r="1437" spans="2:22" ht="32.1" customHeight="1" x14ac:dyDescent="0.25">
      <c r="B1437" s="44" t="str">
        <f>_xlfn.CONCAT( VLOOKUP(tbGemLevels[[#This Row],[Name]],tbGems[],MATCH("Prefix",tbGems[#Headers],0),FALSE),".",tbGemLevels[[#This Row],[Level]]," ",tbGemLevels[[#This Row],[Name]])</f>
        <v>6.14.316.35 Righteous Fire</v>
      </c>
      <c r="C1437" s="2" t="s">
        <v>925</v>
      </c>
      <c r="D1437" s="3">
        <v>35</v>
      </c>
      <c r="E1437" s="3">
        <v>95</v>
      </c>
      <c r="F1437" s="3" t="s">
        <v>269</v>
      </c>
      <c r="G1437" s="3">
        <v>0</v>
      </c>
      <c r="H1437" s="3" t="s">
        <v>269</v>
      </c>
      <c r="I1437" s="3"/>
      <c r="J1437" s="3"/>
      <c r="K1437" s="3"/>
      <c r="L1437" s="3"/>
      <c r="M1437" s="3"/>
      <c r="N1437" s="3"/>
      <c r="P1437" s="2"/>
      <c r="R1437" s="2"/>
      <c r="T1437" s="2"/>
      <c r="V1437" s="2"/>
    </row>
    <row r="1438" spans="2:22" ht="32.1" customHeight="1" x14ac:dyDescent="0.25">
      <c r="B1438" s="44" t="str">
        <f>_xlfn.CONCAT( VLOOKUP(tbGemLevels[[#This Row],[Name]],tbGems[],MATCH("Prefix",tbGems[#Headers],0),FALSE),".",tbGemLevels[[#This Row],[Level]]," ",tbGemLevels[[#This Row],[Name]])</f>
        <v>6.14.316.36 Righteous Fire</v>
      </c>
      <c r="C1438" s="2" t="s">
        <v>925</v>
      </c>
      <c r="D1438" s="3">
        <v>36</v>
      </c>
      <c r="E1438" s="3">
        <v>96</v>
      </c>
      <c r="F1438" s="3" t="s">
        <v>269</v>
      </c>
      <c r="G1438" s="3">
        <v>0</v>
      </c>
      <c r="H1438" s="3" t="s">
        <v>269</v>
      </c>
      <c r="I1438" s="3"/>
      <c r="J1438" s="3"/>
      <c r="K1438" s="3"/>
      <c r="L1438" s="3"/>
      <c r="M1438" s="3"/>
      <c r="N1438" s="3"/>
      <c r="P1438" s="2"/>
      <c r="R1438" s="2"/>
      <c r="T1438" s="2"/>
      <c r="V1438" s="2"/>
    </row>
    <row r="1439" spans="2:22" ht="32.1" customHeight="1" x14ac:dyDescent="0.25">
      <c r="B1439" s="44" t="str">
        <f>_xlfn.CONCAT( VLOOKUP(tbGemLevels[[#This Row],[Name]],tbGems[],MATCH("Prefix",tbGems[#Headers],0),FALSE),".",tbGemLevels[[#This Row],[Level]]," ",tbGemLevels[[#This Row],[Name]])</f>
        <v>6.14.316.37 Righteous Fire</v>
      </c>
      <c r="C1439" s="2" t="s">
        <v>925</v>
      </c>
      <c r="D1439" s="3">
        <v>37</v>
      </c>
      <c r="E1439" s="3">
        <v>97</v>
      </c>
      <c r="F1439" s="3" t="s">
        <v>269</v>
      </c>
      <c r="G1439" s="3">
        <v>0</v>
      </c>
      <c r="H1439" s="3" t="s">
        <v>269</v>
      </c>
      <c r="I1439" s="3"/>
      <c r="J1439" s="3"/>
      <c r="K1439" s="3"/>
      <c r="L1439" s="3"/>
      <c r="M1439" s="3"/>
      <c r="N1439" s="3"/>
      <c r="P1439" s="2"/>
      <c r="R1439" s="2"/>
      <c r="T1439" s="2"/>
      <c r="V1439" s="2"/>
    </row>
    <row r="1440" spans="2:22" ht="32.1" customHeight="1" x14ac:dyDescent="0.25">
      <c r="B1440" s="44" t="str">
        <f>_xlfn.CONCAT( VLOOKUP(tbGemLevels[[#This Row],[Name]],tbGems[],MATCH("Prefix",tbGems[#Headers],0),FALSE),".",tbGemLevels[[#This Row],[Level]]," ",tbGemLevels[[#This Row],[Name]])</f>
        <v>6.14.316.38 Righteous Fire</v>
      </c>
      <c r="C1440" s="2" t="s">
        <v>925</v>
      </c>
      <c r="D1440" s="3">
        <v>38</v>
      </c>
      <c r="E1440" s="3">
        <v>98</v>
      </c>
      <c r="F1440" s="3" t="s">
        <v>269</v>
      </c>
      <c r="G1440" s="3">
        <v>0</v>
      </c>
      <c r="H1440" s="3" t="s">
        <v>269</v>
      </c>
      <c r="I1440" s="3"/>
      <c r="J1440" s="3"/>
      <c r="K1440" s="3"/>
      <c r="L1440" s="3"/>
      <c r="M1440" s="3"/>
      <c r="N1440" s="3"/>
      <c r="P1440" s="2"/>
      <c r="R1440" s="2"/>
      <c r="T1440" s="2"/>
      <c r="V1440" s="2"/>
    </row>
    <row r="1441" spans="2:22" ht="32.1" customHeight="1" x14ac:dyDescent="0.25">
      <c r="B1441" s="44" t="str">
        <f>_xlfn.CONCAT( VLOOKUP(tbGemLevels[[#This Row],[Name]],tbGems[],MATCH("Prefix",tbGems[#Headers],0),FALSE),".",tbGemLevels[[#This Row],[Level]]," ",tbGemLevels[[#This Row],[Name]])</f>
        <v>6.14.316.39 Righteous Fire</v>
      </c>
      <c r="C1441" s="2" t="s">
        <v>925</v>
      </c>
      <c r="D1441" s="3">
        <v>39</v>
      </c>
      <c r="E1441" s="3">
        <v>99</v>
      </c>
      <c r="F1441" s="3" t="s">
        <v>269</v>
      </c>
      <c r="G1441" s="3">
        <v>0</v>
      </c>
      <c r="H1441" s="3" t="s">
        <v>269</v>
      </c>
      <c r="I1441" s="3"/>
      <c r="J1441" s="3"/>
      <c r="K1441" s="3"/>
      <c r="L1441" s="3"/>
      <c r="M1441" s="3"/>
      <c r="N1441" s="3"/>
      <c r="P1441" s="2"/>
      <c r="R1441" s="2"/>
      <c r="T1441" s="2"/>
      <c r="V1441" s="2"/>
    </row>
    <row r="1442" spans="2:22" ht="32.1" customHeight="1" x14ac:dyDescent="0.25">
      <c r="B1442" s="44" t="str">
        <f>_xlfn.CONCAT( VLOOKUP(tbGemLevels[[#This Row],[Name]],tbGems[],MATCH("Prefix",tbGems[#Headers],0),FALSE),".",tbGemLevels[[#This Row],[Level]]," ",tbGemLevels[[#This Row],[Name]])</f>
        <v>6.14.316.40 Righteous Fire</v>
      </c>
      <c r="C1442" s="2" t="s">
        <v>925</v>
      </c>
      <c r="D1442" s="3">
        <v>40</v>
      </c>
      <c r="E1442" s="3">
        <v>100</v>
      </c>
      <c r="F1442" s="3" t="s">
        <v>269</v>
      </c>
      <c r="G1442" s="3">
        <v>0</v>
      </c>
      <c r="H1442" s="3" t="s">
        <v>269</v>
      </c>
      <c r="I1442" s="3"/>
      <c r="J1442" s="3"/>
      <c r="K1442" s="3"/>
      <c r="L1442" s="3"/>
      <c r="M1442" s="3"/>
      <c r="N1442" s="3"/>
      <c r="P1442" s="2"/>
      <c r="R1442" s="2"/>
      <c r="T1442" s="2"/>
      <c r="V1442" s="2"/>
    </row>
    <row r="1443" spans="2:22" ht="32.1" customHeight="1" x14ac:dyDescent="0.25">
      <c r="B1443" s="44" t="str">
        <f>_xlfn.CONCAT( VLOOKUP(tbGemLevels[[#This Row],[Name]],tbGems[],MATCH("Prefix",tbGems[#Headers],0),FALSE),".",tbGemLevels[[#This Row],[Level]]," ",tbGemLevels[[#This Row],[Name]])</f>
        <v>6.14.157.1 Enfeeble</v>
      </c>
      <c r="C1443" s="2" t="s">
        <v>891</v>
      </c>
      <c r="D1443" s="3">
        <v>1</v>
      </c>
      <c r="E1443" s="3">
        <v>24</v>
      </c>
      <c r="F1443" s="3">
        <v>0</v>
      </c>
      <c r="G1443" s="3">
        <v>0</v>
      </c>
      <c r="H1443" s="3">
        <v>58</v>
      </c>
      <c r="I1443" s="3"/>
      <c r="J1443" s="3"/>
      <c r="K1443" s="3"/>
      <c r="L1443" s="3"/>
      <c r="M1443" s="3"/>
      <c r="N1443" s="3"/>
      <c r="P1443" s="2"/>
      <c r="R1443" s="2"/>
      <c r="T1443" s="2"/>
      <c r="V1443" s="2"/>
    </row>
    <row r="1444" spans="2:22" ht="32.1" customHeight="1" x14ac:dyDescent="0.25">
      <c r="B1444" s="44" t="str">
        <f>_xlfn.CONCAT( VLOOKUP(tbGemLevels[[#This Row],[Name]],tbGems[],MATCH("Prefix",tbGems[#Headers],0),FALSE),".",tbGemLevels[[#This Row],[Level]]," ",tbGemLevels[[#This Row],[Name]])</f>
        <v>6.14.157.2 Enfeeble</v>
      </c>
      <c r="C1444" s="2" t="s">
        <v>891</v>
      </c>
      <c r="D1444" s="3">
        <v>2</v>
      </c>
      <c r="E1444" s="3">
        <v>27</v>
      </c>
      <c r="F1444" s="3">
        <v>0</v>
      </c>
      <c r="G1444" s="3">
        <v>0</v>
      </c>
      <c r="H1444" s="3">
        <v>64</v>
      </c>
      <c r="I1444" s="3"/>
      <c r="J1444" s="3"/>
      <c r="K1444" s="3"/>
      <c r="L1444" s="3"/>
      <c r="M1444" s="3"/>
      <c r="N1444" s="3"/>
      <c r="P1444" s="2"/>
      <c r="R1444" s="2"/>
      <c r="T1444" s="2"/>
      <c r="V1444" s="2"/>
    </row>
    <row r="1445" spans="2:22" ht="32.1" customHeight="1" x14ac:dyDescent="0.25">
      <c r="B1445" s="44" t="str">
        <f>_xlfn.CONCAT( VLOOKUP(tbGemLevels[[#This Row],[Name]],tbGems[],MATCH("Prefix",tbGems[#Headers],0),FALSE),".",tbGemLevels[[#This Row],[Level]]," ",tbGemLevels[[#This Row],[Name]])</f>
        <v>6.14.157.3 Enfeeble</v>
      </c>
      <c r="C1445" s="2" t="s">
        <v>891</v>
      </c>
      <c r="D1445" s="3">
        <v>3</v>
      </c>
      <c r="E1445" s="3">
        <v>30</v>
      </c>
      <c r="F1445" s="3">
        <v>0</v>
      </c>
      <c r="G1445" s="3">
        <v>0</v>
      </c>
      <c r="H1445" s="3">
        <v>71</v>
      </c>
      <c r="I1445" s="3"/>
      <c r="J1445" s="3"/>
      <c r="K1445" s="3"/>
      <c r="L1445" s="3"/>
      <c r="M1445" s="3"/>
      <c r="N1445" s="3"/>
      <c r="P1445" s="2"/>
      <c r="R1445" s="2"/>
      <c r="T1445" s="2"/>
      <c r="V1445" s="2"/>
    </row>
    <row r="1446" spans="2:22" ht="32.1" customHeight="1" x14ac:dyDescent="0.25">
      <c r="B1446" s="44" t="str">
        <f>_xlfn.CONCAT( VLOOKUP(tbGemLevels[[#This Row],[Name]],tbGems[],MATCH("Prefix",tbGems[#Headers],0),FALSE),".",tbGemLevels[[#This Row],[Level]]," ",tbGemLevels[[#This Row],[Name]])</f>
        <v>6.14.157.4 Enfeeble</v>
      </c>
      <c r="C1446" s="2" t="s">
        <v>891</v>
      </c>
      <c r="D1446" s="3">
        <v>4</v>
      </c>
      <c r="E1446" s="3">
        <v>33</v>
      </c>
      <c r="F1446" s="3">
        <v>0</v>
      </c>
      <c r="G1446" s="3">
        <v>0</v>
      </c>
      <c r="H1446" s="3">
        <v>77</v>
      </c>
      <c r="I1446" s="3"/>
      <c r="J1446" s="3"/>
      <c r="K1446" s="3"/>
      <c r="L1446" s="3"/>
      <c r="M1446" s="3"/>
      <c r="N1446" s="3"/>
      <c r="P1446" s="2"/>
      <c r="R1446" s="2"/>
      <c r="T1446" s="2"/>
      <c r="V1446" s="2"/>
    </row>
    <row r="1447" spans="2:22" ht="32.1" customHeight="1" x14ac:dyDescent="0.25">
      <c r="B1447" s="44" t="str">
        <f>_xlfn.CONCAT( VLOOKUP(tbGemLevels[[#This Row],[Name]],tbGems[],MATCH("Prefix",tbGems[#Headers],0),FALSE),".",tbGemLevels[[#This Row],[Level]]," ",tbGemLevels[[#This Row],[Name]])</f>
        <v>6.14.157.5 Enfeeble</v>
      </c>
      <c r="C1447" s="2" t="s">
        <v>891</v>
      </c>
      <c r="D1447" s="3">
        <v>5</v>
      </c>
      <c r="E1447" s="3">
        <v>36</v>
      </c>
      <c r="F1447" s="3">
        <v>0</v>
      </c>
      <c r="G1447" s="3">
        <v>0</v>
      </c>
      <c r="H1447" s="3">
        <v>83</v>
      </c>
      <c r="I1447" s="3"/>
      <c r="J1447" s="3"/>
      <c r="K1447" s="3"/>
      <c r="L1447" s="3"/>
      <c r="M1447" s="3"/>
      <c r="N1447" s="3"/>
      <c r="P1447" s="2"/>
      <c r="R1447" s="2"/>
      <c r="T1447" s="2"/>
      <c r="V1447" s="2"/>
    </row>
    <row r="1448" spans="2:22" ht="32.1" customHeight="1" x14ac:dyDescent="0.25">
      <c r="B1448" s="44" t="str">
        <f>_xlfn.CONCAT( VLOOKUP(tbGemLevels[[#This Row],[Name]],tbGems[],MATCH("Prefix",tbGems[#Headers],0),FALSE),".",tbGemLevels[[#This Row],[Level]]," ",tbGemLevels[[#This Row],[Name]])</f>
        <v>6.14.157.6 Enfeeble</v>
      </c>
      <c r="C1448" s="2" t="s">
        <v>891</v>
      </c>
      <c r="D1448" s="3">
        <v>6</v>
      </c>
      <c r="E1448" s="3">
        <v>39</v>
      </c>
      <c r="F1448" s="3">
        <v>0</v>
      </c>
      <c r="G1448" s="3">
        <v>0</v>
      </c>
      <c r="H1448" s="3">
        <v>90</v>
      </c>
      <c r="I1448" s="3"/>
      <c r="J1448" s="3"/>
      <c r="K1448" s="3"/>
      <c r="L1448" s="3"/>
      <c r="M1448" s="3"/>
      <c r="N1448" s="3"/>
      <c r="P1448" s="2"/>
      <c r="R1448" s="2"/>
      <c r="T1448" s="2"/>
      <c r="V1448" s="2"/>
    </row>
    <row r="1449" spans="2:22" ht="32.1" customHeight="1" x14ac:dyDescent="0.25">
      <c r="B1449" s="44" t="str">
        <f>_xlfn.CONCAT( VLOOKUP(tbGemLevels[[#This Row],[Name]],tbGems[],MATCH("Prefix",tbGems[#Headers],0),FALSE),".",tbGemLevels[[#This Row],[Level]]," ",tbGemLevels[[#This Row],[Name]])</f>
        <v>6.14.157.7 Enfeeble</v>
      </c>
      <c r="C1449" s="2" t="s">
        <v>891</v>
      </c>
      <c r="D1449" s="3">
        <v>7</v>
      </c>
      <c r="E1449" s="3">
        <v>42</v>
      </c>
      <c r="F1449" s="3">
        <v>0</v>
      </c>
      <c r="G1449" s="3">
        <v>0</v>
      </c>
      <c r="H1449" s="3">
        <v>96</v>
      </c>
      <c r="I1449" s="3"/>
      <c r="J1449" s="3"/>
      <c r="K1449" s="3"/>
      <c r="L1449" s="3"/>
      <c r="M1449" s="3"/>
      <c r="N1449" s="3"/>
      <c r="P1449" s="2"/>
      <c r="R1449" s="2"/>
      <c r="T1449" s="2"/>
      <c r="V1449" s="2"/>
    </row>
    <row r="1450" spans="2:22" ht="32.1" customHeight="1" x14ac:dyDescent="0.25">
      <c r="B1450" s="44" t="str">
        <f>_xlfn.CONCAT( VLOOKUP(tbGemLevels[[#This Row],[Name]],tbGems[],MATCH("Prefix",tbGems[#Headers],0),FALSE),".",tbGemLevels[[#This Row],[Level]]," ",tbGemLevels[[#This Row],[Name]])</f>
        <v>6.14.157.8 Enfeeble</v>
      </c>
      <c r="C1450" s="2" t="s">
        <v>891</v>
      </c>
      <c r="D1450" s="3">
        <v>8</v>
      </c>
      <c r="E1450" s="3">
        <v>45</v>
      </c>
      <c r="F1450" s="3">
        <v>0</v>
      </c>
      <c r="G1450" s="3">
        <v>0</v>
      </c>
      <c r="H1450" s="3">
        <v>102</v>
      </c>
      <c r="I1450" s="3"/>
      <c r="J1450" s="3"/>
      <c r="K1450" s="3"/>
      <c r="L1450" s="3"/>
      <c r="M1450" s="3"/>
      <c r="N1450" s="3"/>
      <c r="P1450" s="2"/>
      <c r="R1450" s="2"/>
      <c r="T1450" s="2"/>
      <c r="V1450" s="2"/>
    </row>
    <row r="1451" spans="2:22" ht="32.1" customHeight="1" x14ac:dyDescent="0.25">
      <c r="B1451" s="44" t="str">
        <f>_xlfn.CONCAT( VLOOKUP(tbGemLevels[[#This Row],[Name]],tbGems[],MATCH("Prefix",tbGems[#Headers],0),FALSE),".",tbGemLevels[[#This Row],[Level]]," ",tbGemLevels[[#This Row],[Name]])</f>
        <v>6.14.157.9 Enfeeble</v>
      </c>
      <c r="C1451" s="2" t="s">
        <v>891</v>
      </c>
      <c r="D1451" s="3">
        <v>9</v>
      </c>
      <c r="E1451" s="3">
        <v>48</v>
      </c>
      <c r="F1451" s="3">
        <v>0</v>
      </c>
      <c r="G1451" s="3">
        <v>0</v>
      </c>
      <c r="H1451" s="3">
        <v>109</v>
      </c>
      <c r="I1451" s="3"/>
      <c r="J1451" s="3"/>
      <c r="K1451" s="3"/>
      <c r="L1451" s="3"/>
      <c r="M1451" s="3"/>
      <c r="N1451" s="3"/>
      <c r="P1451" s="2"/>
      <c r="R1451" s="2"/>
      <c r="T1451" s="2"/>
      <c r="V1451" s="2"/>
    </row>
    <row r="1452" spans="2:22" ht="32.1" customHeight="1" x14ac:dyDescent="0.25">
      <c r="B1452" s="44" t="str">
        <f>_xlfn.CONCAT( VLOOKUP(tbGemLevels[[#This Row],[Name]],tbGems[],MATCH("Prefix",tbGems[#Headers],0),FALSE),".",tbGemLevels[[#This Row],[Level]]," ",tbGemLevels[[#This Row],[Name]])</f>
        <v>6.14.157.10 Enfeeble</v>
      </c>
      <c r="C1452" s="2" t="s">
        <v>891</v>
      </c>
      <c r="D1452" s="3">
        <v>10</v>
      </c>
      <c r="E1452" s="3">
        <v>50</v>
      </c>
      <c r="F1452" s="3">
        <v>0</v>
      </c>
      <c r="G1452" s="3">
        <v>0</v>
      </c>
      <c r="H1452" s="3">
        <v>113</v>
      </c>
      <c r="I1452" s="3"/>
      <c r="J1452" s="3"/>
      <c r="K1452" s="3"/>
      <c r="L1452" s="3"/>
      <c r="M1452" s="3"/>
      <c r="N1452" s="3"/>
      <c r="P1452" s="2"/>
      <c r="R1452" s="2"/>
      <c r="T1452" s="2"/>
      <c r="V1452" s="2"/>
    </row>
    <row r="1453" spans="2:22" ht="32.1" customHeight="1" x14ac:dyDescent="0.25">
      <c r="B1453" s="44" t="str">
        <f>_xlfn.CONCAT( VLOOKUP(tbGemLevels[[#This Row],[Name]],tbGems[],MATCH("Prefix",tbGems[#Headers],0),FALSE),".",tbGemLevels[[#This Row],[Level]]," ",tbGemLevels[[#This Row],[Name]])</f>
        <v>6.14.157.11 Enfeeble</v>
      </c>
      <c r="C1453" s="2" t="s">
        <v>891</v>
      </c>
      <c r="D1453" s="3">
        <v>11</v>
      </c>
      <c r="E1453" s="3">
        <v>52</v>
      </c>
      <c r="F1453" s="3">
        <v>0</v>
      </c>
      <c r="G1453" s="3">
        <v>0</v>
      </c>
      <c r="H1453" s="3">
        <v>117</v>
      </c>
      <c r="I1453" s="3"/>
      <c r="J1453" s="3"/>
      <c r="K1453" s="3"/>
      <c r="L1453" s="3"/>
      <c r="M1453" s="3"/>
      <c r="N1453" s="3"/>
      <c r="P1453" s="2"/>
      <c r="R1453" s="2"/>
      <c r="T1453" s="2"/>
      <c r="V1453" s="2"/>
    </row>
    <row r="1454" spans="2:22" ht="32.1" customHeight="1" x14ac:dyDescent="0.25">
      <c r="B1454" s="44" t="str">
        <f>_xlfn.CONCAT( VLOOKUP(tbGemLevels[[#This Row],[Name]],tbGems[],MATCH("Prefix",tbGems[#Headers],0),FALSE),".",tbGemLevels[[#This Row],[Level]]," ",tbGemLevels[[#This Row],[Name]])</f>
        <v>6.14.157.12 Enfeeble</v>
      </c>
      <c r="C1454" s="2" t="s">
        <v>891</v>
      </c>
      <c r="D1454" s="3">
        <v>12</v>
      </c>
      <c r="E1454" s="3">
        <v>54</v>
      </c>
      <c r="F1454" s="3">
        <v>0</v>
      </c>
      <c r="G1454" s="3">
        <v>0</v>
      </c>
      <c r="H1454" s="3">
        <v>121</v>
      </c>
      <c r="I1454" s="3"/>
      <c r="J1454" s="3"/>
      <c r="K1454" s="3"/>
      <c r="L1454" s="3"/>
      <c r="M1454" s="3"/>
      <c r="N1454" s="3"/>
      <c r="P1454" s="2"/>
      <c r="R1454" s="2"/>
      <c r="T1454" s="2"/>
      <c r="V1454" s="2"/>
    </row>
    <row r="1455" spans="2:22" ht="32.1" customHeight="1" x14ac:dyDescent="0.25">
      <c r="B1455" s="44" t="str">
        <f>_xlfn.CONCAT( VLOOKUP(tbGemLevels[[#This Row],[Name]],tbGems[],MATCH("Prefix",tbGems[#Headers],0),FALSE),".",tbGemLevels[[#This Row],[Level]]," ",tbGemLevels[[#This Row],[Name]])</f>
        <v>6.14.157.13 Enfeeble</v>
      </c>
      <c r="C1455" s="2" t="s">
        <v>891</v>
      </c>
      <c r="D1455" s="3">
        <v>13</v>
      </c>
      <c r="E1455" s="3">
        <v>56</v>
      </c>
      <c r="F1455" s="3">
        <v>0</v>
      </c>
      <c r="G1455" s="3">
        <v>0</v>
      </c>
      <c r="H1455" s="3">
        <v>125</v>
      </c>
      <c r="I1455" s="3"/>
      <c r="J1455" s="3"/>
      <c r="K1455" s="3"/>
      <c r="L1455" s="3"/>
      <c r="M1455" s="3"/>
      <c r="N1455" s="3"/>
      <c r="P1455" s="2"/>
      <c r="R1455" s="2"/>
      <c r="T1455" s="2"/>
      <c r="V1455" s="2"/>
    </row>
    <row r="1456" spans="2:22" ht="32.1" customHeight="1" x14ac:dyDescent="0.25">
      <c r="B1456" s="44" t="str">
        <f>_xlfn.CONCAT( VLOOKUP(tbGemLevels[[#This Row],[Name]],tbGems[],MATCH("Prefix",tbGems[#Headers],0),FALSE),".",tbGemLevels[[#This Row],[Level]]," ",tbGemLevels[[#This Row],[Name]])</f>
        <v>6.14.157.14 Enfeeble</v>
      </c>
      <c r="C1456" s="2" t="s">
        <v>891</v>
      </c>
      <c r="D1456" s="3">
        <v>14</v>
      </c>
      <c r="E1456" s="3">
        <v>58</v>
      </c>
      <c r="F1456" s="3">
        <v>0</v>
      </c>
      <c r="G1456" s="3">
        <v>0</v>
      </c>
      <c r="H1456" s="3">
        <v>130</v>
      </c>
      <c r="I1456" s="3"/>
      <c r="J1456" s="3"/>
      <c r="K1456" s="3"/>
      <c r="L1456" s="3"/>
      <c r="M1456" s="3"/>
      <c r="N1456" s="3"/>
      <c r="P1456" s="2"/>
      <c r="R1456" s="2"/>
      <c r="T1456" s="2"/>
      <c r="V1456" s="2"/>
    </row>
    <row r="1457" spans="2:22" ht="32.1" customHeight="1" x14ac:dyDescent="0.25">
      <c r="B1457" s="44" t="str">
        <f>_xlfn.CONCAT( VLOOKUP(tbGemLevels[[#This Row],[Name]],tbGems[],MATCH("Prefix",tbGems[#Headers],0),FALSE),".",tbGemLevels[[#This Row],[Level]]," ",tbGemLevels[[#This Row],[Name]])</f>
        <v>6.14.157.15 Enfeeble</v>
      </c>
      <c r="C1457" s="2" t="s">
        <v>891</v>
      </c>
      <c r="D1457" s="3">
        <v>15</v>
      </c>
      <c r="E1457" s="3">
        <v>60</v>
      </c>
      <c r="F1457" s="3">
        <v>0</v>
      </c>
      <c r="G1457" s="3">
        <v>0</v>
      </c>
      <c r="H1457" s="3">
        <v>134</v>
      </c>
      <c r="I1457" s="3"/>
      <c r="J1457" s="3"/>
      <c r="K1457" s="3"/>
      <c r="L1457" s="3"/>
      <c r="M1457" s="3"/>
      <c r="N1457" s="3"/>
      <c r="P1457" s="2"/>
      <c r="R1457" s="2"/>
      <c r="T1457" s="2"/>
      <c r="V1457" s="2"/>
    </row>
    <row r="1458" spans="2:22" ht="32.1" customHeight="1" x14ac:dyDescent="0.25">
      <c r="B1458" s="44" t="str">
        <f>_xlfn.CONCAT( VLOOKUP(tbGemLevels[[#This Row],[Name]],tbGems[],MATCH("Prefix",tbGems[#Headers],0),FALSE),".",tbGemLevels[[#This Row],[Level]]," ",tbGemLevels[[#This Row],[Name]])</f>
        <v>6.14.157.16 Enfeeble</v>
      </c>
      <c r="C1458" s="2" t="s">
        <v>891</v>
      </c>
      <c r="D1458" s="3">
        <v>16</v>
      </c>
      <c r="E1458" s="3">
        <v>62</v>
      </c>
      <c r="F1458" s="3">
        <v>0</v>
      </c>
      <c r="G1458" s="3">
        <v>0</v>
      </c>
      <c r="H1458" s="3">
        <v>138</v>
      </c>
      <c r="I1458" s="3"/>
      <c r="J1458" s="3"/>
      <c r="K1458" s="3"/>
      <c r="L1458" s="3"/>
      <c r="M1458" s="3"/>
      <c r="N1458" s="3"/>
      <c r="P1458" s="2"/>
      <c r="R1458" s="2"/>
      <c r="T1458" s="2"/>
      <c r="V1458" s="2"/>
    </row>
    <row r="1459" spans="2:22" ht="32.1" customHeight="1" x14ac:dyDescent="0.25">
      <c r="B1459" s="44" t="str">
        <f>_xlfn.CONCAT( VLOOKUP(tbGemLevels[[#This Row],[Name]],tbGems[],MATCH("Prefix",tbGems[#Headers],0),FALSE),".",tbGemLevels[[#This Row],[Level]]," ",tbGemLevels[[#This Row],[Name]])</f>
        <v>6.14.157.17 Enfeeble</v>
      </c>
      <c r="C1459" s="2" t="s">
        <v>891</v>
      </c>
      <c r="D1459" s="3">
        <v>17</v>
      </c>
      <c r="E1459" s="3">
        <v>64</v>
      </c>
      <c r="F1459" s="3">
        <v>0</v>
      </c>
      <c r="G1459" s="3">
        <v>0</v>
      </c>
      <c r="H1459" s="3">
        <v>142</v>
      </c>
      <c r="I1459" s="3"/>
      <c r="J1459" s="3"/>
      <c r="K1459" s="3"/>
      <c r="L1459" s="3"/>
      <c r="M1459" s="3"/>
      <c r="N1459" s="3"/>
      <c r="P1459" s="2"/>
      <c r="R1459" s="2"/>
      <c r="T1459" s="2"/>
      <c r="V1459" s="2"/>
    </row>
    <row r="1460" spans="2:22" ht="32.1" customHeight="1" x14ac:dyDescent="0.25">
      <c r="B1460" s="44" t="str">
        <f>_xlfn.CONCAT( VLOOKUP(tbGemLevels[[#This Row],[Name]],tbGems[],MATCH("Prefix",tbGems[#Headers],0),FALSE),".",tbGemLevels[[#This Row],[Level]]," ",tbGemLevels[[#This Row],[Name]])</f>
        <v>6.14.157.18 Enfeeble</v>
      </c>
      <c r="C1460" s="2" t="s">
        <v>891</v>
      </c>
      <c r="D1460" s="3">
        <v>18</v>
      </c>
      <c r="E1460" s="3">
        <v>66</v>
      </c>
      <c r="F1460" s="3">
        <v>0</v>
      </c>
      <c r="G1460" s="3">
        <v>0</v>
      </c>
      <c r="H1460" s="3">
        <v>146</v>
      </c>
      <c r="I1460" s="3"/>
      <c r="J1460" s="3"/>
      <c r="K1460" s="3"/>
      <c r="L1460" s="3"/>
      <c r="M1460" s="3"/>
      <c r="N1460" s="3"/>
      <c r="P1460" s="2"/>
      <c r="R1460" s="2"/>
      <c r="T1460" s="2"/>
      <c r="V1460" s="2"/>
    </row>
    <row r="1461" spans="2:22" ht="32.1" customHeight="1" x14ac:dyDescent="0.25">
      <c r="B1461" s="44" t="str">
        <f>_xlfn.CONCAT( VLOOKUP(tbGemLevels[[#This Row],[Name]],tbGems[],MATCH("Prefix",tbGems[#Headers],0),FALSE),".",tbGemLevels[[#This Row],[Level]]," ",tbGemLevels[[#This Row],[Name]])</f>
        <v>6.14.157.19 Enfeeble</v>
      </c>
      <c r="C1461" s="2" t="s">
        <v>891</v>
      </c>
      <c r="D1461" s="3">
        <v>19</v>
      </c>
      <c r="E1461" s="3">
        <v>68</v>
      </c>
      <c r="F1461" s="3">
        <v>0</v>
      </c>
      <c r="G1461" s="3">
        <v>0</v>
      </c>
      <c r="H1461" s="3">
        <v>151</v>
      </c>
      <c r="I1461" s="3"/>
      <c r="J1461" s="3"/>
      <c r="K1461" s="3"/>
      <c r="L1461" s="3"/>
      <c r="M1461" s="3"/>
      <c r="N1461" s="3"/>
      <c r="P1461" s="2"/>
      <c r="R1461" s="2"/>
      <c r="T1461" s="2"/>
      <c r="V1461" s="2"/>
    </row>
    <row r="1462" spans="2:22" ht="32.1" customHeight="1" x14ac:dyDescent="0.25">
      <c r="B1462" s="44" t="str">
        <f>_xlfn.CONCAT( VLOOKUP(tbGemLevels[[#This Row],[Name]],tbGems[],MATCH("Prefix",tbGems[#Headers],0),FALSE),".",tbGemLevels[[#This Row],[Level]]," ",tbGemLevels[[#This Row],[Name]])</f>
        <v>6.14.157.20 Enfeeble</v>
      </c>
      <c r="C1462" s="2" t="s">
        <v>891</v>
      </c>
      <c r="D1462" s="3">
        <v>20</v>
      </c>
      <c r="E1462" s="3">
        <v>70</v>
      </c>
      <c r="F1462" s="3">
        <v>0</v>
      </c>
      <c r="G1462" s="3">
        <v>0</v>
      </c>
      <c r="H1462" s="3">
        <v>155</v>
      </c>
      <c r="I1462" s="3"/>
      <c r="J1462" s="3"/>
      <c r="K1462" s="3"/>
      <c r="L1462" s="3"/>
      <c r="M1462" s="3"/>
      <c r="N1462" s="3"/>
      <c r="P1462" s="2"/>
      <c r="R1462" s="2"/>
      <c r="T1462" s="2"/>
      <c r="V1462" s="2"/>
    </row>
    <row r="1463" spans="2:22" ht="32.1" customHeight="1" x14ac:dyDescent="0.25">
      <c r="B1463" s="44" t="str">
        <f>_xlfn.CONCAT( VLOOKUP(tbGemLevels[[#This Row],[Name]],tbGems[],MATCH("Prefix",tbGems[#Headers],0),FALSE),".",tbGemLevels[[#This Row],[Level]]," ",tbGemLevels[[#This Row],[Name]])</f>
        <v>6.14.157.21 Enfeeble</v>
      </c>
      <c r="C1463" s="2" t="s">
        <v>891</v>
      </c>
      <c r="D1463" s="3">
        <v>21</v>
      </c>
      <c r="E1463" s="3">
        <v>72</v>
      </c>
      <c r="F1463" s="3">
        <v>0</v>
      </c>
      <c r="G1463" s="3">
        <v>0</v>
      </c>
      <c r="H1463" s="3">
        <v>159</v>
      </c>
      <c r="I1463" s="3"/>
      <c r="J1463" s="3"/>
      <c r="K1463" s="3"/>
      <c r="L1463" s="3"/>
      <c r="M1463" s="3"/>
      <c r="N1463" s="3"/>
      <c r="P1463" s="2"/>
      <c r="R1463" s="2"/>
      <c r="T1463" s="2"/>
      <c r="V1463" s="2"/>
    </row>
    <row r="1464" spans="2:22" ht="32.1" customHeight="1" x14ac:dyDescent="0.25">
      <c r="B1464" s="44" t="str">
        <f>_xlfn.CONCAT( VLOOKUP(tbGemLevels[[#This Row],[Name]],tbGems[],MATCH("Prefix",tbGems[#Headers],0),FALSE),".",tbGemLevels[[#This Row],[Level]]," ",tbGemLevels[[#This Row],[Name]])</f>
        <v>6.14.157.22 Enfeeble</v>
      </c>
      <c r="C1464" s="2" t="s">
        <v>891</v>
      </c>
      <c r="D1464" s="3">
        <v>22</v>
      </c>
      <c r="E1464" s="3">
        <v>74</v>
      </c>
      <c r="F1464" s="3">
        <v>0</v>
      </c>
      <c r="G1464" s="3">
        <v>0</v>
      </c>
      <c r="H1464" s="3" t="s">
        <v>269</v>
      </c>
      <c r="I1464" s="3"/>
      <c r="J1464" s="3"/>
      <c r="K1464" s="3"/>
      <c r="L1464" s="3"/>
      <c r="M1464" s="3"/>
      <c r="N1464" s="3"/>
      <c r="P1464" s="2"/>
      <c r="R1464" s="2"/>
      <c r="T1464" s="2"/>
      <c r="V1464" s="2"/>
    </row>
    <row r="1465" spans="2:22" ht="32.1" customHeight="1" x14ac:dyDescent="0.25">
      <c r="B1465" s="44" t="str">
        <f>_xlfn.CONCAT( VLOOKUP(tbGemLevels[[#This Row],[Name]],tbGems[],MATCH("Prefix",tbGems[#Headers],0),FALSE),".",tbGemLevels[[#This Row],[Level]]," ",tbGemLevels[[#This Row],[Name]])</f>
        <v>6.14.157.23 Enfeeble</v>
      </c>
      <c r="C1465" s="2" t="s">
        <v>891</v>
      </c>
      <c r="D1465" s="3">
        <v>23</v>
      </c>
      <c r="E1465" s="3">
        <v>76</v>
      </c>
      <c r="F1465" s="3">
        <v>0</v>
      </c>
      <c r="G1465" s="3">
        <v>0</v>
      </c>
      <c r="H1465" s="3" t="s">
        <v>269</v>
      </c>
      <c r="I1465" s="3"/>
      <c r="J1465" s="3"/>
      <c r="K1465" s="3"/>
      <c r="L1465" s="3"/>
      <c r="M1465" s="3"/>
      <c r="N1465" s="3"/>
      <c r="P1465" s="2"/>
      <c r="R1465" s="2"/>
      <c r="T1465" s="2"/>
      <c r="V1465" s="2"/>
    </row>
    <row r="1466" spans="2:22" ht="32.1" customHeight="1" x14ac:dyDescent="0.25">
      <c r="B1466" s="44" t="str">
        <f>_xlfn.CONCAT( VLOOKUP(tbGemLevels[[#This Row],[Name]],tbGems[],MATCH("Prefix",tbGems[#Headers],0),FALSE),".",tbGemLevels[[#This Row],[Level]]," ",tbGemLevels[[#This Row],[Name]])</f>
        <v>6.14.157.24 Enfeeble</v>
      </c>
      <c r="C1466" s="2" t="s">
        <v>891</v>
      </c>
      <c r="D1466" s="3">
        <v>24</v>
      </c>
      <c r="E1466" s="3">
        <v>78</v>
      </c>
      <c r="F1466" s="3">
        <v>0</v>
      </c>
      <c r="G1466" s="3">
        <v>0</v>
      </c>
      <c r="H1466" s="3" t="s">
        <v>269</v>
      </c>
      <c r="I1466" s="3"/>
      <c r="J1466" s="3"/>
      <c r="K1466" s="3"/>
      <c r="L1466" s="3"/>
      <c r="M1466" s="3"/>
      <c r="N1466" s="3"/>
      <c r="P1466" s="2"/>
      <c r="R1466" s="2"/>
      <c r="T1466" s="2"/>
      <c r="V1466" s="2"/>
    </row>
    <row r="1467" spans="2:22" ht="32.1" customHeight="1" x14ac:dyDescent="0.25">
      <c r="B1467" s="44" t="str">
        <f>_xlfn.CONCAT( VLOOKUP(tbGemLevels[[#This Row],[Name]],tbGems[],MATCH("Prefix",tbGems[#Headers],0),FALSE),".",tbGemLevels[[#This Row],[Level]]," ",tbGemLevels[[#This Row],[Name]])</f>
        <v>6.14.157.25 Enfeeble</v>
      </c>
      <c r="C1467" s="2" t="s">
        <v>891</v>
      </c>
      <c r="D1467" s="3">
        <v>25</v>
      </c>
      <c r="E1467" s="3">
        <v>80</v>
      </c>
      <c r="F1467" s="3">
        <v>0</v>
      </c>
      <c r="G1467" s="3">
        <v>0</v>
      </c>
      <c r="H1467" s="3" t="s">
        <v>269</v>
      </c>
      <c r="I1467" s="3"/>
      <c r="J1467" s="3"/>
      <c r="K1467" s="3"/>
      <c r="L1467" s="3"/>
      <c r="M1467" s="3"/>
      <c r="N1467" s="3"/>
      <c r="P1467" s="2"/>
      <c r="R1467" s="2"/>
      <c r="T1467" s="2"/>
      <c r="V1467" s="2"/>
    </row>
    <row r="1468" spans="2:22" ht="32.1" customHeight="1" x14ac:dyDescent="0.25">
      <c r="B1468" s="44" t="str">
        <f>_xlfn.CONCAT( VLOOKUP(tbGemLevels[[#This Row],[Name]],tbGems[],MATCH("Prefix",tbGems[#Headers],0),FALSE),".",tbGemLevels[[#This Row],[Level]]," ",tbGemLevels[[#This Row],[Name]])</f>
        <v>6.14.157.26 Enfeeble</v>
      </c>
      <c r="C1468" s="2" t="s">
        <v>891</v>
      </c>
      <c r="D1468" s="3">
        <v>26</v>
      </c>
      <c r="E1468" s="3">
        <v>82</v>
      </c>
      <c r="F1468" s="3">
        <v>0</v>
      </c>
      <c r="G1468" s="3">
        <v>0</v>
      </c>
      <c r="H1468" s="3" t="s">
        <v>269</v>
      </c>
      <c r="I1468" s="3"/>
      <c r="J1468" s="3"/>
      <c r="K1468" s="3"/>
      <c r="L1468" s="3"/>
      <c r="M1468" s="3"/>
      <c r="N1468" s="3"/>
      <c r="P1468" s="2"/>
      <c r="R1468" s="2"/>
      <c r="T1468" s="2"/>
      <c r="V1468" s="2"/>
    </row>
    <row r="1469" spans="2:22" ht="32.1" customHeight="1" x14ac:dyDescent="0.25">
      <c r="B1469" s="44" t="str">
        <f>_xlfn.CONCAT( VLOOKUP(tbGemLevels[[#This Row],[Name]],tbGems[],MATCH("Prefix",tbGems[#Headers],0),FALSE),".",tbGemLevels[[#This Row],[Level]]," ",tbGemLevels[[#This Row],[Name]])</f>
        <v>6.14.157.27 Enfeeble</v>
      </c>
      <c r="C1469" s="2" t="s">
        <v>891</v>
      </c>
      <c r="D1469" s="3">
        <v>27</v>
      </c>
      <c r="E1469" s="3">
        <v>84</v>
      </c>
      <c r="F1469" s="3">
        <v>0</v>
      </c>
      <c r="G1469" s="3">
        <v>0</v>
      </c>
      <c r="H1469" s="3" t="s">
        <v>269</v>
      </c>
      <c r="I1469" s="3"/>
      <c r="J1469" s="3"/>
      <c r="K1469" s="3"/>
      <c r="L1469" s="3"/>
      <c r="M1469" s="3"/>
      <c r="N1469" s="3"/>
      <c r="P1469" s="2"/>
      <c r="R1469" s="2"/>
      <c r="T1469" s="2"/>
      <c r="V1469" s="2"/>
    </row>
    <row r="1470" spans="2:22" ht="32.1" customHeight="1" x14ac:dyDescent="0.25">
      <c r="B1470" s="44" t="str">
        <f>_xlfn.CONCAT( VLOOKUP(tbGemLevels[[#This Row],[Name]],tbGems[],MATCH("Prefix",tbGems[#Headers],0),FALSE),".",tbGemLevels[[#This Row],[Level]]," ",tbGemLevels[[#This Row],[Name]])</f>
        <v>6.14.157.28 Enfeeble</v>
      </c>
      <c r="C1470" s="2" t="s">
        <v>891</v>
      </c>
      <c r="D1470" s="3">
        <v>28</v>
      </c>
      <c r="E1470" s="3">
        <v>86</v>
      </c>
      <c r="F1470" s="3">
        <v>0</v>
      </c>
      <c r="G1470" s="3">
        <v>0</v>
      </c>
      <c r="H1470" s="3" t="s">
        <v>269</v>
      </c>
      <c r="I1470" s="3"/>
      <c r="J1470" s="3"/>
      <c r="K1470" s="3"/>
      <c r="L1470" s="3"/>
      <c r="M1470" s="3"/>
      <c r="N1470" s="3"/>
      <c r="P1470" s="2"/>
      <c r="R1470" s="2"/>
      <c r="T1470" s="2"/>
      <c r="V1470" s="2"/>
    </row>
    <row r="1471" spans="2:22" ht="32.1" customHeight="1" x14ac:dyDescent="0.25">
      <c r="B1471" s="44" t="str">
        <f>_xlfn.CONCAT( VLOOKUP(tbGemLevels[[#This Row],[Name]],tbGems[],MATCH("Prefix",tbGems[#Headers],0),FALSE),".",tbGemLevels[[#This Row],[Level]]," ",tbGemLevels[[#This Row],[Name]])</f>
        <v>6.14.157.29 Enfeeble</v>
      </c>
      <c r="C1471" s="2" t="s">
        <v>891</v>
      </c>
      <c r="D1471" s="3">
        <v>29</v>
      </c>
      <c r="E1471" s="3">
        <v>88</v>
      </c>
      <c r="F1471" s="3">
        <v>0</v>
      </c>
      <c r="G1471" s="3">
        <v>0</v>
      </c>
      <c r="H1471" s="3" t="s">
        <v>269</v>
      </c>
      <c r="I1471" s="3"/>
      <c r="J1471" s="3"/>
      <c r="K1471" s="3"/>
      <c r="L1471" s="3"/>
      <c r="M1471" s="3"/>
      <c r="N1471" s="3"/>
      <c r="P1471" s="2"/>
      <c r="R1471" s="2"/>
      <c r="T1471" s="2"/>
      <c r="V1471" s="2"/>
    </row>
    <row r="1472" spans="2:22" ht="32.1" customHeight="1" x14ac:dyDescent="0.25">
      <c r="B1472" s="44" t="str">
        <f>_xlfn.CONCAT( VLOOKUP(tbGemLevels[[#This Row],[Name]],tbGems[],MATCH("Prefix",tbGems[#Headers],0),FALSE),".",tbGemLevels[[#This Row],[Level]]," ",tbGemLevels[[#This Row],[Name]])</f>
        <v>6.14.157.30 Enfeeble</v>
      </c>
      <c r="C1472" s="2" t="s">
        <v>891</v>
      </c>
      <c r="D1472" s="3">
        <v>30</v>
      </c>
      <c r="E1472" s="3">
        <v>90</v>
      </c>
      <c r="F1472" s="3">
        <v>0</v>
      </c>
      <c r="G1472" s="3">
        <v>0</v>
      </c>
      <c r="H1472" s="3" t="s">
        <v>269</v>
      </c>
      <c r="I1472" s="3"/>
      <c r="J1472" s="3"/>
      <c r="K1472" s="3"/>
      <c r="L1472" s="3"/>
      <c r="M1472" s="3"/>
      <c r="N1472" s="3"/>
      <c r="P1472" s="2"/>
      <c r="R1472" s="2"/>
      <c r="T1472" s="2"/>
      <c r="V1472" s="2"/>
    </row>
    <row r="1473" spans="2:22" ht="32.1" customHeight="1" x14ac:dyDescent="0.25">
      <c r="B1473" s="44" t="str">
        <f>_xlfn.CONCAT( VLOOKUP(tbGemLevels[[#This Row],[Name]],tbGems[],MATCH("Prefix",tbGems[#Headers],0),FALSE),".",tbGemLevels[[#This Row],[Level]]," ",tbGemLevels[[#This Row],[Name]])</f>
        <v>6.14.157.31 Enfeeble</v>
      </c>
      <c r="C1473" s="2" t="s">
        <v>891</v>
      </c>
      <c r="D1473" s="3">
        <v>31</v>
      </c>
      <c r="E1473" s="3">
        <v>91</v>
      </c>
      <c r="F1473" s="3">
        <v>0</v>
      </c>
      <c r="G1473" s="3">
        <v>0</v>
      </c>
      <c r="H1473" s="3" t="s">
        <v>269</v>
      </c>
      <c r="I1473" s="3"/>
      <c r="J1473" s="3"/>
      <c r="K1473" s="3"/>
      <c r="L1473" s="3"/>
      <c r="M1473" s="3"/>
      <c r="N1473" s="3"/>
      <c r="P1473" s="2"/>
      <c r="R1473" s="2"/>
      <c r="T1473" s="2"/>
      <c r="V1473" s="2"/>
    </row>
    <row r="1474" spans="2:22" ht="32.1" customHeight="1" x14ac:dyDescent="0.25">
      <c r="B1474" s="44" t="str">
        <f>_xlfn.CONCAT( VLOOKUP(tbGemLevels[[#This Row],[Name]],tbGems[],MATCH("Prefix",tbGems[#Headers],0),FALSE),".",tbGemLevels[[#This Row],[Level]]," ",tbGemLevels[[#This Row],[Name]])</f>
        <v>6.14.157.32 Enfeeble</v>
      </c>
      <c r="C1474" s="2" t="s">
        <v>891</v>
      </c>
      <c r="D1474" s="3">
        <v>32</v>
      </c>
      <c r="E1474" s="3">
        <v>92</v>
      </c>
      <c r="F1474" s="3">
        <v>0</v>
      </c>
      <c r="G1474" s="3">
        <v>0</v>
      </c>
      <c r="H1474" s="3" t="s">
        <v>269</v>
      </c>
      <c r="I1474" s="3"/>
      <c r="J1474" s="3"/>
      <c r="K1474" s="3"/>
      <c r="L1474" s="3"/>
      <c r="M1474" s="3"/>
      <c r="N1474" s="3"/>
      <c r="P1474" s="2"/>
      <c r="R1474" s="2"/>
      <c r="T1474" s="2"/>
      <c r="V1474" s="2"/>
    </row>
    <row r="1475" spans="2:22" ht="32.1" customHeight="1" x14ac:dyDescent="0.25">
      <c r="B1475" s="44" t="str">
        <f>_xlfn.CONCAT( VLOOKUP(tbGemLevels[[#This Row],[Name]],tbGems[],MATCH("Prefix",tbGems[#Headers],0),FALSE),".",tbGemLevels[[#This Row],[Level]]," ",tbGemLevels[[#This Row],[Name]])</f>
        <v>6.14.157.33 Enfeeble</v>
      </c>
      <c r="C1475" s="2" t="s">
        <v>891</v>
      </c>
      <c r="D1475" s="3">
        <v>33</v>
      </c>
      <c r="E1475" s="3">
        <v>93</v>
      </c>
      <c r="F1475" s="3">
        <v>0</v>
      </c>
      <c r="G1475" s="3">
        <v>0</v>
      </c>
      <c r="H1475" s="3" t="s">
        <v>269</v>
      </c>
      <c r="I1475" s="3"/>
      <c r="J1475" s="3"/>
      <c r="K1475" s="3"/>
      <c r="L1475" s="3"/>
      <c r="M1475" s="3"/>
      <c r="N1475" s="3"/>
      <c r="P1475" s="2"/>
      <c r="R1475" s="2"/>
      <c r="T1475" s="2"/>
      <c r="V1475" s="2"/>
    </row>
    <row r="1476" spans="2:22" ht="32.1" customHeight="1" x14ac:dyDescent="0.25">
      <c r="B1476" s="44" t="str">
        <f>_xlfn.CONCAT( VLOOKUP(tbGemLevels[[#This Row],[Name]],tbGems[],MATCH("Prefix",tbGems[#Headers],0),FALSE),".",tbGemLevels[[#This Row],[Level]]," ",tbGemLevels[[#This Row],[Name]])</f>
        <v>6.14.157.34 Enfeeble</v>
      </c>
      <c r="C1476" s="2" t="s">
        <v>891</v>
      </c>
      <c r="D1476" s="3">
        <v>34</v>
      </c>
      <c r="E1476" s="3">
        <v>94</v>
      </c>
      <c r="F1476" s="3">
        <v>0</v>
      </c>
      <c r="G1476" s="3">
        <v>0</v>
      </c>
      <c r="H1476" s="3" t="s">
        <v>269</v>
      </c>
      <c r="I1476" s="3"/>
      <c r="J1476" s="3"/>
      <c r="K1476" s="3"/>
      <c r="L1476" s="3"/>
      <c r="M1476" s="3"/>
      <c r="N1476" s="3"/>
      <c r="P1476" s="2"/>
      <c r="R1476" s="2"/>
      <c r="T1476" s="2"/>
      <c r="V1476" s="2"/>
    </row>
    <row r="1477" spans="2:22" ht="32.1" customHeight="1" x14ac:dyDescent="0.25">
      <c r="B1477" s="44" t="str">
        <f>_xlfn.CONCAT( VLOOKUP(tbGemLevels[[#This Row],[Name]],tbGems[],MATCH("Prefix",tbGems[#Headers],0),FALSE),".",tbGemLevels[[#This Row],[Level]]," ",tbGemLevels[[#This Row],[Name]])</f>
        <v>6.14.157.35 Enfeeble</v>
      </c>
      <c r="C1477" s="2" t="s">
        <v>891</v>
      </c>
      <c r="D1477" s="3">
        <v>35</v>
      </c>
      <c r="E1477" s="3">
        <v>95</v>
      </c>
      <c r="F1477" s="3">
        <v>0</v>
      </c>
      <c r="G1477" s="3">
        <v>0</v>
      </c>
      <c r="H1477" s="3" t="s">
        <v>269</v>
      </c>
      <c r="I1477" s="3"/>
      <c r="J1477" s="3"/>
      <c r="K1477" s="3"/>
      <c r="L1477" s="3"/>
      <c r="M1477" s="3"/>
      <c r="N1477" s="3"/>
      <c r="P1477" s="2"/>
      <c r="R1477" s="2"/>
      <c r="T1477" s="2"/>
      <c r="V1477" s="2"/>
    </row>
    <row r="1478" spans="2:22" ht="32.1" customHeight="1" x14ac:dyDescent="0.25">
      <c r="B1478" s="44" t="str">
        <f>_xlfn.CONCAT( VLOOKUP(tbGemLevels[[#This Row],[Name]],tbGems[],MATCH("Prefix",tbGems[#Headers],0),FALSE),".",tbGemLevels[[#This Row],[Level]]," ",tbGemLevels[[#This Row],[Name]])</f>
        <v>6.14.157.36 Enfeeble</v>
      </c>
      <c r="C1478" s="2" t="s">
        <v>891</v>
      </c>
      <c r="D1478" s="3">
        <v>36</v>
      </c>
      <c r="E1478" s="3">
        <v>96</v>
      </c>
      <c r="F1478" s="3">
        <v>0</v>
      </c>
      <c r="G1478" s="3">
        <v>0</v>
      </c>
      <c r="H1478" s="3" t="s">
        <v>269</v>
      </c>
      <c r="I1478" s="3"/>
      <c r="J1478" s="3"/>
      <c r="K1478" s="3"/>
      <c r="L1478" s="3"/>
      <c r="M1478" s="3"/>
      <c r="N1478" s="3"/>
      <c r="P1478" s="2"/>
      <c r="R1478" s="2"/>
      <c r="T1478" s="2"/>
      <c r="V1478" s="2"/>
    </row>
    <row r="1479" spans="2:22" ht="32.1" customHeight="1" x14ac:dyDescent="0.25">
      <c r="B1479" s="44" t="str">
        <f>_xlfn.CONCAT( VLOOKUP(tbGemLevels[[#This Row],[Name]],tbGems[],MATCH("Prefix",tbGems[#Headers],0),FALSE),".",tbGemLevels[[#This Row],[Level]]," ",tbGemLevels[[#This Row],[Name]])</f>
        <v>6.14.157.37 Enfeeble</v>
      </c>
      <c r="C1479" s="2" t="s">
        <v>891</v>
      </c>
      <c r="D1479" s="3">
        <v>37</v>
      </c>
      <c r="E1479" s="3">
        <v>97</v>
      </c>
      <c r="F1479" s="3">
        <v>0</v>
      </c>
      <c r="G1479" s="3">
        <v>0</v>
      </c>
      <c r="H1479" s="3" t="s">
        <v>269</v>
      </c>
      <c r="I1479" s="3"/>
      <c r="J1479" s="3"/>
      <c r="K1479" s="3"/>
      <c r="L1479" s="3"/>
      <c r="M1479" s="3"/>
      <c r="N1479" s="3"/>
      <c r="P1479" s="2"/>
      <c r="R1479" s="2"/>
      <c r="T1479" s="2"/>
      <c r="V1479" s="2"/>
    </row>
    <row r="1480" spans="2:22" ht="32.1" customHeight="1" x14ac:dyDescent="0.25">
      <c r="B1480" s="44" t="str">
        <f>_xlfn.CONCAT( VLOOKUP(tbGemLevels[[#This Row],[Name]],tbGems[],MATCH("Prefix",tbGems[#Headers],0),FALSE),".",tbGemLevels[[#This Row],[Level]]," ",tbGemLevels[[#This Row],[Name]])</f>
        <v>6.14.157.38 Enfeeble</v>
      </c>
      <c r="C1480" s="2" t="s">
        <v>891</v>
      </c>
      <c r="D1480" s="3">
        <v>38</v>
      </c>
      <c r="E1480" s="3">
        <v>98</v>
      </c>
      <c r="F1480" s="3">
        <v>0</v>
      </c>
      <c r="G1480" s="3">
        <v>0</v>
      </c>
      <c r="H1480" s="3" t="s">
        <v>269</v>
      </c>
      <c r="I1480" s="3"/>
      <c r="J1480" s="3"/>
      <c r="K1480" s="3"/>
      <c r="L1480" s="3"/>
      <c r="M1480" s="3"/>
      <c r="N1480" s="3"/>
      <c r="P1480" s="2"/>
      <c r="R1480" s="2"/>
      <c r="T1480" s="2"/>
      <c r="V1480" s="2"/>
    </row>
    <row r="1481" spans="2:22" ht="32.1" customHeight="1" x14ac:dyDescent="0.25">
      <c r="B1481" s="44" t="str">
        <f>_xlfn.CONCAT( VLOOKUP(tbGemLevels[[#This Row],[Name]],tbGems[],MATCH("Prefix",tbGems[#Headers],0),FALSE),".",tbGemLevels[[#This Row],[Level]]," ",tbGemLevels[[#This Row],[Name]])</f>
        <v>6.14.157.39 Enfeeble</v>
      </c>
      <c r="C1481" s="2" t="s">
        <v>891</v>
      </c>
      <c r="D1481" s="3">
        <v>39</v>
      </c>
      <c r="E1481" s="3">
        <v>99</v>
      </c>
      <c r="F1481" s="3">
        <v>0</v>
      </c>
      <c r="G1481" s="3">
        <v>0</v>
      </c>
      <c r="H1481" s="3" t="s">
        <v>269</v>
      </c>
      <c r="I1481" s="3"/>
      <c r="J1481" s="3"/>
      <c r="K1481" s="3"/>
      <c r="L1481" s="3"/>
      <c r="M1481" s="3"/>
      <c r="N1481" s="3"/>
      <c r="P1481" s="2"/>
      <c r="R1481" s="2"/>
      <c r="T1481" s="2"/>
      <c r="V1481" s="2"/>
    </row>
    <row r="1482" spans="2:22" ht="32.1" customHeight="1" x14ac:dyDescent="0.25">
      <c r="B1482" s="44" t="str">
        <f>_xlfn.CONCAT( VLOOKUP(tbGemLevels[[#This Row],[Name]],tbGems[],MATCH("Prefix",tbGems[#Headers],0),FALSE),".",tbGemLevels[[#This Row],[Level]]," ",tbGemLevels[[#This Row],[Name]])</f>
        <v>6.14.157.40 Enfeeble</v>
      </c>
      <c r="C1482" s="2" t="s">
        <v>891</v>
      </c>
      <c r="D1482" s="3">
        <v>40</v>
      </c>
      <c r="E1482" s="3">
        <v>100</v>
      </c>
      <c r="F1482" s="3">
        <v>0</v>
      </c>
      <c r="G1482" s="3">
        <v>0</v>
      </c>
      <c r="H1482" s="3" t="s">
        <v>269</v>
      </c>
      <c r="I1482" s="3"/>
      <c r="J1482" s="3"/>
      <c r="K1482" s="3"/>
      <c r="L1482" s="3"/>
      <c r="M1482" s="3"/>
      <c r="N1482" s="3"/>
      <c r="P1482" s="2"/>
      <c r="R1482" s="2"/>
      <c r="T1482" s="2"/>
      <c r="V1482" s="2"/>
    </row>
    <row r="1483" spans="2:22" ht="32.1" customHeight="1" x14ac:dyDescent="0.25">
      <c r="B1483" s="44" t="str">
        <f>_xlfn.CONCAT( VLOOKUP(tbGemLevels[[#This Row],[Name]],tbGems[],MATCH("Prefix",tbGems[#Headers],0),FALSE),".",tbGemLevels[[#This Row],[Level]]," ",tbGemLevels[[#This Row],[Name]])</f>
        <v>6.14.174.1 Flame Dash</v>
      </c>
      <c r="C1483" s="2" t="s">
        <v>895</v>
      </c>
      <c r="D1483" s="3">
        <v>1</v>
      </c>
      <c r="E1483" s="3">
        <v>10</v>
      </c>
      <c r="F1483" s="3">
        <v>0</v>
      </c>
      <c r="G1483" s="3">
        <v>0</v>
      </c>
      <c r="H1483" s="3">
        <v>29</v>
      </c>
      <c r="I1483" s="3"/>
      <c r="J1483" s="3"/>
      <c r="K1483" s="3"/>
      <c r="L1483" s="3"/>
      <c r="M1483" s="3"/>
      <c r="N1483" s="3"/>
      <c r="P1483" s="2"/>
      <c r="R1483" s="2"/>
      <c r="T1483" s="2"/>
      <c r="V1483" s="2"/>
    </row>
    <row r="1484" spans="2:22" ht="32.1" customHeight="1" x14ac:dyDescent="0.25">
      <c r="B1484" s="44" t="str">
        <f>_xlfn.CONCAT( VLOOKUP(tbGemLevels[[#This Row],[Name]],tbGems[],MATCH("Prefix",tbGems[#Headers],0),FALSE),".",tbGemLevels[[#This Row],[Level]]," ",tbGemLevels[[#This Row],[Name]])</f>
        <v>6.14.174.2 Flame Dash</v>
      </c>
      <c r="C1484" s="2" t="s">
        <v>895</v>
      </c>
      <c r="D1484" s="3">
        <v>2</v>
      </c>
      <c r="E1484" s="3">
        <v>13</v>
      </c>
      <c r="F1484" s="3">
        <v>0</v>
      </c>
      <c r="G1484" s="3">
        <v>0</v>
      </c>
      <c r="H1484" s="3">
        <v>35</v>
      </c>
      <c r="I1484" s="3"/>
      <c r="J1484" s="3"/>
      <c r="K1484" s="3"/>
      <c r="L1484" s="3"/>
      <c r="M1484" s="3"/>
      <c r="N1484" s="3"/>
      <c r="P1484" s="2"/>
      <c r="R1484" s="2"/>
      <c r="T1484" s="2"/>
      <c r="V1484" s="2"/>
    </row>
    <row r="1485" spans="2:22" ht="32.1" customHeight="1" x14ac:dyDescent="0.25">
      <c r="B1485" s="44" t="str">
        <f>_xlfn.CONCAT( VLOOKUP(tbGemLevels[[#This Row],[Name]],tbGems[],MATCH("Prefix",tbGems[#Headers],0),FALSE),".",tbGemLevels[[#This Row],[Level]]," ",tbGemLevels[[#This Row],[Name]])</f>
        <v>6.14.174.3 Flame Dash</v>
      </c>
      <c r="C1485" s="2" t="s">
        <v>895</v>
      </c>
      <c r="D1485" s="3">
        <v>3</v>
      </c>
      <c r="E1485" s="3">
        <v>17</v>
      </c>
      <c r="F1485" s="3">
        <v>0</v>
      </c>
      <c r="G1485" s="3">
        <v>0</v>
      </c>
      <c r="H1485" s="3">
        <v>43</v>
      </c>
      <c r="I1485" s="3"/>
      <c r="J1485" s="3"/>
      <c r="K1485" s="3"/>
      <c r="L1485" s="3"/>
      <c r="M1485" s="3"/>
      <c r="N1485" s="3"/>
      <c r="P1485" s="2"/>
      <c r="R1485" s="2"/>
      <c r="T1485" s="2"/>
      <c r="V1485" s="2"/>
    </row>
    <row r="1486" spans="2:22" ht="32.1" customHeight="1" x14ac:dyDescent="0.25">
      <c r="B1486" s="44" t="str">
        <f>_xlfn.CONCAT( VLOOKUP(tbGemLevels[[#This Row],[Name]],tbGems[],MATCH("Prefix",tbGems[#Headers],0),FALSE),".",tbGemLevels[[#This Row],[Level]]," ",tbGemLevels[[#This Row],[Name]])</f>
        <v>6.14.174.4 Flame Dash</v>
      </c>
      <c r="C1486" s="2" t="s">
        <v>895</v>
      </c>
      <c r="D1486" s="3">
        <v>4</v>
      </c>
      <c r="E1486" s="3">
        <v>21</v>
      </c>
      <c r="F1486" s="3">
        <v>0</v>
      </c>
      <c r="G1486" s="3">
        <v>0</v>
      </c>
      <c r="H1486" s="3">
        <v>52</v>
      </c>
      <c r="I1486" s="3"/>
      <c r="J1486" s="3"/>
      <c r="K1486" s="3"/>
      <c r="L1486" s="3"/>
      <c r="M1486" s="3"/>
      <c r="N1486" s="3"/>
      <c r="P1486" s="2"/>
      <c r="R1486" s="2"/>
      <c r="T1486" s="2"/>
      <c r="V1486" s="2"/>
    </row>
    <row r="1487" spans="2:22" ht="32.1" customHeight="1" x14ac:dyDescent="0.25">
      <c r="B1487" s="44" t="str">
        <f>_xlfn.CONCAT( VLOOKUP(tbGemLevels[[#This Row],[Name]],tbGems[],MATCH("Prefix",tbGems[#Headers],0),FALSE),".",tbGemLevels[[#This Row],[Level]]," ",tbGemLevels[[#This Row],[Name]])</f>
        <v>6.14.174.5 Flame Dash</v>
      </c>
      <c r="C1487" s="2" t="s">
        <v>895</v>
      </c>
      <c r="D1487" s="3">
        <v>5</v>
      </c>
      <c r="E1487" s="3">
        <v>25</v>
      </c>
      <c r="F1487" s="3">
        <v>0</v>
      </c>
      <c r="G1487" s="3">
        <v>0</v>
      </c>
      <c r="H1487" s="3">
        <v>60</v>
      </c>
      <c r="I1487" s="3"/>
      <c r="J1487" s="3"/>
      <c r="K1487" s="3"/>
      <c r="L1487" s="3"/>
      <c r="M1487" s="3"/>
      <c r="N1487" s="3"/>
      <c r="P1487" s="2"/>
      <c r="R1487" s="2"/>
      <c r="T1487" s="2"/>
      <c r="V1487" s="2"/>
    </row>
    <row r="1488" spans="2:22" ht="32.1" customHeight="1" x14ac:dyDescent="0.25">
      <c r="B1488" s="44" t="str">
        <f>_xlfn.CONCAT( VLOOKUP(tbGemLevels[[#This Row],[Name]],tbGems[],MATCH("Prefix",tbGems[#Headers],0),FALSE),".",tbGemLevels[[#This Row],[Level]]," ",tbGemLevels[[#This Row],[Name]])</f>
        <v>6.14.174.6 Flame Dash</v>
      </c>
      <c r="C1488" s="2" t="s">
        <v>895</v>
      </c>
      <c r="D1488" s="3">
        <v>6</v>
      </c>
      <c r="E1488" s="3">
        <v>29</v>
      </c>
      <c r="F1488" s="3">
        <v>0</v>
      </c>
      <c r="G1488" s="3">
        <v>0</v>
      </c>
      <c r="H1488" s="3">
        <v>69</v>
      </c>
      <c r="I1488" s="3"/>
      <c r="J1488" s="3"/>
      <c r="K1488" s="3"/>
      <c r="L1488" s="3"/>
      <c r="M1488" s="3"/>
      <c r="N1488" s="3"/>
      <c r="P1488" s="2"/>
      <c r="R1488" s="2"/>
      <c r="T1488" s="2"/>
      <c r="V1488" s="2"/>
    </row>
    <row r="1489" spans="2:22" ht="32.1" customHeight="1" x14ac:dyDescent="0.25">
      <c r="B1489" s="44" t="str">
        <f>_xlfn.CONCAT( VLOOKUP(tbGemLevels[[#This Row],[Name]],tbGems[],MATCH("Prefix",tbGems[#Headers],0),FALSE),".",tbGemLevels[[#This Row],[Level]]," ",tbGemLevels[[#This Row],[Name]])</f>
        <v>6.14.174.7 Flame Dash</v>
      </c>
      <c r="C1489" s="2" t="s">
        <v>895</v>
      </c>
      <c r="D1489" s="3">
        <v>7</v>
      </c>
      <c r="E1489" s="3">
        <v>33</v>
      </c>
      <c r="F1489" s="3">
        <v>0</v>
      </c>
      <c r="G1489" s="3">
        <v>0</v>
      </c>
      <c r="H1489" s="3">
        <v>77</v>
      </c>
      <c r="I1489" s="3"/>
      <c r="J1489" s="3"/>
      <c r="K1489" s="3"/>
      <c r="L1489" s="3"/>
      <c r="M1489" s="3"/>
      <c r="N1489" s="3"/>
      <c r="P1489" s="2"/>
      <c r="R1489" s="2"/>
      <c r="T1489" s="2"/>
      <c r="V1489" s="2"/>
    </row>
    <row r="1490" spans="2:22" ht="32.1" customHeight="1" x14ac:dyDescent="0.25">
      <c r="B1490" s="44" t="str">
        <f>_xlfn.CONCAT( VLOOKUP(tbGemLevels[[#This Row],[Name]],tbGems[],MATCH("Prefix",tbGems[#Headers],0),FALSE),".",tbGemLevels[[#This Row],[Level]]," ",tbGemLevels[[#This Row],[Name]])</f>
        <v>6.14.174.8 Flame Dash</v>
      </c>
      <c r="C1490" s="2" t="s">
        <v>895</v>
      </c>
      <c r="D1490" s="3">
        <v>8</v>
      </c>
      <c r="E1490" s="3">
        <v>36</v>
      </c>
      <c r="F1490" s="3">
        <v>0</v>
      </c>
      <c r="G1490" s="3">
        <v>0</v>
      </c>
      <c r="H1490" s="3">
        <v>83</v>
      </c>
      <c r="I1490" s="3"/>
      <c r="J1490" s="3"/>
      <c r="K1490" s="3"/>
      <c r="L1490" s="3"/>
      <c r="M1490" s="3"/>
      <c r="N1490" s="3"/>
      <c r="P1490" s="2"/>
      <c r="R1490" s="2"/>
      <c r="T1490" s="2"/>
      <c r="V1490" s="2"/>
    </row>
    <row r="1491" spans="2:22" ht="32.1" customHeight="1" x14ac:dyDescent="0.25">
      <c r="B1491" s="44" t="str">
        <f>_xlfn.CONCAT( VLOOKUP(tbGemLevels[[#This Row],[Name]],tbGems[],MATCH("Prefix",tbGems[#Headers],0),FALSE),".",tbGemLevels[[#This Row],[Level]]," ",tbGemLevels[[#This Row],[Name]])</f>
        <v>6.14.174.9 Flame Dash</v>
      </c>
      <c r="C1491" s="2" t="s">
        <v>895</v>
      </c>
      <c r="D1491" s="3">
        <v>9</v>
      </c>
      <c r="E1491" s="3">
        <v>39</v>
      </c>
      <c r="F1491" s="3">
        <v>0</v>
      </c>
      <c r="G1491" s="3">
        <v>0</v>
      </c>
      <c r="H1491" s="3">
        <v>90</v>
      </c>
      <c r="I1491" s="3"/>
      <c r="J1491" s="3"/>
      <c r="K1491" s="3"/>
      <c r="L1491" s="3"/>
      <c r="M1491" s="3"/>
      <c r="N1491" s="3"/>
      <c r="P1491" s="2"/>
      <c r="R1491" s="2"/>
      <c r="T1491" s="2"/>
      <c r="V1491" s="2"/>
    </row>
    <row r="1492" spans="2:22" ht="32.1" customHeight="1" x14ac:dyDescent="0.25">
      <c r="B1492" s="44" t="str">
        <f>_xlfn.CONCAT( VLOOKUP(tbGemLevels[[#This Row],[Name]],tbGems[],MATCH("Prefix",tbGems[#Headers],0),FALSE),".",tbGemLevels[[#This Row],[Level]]," ",tbGemLevels[[#This Row],[Name]])</f>
        <v>6.14.174.10 Flame Dash</v>
      </c>
      <c r="C1492" s="2" t="s">
        <v>895</v>
      </c>
      <c r="D1492" s="3">
        <v>10</v>
      </c>
      <c r="E1492" s="3">
        <v>42</v>
      </c>
      <c r="F1492" s="3">
        <v>0</v>
      </c>
      <c r="G1492" s="3">
        <v>0</v>
      </c>
      <c r="H1492" s="3">
        <v>96</v>
      </c>
      <c r="I1492" s="3"/>
      <c r="J1492" s="3"/>
      <c r="K1492" s="3"/>
      <c r="L1492" s="3"/>
      <c r="M1492" s="3"/>
      <c r="N1492" s="3"/>
      <c r="P1492" s="2"/>
      <c r="R1492" s="2"/>
      <c r="T1492" s="2"/>
      <c r="V1492" s="2"/>
    </row>
    <row r="1493" spans="2:22" ht="32.1" customHeight="1" x14ac:dyDescent="0.25">
      <c r="B1493" s="44" t="str">
        <f>_xlfn.CONCAT( VLOOKUP(tbGemLevels[[#This Row],[Name]],tbGems[],MATCH("Prefix",tbGems[#Headers],0),FALSE),".",tbGemLevels[[#This Row],[Level]]," ",tbGemLevels[[#This Row],[Name]])</f>
        <v>6.14.174.11 Flame Dash</v>
      </c>
      <c r="C1493" s="2" t="s">
        <v>895</v>
      </c>
      <c r="D1493" s="3">
        <v>11</v>
      </c>
      <c r="E1493" s="3">
        <v>45</v>
      </c>
      <c r="F1493" s="3">
        <v>0</v>
      </c>
      <c r="G1493" s="3">
        <v>0</v>
      </c>
      <c r="H1493" s="3">
        <v>102</v>
      </c>
      <c r="I1493" s="3"/>
      <c r="J1493" s="3"/>
      <c r="K1493" s="3"/>
      <c r="L1493" s="3"/>
      <c r="M1493" s="3"/>
      <c r="N1493" s="3"/>
      <c r="P1493" s="2"/>
      <c r="R1493" s="2"/>
      <c r="T1493" s="2"/>
      <c r="V1493" s="2"/>
    </row>
    <row r="1494" spans="2:22" ht="32.1" customHeight="1" x14ac:dyDescent="0.25">
      <c r="B1494" s="44" t="str">
        <f>_xlfn.CONCAT( VLOOKUP(tbGemLevels[[#This Row],[Name]],tbGems[],MATCH("Prefix",tbGems[#Headers],0),FALSE),".",tbGemLevels[[#This Row],[Level]]," ",tbGemLevels[[#This Row],[Name]])</f>
        <v>6.14.174.12 Flame Dash</v>
      </c>
      <c r="C1494" s="2" t="s">
        <v>895</v>
      </c>
      <c r="D1494" s="3">
        <v>12</v>
      </c>
      <c r="E1494" s="3">
        <v>48</v>
      </c>
      <c r="F1494" s="3">
        <v>0</v>
      </c>
      <c r="G1494" s="3">
        <v>0</v>
      </c>
      <c r="H1494" s="3">
        <v>109</v>
      </c>
      <c r="I1494" s="3"/>
      <c r="J1494" s="3"/>
      <c r="K1494" s="3"/>
      <c r="L1494" s="3"/>
      <c r="M1494" s="3"/>
      <c r="N1494" s="3"/>
      <c r="P1494" s="2"/>
      <c r="R1494" s="2"/>
      <c r="T1494" s="2"/>
      <c r="V1494" s="2"/>
    </row>
    <row r="1495" spans="2:22" ht="32.1" customHeight="1" x14ac:dyDescent="0.25">
      <c r="B1495" s="44" t="str">
        <f>_xlfn.CONCAT( VLOOKUP(tbGemLevels[[#This Row],[Name]],tbGems[],MATCH("Prefix",tbGems[#Headers],0),FALSE),".",tbGemLevels[[#This Row],[Level]]," ",tbGemLevels[[#This Row],[Name]])</f>
        <v>6.14.174.13 Flame Dash</v>
      </c>
      <c r="C1495" s="2" t="s">
        <v>895</v>
      </c>
      <c r="D1495" s="3">
        <v>13</v>
      </c>
      <c r="E1495" s="3">
        <v>51</v>
      </c>
      <c r="F1495" s="3">
        <v>0</v>
      </c>
      <c r="G1495" s="3">
        <v>0</v>
      </c>
      <c r="H1495" s="3">
        <v>115</v>
      </c>
      <c r="I1495" s="3"/>
      <c r="J1495" s="3"/>
      <c r="K1495" s="3"/>
      <c r="L1495" s="3"/>
      <c r="M1495" s="3"/>
      <c r="N1495" s="3"/>
      <c r="P1495" s="2"/>
      <c r="R1495" s="2"/>
      <c r="T1495" s="2"/>
      <c r="V1495" s="2"/>
    </row>
    <row r="1496" spans="2:22" ht="32.1" customHeight="1" x14ac:dyDescent="0.25">
      <c r="B1496" s="44" t="str">
        <f>_xlfn.CONCAT( VLOOKUP(tbGemLevels[[#This Row],[Name]],tbGems[],MATCH("Prefix",tbGems[#Headers],0),FALSE),".",tbGemLevels[[#This Row],[Level]]," ",tbGemLevels[[#This Row],[Name]])</f>
        <v>6.14.174.14 Flame Dash</v>
      </c>
      <c r="C1496" s="2" t="s">
        <v>895</v>
      </c>
      <c r="D1496" s="3">
        <v>14</v>
      </c>
      <c r="E1496" s="3">
        <v>54</v>
      </c>
      <c r="F1496" s="3">
        <v>0</v>
      </c>
      <c r="G1496" s="3">
        <v>0</v>
      </c>
      <c r="H1496" s="3">
        <v>121</v>
      </c>
      <c r="I1496" s="3"/>
      <c r="J1496" s="3"/>
      <c r="K1496" s="3"/>
      <c r="L1496" s="3"/>
      <c r="M1496" s="3"/>
      <c r="N1496" s="3"/>
      <c r="P1496" s="2"/>
      <c r="R1496" s="2"/>
      <c r="T1496" s="2"/>
      <c r="V1496" s="2"/>
    </row>
    <row r="1497" spans="2:22" ht="32.1" customHeight="1" x14ac:dyDescent="0.25">
      <c r="B1497" s="44" t="str">
        <f>_xlfn.CONCAT( VLOOKUP(tbGemLevels[[#This Row],[Name]],tbGems[],MATCH("Prefix",tbGems[#Headers],0),FALSE),".",tbGemLevels[[#This Row],[Level]]," ",tbGemLevels[[#This Row],[Name]])</f>
        <v>6.14.174.15 Flame Dash</v>
      </c>
      <c r="C1497" s="2" t="s">
        <v>895</v>
      </c>
      <c r="D1497" s="3">
        <v>15</v>
      </c>
      <c r="E1497" s="3">
        <v>57</v>
      </c>
      <c r="F1497" s="3">
        <v>0</v>
      </c>
      <c r="G1497" s="3">
        <v>0</v>
      </c>
      <c r="H1497" s="3">
        <v>127</v>
      </c>
      <c r="I1497" s="3"/>
      <c r="J1497" s="3"/>
      <c r="K1497" s="3"/>
      <c r="L1497" s="3"/>
      <c r="M1497" s="3"/>
      <c r="N1497" s="3"/>
      <c r="P1497" s="2"/>
      <c r="R1497" s="2"/>
      <c r="T1497" s="2"/>
      <c r="V1497" s="2"/>
    </row>
    <row r="1498" spans="2:22" ht="32.1" customHeight="1" x14ac:dyDescent="0.25">
      <c r="B1498" s="44" t="str">
        <f>_xlfn.CONCAT( VLOOKUP(tbGemLevels[[#This Row],[Name]],tbGems[],MATCH("Prefix",tbGems[#Headers],0),FALSE),".",tbGemLevels[[#This Row],[Level]]," ",tbGemLevels[[#This Row],[Name]])</f>
        <v>6.14.174.16 Flame Dash</v>
      </c>
      <c r="C1498" s="2" t="s">
        <v>895</v>
      </c>
      <c r="D1498" s="3">
        <v>16</v>
      </c>
      <c r="E1498" s="3">
        <v>60</v>
      </c>
      <c r="F1498" s="3">
        <v>0</v>
      </c>
      <c r="G1498" s="3">
        <v>0</v>
      </c>
      <c r="H1498" s="3">
        <v>134</v>
      </c>
      <c r="I1498" s="3"/>
      <c r="J1498" s="3"/>
      <c r="K1498" s="3"/>
      <c r="L1498" s="3"/>
      <c r="M1498" s="3"/>
      <c r="N1498" s="3"/>
      <c r="P1498" s="2"/>
      <c r="R1498" s="2"/>
      <c r="T1498" s="2"/>
      <c r="V1498" s="2"/>
    </row>
    <row r="1499" spans="2:22" ht="32.1" customHeight="1" x14ac:dyDescent="0.25">
      <c r="B1499" s="44" t="str">
        <f>_xlfn.CONCAT( VLOOKUP(tbGemLevels[[#This Row],[Name]],tbGems[],MATCH("Prefix",tbGems[#Headers],0),FALSE),".",tbGemLevels[[#This Row],[Level]]," ",tbGemLevels[[#This Row],[Name]])</f>
        <v>6.14.174.17 Flame Dash</v>
      </c>
      <c r="C1499" s="2" t="s">
        <v>895</v>
      </c>
      <c r="D1499" s="3">
        <v>17</v>
      </c>
      <c r="E1499" s="3">
        <v>63</v>
      </c>
      <c r="F1499" s="3">
        <v>0</v>
      </c>
      <c r="G1499" s="3">
        <v>0</v>
      </c>
      <c r="H1499" s="3">
        <v>140</v>
      </c>
      <c r="I1499" s="3"/>
      <c r="J1499" s="3"/>
      <c r="K1499" s="3"/>
      <c r="L1499" s="3"/>
      <c r="M1499" s="3"/>
      <c r="N1499" s="3"/>
      <c r="P1499" s="2"/>
      <c r="R1499" s="2"/>
      <c r="T1499" s="2"/>
      <c r="V1499" s="2"/>
    </row>
    <row r="1500" spans="2:22" ht="32.1" customHeight="1" x14ac:dyDescent="0.25">
      <c r="B1500" s="44" t="str">
        <f>_xlfn.CONCAT( VLOOKUP(tbGemLevels[[#This Row],[Name]],tbGems[],MATCH("Prefix",tbGems[#Headers],0),FALSE),".",tbGemLevels[[#This Row],[Level]]," ",tbGemLevels[[#This Row],[Name]])</f>
        <v>6.14.174.18 Flame Dash</v>
      </c>
      <c r="C1500" s="2" t="s">
        <v>895</v>
      </c>
      <c r="D1500" s="3">
        <v>18</v>
      </c>
      <c r="E1500" s="3">
        <v>66</v>
      </c>
      <c r="F1500" s="3">
        <v>0</v>
      </c>
      <c r="G1500" s="3">
        <v>0</v>
      </c>
      <c r="H1500" s="3">
        <v>146</v>
      </c>
      <c r="I1500" s="3"/>
      <c r="J1500" s="3"/>
      <c r="K1500" s="3"/>
      <c r="L1500" s="3"/>
      <c r="M1500" s="3"/>
      <c r="N1500" s="3"/>
      <c r="P1500" s="2"/>
      <c r="R1500" s="2"/>
      <c r="T1500" s="2"/>
      <c r="V1500" s="2"/>
    </row>
    <row r="1501" spans="2:22" ht="32.1" customHeight="1" x14ac:dyDescent="0.25">
      <c r="B1501" s="44" t="str">
        <f>_xlfn.CONCAT( VLOOKUP(tbGemLevels[[#This Row],[Name]],tbGems[],MATCH("Prefix",tbGems[#Headers],0),FALSE),".",tbGemLevels[[#This Row],[Level]]," ",tbGemLevels[[#This Row],[Name]])</f>
        <v>6.14.174.19 Flame Dash</v>
      </c>
      <c r="C1501" s="2" t="s">
        <v>895</v>
      </c>
      <c r="D1501" s="3">
        <v>19</v>
      </c>
      <c r="E1501" s="3">
        <v>68</v>
      </c>
      <c r="F1501" s="3">
        <v>0</v>
      </c>
      <c r="G1501" s="3">
        <v>0</v>
      </c>
      <c r="H1501" s="3">
        <v>151</v>
      </c>
      <c r="I1501" s="3"/>
      <c r="J1501" s="3"/>
      <c r="K1501" s="3"/>
      <c r="L1501" s="3"/>
      <c r="M1501" s="3"/>
      <c r="N1501" s="3"/>
      <c r="P1501" s="2"/>
      <c r="R1501" s="2"/>
      <c r="T1501" s="2"/>
      <c r="V1501" s="2"/>
    </row>
    <row r="1502" spans="2:22" ht="32.1" customHeight="1" x14ac:dyDescent="0.25">
      <c r="B1502" s="44" t="str">
        <f>_xlfn.CONCAT( VLOOKUP(tbGemLevels[[#This Row],[Name]],tbGems[],MATCH("Prefix",tbGems[#Headers],0),FALSE),".",tbGemLevels[[#This Row],[Level]]," ",tbGemLevels[[#This Row],[Name]])</f>
        <v>6.14.174.20 Flame Dash</v>
      </c>
      <c r="C1502" s="2" t="s">
        <v>895</v>
      </c>
      <c r="D1502" s="3">
        <v>20</v>
      </c>
      <c r="E1502" s="3">
        <v>70</v>
      </c>
      <c r="F1502" s="3">
        <v>0</v>
      </c>
      <c r="G1502" s="3">
        <v>0</v>
      </c>
      <c r="H1502" s="3">
        <v>155</v>
      </c>
      <c r="I1502" s="3"/>
      <c r="J1502" s="3"/>
      <c r="K1502" s="3"/>
      <c r="L1502" s="3"/>
      <c r="M1502" s="3"/>
      <c r="N1502" s="3"/>
      <c r="P1502" s="2"/>
      <c r="R1502" s="2"/>
      <c r="T1502" s="2"/>
      <c r="V1502" s="2"/>
    </row>
    <row r="1503" spans="2:22" ht="32.1" customHeight="1" x14ac:dyDescent="0.25">
      <c r="B1503" s="44" t="str">
        <f>_xlfn.CONCAT( VLOOKUP(tbGemLevels[[#This Row],[Name]],tbGems[],MATCH("Prefix",tbGems[#Headers],0),FALSE),".",tbGemLevels[[#This Row],[Level]]," ",tbGemLevels[[#This Row],[Name]])</f>
        <v>6.14.174.21 Flame Dash</v>
      </c>
      <c r="C1503" s="2" t="s">
        <v>895</v>
      </c>
      <c r="D1503" s="3">
        <v>21</v>
      </c>
      <c r="E1503" s="3">
        <v>72</v>
      </c>
      <c r="F1503" s="3">
        <v>0</v>
      </c>
      <c r="G1503" s="3">
        <v>0</v>
      </c>
      <c r="H1503" s="3">
        <v>159</v>
      </c>
      <c r="I1503" s="3"/>
      <c r="J1503" s="3"/>
      <c r="K1503" s="3"/>
      <c r="L1503" s="3"/>
      <c r="M1503" s="3"/>
      <c r="N1503" s="3"/>
      <c r="P1503" s="2"/>
      <c r="R1503" s="2"/>
      <c r="T1503" s="2"/>
      <c r="V1503" s="2"/>
    </row>
    <row r="1504" spans="2:22" ht="32.1" customHeight="1" x14ac:dyDescent="0.25">
      <c r="B1504" s="44" t="str">
        <f>_xlfn.CONCAT( VLOOKUP(tbGemLevels[[#This Row],[Name]],tbGems[],MATCH("Prefix",tbGems[#Headers],0),FALSE),".",tbGemLevels[[#This Row],[Level]]," ",tbGemLevels[[#This Row],[Name]])</f>
        <v>6.14.174.22 Flame Dash</v>
      </c>
      <c r="C1504" s="2" t="s">
        <v>895</v>
      </c>
      <c r="D1504" s="3">
        <v>22</v>
      </c>
      <c r="E1504" s="3">
        <v>74</v>
      </c>
      <c r="F1504" s="3">
        <v>0</v>
      </c>
      <c r="G1504" s="3">
        <v>0</v>
      </c>
      <c r="H1504" s="3" t="s">
        <v>269</v>
      </c>
      <c r="I1504" s="3"/>
      <c r="J1504" s="3"/>
      <c r="K1504" s="3"/>
      <c r="L1504" s="3"/>
      <c r="M1504" s="3"/>
      <c r="N1504" s="3"/>
      <c r="P1504" s="2"/>
      <c r="R1504" s="2"/>
      <c r="T1504" s="2"/>
      <c r="V1504" s="2"/>
    </row>
    <row r="1505" spans="2:22" ht="32.1" customHeight="1" x14ac:dyDescent="0.25">
      <c r="B1505" s="44" t="str">
        <f>_xlfn.CONCAT( VLOOKUP(tbGemLevels[[#This Row],[Name]],tbGems[],MATCH("Prefix",tbGems[#Headers],0),FALSE),".",tbGemLevels[[#This Row],[Level]]," ",tbGemLevels[[#This Row],[Name]])</f>
        <v>6.14.174.23 Flame Dash</v>
      </c>
      <c r="C1505" s="2" t="s">
        <v>895</v>
      </c>
      <c r="D1505" s="3">
        <v>23</v>
      </c>
      <c r="E1505" s="3">
        <v>76</v>
      </c>
      <c r="F1505" s="3">
        <v>0</v>
      </c>
      <c r="G1505" s="3">
        <v>0</v>
      </c>
      <c r="H1505" s="3" t="s">
        <v>269</v>
      </c>
      <c r="I1505" s="3"/>
      <c r="J1505" s="3"/>
      <c r="K1505" s="3"/>
      <c r="L1505" s="3"/>
      <c r="M1505" s="3"/>
      <c r="N1505" s="3"/>
      <c r="P1505" s="2"/>
      <c r="R1505" s="2"/>
      <c r="T1505" s="2"/>
      <c r="V1505" s="2"/>
    </row>
    <row r="1506" spans="2:22" ht="32.1" customHeight="1" x14ac:dyDescent="0.25">
      <c r="B1506" s="44" t="str">
        <f>_xlfn.CONCAT( VLOOKUP(tbGemLevels[[#This Row],[Name]],tbGems[],MATCH("Prefix",tbGems[#Headers],0),FALSE),".",tbGemLevels[[#This Row],[Level]]," ",tbGemLevels[[#This Row],[Name]])</f>
        <v>6.14.174.24 Flame Dash</v>
      </c>
      <c r="C1506" s="2" t="s">
        <v>895</v>
      </c>
      <c r="D1506" s="3">
        <v>24</v>
      </c>
      <c r="E1506" s="3">
        <v>78</v>
      </c>
      <c r="F1506" s="3">
        <v>0</v>
      </c>
      <c r="G1506" s="3">
        <v>0</v>
      </c>
      <c r="H1506" s="3" t="s">
        <v>269</v>
      </c>
      <c r="I1506" s="3"/>
      <c r="J1506" s="3"/>
      <c r="K1506" s="3"/>
      <c r="L1506" s="3"/>
      <c r="M1506" s="3"/>
      <c r="N1506" s="3"/>
      <c r="P1506" s="2"/>
      <c r="R1506" s="2"/>
      <c r="T1506" s="2"/>
      <c r="V1506" s="2"/>
    </row>
    <row r="1507" spans="2:22" ht="32.1" customHeight="1" x14ac:dyDescent="0.25">
      <c r="B1507" s="44" t="str">
        <f>_xlfn.CONCAT( VLOOKUP(tbGemLevels[[#This Row],[Name]],tbGems[],MATCH("Prefix",tbGems[#Headers],0),FALSE),".",tbGemLevels[[#This Row],[Level]]," ",tbGemLevels[[#This Row],[Name]])</f>
        <v>6.14.174.25 Flame Dash</v>
      </c>
      <c r="C1507" s="2" t="s">
        <v>895</v>
      </c>
      <c r="D1507" s="3">
        <v>25</v>
      </c>
      <c r="E1507" s="3">
        <v>80</v>
      </c>
      <c r="F1507" s="3">
        <v>0</v>
      </c>
      <c r="G1507" s="3">
        <v>0</v>
      </c>
      <c r="H1507" s="3" t="s">
        <v>269</v>
      </c>
      <c r="I1507" s="3"/>
      <c r="J1507" s="3"/>
      <c r="K1507" s="3"/>
      <c r="L1507" s="3"/>
      <c r="M1507" s="3"/>
      <c r="N1507" s="3"/>
      <c r="P1507" s="2"/>
      <c r="R1507" s="2"/>
      <c r="T1507" s="2"/>
      <c r="V1507" s="2"/>
    </row>
    <row r="1508" spans="2:22" ht="32.1" customHeight="1" x14ac:dyDescent="0.25">
      <c r="B1508" s="44" t="str">
        <f>_xlfn.CONCAT( VLOOKUP(tbGemLevels[[#This Row],[Name]],tbGems[],MATCH("Prefix",tbGems[#Headers],0),FALSE),".",tbGemLevels[[#This Row],[Level]]," ",tbGemLevels[[#This Row],[Name]])</f>
        <v>6.14.174.26 Flame Dash</v>
      </c>
      <c r="C1508" s="2" t="s">
        <v>895</v>
      </c>
      <c r="D1508" s="3">
        <v>26</v>
      </c>
      <c r="E1508" s="3">
        <v>82</v>
      </c>
      <c r="F1508" s="3">
        <v>0</v>
      </c>
      <c r="G1508" s="3">
        <v>0</v>
      </c>
      <c r="H1508" s="3" t="s">
        <v>269</v>
      </c>
      <c r="I1508" s="3"/>
      <c r="J1508" s="3"/>
      <c r="K1508" s="3"/>
      <c r="L1508" s="3"/>
      <c r="M1508" s="3"/>
      <c r="N1508" s="3"/>
      <c r="P1508" s="2"/>
      <c r="R1508" s="2"/>
      <c r="T1508" s="2"/>
      <c r="V1508" s="2"/>
    </row>
    <row r="1509" spans="2:22" ht="32.1" customHeight="1" x14ac:dyDescent="0.25">
      <c r="B1509" s="44" t="str">
        <f>_xlfn.CONCAT( VLOOKUP(tbGemLevels[[#This Row],[Name]],tbGems[],MATCH("Prefix",tbGems[#Headers],0),FALSE),".",tbGemLevels[[#This Row],[Level]]," ",tbGemLevels[[#This Row],[Name]])</f>
        <v>6.14.174.27 Flame Dash</v>
      </c>
      <c r="C1509" s="2" t="s">
        <v>895</v>
      </c>
      <c r="D1509" s="3">
        <v>27</v>
      </c>
      <c r="E1509" s="3">
        <v>84</v>
      </c>
      <c r="F1509" s="3">
        <v>0</v>
      </c>
      <c r="G1509" s="3">
        <v>0</v>
      </c>
      <c r="H1509" s="3" t="s">
        <v>269</v>
      </c>
      <c r="I1509" s="3"/>
      <c r="J1509" s="3"/>
      <c r="K1509" s="3"/>
      <c r="L1509" s="3"/>
      <c r="M1509" s="3"/>
      <c r="N1509" s="3"/>
      <c r="P1509" s="2"/>
      <c r="R1509" s="2"/>
      <c r="T1509" s="2"/>
      <c r="V1509" s="2"/>
    </row>
    <row r="1510" spans="2:22" ht="32.1" customHeight="1" x14ac:dyDescent="0.25">
      <c r="B1510" s="44" t="str">
        <f>_xlfn.CONCAT( VLOOKUP(tbGemLevels[[#This Row],[Name]],tbGems[],MATCH("Prefix",tbGems[#Headers],0),FALSE),".",tbGemLevels[[#This Row],[Level]]," ",tbGemLevels[[#This Row],[Name]])</f>
        <v>6.14.174.28 Flame Dash</v>
      </c>
      <c r="C1510" s="2" t="s">
        <v>895</v>
      </c>
      <c r="D1510" s="3">
        <v>28</v>
      </c>
      <c r="E1510" s="3">
        <v>86</v>
      </c>
      <c r="F1510" s="3">
        <v>0</v>
      </c>
      <c r="G1510" s="3">
        <v>0</v>
      </c>
      <c r="H1510" s="3" t="s">
        <v>269</v>
      </c>
      <c r="I1510" s="3"/>
      <c r="J1510" s="3"/>
      <c r="K1510" s="3"/>
      <c r="L1510" s="3"/>
      <c r="M1510" s="3"/>
      <c r="N1510" s="3"/>
      <c r="P1510" s="2"/>
      <c r="R1510" s="2"/>
      <c r="T1510" s="2"/>
      <c r="V1510" s="2"/>
    </row>
    <row r="1511" spans="2:22" ht="32.1" customHeight="1" x14ac:dyDescent="0.25">
      <c r="B1511" s="44" t="str">
        <f>_xlfn.CONCAT( VLOOKUP(tbGemLevels[[#This Row],[Name]],tbGems[],MATCH("Prefix",tbGems[#Headers],0),FALSE),".",tbGemLevels[[#This Row],[Level]]," ",tbGemLevels[[#This Row],[Name]])</f>
        <v>6.14.174.29 Flame Dash</v>
      </c>
      <c r="C1511" s="2" t="s">
        <v>895</v>
      </c>
      <c r="D1511" s="3">
        <v>29</v>
      </c>
      <c r="E1511" s="3">
        <v>88</v>
      </c>
      <c r="F1511" s="3">
        <v>0</v>
      </c>
      <c r="G1511" s="3">
        <v>0</v>
      </c>
      <c r="H1511" s="3" t="s">
        <v>269</v>
      </c>
      <c r="I1511" s="3"/>
      <c r="J1511" s="3"/>
      <c r="K1511" s="3"/>
      <c r="L1511" s="3"/>
      <c r="M1511" s="3"/>
      <c r="N1511" s="3"/>
      <c r="P1511" s="2"/>
      <c r="R1511" s="2"/>
      <c r="T1511" s="2"/>
      <c r="V1511" s="2"/>
    </row>
    <row r="1512" spans="2:22" ht="32.1" customHeight="1" x14ac:dyDescent="0.25">
      <c r="B1512" s="44" t="str">
        <f>_xlfn.CONCAT( VLOOKUP(tbGemLevels[[#This Row],[Name]],tbGems[],MATCH("Prefix",tbGems[#Headers],0),FALSE),".",tbGemLevels[[#This Row],[Level]]," ",tbGemLevels[[#This Row],[Name]])</f>
        <v>6.14.174.30 Flame Dash</v>
      </c>
      <c r="C1512" s="2" t="s">
        <v>895</v>
      </c>
      <c r="D1512" s="3">
        <v>30</v>
      </c>
      <c r="E1512" s="3">
        <v>90</v>
      </c>
      <c r="F1512" s="3">
        <v>0</v>
      </c>
      <c r="G1512" s="3">
        <v>0</v>
      </c>
      <c r="H1512" s="3" t="s">
        <v>269</v>
      </c>
      <c r="I1512" s="3"/>
      <c r="J1512" s="3"/>
      <c r="K1512" s="3"/>
      <c r="L1512" s="3"/>
      <c r="M1512" s="3"/>
      <c r="N1512" s="3"/>
      <c r="P1512" s="2"/>
      <c r="R1512" s="2"/>
      <c r="T1512" s="2"/>
      <c r="V1512" s="2"/>
    </row>
    <row r="1513" spans="2:22" ht="32.1" customHeight="1" x14ac:dyDescent="0.25">
      <c r="B1513" s="44" t="str">
        <f>_xlfn.CONCAT( VLOOKUP(tbGemLevels[[#This Row],[Name]],tbGems[],MATCH("Prefix",tbGems[#Headers],0),FALSE),".",tbGemLevels[[#This Row],[Level]]," ",tbGemLevels[[#This Row],[Name]])</f>
        <v>6.14.174.31 Flame Dash</v>
      </c>
      <c r="C1513" s="2" t="s">
        <v>895</v>
      </c>
      <c r="D1513" s="3">
        <v>31</v>
      </c>
      <c r="E1513" s="3">
        <v>91</v>
      </c>
      <c r="F1513" s="3">
        <v>0</v>
      </c>
      <c r="G1513" s="3">
        <v>0</v>
      </c>
      <c r="H1513" s="3" t="s">
        <v>269</v>
      </c>
      <c r="I1513" s="3"/>
      <c r="J1513" s="3"/>
      <c r="K1513" s="3"/>
      <c r="L1513" s="3"/>
      <c r="M1513" s="3"/>
      <c r="N1513" s="3"/>
      <c r="P1513" s="2"/>
      <c r="R1513" s="2"/>
      <c r="T1513" s="2"/>
      <c r="V1513" s="2"/>
    </row>
    <row r="1514" spans="2:22" ht="32.1" customHeight="1" x14ac:dyDescent="0.25">
      <c r="B1514" s="44" t="str">
        <f>_xlfn.CONCAT( VLOOKUP(tbGemLevels[[#This Row],[Name]],tbGems[],MATCH("Prefix",tbGems[#Headers],0),FALSE),".",tbGemLevels[[#This Row],[Level]]," ",tbGemLevels[[#This Row],[Name]])</f>
        <v>6.14.174.32 Flame Dash</v>
      </c>
      <c r="C1514" s="2" t="s">
        <v>895</v>
      </c>
      <c r="D1514" s="3">
        <v>32</v>
      </c>
      <c r="E1514" s="3">
        <v>92</v>
      </c>
      <c r="F1514" s="3">
        <v>0</v>
      </c>
      <c r="G1514" s="3">
        <v>0</v>
      </c>
      <c r="H1514" s="3" t="s">
        <v>269</v>
      </c>
      <c r="I1514" s="3"/>
      <c r="J1514" s="3"/>
      <c r="K1514" s="3"/>
      <c r="L1514" s="3"/>
      <c r="M1514" s="3"/>
      <c r="N1514" s="3"/>
      <c r="P1514" s="2"/>
      <c r="R1514" s="2"/>
      <c r="T1514" s="2"/>
      <c r="V1514" s="2"/>
    </row>
    <row r="1515" spans="2:22" ht="32.1" customHeight="1" x14ac:dyDescent="0.25">
      <c r="B1515" s="44" t="str">
        <f>_xlfn.CONCAT( VLOOKUP(tbGemLevels[[#This Row],[Name]],tbGems[],MATCH("Prefix",tbGems[#Headers],0),FALSE),".",tbGemLevels[[#This Row],[Level]]," ",tbGemLevels[[#This Row],[Name]])</f>
        <v>6.14.174.33 Flame Dash</v>
      </c>
      <c r="C1515" s="2" t="s">
        <v>895</v>
      </c>
      <c r="D1515" s="3">
        <v>33</v>
      </c>
      <c r="E1515" s="3">
        <v>93</v>
      </c>
      <c r="F1515" s="3">
        <v>0</v>
      </c>
      <c r="G1515" s="3">
        <v>0</v>
      </c>
      <c r="H1515" s="3" t="s">
        <v>269</v>
      </c>
      <c r="I1515" s="3"/>
      <c r="J1515" s="3"/>
      <c r="K1515" s="3"/>
      <c r="L1515" s="3"/>
      <c r="M1515" s="3"/>
      <c r="N1515" s="3"/>
      <c r="P1515" s="2"/>
      <c r="R1515" s="2"/>
      <c r="T1515" s="2"/>
      <c r="V1515" s="2"/>
    </row>
    <row r="1516" spans="2:22" ht="32.1" customHeight="1" x14ac:dyDescent="0.25">
      <c r="B1516" s="44" t="str">
        <f>_xlfn.CONCAT( VLOOKUP(tbGemLevels[[#This Row],[Name]],tbGems[],MATCH("Prefix",tbGems[#Headers],0),FALSE),".",tbGemLevels[[#This Row],[Level]]," ",tbGemLevels[[#This Row],[Name]])</f>
        <v>6.14.174.34 Flame Dash</v>
      </c>
      <c r="C1516" s="2" t="s">
        <v>895</v>
      </c>
      <c r="D1516" s="3">
        <v>34</v>
      </c>
      <c r="E1516" s="3">
        <v>94</v>
      </c>
      <c r="F1516" s="3">
        <v>0</v>
      </c>
      <c r="G1516" s="3">
        <v>0</v>
      </c>
      <c r="H1516" s="3" t="s">
        <v>269</v>
      </c>
      <c r="I1516" s="3"/>
      <c r="J1516" s="3"/>
      <c r="K1516" s="3"/>
      <c r="L1516" s="3"/>
      <c r="M1516" s="3"/>
      <c r="N1516" s="3"/>
      <c r="P1516" s="2"/>
      <c r="R1516" s="2"/>
      <c r="T1516" s="2"/>
      <c r="V1516" s="2"/>
    </row>
    <row r="1517" spans="2:22" ht="32.1" customHeight="1" x14ac:dyDescent="0.25">
      <c r="B1517" s="44" t="str">
        <f>_xlfn.CONCAT( VLOOKUP(tbGemLevels[[#This Row],[Name]],tbGems[],MATCH("Prefix",tbGems[#Headers],0),FALSE),".",tbGemLevels[[#This Row],[Level]]," ",tbGemLevels[[#This Row],[Name]])</f>
        <v>6.14.174.35 Flame Dash</v>
      </c>
      <c r="C1517" s="2" t="s">
        <v>895</v>
      </c>
      <c r="D1517" s="3">
        <v>35</v>
      </c>
      <c r="E1517" s="3">
        <v>95</v>
      </c>
      <c r="F1517" s="3">
        <v>0</v>
      </c>
      <c r="G1517" s="3">
        <v>0</v>
      </c>
      <c r="H1517" s="3" t="s">
        <v>269</v>
      </c>
      <c r="I1517" s="3"/>
      <c r="J1517" s="3"/>
      <c r="K1517" s="3"/>
      <c r="L1517" s="3"/>
      <c r="M1517" s="3"/>
      <c r="N1517" s="3"/>
      <c r="P1517" s="2"/>
      <c r="R1517" s="2"/>
      <c r="T1517" s="2"/>
      <c r="V1517" s="2"/>
    </row>
    <row r="1518" spans="2:22" ht="32.1" customHeight="1" x14ac:dyDescent="0.25">
      <c r="B1518" s="44" t="str">
        <f>_xlfn.CONCAT( VLOOKUP(tbGemLevels[[#This Row],[Name]],tbGems[],MATCH("Prefix",tbGems[#Headers],0),FALSE),".",tbGemLevels[[#This Row],[Level]]," ",tbGemLevels[[#This Row],[Name]])</f>
        <v>6.14.174.36 Flame Dash</v>
      </c>
      <c r="C1518" s="2" t="s">
        <v>895</v>
      </c>
      <c r="D1518" s="3">
        <v>36</v>
      </c>
      <c r="E1518" s="3">
        <v>96</v>
      </c>
      <c r="F1518" s="3">
        <v>0</v>
      </c>
      <c r="G1518" s="3">
        <v>0</v>
      </c>
      <c r="H1518" s="3" t="s">
        <v>269</v>
      </c>
      <c r="I1518" s="3"/>
      <c r="J1518" s="3"/>
      <c r="K1518" s="3"/>
      <c r="L1518" s="3"/>
      <c r="M1518" s="3"/>
      <c r="N1518" s="3"/>
      <c r="P1518" s="2"/>
      <c r="R1518" s="2"/>
      <c r="T1518" s="2"/>
      <c r="V1518" s="2"/>
    </row>
    <row r="1519" spans="2:22" ht="32.1" customHeight="1" x14ac:dyDescent="0.25">
      <c r="B1519" s="44" t="str">
        <f>_xlfn.CONCAT( VLOOKUP(tbGemLevels[[#This Row],[Name]],tbGems[],MATCH("Prefix",tbGems[#Headers],0),FALSE),".",tbGemLevels[[#This Row],[Level]]," ",tbGemLevels[[#This Row],[Name]])</f>
        <v>6.14.174.37 Flame Dash</v>
      </c>
      <c r="C1519" s="2" t="s">
        <v>895</v>
      </c>
      <c r="D1519" s="3">
        <v>37</v>
      </c>
      <c r="E1519" s="3">
        <v>97</v>
      </c>
      <c r="F1519" s="3">
        <v>0</v>
      </c>
      <c r="G1519" s="3">
        <v>0</v>
      </c>
      <c r="H1519" s="3" t="s">
        <v>269</v>
      </c>
      <c r="I1519" s="3"/>
      <c r="J1519" s="3"/>
      <c r="K1519" s="3"/>
      <c r="L1519" s="3"/>
      <c r="M1519" s="3"/>
      <c r="N1519" s="3"/>
      <c r="P1519" s="2"/>
      <c r="R1519" s="2"/>
      <c r="T1519" s="2"/>
      <c r="V1519" s="2"/>
    </row>
    <row r="1520" spans="2:22" ht="32.1" customHeight="1" x14ac:dyDescent="0.25">
      <c r="B1520" s="44" t="str">
        <f>_xlfn.CONCAT( VLOOKUP(tbGemLevels[[#This Row],[Name]],tbGems[],MATCH("Prefix",tbGems[#Headers],0),FALSE),".",tbGemLevels[[#This Row],[Level]]," ",tbGemLevels[[#This Row],[Name]])</f>
        <v>6.14.174.38 Flame Dash</v>
      </c>
      <c r="C1520" s="2" t="s">
        <v>895</v>
      </c>
      <c r="D1520" s="3">
        <v>38</v>
      </c>
      <c r="E1520" s="3">
        <v>98</v>
      </c>
      <c r="F1520" s="3">
        <v>0</v>
      </c>
      <c r="G1520" s="3">
        <v>0</v>
      </c>
      <c r="H1520" s="3" t="s">
        <v>269</v>
      </c>
      <c r="I1520" s="3"/>
      <c r="J1520" s="3"/>
      <c r="K1520" s="3"/>
      <c r="L1520" s="3"/>
      <c r="M1520" s="3"/>
      <c r="N1520" s="3"/>
      <c r="P1520" s="2"/>
      <c r="R1520" s="2"/>
      <c r="T1520" s="2"/>
      <c r="V1520" s="2"/>
    </row>
    <row r="1521" spans="2:22" ht="32.1" customHeight="1" x14ac:dyDescent="0.25">
      <c r="B1521" s="44" t="str">
        <f>_xlfn.CONCAT( VLOOKUP(tbGemLevels[[#This Row],[Name]],tbGems[],MATCH("Prefix",tbGems[#Headers],0),FALSE),".",tbGemLevels[[#This Row],[Level]]," ",tbGemLevels[[#This Row],[Name]])</f>
        <v>6.14.174.39 Flame Dash</v>
      </c>
      <c r="C1521" s="2" t="s">
        <v>895</v>
      </c>
      <c r="D1521" s="3">
        <v>39</v>
      </c>
      <c r="E1521" s="3">
        <v>99</v>
      </c>
      <c r="F1521" s="3">
        <v>0</v>
      </c>
      <c r="G1521" s="3">
        <v>0</v>
      </c>
      <c r="H1521" s="3" t="s">
        <v>269</v>
      </c>
      <c r="I1521" s="3"/>
      <c r="J1521" s="3"/>
      <c r="K1521" s="3"/>
      <c r="L1521" s="3"/>
      <c r="M1521" s="3"/>
      <c r="N1521" s="3"/>
      <c r="P1521" s="2"/>
      <c r="R1521" s="2"/>
      <c r="T1521" s="2"/>
      <c r="V1521" s="2"/>
    </row>
    <row r="1522" spans="2:22" ht="32.1" customHeight="1" x14ac:dyDescent="0.25">
      <c r="B1522" s="44" t="str">
        <f>_xlfn.CONCAT( VLOOKUP(tbGemLevels[[#This Row],[Name]],tbGems[],MATCH("Prefix",tbGems[#Headers],0),FALSE),".",tbGemLevels[[#This Row],[Level]]," ",tbGemLevels[[#This Row],[Name]])</f>
        <v>6.14.174.40 Flame Dash</v>
      </c>
      <c r="C1522" s="2" t="s">
        <v>895</v>
      </c>
      <c r="D1522" s="3">
        <v>40</v>
      </c>
      <c r="E1522" s="3">
        <v>100</v>
      </c>
      <c r="F1522" s="3">
        <v>0</v>
      </c>
      <c r="G1522" s="3">
        <v>0</v>
      </c>
      <c r="H1522" s="3" t="s">
        <v>269</v>
      </c>
      <c r="I1522" s="3"/>
      <c r="J1522" s="3"/>
      <c r="K1522" s="3"/>
      <c r="L1522" s="3"/>
      <c r="M1522" s="3"/>
      <c r="N1522" s="3"/>
      <c r="P1522" s="2"/>
      <c r="R1522" s="2"/>
      <c r="T1522" s="2"/>
      <c r="V1522" s="2"/>
    </row>
    <row r="1523" spans="2:22" ht="32.1" customHeight="1" x14ac:dyDescent="0.25">
      <c r="B1523" s="44" t="str">
        <f>_xlfn.CONCAT( VLOOKUP(tbGemLevels[[#This Row],[Name]],tbGems[],MATCH("Prefix",tbGems[#Headers],0),FALSE),".",tbGemLevels[[#This Row],[Level]]," ",tbGemLevels[[#This Row],[Name]])</f>
        <v>6.14.319.1 Scorching Ray</v>
      </c>
      <c r="C1523" s="2" t="s">
        <v>926</v>
      </c>
      <c r="D1523" s="3">
        <v>1</v>
      </c>
      <c r="E1523" s="3">
        <v>12</v>
      </c>
      <c r="F1523" s="3">
        <v>0</v>
      </c>
      <c r="G1523" s="3">
        <v>0</v>
      </c>
      <c r="H1523" s="3">
        <v>33</v>
      </c>
      <c r="I1523" s="3"/>
      <c r="J1523" s="3"/>
      <c r="K1523" s="3"/>
      <c r="L1523" s="3"/>
      <c r="M1523" s="3"/>
      <c r="N1523" s="3"/>
      <c r="P1523" s="2"/>
      <c r="R1523" s="2"/>
      <c r="T1523" s="2"/>
      <c r="V1523" s="2"/>
    </row>
    <row r="1524" spans="2:22" ht="32.1" customHeight="1" x14ac:dyDescent="0.25">
      <c r="B1524" s="44" t="str">
        <f>_xlfn.CONCAT( VLOOKUP(tbGemLevels[[#This Row],[Name]],tbGems[],MATCH("Prefix",tbGems[#Headers],0),FALSE),".",tbGemLevels[[#This Row],[Level]]," ",tbGemLevels[[#This Row],[Name]])</f>
        <v>6.14.319.2 Scorching Ray</v>
      </c>
      <c r="C1524" s="2" t="s">
        <v>926</v>
      </c>
      <c r="D1524" s="3">
        <v>2</v>
      </c>
      <c r="E1524" s="3">
        <v>15</v>
      </c>
      <c r="F1524" s="3">
        <v>0</v>
      </c>
      <c r="G1524" s="3">
        <v>0</v>
      </c>
      <c r="H1524" s="3">
        <v>39</v>
      </c>
      <c r="I1524" s="3"/>
      <c r="J1524" s="3"/>
      <c r="K1524" s="3"/>
      <c r="L1524" s="3"/>
      <c r="M1524" s="3"/>
      <c r="N1524" s="3"/>
      <c r="P1524" s="2"/>
      <c r="R1524" s="2"/>
      <c r="T1524" s="2"/>
      <c r="V1524" s="2"/>
    </row>
    <row r="1525" spans="2:22" ht="32.1" customHeight="1" x14ac:dyDescent="0.25">
      <c r="B1525" s="44" t="str">
        <f>_xlfn.CONCAT( VLOOKUP(tbGemLevels[[#This Row],[Name]],tbGems[],MATCH("Prefix",tbGems[#Headers],0),FALSE),".",tbGemLevels[[#This Row],[Level]]," ",tbGemLevels[[#This Row],[Name]])</f>
        <v>6.14.319.3 Scorching Ray</v>
      </c>
      <c r="C1525" s="2" t="s">
        <v>926</v>
      </c>
      <c r="D1525" s="3">
        <v>3</v>
      </c>
      <c r="E1525" s="3">
        <v>19</v>
      </c>
      <c r="F1525" s="3">
        <v>0</v>
      </c>
      <c r="G1525" s="3">
        <v>0</v>
      </c>
      <c r="H1525" s="3">
        <v>48</v>
      </c>
      <c r="I1525" s="3"/>
      <c r="J1525" s="3"/>
      <c r="K1525" s="3"/>
      <c r="L1525" s="3"/>
      <c r="M1525" s="3"/>
      <c r="N1525" s="3"/>
      <c r="P1525" s="2"/>
      <c r="R1525" s="2"/>
      <c r="T1525" s="2"/>
      <c r="V1525" s="2"/>
    </row>
    <row r="1526" spans="2:22" ht="32.1" customHeight="1" x14ac:dyDescent="0.25">
      <c r="B1526" s="44" t="str">
        <f>_xlfn.CONCAT( VLOOKUP(tbGemLevels[[#This Row],[Name]],tbGems[],MATCH("Prefix",tbGems[#Headers],0),FALSE),".",tbGemLevels[[#This Row],[Level]]," ",tbGemLevels[[#This Row],[Name]])</f>
        <v>6.14.319.4 Scorching Ray</v>
      </c>
      <c r="C1526" s="2" t="s">
        <v>926</v>
      </c>
      <c r="D1526" s="3">
        <v>4</v>
      </c>
      <c r="E1526" s="3">
        <v>23</v>
      </c>
      <c r="F1526" s="3">
        <v>0</v>
      </c>
      <c r="G1526" s="3">
        <v>0</v>
      </c>
      <c r="H1526" s="3">
        <v>56</v>
      </c>
      <c r="I1526" s="3"/>
      <c r="J1526" s="3"/>
      <c r="K1526" s="3"/>
      <c r="L1526" s="3"/>
      <c r="M1526" s="3"/>
      <c r="N1526" s="3"/>
      <c r="P1526" s="2"/>
      <c r="R1526" s="2"/>
      <c r="T1526" s="2"/>
      <c r="V1526" s="2"/>
    </row>
    <row r="1527" spans="2:22" ht="32.1" customHeight="1" x14ac:dyDescent="0.25">
      <c r="B1527" s="44" t="str">
        <f>_xlfn.CONCAT( VLOOKUP(tbGemLevels[[#This Row],[Name]],tbGems[],MATCH("Prefix",tbGems[#Headers],0),FALSE),".",tbGemLevels[[#This Row],[Level]]," ",tbGemLevels[[#This Row],[Name]])</f>
        <v>6.14.319.5 Scorching Ray</v>
      </c>
      <c r="C1527" s="2" t="s">
        <v>926</v>
      </c>
      <c r="D1527" s="3">
        <v>5</v>
      </c>
      <c r="E1527" s="3">
        <v>27</v>
      </c>
      <c r="F1527" s="3">
        <v>0</v>
      </c>
      <c r="G1527" s="3">
        <v>0</v>
      </c>
      <c r="H1527" s="3">
        <v>64</v>
      </c>
      <c r="I1527" s="3"/>
      <c r="J1527" s="3"/>
      <c r="K1527" s="3"/>
      <c r="L1527" s="3"/>
      <c r="M1527" s="3"/>
      <c r="N1527" s="3"/>
      <c r="P1527" s="2"/>
      <c r="R1527" s="2"/>
      <c r="T1527" s="2"/>
      <c r="V1527" s="2"/>
    </row>
    <row r="1528" spans="2:22" ht="32.1" customHeight="1" x14ac:dyDescent="0.25">
      <c r="B1528" s="44" t="str">
        <f>_xlfn.CONCAT( VLOOKUP(tbGemLevels[[#This Row],[Name]],tbGems[],MATCH("Prefix",tbGems[#Headers],0),FALSE),".",tbGemLevels[[#This Row],[Level]]," ",tbGemLevels[[#This Row],[Name]])</f>
        <v>6.14.319.6 Scorching Ray</v>
      </c>
      <c r="C1528" s="2" t="s">
        <v>926</v>
      </c>
      <c r="D1528" s="3">
        <v>6</v>
      </c>
      <c r="E1528" s="3">
        <v>31</v>
      </c>
      <c r="F1528" s="3">
        <v>0</v>
      </c>
      <c r="G1528" s="3">
        <v>0</v>
      </c>
      <c r="H1528" s="3">
        <v>73</v>
      </c>
      <c r="I1528" s="3"/>
      <c r="J1528" s="3"/>
      <c r="K1528" s="3"/>
      <c r="L1528" s="3"/>
      <c r="M1528" s="3"/>
      <c r="N1528" s="3"/>
      <c r="P1528" s="2"/>
      <c r="R1528" s="2"/>
      <c r="T1528" s="2"/>
      <c r="V1528" s="2"/>
    </row>
    <row r="1529" spans="2:22" ht="32.1" customHeight="1" x14ac:dyDescent="0.25">
      <c r="B1529" s="44" t="str">
        <f>_xlfn.CONCAT( VLOOKUP(tbGemLevels[[#This Row],[Name]],tbGems[],MATCH("Prefix",tbGems[#Headers],0),FALSE),".",tbGemLevels[[#This Row],[Level]]," ",tbGemLevels[[#This Row],[Name]])</f>
        <v>6.14.319.7 Scorching Ray</v>
      </c>
      <c r="C1529" s="2" t="s">
        <v>926</v>
      </c>
      <c r="D1529" s="3">
        <v>7</v>
      </c>
      <c r="E1529" s="3">
        <v>35</v>
      </c>
      <c r="F1529" s="3">
        <v>0</v>
      </c>
      <c r="G1529" s="3">
        <v>0</v>
      </c>
      <c r="H1529" s="3">
        <v>81</v>
      </c>
      <c r="I1529" s="3"/>
      <c r="J1529" s="3"/>
      <c r="K1529" s="3"/>
      <c r="L1529" s="3"/>
      <c r="M1529" s="3"/>
      <c r="N1529" s="3"/>
      <c r="P1529" s="2"/>
      <c r="R1529" s="2"/>
      <c r="T1529" s="2"/>
      <c r="V1529" s="2"/>
    </row>
    <row r="1530" spans="2:22" ht="32.1" customHeight="1" x14ac:dyDescent="0.25">
      <c r="B1530" s="44" t="str">
        <f>_xlfn.CONCAT( VLOOKUP(tbGemLevels[[#This Row],[Name]],tbGems[],MATCH("Prefix",tbGems[#Headers],0),FALSE),".",tbGemLevels[[#This Row],[Level]]," ",tbGemLevels[[#This Row],[Name]])</f>
        <v>6.14.319.8 Scorching Ray</v>
      </c>
      <c r="C1530" s="2" t="s">
        <v>926</v>
      </c>
      <c r="D1530" s="3">
        <v>8</v>
      </c>
      <c r="E1530" s="3">
        <v>38</v>
      </c>
      <c r="F1530" s="3">
        <v>0</v>
      </c>
      <c r="G1530" s="3">
        <v>0</v>
      </c>
      <c r="H1530" s="3">
        <v>88</v>
      </c>
      <c r="I1530" s="3"/>
      <c r="J1530" s="3"/>
      <c r="K1530" s="3"/>
      <c r="L1530" s="3"/>
      <c r="M1530" s="3"/>
      <c r="N1530" s="3"/>
      <c r="P1530" s="2"/>
      <c r="R1530" s="2"/>
      <c r="T1530" s="2"/>
      <c r="V1530" s="2"/>
    </row>
    <row r="1531" spans="2:22" ht="32.1" customHeight="1" x14ac:dyDescent="0.25">
      <c r="B1531" s="44" t="str">
        <f>_xlfn.CONCAT( VLOOKUP(tbGemLevels[[#This Row],[Name]],tbGems[],MATCH("Prefix",tbGems[#Headers],0),FALSE),".",tbGemLevels[[#This Row],[Level]]," ",tbGemLevels[[#This Row],[Name]])</f>
        <v>6.14.319.9 Scorching Ray</v>
      </c>
      <c r="C1531" s="2" t="s">
        <v>926</v>
      </c>
      <c r="D1531" s="3">
        <v>9</v>
      </c>
      <c r="E1531" s="3">
        <v>41</v>
      </c>
      <c r="F1531" s="3">
        <v>0</v>
      </c>
      <c r="G1531" s="3">
        <v>0</v>
      </c>
      <c r="H1531" s="3">
        <v>94</v>
      </c>
      <c r="I1531" s="3"/>
      <c r="J1531" s="3"/>
      <c r="K1531" s="3"/>
      <c r="L1531" s="3"/>
      <c r="M1531" s="3"/>
      <c r="N1531" s="3"/>
      <c r="P1531" s="2"/>
      <c r="R1531" s="2"/>
      <c r="T1531" s="2"/>
      <c r="V1531" s="2"/>
    </row>
    <row r="1532" spans="2:22" ht="32.1" customHeight="1" x14ac:dyDescent="0.25">
      <c r="B1532" s="44" t="str">
        <f>_xlfn.CONCAT( VLOOKUP(tbGemLevels[[#This Row],[Name]],tbGems[],MATCH("Prefix",tbGems[#Headers],0),FALSE),".",tbGemLevels[[#This Row],[Level]]," ",tbGemLevels[[#This Row],[Name]])</f>
        <v>6.14.319.10 Scorching Ray</v>
      </c>
      <c r="C1532" s="2" t="s">
        <v>926</v>
      </c>
      <c r="D1532" s="3">
        <v>10</v>
      </c>
      <c r="E1532" s="3">
        <v>44</v>
      </c>
      <c r="F1532" s="3">
        <v>0</v>
      </c>
      <c r="G1532" s="3">
        <v>0</v>
      </c>
      <c r="H1532" s="3">
        <v>100</v>
      </c>
      <c r="I1532" s="3"/>
      <c r="J1532" s="3"/>
      <c r="K1532" s="3"/>
      <c r="L1532" s="3"/>
      <c r="M1532" s="3"/>
      <c r="N1532" s="3"/>
      <c r="P1532" s="2"/>
      <c r="R1532" s="2"/>
      <c r="T1532" s="2"/>
      <c r="V1532" s="2"/>
    </row>
    <row r="1533" spans="2:22" ht="32.1" customHeight="1" x14ac:dyDescent="0.25">
      <c r="B1533" s="44" t="str">
        <f>_xlfn.CONCAT( VLOOKUP(tbGemLevels[[#This Row],[Name]],tbGems[],MATCH("Prefix",tbGems[#Headers],0),FALSE),".",tbGemLevels[[#This Row],[Level]]," ",tbGemLevels[[#This Row],[Name]])</f>
        <v>6.14.319.11 Scorching Ray</v>
      </c>
      <c r="C1533" s="2" t="s">
        <v>926</v>
      </c>
      <c r="D1533" s="3">
        <v>11</v>
      </c>
      <c r="E1533" s="3">
        <v>47</v>
      </c>
      <c r="F1533" s="3">
        <v>0</v>
      </c>
      <c r="G1533" s="3">
        <v>0</v>
      </c>
      <c r="H1533" s="3">
        <v>106</v>
      </c>
      <c r="I1533" s="3"/>
      <c r="J1533" s="3"/>
      <c r="K1533" s="3"/>
      <c r="L1533" s="3"/>
      <c r="M1533" s="3"/>
      <c r="N1533" s="3"/>
      <c r="P1533" s="2"/>
      <c r="R1533" s="2"/>
      <c r="T1533" s="2"/>
      <c r="V1533" s="2"/>
    </row>
    <row r="1534" spans="2:22" ht="32.1" customHeight="1" x14ac:dyDescent="0.25">
      <c r="B1534" s="44" t="str">
        <f>_xlfn.CONCAT( VLOOKUP(tbGemLevels[[#This Row],[Name]],tbGems[],MATCH("Prefix",tbGems[#Headers],0),FALSE),".",tbGemLevels[[#This Row],[Level]]," ",tbGemLevels[[#This Row],[Name]])</f>
        <v>6.14.319.12 Scorching Ray</v>
      </c>
      <c r="C1534" s="2" t="s">
        <v>926</v>
      </c>
      <c r="D1534" s="3">
        <v>12</v>
      </c>
      <c r="E1534" s="3">
        <v>50</v>
      </c>
      <c r="F1534" s="3">
        <v>0</v>
      </c>
      <c r="G1534" s="3">
        <v>0</v>
      </c>
      <c r="H1534" s="3">
        <v>113</v>
      </c>
      <c r="I1534" s="3"/>
      <c r="J1534" s="3"/>
      <c r="K1534" s="3"/>
      <c r="L1534" s="3"/>
      <c r="M1534" s="3"/>
      <c r="N1534" s="3"/>
      <c r="P1534" s="2"/>
      <c r="R1534" s="2"/>
      <c r="T1534" s="2"/>
      <c r="V1534" s="2"/>
    </row>
    <row r="1535" spans="2:22" ht="32.1" customHeight="1" x14ac:dyDescent="0.25">
      <c r="B1535" s="44" t="str">
        <f>_xlfn.CONCAT( VLOOKUP(tbGemLevels[[#This Row],[Name]],tbGems[],MATCH("Prefix",tbGems[#Headers],0),FALSE),".",tbGemLevels[[#This Row],[Level]]," ",tbGemLevels[[#This Row],[Name]])</f>
        <v>6.14.319.13 Scorching Ray</v>
      </c>
      <c r="C1535" s="2" t="s">
        <v>926</v>
      </c>
      <c r="D1535" s="3">
        <v>13</v>
      </c>
      <c r="E1535" s="3">
        <v>53</v>
      </c>
      <c r="F1535" s="3">
        <v>0</v>
      </c>
      <c r="G1535" s="3">
        <v>0</v>
      </c>
      <c r="H1535" s="3">
        <v>119</v>
      </c>
      <c r="I1535" s="3"/>
      <c r="J1535" s="3"/>
      <c r="K1535" s="3"/>
      <c r="L1535" s="3"/>
      <c r="M1535" s="3"/>
      <c r="N1535" s="3"/>
      <c r="P1535" s="2"/>
      <c r="R1535" s="2"/>
      <c r="T1535" s="2"/>
      <c r="V1535" s="2"/>
    </row>
    <row r="1536" spans="2:22" ht="32.1" customHeight="1" x14ac:dyDescent="0.25">
      <c r="B1536" s="44" t="str">
        <f>_xlfn.CONCAT( VLOOKUP(tbGemLevels[[#This Row],[Name]],tbGems[],MATCH("Prefix",tbGems[#Headers],0),FALSE),".",tbGemLevels[[#This Row],[Level]]," ",tbGemLevels[[#This Row],[Name]])</f>
        <v>6.14.319.14 Scorching Ray</v>
      </c>
      <c r="C1536" s="2" t="s">
        <v>926</v>
      </c>
      <c r="D1536" s="3">
        <v>14</v>
      </c>
      <c r="E1536" s="3">
        <v>56</v>
      </c>
      <c r="F1536" s="3">
        <v>0</v>
      </c>
      <c r="G1536" s="3">
        <v>0</v>
      </c>
      <c r="H1536" s="3">
        <v>125</v>
      </c>
      <c r="I1536" s="3"/>
      <c r="J1536" s="3"/>
      <c r="K1536" s="3"/>
      <c r="L1536" s="3"/>
      <c r="M1536" s="3"/>
      <c r="N1536" s="3"/>
      <c r="P1536" s="2"/>
      <c r="R1536" s="2"/>
      <c r="T1536" s="2"/>
      <c r="V1536" s="2"/>
    </row>
    <row r="1537" spans="2:22" ht="32.1" customHeight="1" x14ac:dyDescent="0.25">
      <c r="B1537" s="44" t="str">
        <f>_xlfn.CONCAT( VLOOKUP(tbGemLevels[[#This Row],[Name]],tbGems[],MATCH("Prefix",tbGems[#Headers],0),FALSE),".",tbGemLevels[[#This Row],[Level]]," ",tbGemLevels[[#This Row],[Name]])</f>
        <v>6.14.319.15 Scorching Ray</v>
      </c>
      <c r="C1537" s="2" t="s">
        <v>926</v>
      </c>
      <c r="D1537" s="3">
        <v>15</v>
      </c>
      <c r="E1537" s="3">
        <v>59</v>
      </c>
      <c r="F1537" s="3">
        <v>0</v>
      </c>
      <c r="G1537" s="3">
        <v>0</v>
      </c>
      <c r="H1537" s="3">
        <v>132</v>
      </c>
      <c r="I1537" s="3"/>
      <c r="J1537" s="3"/>
      <c r="K1537" s="3"/>
      <c r="L1537" s="3"/>
      <c r="M1537" s="3"/>
      <c r="N1537" s="3"/>
      <c r="P1537" s="2"/>
      <c r="R1537" s="2"/>
      <c r="T1537" s="2"/>
      <c r="V1537" s="2"/>
    </row>
    <row r="1538" spans="2:22" ht="32.1" customHeight="1" x14ac:dyDescent="0.25">
      <c r="B1538" s="44" t="str">
        <f>_xlfn.CONCAT( VLOOKUP(tbGemLevels[[#This Row],[Name]],tbGems[],MATCH("Prefix",tbGems[#Headers],0),FALSE),".",tbGemLevels[[#This Row],[Level]]," ",tbGemLevels[[#This Row],[Name]])</f>
        <v>6.14.319.16 Scorching Ray</v>
      </c>
      <c r="C1538" s="2" t="s">
        <v>926</v>
      </c>
      <c r="D1538" s="3">
        <v>16</v>
      </c>
      <c r="E1538" s="3">
        <v>62</v>
      </c>
      <c r="F1538" s="3">
        <v>0</v>
      </c>
      <c r="G1538" s="3">
        <v>0</v>
      </c>
      <c r="H1538" s="3">
        <v>138</v>
      </c>
      <c r="I1538" s="3"/>
      <c r="J1538" s="3"/>
      <c r="K1538" s="3"/>
      <c r="L1538" s="3"/>
      <c r="M1538" s="3"/>
      <c r="N1538" s="3"/>
      <c r="P1538" s="2"/>
      <c r="R1538" s="2"/>
      <c r="T1538" s="2"/>
      <c r="V1538" s="2"/>
    </row>
    <row r="1539" spans="2:22" ht="32.1" customHeight="1" x14ac:dyDescent="0.25">
      <c r="B1539" s="44" t="str">
        <f>_xlfn.CONCAT( VLOOKUP(tbGemLevels[[#This Row],[Name]],tbGems[],MATCH("Prefix",tbGems[#Headers],0),FALSE),".",tbGemLevels[[#This Row],[Level]]," ",tbGemLevels[[#This Row],[Name]])</f>
        <v>6.14.319.17 Scorching Ray</v>
      </c>
      <c r="C1539" s="2" t="s">
        <v>926</v>
      </c>
      <c r="D1539" s="3">
        <v>17</v>
      </c>
      <c r="E1539" s="3">
        <v>64</v>
      </c>
      <c r="F1539" s="3">
        <v>0</v>
      </c>
      <c r="G1539" s="3">
        <v>0</v>
      </c>
      <c r="H1539" s="3">
        <v>142</v>
      </c>
      <c r="I1539" s="3"/>
      <c r="J1539" s="3"/>
      <c r="K1539" s="3"/>
      <c r="L1539" s="3"/>
      <c r="M1539" s="3"/>
      <c r="N1539" s="3"/>
      <c r="P1539" s="2"/>
      <c r="R1539" s="2"/>
      <c r="T1539" s="2"/>
      <c r="V1539" s="2"/>
    </row>
    <row r="1540" spans="2:22" ht="32.1" customHeight="1" x14ac:dyDescent="0.25">
      <c r="B1540" s="44" t="str">
        <f>_xlfn.CONCAT( VLOOKUP(tbGemLevels[[#This Row],[Name]],tbGems[],MATCH("Prefix",tbGems[#Headers],0),FALSE),".",tbGemLevels[[#This Row],[Level]]," ",tbGemLevels[[#This Row],[Name]])</f>
        <v>6.14.319.18 Scorching Ray</v>
      </c>
      <c r="C1540" s="2" t="s">
        <v>926</v>
      </c>
      <c r="D1540" s="3">
        <v>18</v>
      </c>
      <c r="E1540" s="3">
        <v>66</v>
      </c>
      <c r="F1540" s="3">
        <v>0</v>
      </c>
      <c r="G1540" s="3">
        <v>0</v>
      </c>
      <c r="H1540" s="3">
        <v>146</v>
      </c>
      <c r="I1540" s="3"/>
      <c r="J1540" s="3"/>
      <c r="K1540" s="3"/>
      <c r="L1540" s="3"/>
      <c r="M1540" s="3"/>
      <c r="N1540" s="3"/>
      <c r="P1540" s="2"/>
      <c r="R1540" s="2"/>
      <c r="T1540" s="2"/>
      <c r="V1540" s="2"/>
    </row>
    <row r="1541" spans="2:22" ht="32.1" customHeight="1" x14ac:dyDescent="0.25">
      <c r="B1541" s="44" t="str">
        <f>_xlfn.CONCAT( VLOOKUP(tbGemLevels[[#This Row],[Name]],tbGems[],MATCH("Prefix",tbGems[#Headers],0),FALSE),".",tbGemLevels[[#This Row],[Level]]," ",tbGemLevels[[#This Row],[Name]])</f>
        <v>6.14.319.19 Scorching Ray</v>
      </c>
      <c r="C1541" s="2" t="s">
        <v>926</v>
      </c>
      <c r="D1541" s="3">
        <v>19</v>
      </c>
      <c r="E1541" s="3">
        <v>68</v>
      </c>
      <c r="F1541" s="3">
        <v>0</v>
      </c>
      <c r="G1541" s="3">
        <v>0</v>
      </c>
      <c r="H1541" s="3">
        <v>151</v>
      </c>
      <c r="I1541" s="3"/>
      <c r="J1541" s="3"/>
      <c r="K1541" s="3"/>
      <c r="L1541" s="3"/>
      <c r="M1541" s="3"/>
      <c r="N1541" s="3"/>
      <c r="P1541" s="2"/>
      <c r="R1541" s="2"/>
      <c r="T1541" s="2"/>
      <c r="V1541" s="2"/>
    </row>
    <row r="1542" spans="2:22" ht="32.1" customHeight="1" x14ac:dyDescent="0.25">
      <c r="B1542" s="44" t="str">
        <f>_xlfn.CONCAT( VLOOKUP(tbGemLevels[[#This Row],[Name]],tbGems[],MATCH("Prefix",tbGems[#Headers],0),FALSE),".",tbGemLevels[[#This Row],[Level]]," ",tbGemLevels[[#This Row],[Name]])</f>
        <v>6.14.319.20 Scorching Ray</v>
      </c>
      <c r="C1542" s="2" t="s">
        <v>926</v>
      </c>
      <c r="D1542" s="3">
        <v>20</v>
      </c>
      <c r="E1542" s="3">
        <v>70</v>
      </c>
      <c r="F1542" s="3">
        <v>0</v>
      </c>
      <c r="G1542" s="3">
        <v>0</v>
      </c>
      <c r="H1542" s="3">
        <v>155</v>
      </c>
      <c r="I1542" s="3"/>
      <c r="J1542" s="3"/>
      <c r="K1542" s="3"/>
      <c r="L1542" s="3"/>
      <c r="M1542" s="3"/>
      <c r="N1542" s="3"/>
      <c r="P1542" s="2"/>
      <c r="R1542" s="2"/>
      <c r="T1542" s="2"/>
      <c r="V1542" s="2"/>
    </row>
    <row r="1543" spans="2:22" ht="32.1" customHeight="1" x14ac:dyDescent="0.25">
      <c r="B1543" s="44" t="str">
        <f>_xlfn.CONCAT( VLOOKUP(tbGemLevels[[#This Row],[Name]],tbGems[],MATCH("Prefix",tbGems[#Headers],0),FALSE),".",tbGemLevels[[#This Row],[Level]]," ",tbGemLevels[[#This Row],[Name]])</f>
        <v>6.14.319.21 Scorching Ray</v>
      </c>
      <c r="C1543" s="2" t="s">
        <v>926</v>
      </c>
      <c r="D1543" s="3">
        <v>21</v>
      </c>
      <c r="E1543" s="3">
        <v>72</v>
      </c>
      <c r="F1543" s="3">
        <v>0</v>
      </c>
      <c r="G1543" s="3">
        <v>0</v>
      </c>
      <c r="H1543" s="3">
        <v>159</v>
      </c>
      <c r="I1543" s="3"/>
      <c r="J1543" s="3"/>
      <c r="K1543" s="3"/>
      <c r="L1543" s="3"/>
      <c r="M1543" s="3"/>
      <c r="N1543" s="3"/>
      <c r="P1543" s="2"/>
      <c r="R1543" s="2"/>
      <c r="T1543" s="2"/>
      <c r="V1543" s="2"/>
    </row>
    <row r="1544" spans="2:22" ht="32.1" customHeight="1" x14ac:dyDescent="0.25">
      <c r="B1544" s="44" t="str">
        <f>_xlfn.CONCAT( VLOOKUP(tbGemLevels[[#This Row],[Name]],tbGems[],MATCH("Prefix",tbGems[#Headers],0),FALSE),".",tbGemLevels[[#This Row],[Level]]," ",tbGemLevels[[#This Row],[Name]])</f>
        <v>6.14.319.22 Scorching Ray</v>
      </c>
      <c r="C1544" s="2" t="s">
        <v>926</v>
      </c>
      <c r="D1544" s="3">
        <v>22</v>
      </c>
      <c r="E1544" s="3">
        <v>74</v>
      </c>
      <c r="F1544" s="3">
        <v>0</v>
      </c>
      <c r="G1544" s="3">
        <v>0</v>
      </c>
      <c r="H1544" s="3" t="s">
        <v>269</v>
      </c>
      <c r="I1544" s="3"/>
      <c r="J1544" s="3"/>
      <c r="K1544" s="3"/>
      <c r="L1544" s="3"/>
      <c r="M1544" s="3"/>
      <c r="N1544" s="3"/>
      <c r="P1544" s="2"/>
      <c r="R1544" s="2"/>
      <c r="T1544" s="2"/>
      <c r="V1544" s="2"/>
    </row>
    <row r="1545" spans="2:22" ht="32.1" customHeight="1" x14ac:dyDescent="0.25">
      <c r="B1545" s="44" t="str">
        <f>_xlfn.CONCAT( VLOOKUP(tbGemLevels[[#This Row],[Name]],tbGems[],MATCH("Prefix",tbGems[#Headers],0),FALSE),".",tbGemLevels[[#This Row],[Level]]," ",tbGemLevels[[#This Row],[Name]])</f>
        <v>6.14.319.23 Scorching Ray</v>
      </c>
      <c r="C1545" s="2" t="s">
        <v>926</v>
      </c>
      <c r="D1545" s="3">
        <v>23</v>
      </c>
      <c r="E1545" s="3">
        <v>76</v>
      </c>
      <c r="F1545" s="3">
        <v>0</v>
      </c>
      <c r="G1545" s="3">
        <v>0</v>
      </c>
      <c r="H1545" s="3" t="s">
        <v>269</v>
      </c>
      <c r="I1545" s="3"/>
      <c r="J1545" s="3"/>
      <c r="K1545" s="3"/>
      <c r="L1545" s="3"/>
      <c r="M1545" s="3"/>
      <c r="N1545" s="3"/>
      <c r="P1545" s="2"/>
      <c r="R1545" s="2"/>
      <c r="T1545" s="2"/>
      <c r="V1545" s="2"/>
    </row>
    <row r="1546" spans="2:22" ht="32.1" customHeight="1" x14ac:dyDescent="0.25">
      <c r="B1546" s="44" t="str">
        <f>_xlfn.CONCAT( VLOOKUP(tbGemLevels[[#This Row],[Name]],tbGems[],MATCH("Prefix",tbGems[#Headers],0),FALSE),".",tbGemLevels[[#This Row],[Level]]," ",tbGemLevels[[#This Row],[Name]])</f>
        <v>6.14.319.24 Scorching Ray</v>
      </c>
      <c r="C1546" s="2" t="s">
        <v>926</v>
      </c>
      <c r="D1546" s="3">
        <v>24</v>
      </c>
      <c r="E1546" s="3">
        <v>78</v>
      </c>
      <c r="F1546" s="3">
        <v>0</v>
      </c>
      <c r="G1546" s="3">
        <v>0</v>
      </c>
      <c r="H1546" s="3" t="s">
        <v>269</v>
      </c>
      <c r="I1546" s="3"/>
      <c r="J1546" s="3"/>
      <c r="K1546" s="3"/>
      <c r="L1546" s="3"/>
      <c r="M1546" s="3"/>
      <c r="N1546" s="3"/>
      <c r="P1546" s="2"/>
      <c r="R1546" s="2"/>
      <c r="T1546" s="2"/>
      <c r="V1546" s="2"/>
    </row>
    <row r="1547" spans="2:22" ht="32.1" customHeight="1" x14ac:dyDescent="0.25">
      <c r="B1547" s="44" t="str">
        <f>_xlfn.CONCAT( VLOOKUP(tbGemLevels[[#This Row],[Name]],tbGems[],MATCH("Prefix",tbGems[#Headers],0),FALSE),".",tbGemLevels[[#This Row],[Level]]," ",tbGemLevels[[#This Row],[Name]])</f>
        <v>6.14.319.25 Scorching Ray</v>
      </c>
      <c r="C1547" s="2" t="s">
        <v>926</v>
      </c>
      <c r="D1547" s="3">
        <v>25</v>
      </c>
      <c r="E1547" s="3">
        <v>80</v>
      </c>
      <c r="F1547" s="3">
        <v>0</v>
      </c>
      <c r="G1547" s="3">
        <v>0</v>
      </c>
      <c r="H1547" s="3" t="s">
        <v>269</v>
      </c>
      <c r="I1547" s="3"/>
      <c r="J1547" s="3"/>
      <c r="K1547" s="3"/>
      <c r="L1547" s="3"/>
      <c r="M1547" s="3"/>
      <c r="N1547" s="3"/>
      <c r="P1547" s="2"/>
      <c r="R1547" s="2"/>
      <c r="T1547" s="2"/>
      <c r="V1547" s="2"/>
    </row>
    <row r="1548" spans="2:22" ht="32.1" customHeight="1" x14ac:dyDescent="0.25">
      <c r="B1548" s="44" t="str">
        <f>_xlfn.CONCAT( VLOOKUP(tbGemLevels[[#This Row],[Name]],tbGems[],MATCH("Prefix",tbGems[#Headers],0),FALSE),".",tbGemLevels[[#This Row],[Level]]," ",tbGemLevels[[#This Row],[Name]])</f>
        <v>6.14.319.26 Scorching Ray</v>
      </c>
      <c r="C1548" s="2" t="s">
        <v>926</v>
      </c>
      <c r="D1548" s="3">
        <v>26</v>
      </c>
      <c r="E1548" s="3">
        <v>82</v>
      </c>
      <c r="F1548" s="3">
        <v>0</v>
      </c>
      <c r="G1548" s="3">
        <v>0</v>
      </c>
      <c r="H1548" s="3" t="s">
        <v>269</v>
      </c>
      <c r="I1548" s="3"/>
      <c r="J1548" s="3"/>
      <c r="K1548" s="3"/>
      <c r="L1548" s="3"/>
      <c r="M1548" s="3"/>
      <c r="N1548" s="3"/>
      <c r="P1548" s="2"/>
      <c r="R1548" s="2"/>
      <c r="T1548" s="2"/>
      <c r="V1548" s="2"/>
    </row>
    <row r="1549" spans="2:22" ht="32.1" customHeight="1" x14ac:dyDescent="0.25">
      <c r="B1549" s="44" t="str">
        <f>_xlfn.CONCAT( VLOOKUP(tbGemLevels[[#This Row],[Name]],tbGems[],MATCH("Prefix",tbGems[#Headers],0),FALSE),".",tbGemLevels[[#This Row],[Level]]," ",tbGemLevels[[#This Row],[Name]])</f>
        <v>6.14.319.27 Scorching Ray</v>
      </c>
      <c r="C1549" s="2" t="s">
        <v>926</v>
      </c>
      <c r="D1549" s="3">
        <v>27</v>
      </c>
      <c r="E1549" s="3">
        <v>84</v>
      </c>
      <c r="F1549" s="3">
        <v>0</v>
      </c>
      <c r="G1549" s="3">
        <v>0</v>
      </c>
      <c r="H1549" s="3" t="s">
        <v>269</v>
      </c>
      <c r="I1549" s="3"/>
      <c r="J1549" s="3"/>
      <c r="K1549" s="3"/>
      <c r="L1549" s="3"/>
      <c r="M1549" s="3"/>
      <c r="N1549" s="3"/>
      <c r="P1549" s="2"/>
      <c r="R1549" s="2"/>
      <c r="T1549" s="2"/>
      <c r="V1549" s="2"/>
    </row>
    <row r="1550" spans="2:22" ht="32.1" customHeight="1" x14ac:dyDescent="0.25">
      <c r="B1550" s="44" t="str">
        <f>_xlfn.CONCAT( VLOOKUP(tbGemLevels[[#This Row],[Name]],tbGems[],MATCH("Prefix",tbGems[#Headers],0),FALSE),".",tbGemLevels[[#This Row],[Level]]," ",tbGemLevels[[#This Row],[Name]])</f>
        <v>6.14.319.28 Scorching Ray</v>
      </c>
      <c r="C1550" s="2" t="s">
        <v>926</v>
      </c>
      <c r="D1550" s="3">
        <v>28</v>
      </c>
      <c r="E1550" s="3">
        <v>86</v>
      </c>
      <c r="F1550" s="3">
        <v>0</v>
      </c>
      <c r="G1550" s="3">
        <v>0</v>
      </c>
      <c r="H1550" s="3" t="s">
        <v>269</v>
      </c>
      <c r="I1550" s="3"/>
      <c r="J1550" s="3"/>
      <c r="K1550" s="3"/>
      <c r="L1550" s="3"/>
      <c r="M1550" s="3"/>
      <c r="N1550" s="3"/>
      <c r="P1550" s="2"/>
      <c r="R1550" s="2"/>
      <c r="T1550" s="2"/>
      <c r="V1550" s="2"/>
    </row>
    <row r="1551" spans="2:22" ht="32.1" customHeight="1" x14ac:dyDescent="0.25">
      <c r="B1551" s="44" t="str">
        <f>_xlfn.CONCAT( VLOOKUP(tbGemLevels[[#This Row],[Name]],tbGems[],MATCH("Prefix",tbGems[#Headers],0),FALSE),".",tbGemLevels[[#This Row],[Level]]," ",tbGemLevels[[#This Row],[Name]])</f>
        <v>6.14.319.29 Scorching Ray</v>
      </c>
      <c r="C1551" s="2" t="s">
        <v>926</v>
      </c>
      <c r="D1551" s="3">
        <v>29</v>
      </c>
      <c r="E1551" s="3">
        <v>88</v>
      </c>
      <c r="F1551" s="3">
        <v>0</v>
      </c>
      <c r="G1551" s="3">
        <v>0</v>
      </c>
      <c r="H1551" s="3" t="s">
        <v>269</v>
      </c>
      <c r="I1551" s="3"/>
      <c r="J1551" s="3"/>
      <c r="K1551" s="3"/>
      <c r="L1551" s="3"/>
      <c r="M1551" s="3"/>
      <c r="N1551" s="3"/>
      <c r="P1551" s="2"/>
      <c r="R1551" s="2"/>
      <c r="T1551" s="2"/>
      <c r="V1551" s="2"/>
    </row>
    <row r="1552" spans="2:22" ht="32.1" customHeight="1" x14ac:dyDescent="0.25">
      <c r="B1552" s="44" t="str">
        <f>_xlfn.CONCAT( VLOOKUP(tbGemLevels[[#This Row],[Name]],tbGems[],MATCH("Prefix",tbGems[#Headers],0),FALSE),".",tbGemLevels[[#This Row],[Level]]," ",tbGemLevels[[#This Row],[Name]])</f>
        <v>6.14.319.30 Scorching Ray</v>
      </c>
      <c r="C1552" s="2" t="s">
        <v>926</v>
      </c>
      <c r="D1552" s="3">
        <v>30</v>
      </c>
      <c r="E1552" s="3">
        <v>90</v>
      </c>
      <c r="F1552" s="3">
        <v>0</v>
      </c>
      <c r="G1552" s="3">
        <v>0</v>
      </c>
      <c r="H1552" s="3" t="s">
        <v>269</v>
      </c>
      <c r="I1552" s="3"/>
      <c r="J1552" s="3"/>
      <c r="K1552" s="3"/>
      <c r="L1552" s="3"/>
      <c r="M1552" s="3"/>
      <c r="N1552" s="3"/>
      <c r="P1552" s="2"/>
      <c r="R1552" s="2"/>
      <c r="T1552" s="2"/>
      <c r="V1552" s="2"/>
    </row>
    <row r="1553" spans="2:22" ht="32.1" customHeight="1" x14ac:dyDescent="0.25">
      <c r="B1553" s="44" t="str">
        <f>_xlfn.CONCAT( VLOOKUP(tbGemLevels[[#This Row],[Name]],tbGems[],MATCH("Prefix",tbGems[#Headers],0),FALSE),".",tbGemLevels[[#This Row],[Level]]," ",tbGemLevels[[#This Row],[Name]])</f>
        <v>6.14.319.31 Scorching Ray</v>
      </c>
      <c r="C1553" s="2" t="s">
        <v>926</v>
      </c>
      <c r="D1553" s="3">
        <v>31</v>
      </c>
      <c r="E1553" s="3">
        <v>91</v>
      </c>
      <c r="F1553" s="3">
        <v>0</v>
      </c>
      <c r="G1553" s="3">
        <v>0</v>
      </c>
      <c r="H1553" s="3" t="s">
        <v>269</v>
      </c>
      <c r="I1553" s="3"/>
      <c r="J1553" s="3"/>
      <c r="K1553" s="3"/>
      <c r="L1553" s="3"/>
      <c r="M1553" s="3"/>
      <c r="N1553" s="3"/>
      <c r="P1553" s="2"/>
      <c r="R1553" s="2"/>
      <c r="T1553" s="2"/>
      <c r="V1553" s="2"/>
    </row>
    <row r="1554" spans="2:22" ht="32.1" customHeight="1" x14ac:dyDescent="0.25">
      <c r="B1554" s="44" t="str">
        <f>_xlfn.CONCAT( VLOOKUP(tbGemLevels[[#This Row],[Name]],tbGems[],MATCH("Prefix",tbGems[#Headers],0),FALSE),".",tbGemLevels[[#This Row],[Level]]," ",tbGemLevels[[#This Row],[Name]])</f>
        <v>6.14.319.32 Scorching Ray</v>
      </c>
      <c r="C1554" s="2" t="s">
        <v>926</v>
      </c>
      <c r="D1554" s="3">
        <v>32</v>
      </c>
      <c r="E1554" s="3">
        <v>92</v>
      </c>
      <c r="F1554" s="3">
        <v>0</v>
      </c>
      <c r="G1554" s="3">
        <v>0</v>
      </c>
      <c r="H1554" s="3" t="s">
        <v>269</v>
      </c>
      <c r="I1554" s="3"/>
      <c r="J1554" s="3"/>
      <c r="K1554" s="3"/>
      <c r="L1554" s="3"/>
      <c r="M1554" s="3"/>
      <c r="N1554" s="3"/>
      <c r="P1554" s="2"/>
      <c r="R1554" s="2"/>
      <c r="T1554" s="2"/>
      <c r="V1554" s="2"/>
    </row>
    <row r="1555" spans="2:22" ht="32.1" customHeight="1" x14ac:dyDescent="0.25">
      <c r="B1555" s="44" t="str">
        <f>_xlfn.CONCAT( VLOOKUP(tbGemLevels[[#This Row],[Name]],tbGems[],MATCH("Prefix",tbGems[#Headers],0),FALSE),".",tbGemLevels[[#This Row],[Level]]," ",tbGemLevels[[#This Row],[Name]])</f>
        <v>6.14.319.33 Scorching Ray</v>
      </c>
      <c r="C1555" s="2" t="s">
        <v>926</v>
      </c>
      <c r="D1555" s="3">
        <v>33</v>
      </c>
      <c r="E1555" s="3">
        <v>93</v>
      </c>
      <c r="F1555" s="3">
        <v>0</v>
      </c>
      <c r="G1555" s="3">
        <v>0</v>
      </c>
      <c r="H1555" s="3" t="s">
        <v>269</v>
      </c>
      <c r="I1555" s="3"/>
      <c r="J1555" s="3"/>
      <c r="K1555" s="3"/>
      <c r="L1555" s="3"/>
      <c r="M1555" s="3"/>
      <c r="N1555" s="3"/>
      <c r="P1555" s="2"/>
      <c r="R1555" s="2"/>
      <c r="T1555" s="2"/>
      <c r="V1555" s="2"/>
    </row>
    <row r="1556" spans="2:22" ht="32.1" customHeight="1" x14ac:dyDescent="0.25">
      <c r="B1556" s="44" t="str">
        <f>_xlfn.CONCAT( VLOOKUP(tbGemLevels[[#This Row],[Name]],tbGems[],MATCH("Prefix",tbGems[#Headers],0),FALSE),".",tbGemLevels[[#This Row],[Level]]," ",tbGemLevels[[#This Row],[Name]])</f>
        <v>6.14.319.34 Scorching Ray</v>
      </c>
      <c r="C1556" s="2" t="s">
        <v>926</v>
      </c>
      <c r="D1556" s="3">
        <v>34</v>
      </c>
      <c r="E1556" s="3">
        <v>94</v>
      </c>
      <c r="F1556" s="3">
        <v>0</v>
      </c>
      <c r="G1556" s="3">
        <v>0</v>
      </c>
      <c r="H1556" s="3" t="s">
        <v>269</v>
      </c>
      <c r="I1556" s="3"/>
      <c r="J1556" s="3"/>
      <c r="K1556" s="3"/>
      <c r="L1556" s="3"/>
      <c r="M1556" s="3"/>
      <c r="N1556" s="3"/>
      <c r="P1556" s="2"/>
      <c r="R1556" s="2"/>
      <c r="T1556" s="2"/>
      <c r="V1556" s="2"/>
    </row>
    <row r="1557" spans="2:22" ht="32.1" customHeight="1" x14ac:dyDescent="0.25">
      <c r="B1557" s="44" t="str">
        <f>_xlfn.CONCAT( VLOOKUP(tbGemLevels[[#This Row],[Name]],tbGems[],MATCH("Prefix",tbGems[#Headers],0),FALSE),".",tbGemLevels[[#This Row],[Level]]," ",tbGemLevels[[#This Row],[Name]])</f>
        <v>6.14.319.35 Scorching Ray</v>
      </c>
      <c r="C1557" s="2" t="s">
        <v>926</v>
      </c>
      <c r="D1557" s="3">
        <v>35</v>
      </c>
      <c r="E1557" s="3">
        <v>95</v>
      </c>
      <c r="F1557" s="3">
        <v>0</v>
      </c>
      <c r="G1557" s="3">
        <v>0</v>
      </c>
      <c r="H1557" s="3" t="s">
        <v>269</v>
      </c>
      <c r="I1557" s="3"/>
      <c r="J1557" s="3"/>
      <c r="K1557" s="3"/>
      <c r="L1557" s="3"/>
      <c r="M1557" s="3"/>
      <c r="N1557" s="3"/>
      <c r="P1557" s="2"/>
      <c r="R1557" s="2"/>
      <c r="T1557" s="2"/>
      <c r="V1557" s="2"/>
    </row>
    <row r="1558" spans="2:22" ht="32.1" customHeight="1" x14ac:dyDescent="0.25">
      <c r="B1558" s="44" t="str">
        <f>_xlfn.CONCAT( VLOOKUP(tbGemLevels[[#This Row],[Name]],tbGems[],MATCH("Prefix",tbGems[#Headers],0),FALSE),".",tbGemLevels[[#This Row],[Level]]," ",tbGemLevels[[#This Row],[Name]])</f>
        <v>6.14.319.36 Scorching Ray</v>
      </c>
      <c r="C1558" s="2" t="s">
        <v>926</v>
      </c>
      <c r="D1558" s="3">
        <v>36</v>
      </c>
      <c r="E1558" s="3">
        <v>96</v>
      </c>
      <c r="F1558" s="3">
        <v>0</v>
      </c>
      <c r="G1558" s="3">
        <v>0</v>
      </c>
      <c r="H1558" s="3" t="s">
        <v>269</v>
      </c>
      <c r="I1558" s="3"/>
      <c r="J1558" s="3"/>
      <c r="K1558" s="3"/>
      <c r="L1558" s="3"/>
      <c r="M1558" s="3"/>
      <c r="N1558" s="3"/>
      <c r="P1558" s="2"/>
      <c r="R1558" s="2"/>
      <c r="T1558" s="2"/>
      <c r="V1558" s="2"/>
    </row>
    <row r="1559" spans="2:22" ht="32.1" customHeight="1" x14ac:dyDescent="0.25">
      <c r="B1559" s="44" t="str">
        <f>_xlfn.CONCAT( VLOOKUP(tbGemLevels[[#This Row],[Name]],tbGems[],MATCH("Prefix",tbGems[#Headers],0),FALSE),".",tbGemLevels[[#This Row],[Level]]," ",tbGemLevels[[#This Row],[Name]])</f>
        <v>6.14.319.37 Scorching Ray</v>
      </c>
      <c r="C1559" s="2" t="s">
        <v>926</v>
      </c>
      <c r="D1559" s="3">
        <v>37</v>
      </c>
      <c r="E1559" s="3">
        <v>97</v>
      </c>
      <c r="F1559" s="3">
        <v>0</v>
      </c>
      <c r="G1559" s="3">
        <v>0</v>
      </c>
      <c r="H1559" s="3" t="s">
        <v>269</v>
      </c>
      <c r="I1559" s="3"/>
      <c r="J1559" s="3"/>
      <c r="K1559" s="3"/>
      <c r="L1559" s="3"/>
      <c r="M1559" s="3"/>
      <c r="N1559" s="3"/>
      <c r="P1559" s="2"/>
      <c r="R1559" s="2"/>
      <c r="T1559" s="2"/>
      <c r="V1559" s="2"/>
    </row>
    <row r="1560" spans="2:22" ht="32.1" customHeight="1" x14ac:dyDescent="0.25">
      <c r="B1560" s="44" t="str">
        <f>_xlfn.CONCAT( VLOOKUP(tbGemLevels[[#This Row],[Name]],tbGems[],MATCH("Prefix",tbGems[#Headers],0),FALSE),".",tbGemLevels[[#This Row],[Level]]," ",tbGemLevels[[#This Row],[Name]])</f>
        <v>6.14.319.38 Scorching Ray</v>
      </c>
      <c r="C1560" s="2" t="s">
        <v>926</v>
      </c>
      <c r="D1560" s="3">
        <v>38</v>
      </c>
      <c r="E1560" s="3">
        <v>98</v>
      </c>
      <c r="F1560" s="3">
        <v>0</v>
      </c>
      <c r="G1560" s="3">
        <v>0</v>
      </c>
      <c r="H1560" s="3" t="s">
        <v>269</v>
      </c>
      <c r="I1560" s="3"/>
      <c r="J1560" s="3"/>
      <c r="K1560" s="3"/>
      <c r="L1560" s="3"/>
      <c r="M1560" s="3"/>
      <c r="N1560" s="3"/>
      <c r="P1560" s="2"/>
      <c r="R1560" s="2"/>
      <c r="T1560" s="2"/>
      <c r="V1560" s="2"/>
    </row>
    <row r="1561" spans="2:22" ht="32.1" customHeight="1" x14ac:dyDescent="0.25">
      <c r="B1561" s="44" t="str">
        <f>_xlfn.CONCAT( VLOOKUP(tbGemLevels[[#This Row],[Name]],tbGems[],MATCH("Prefix",tbGems[#Headers],0),FALSE),".",tbGemLevels[[#This Row],[Level]]," ",tbGemLevels[[#This Row],[Name]])</f>
        <v>6.14.319.39 Scorching Ray</v>
      </c>
      <c r="C1561" s="2" t="s">
        <v>926</v>
      </c>
      <c r="D1561" s="3">
        <v>39</v>
      </c>
      <c r="E1561" s="3">
        <v>99</v>
      </c>
      <c r="F1561" s="3">
        <v>0</v>
      </c>
      <c r="G1561" s="3">
        <v>0</v>
      </c>
      <c r="H1561" s="3" t="s">
        <v>269</v>
      </c>
      <c r="I1561" s="3"/>
      <c r="J1561" s="3"/>
      <c r="K1561" s="3"/>
      <c r="L1561" s="3"/>
      <c r="M1561" s="3"/>
      <c r="N1561" s="3"/>
      <c r="P1561" s="2"/>
      <c r="R1561" s="2"/>
      <c r="T1561" s="2"/>
      <c r="V1561" s="2"/>
    </row>
    <row r="1562" spans="2:22" ht="32.1" customHeight="1" x14ac:dyDescent="0.25">
      <c r="B1562" s="44" t="str">
        <f>_xlfn.CONCAT( VLOOKUP(tbGemLevels[[#This Row],[Name]],tbGems[],MATCH("Prefix",tbGems[#Headers],0),FALSE),".",tbGemLevels[[#This Row],[Level]]," ",tbGemLevels[[#This Row],[Name]])</f>
        <v>6.14.319.40 Scorching Ray</v>
      </c>
      <c r="C1562" s="2" t="s">
        <v>926</v>
      </c>
      <c r="D1562" s="3">
        <v>40</v>
      </c>
      <c r="E1562" s="3">
        <v>100</v>
      </c>
      <c r="F1562" s="3">
        <v>0</v>
      </c>
      <c r="G1562" s="3">
        <v>0</v>
      </c>
      <c r="H1562" s="3" t="s">
        <v>269</v>
      </c>
      <c r="I1562" s="3"/>
      <c r="J1562" s="3"/>
      <c r="K1562" s="3"/>
      <c r="L1562" s="3"/>
      <c r="M1562" s="3"/>
      <c r="N1562" s="3"/>
      <c r="P1562" s="2"/>
      <c r="R1562" s="2"/>
      <c r="T1562" s="2"/>
      <c r="V1562" s="2"/>
    </row>
    <row r="1563" spans="2:22" ht="32.1" customHeight="1" x14ac:dyDescent="0.25">
      <c r="B1563" s="44" t="str">
        <f>_xlfn.CONCAT( VLOOKUP(tbGemLevels[[#This Row],[Name]],tbGems[],MATCH("Prefix",tbGems[#Headers],0),FALSE),".",tbGemLevels[[#This Row],[Level]]," ",tbGemLevels[[#This Row],[Name]])</f>
        <v>6.13.128.1 Deadly Ailments Support</v>
      </c>
      <c r="C1563" s="35" t="s">
        <v>188</v>
      </c>
      <c r="D1563" s="3">
        <v>1</v>
      </c>
      <c r="E1563" s="3">
        <v>18</v>
      </c>
      <c r="F1563" s="3">
        <v>0</v>
      </c>
      <c r="G1563" s="3">
        <v>21</v>
      </c>
      <c r="H1563" s="3">
        <v>14</v>
      </c>
      <c r="I1563" s="3"/>
      <c r="J1563" s="3"/>
      <c r="K1563" s="3"/>
      <c r="L1563" s="3"/>
      <c r="M1563" s="3"/>
      <c r="N1563" s="3"/>
      <c r="P1563" s="2"/>
      <c r="R1563" s="2"/>
      <c r="T1563" s="2"/>
      <c r="V1563" s="2"/>
    </row>
    <row r="1564" spans="2:22" ht="32.1" customHeight="1" x14ac:dyDescent="0.25">
      <c r="B1564" s="44" t="str">
        <f>_xlfn.CONCAT( VLOOKUP(tbGemLevels[[#This Row],[Name]],tbGems[],MATCH("Prefix",tbGems[#Headers],0),FALSE),".",tbGemLevels[[#This Row],[Level]]," ",tbGemLevels[[#This Row],[Name]])</f>
        <v>6.13.128.2 Deadly Ailments Support</v>
      </c>
      <c r="C1564" s="35" t="s">
        <v>188</v>
      </c>
      <c r="D1564" s="3">
        <v>2</v>
      </c>
      <c r="E1564" s="3">
        <v>22</v>
      </c>
      <c r="F1564" s="3">
        <v>0</v>
      </c>
      <c r="G1564" s="3">
        <v>24</v>
      </c>
      <c r="H1564" s="3">
        <v>17</v>
      </c>
      <c r="I1564" s="3"/>
      <c r="J1564" s="3"/>
      <c r="K1564" s="3"/>
      <c r="L1564" s="3"/>
      <c r="M1564" s="3"/>
      <c r="N1564" s="3"/>
      <c r="P1564" s="2"/>
      <c r="R1564" s="2"/>
      <c r="T1564" s="2"/>
      <c r="V1564" s="2"/>
    </row>
    <row r="1565" spans="2:22" ht="32.1" customHeight="1" x14ac:dyDescent="0.25">
      <c r="B1565" s="44" t="str">
        <f>_xlfn.CONCAT( VLOOKUP(tbGemLevels[[#This Row],[Name]],tbGems[],MATCH("Prefix",tbGems[#Headers],0),FALSE),".",tbGemLevels[[#This Row],[Level]]," ",tbGemLevels[[#This Row],[Name]])</f>
        <v>6.13.128.3 Deadly Ailments Support</v>
      </c>
      <c r="C1565" s="35" t="s">
        <v>188</v>
      </c>
      <c r="D1565" s="3">
        <v>3</v>
      </c>
      <c r="E1565" s="3">
        <v>26</v>
      </c>
      <c r="F1565" s="3">
        <v>0</v>
      </c>
      <c r="G1565" s="3">
        <v>28</v>
      </c>
      <c r="H1565" s="3">
        <v>19</v>
      </c>
      <c r="I1565" s="3"/>
      <c r="J1565" s="3"/>
      <c r="K1565" s="3"/>
      <c r="L1565" s="3"/>
      <c r="M1565" s="3"/>
      <c r="N1565" s="3"/>
      <c r="P1565" s="2"/>
      <c r="R1565" s="2"/>
      <c r="T1565" s="2"/>
      <c r="V1565" s="2"/>
    </row>
    <row r="1566" spans="2:22" ht="32.1" customHeight="1" x14ac:dyDescent="0.25">
      <c r="B1566" s="44" t="str">
        <f>_xlfn.CONCAT( VLOOKUP(tbGemLevels[[#This Row],[Name]],tbGems[],MATCH("Prefix",tbGems[#Headers],0),FALSE),".",tbGemLevels[[#This Row],[Level]]," ",tbGemLevels[[#This Row],[Name]])</f>
        <v>6.13.128.4 Deadly Ailments Support</v>
      </c>
      <c r="C1566" s="35" t="s">
        <v>188</v>
      </c>
      <c r="D1566" s="3">
        <v>4</v>
      </c>
      <c r="E1566" s="3">
        <v>29</v>
      </c>
      <c r="F1566" s="3">
        <v>0</v>
      </c>
      <c r="G1566" s="3">
        <v>31</v>
      </c>
      <c r="H1566" s="3">
        <v>21</v>
      </c>
      <c r="I1566" s="3"/>
      <c r="J1566" s="3"/>
      <c r="K1566" s="3"/>
      <c r="L1566" s="3"/>
      <c r="M1566" s="3"/>
      <c r="N1566" s="3"/>
      <c r="P1566" s="2"/>
      <c r="R1566" s="2"/>
      <c r="T1566" s="2"/>
      <c r="V1566" s="2"/>
    </row>
    <row r="1567" spans="2:22" ht="32.1" customHeight="1" x14ac:dyDescent="0.25">
      <c r="B1567" s="44" t="str">
        <f>_xlfn.CONCAT( VLOOKUP(tbGemLevels[[#This Row],[Name]],tbGems[],MATCH("Prefix",tbGems[#Headers],0),FALSE),".",tbGemLevels[[#This Row],[Level]]," ",tbGemLevels[[#This Row],[Name]])</f>
        <v>6.13.128.5 Deadly Ailments Support</v>
      </c>
      <c r="C1567" s="35" t="s">
        <v>188</v>
      </c>
      <c r="D1567" s="3">
        <v>5</v>
      </c>
      <c r="E1567" s="3">
        <v>32</v>
      </c>
      <c r="F1567" s="3">
        <v>0</v>
      </c>
      <c r="G1567" s="3">
        <v>34</v>
      </c>
      <c r="H1567" s="3">
        <v>23</v>
      </c>
      <c r="I1567" s="3"/>
      <c r="J1567" s="3"/>
      <c r="K1567" s="3"/>
      <c r="L1567" s="3"/>
      <c r="M1567" s="3"/>
      <c r="N1567" s="3"/>
      <c r="P1567" s="2"/>
      <c r="R1567" s="2"/>
      <c r="T1567" s="2"/>
      <c r="V1567" s="2"/>
    </row>
    <row r="1568" spans="2:22" ht="32.1" customHeight="1" x14ac:dyDescent="0.25">
      <c r="B1568" s="44" t="str">
        <f>_xlfn.CONCAT( VLOOKUP(tbGemLevels[[#This Row],[Name]],tbGems[],MATCH("Prefix",tbGems[#Headers],0),FALSE),".",tbGemLevels[[#This Row],[Level]]," ",tbGemLevels[[#This Row],[Name]])</f>
        <v>6.13.128.6 Deadly Ailments Support</v>
      </c>
      <c r="C1568" s="35" t="s">
        <v>188</v>
      </c>
      <c r="D1568" s="3">
        <v>6</v>
      </c>
      <c r="E1568" s="3">
        <v>35</v>
      </c>
      <c r="F1568" s="3">
        <v>0</v>
      </c>
      <c r="G1568" s="3">
        <v>37</v>
      </c>
      <c r="H1568" s="3">
        <v>25</v>
      </c>
      <c r="I1568" s="3"/>
      <c r="J1568" s="3"/>
      <c r="K1568" s="3"/>
      <c r="L1568" s="3"/>
      <c r="M1568" s="3"/>
      <c r="N1568" s="3"/>
      <c r="P1568" s="2"/>
      <c r="R1568" s="2"/>
      <c r="T1568" s="2"/>
      <c r="V1568" s="2"/>
    </row>
    <row r="1569" spans="2:22" ht="32.1" customHeight="1" x14ac:dyDescent="0.25">
      <c r="B1569" s="44" t="str">
        <f>_xlfn.CONCAT( VLOOKUP(tbGemLevels[[#This Row],[Name]],tbGems[],MATCH("Prefix",tbGems[#Headers],0),FALSE),".",tbGemLevels[[#This Row],[Level]]," ",tbGemLevels[[#This Row],[Name]])</f>
        <v>6.13.128.7 Deadly Ailments Support</v>
      </c>
      <c r="C1569" s="35" t="s">
        <v>188</v>
      </c>
      <c r="D1569" s="3">
        <v>7</v>
      </c>
      <c r="E1569" s="3">
        <v>38</v>
      </c>
      <c r="F1569" s="3">
        <v>0</v>
      </c>
      <c r="G1569" s="3">
        <v>40</v>
      </c>
      <c r="H1569" s="3">
        <v>27</v>
      </c>
      <c r="I1569" s="3"/>
      <c r="J1569" s="3"/>
      <c r="K1569" s="3"/>
      <c r="L1569" s="3"/>
      <c r="M1569" s="3"/>
      <c r="N1569" s="3"/>
      <c r="P1569" s="2"/>
      <c r="R1569" s="2"/>
      <c r="T1569" s="2"/>
      <c r="V1569" s="2"/>
    </row>
    <row r="1570" spans="2:22" ht="32.1" customHeight="1" x14ac:dyDescent="0.25">
      <c r="B1570" s="44" t="str">
        <f>_xlfn.CONCAT( VLOOKUP(tbGemLevels[[#This Row],[Name]],tbGems[],MATCH("Prefix",tbGems[#Headers],0),FALSE),".",tbGemLevels[[#This Row],[Level]]," ",tbGemLevels[[#This Row],[Name]])</f>
        <v>6.13.128.8 Deadly Ailments Support</v>
      </c>
      <c r="C1570" s="35" t="s">
        <v>188</v>
      </c>
      <c r="D1570" s="3">
        <v>8</v>
      </c>
      <c r="E1570" s="3">
        <v>41</v>
      </c>
      <c r="F1570" s="3">
        <v>0</v>
      </c>
      <c r="G1570" s="3">
        <v>42</v>
      </c>
      <c r="H1570" s="3">
        <v>29</v>
      </c>
      <c r="I1570" s="3"/>
      <c r="J1570" s="3"/>
      <c r="K1570" s="3"/>
      <c r="L1570" s="3"/>
      <c r="M1570" s="3"/>
      <c r="N1570" s="3"/>
      <c r="P1570" s="2"/>
      <c r="R1570" s="2"/>
      <c r="T1570" s="2"/>
      <c r="V1570" s="2"/>
    </row>
    <row r="1571" spans="2:22" ht="32.1" customHeight="1" x14ac:dyDescent="0.25">
      <c r="B1571" s="44" t="str">
        <f>_xlfn.CONCAT( VLOOKUP(tbGemLevels[[#This Row],[Name]],tbGems[],MATCH("Prefix",tbGems[#Headers],0),FALSE),".",tbGemLevels[[#This Row],[Level]]," ",tbGemLevels[[#This Row],[Name]])</f>
        <v>6.13.128.9 Deadly Ailments Support</v>
      </c>
      <c r="C1571" s="35" t="s">
        <v>188</v>
      </c>
      <c r="D1571" s="3">
        <v>9</v>
      </c>
      <c r="E1571" s="3">
        <v>44</v>
      </c>
      <c r="F1571" s="3">
        <v>0</v>
      </c>
      <c r="G1571" s="3">
        <v>45</v>
      </c>
      <c r="H1571" s="3">
        <v>31</v>
      </c>
      <c r="I1571" s="3"/>
      <c r="J1571" s="3"/>
      <c r="K1571" s="3"/>
      <c r="L1571" s="3"/>
      <c r="M1571" s="3"/>
      <c r="N1571" s="3"/>
      <c r="P1571" s="2"/>
      <c r="R1571" s="2"/>
      <c r="T1571" s="2"/>
      <c r="V1571" s="2"/>
    </row>
    <row r="1572" spans="2:22" ht="32.1" customHeight="1" x14ac:dyDescent="0.25">
      <c r="B1572" s="44" t="str">
        <f>_xlfn.CONCAT( VLOOKUP(tbGemLevels[[#This Row],[Name]],tbGems[],MATCH("Prefix",tbGems[#Headers],0),FALSE),".",tbGemLevels[[#This Row],[Level]]," ",tbGemLevels[[#This Row],[Name]])</f>
        <v>6.13.128.10 Deadly Ailments Support</v>
      </c>
      <c r="C1572" s="35" t="s">
        <v>188</v>
      </c>
      <c r="D1572" s="3">
        <v>10</v>
      </c>
      <c r="E1572" s="3">
        <v>47</v>
      </c>
      <c r="F1572" s="3">
        <v>0</v>
      </c>
      <c r="G1572" s="3">
        <v>48</v>
      </c>
      <c r="H1572" s="3">
        <v>33</v>
      </c>
      <c r="I1572" s="3"/>
      <c r="J1572" s="3"/>
      <c r="K1572" s="3"/>
      <c r="L1572" s="3"/>
      <c r="M1572" s="3"/>
      <c r="N1572" s="3"/>
      <c r="P1572" s="2"/>
      <c r="R1572" s="2"/>
      <c r="T1572" s="2"/>
      <c r="V1572" s="2"/>
    </row>
    <row r="1573" spans="2:22" ht="32.1" customHeight="1" x14ac:dyDescent="0.25">
      <c r="B1573" s="44" t="str">
        <f>_xlfn.CONCAT( VLOOKUP(tbGemLevels[[#This Row],[Name]],tbGems[],MATCH("Prefix",tbGems[#Headers],0),FALSE),".",tbGemLevels[[#This Row],[Level]]," ",tbGemLevels[[#This Row],[Name]])</f>
        <v>6.13.128.11 Deadly Ailments Support</v>
      </c>
      <c r="C1573" s="35" t="s">
        <v>188</v>
      </c>
      <c r="D1573" s="3">
        <v>11</v>
      </c>
      <c r="E1573" s="3">
        <v>50</v>
      </c>
      <c r="F1573" s="3">
        <v>0</v>
      </c>
      <c r="G1573" s="3">
        <v>51</v>
      </c>
      <c r="H1573" s="3">
        <v>35</v>
      </c>
      <c r="I1573" s="3"/>
      <c r="J1573" s="3"/>
      <c r="K1573" s="3"/>
      <c r="L1573" s="3"/>
      <c r="M1573" s="3"/>
      <c r="N1573" s="3"/>
      <c r="P1573" s="2"/>
      <c r="R1573" s="2"/>
      <c r="T1573" s="2"/>
      <c r="V1573" s="2"/>
    </row>
    <row r="1574" spans="2:22" ht="32.1" customHeight="1" x14ac:dyDescent="0.25">
      <c r="B1574" s="44" t="str">
        <f>_xlfn.CONCAT( VLOOKUP(tbGemLevels[[#This Row],[Name]],tbGems[],MATCH("Prefix",tbGems[#Headers],0),FALSE),".",tbGemLevels[[#This Row],[Level]]," ",tbGemLevels[[#This Row],[Name]])</f>
        <v>6.13.128.12 Deadly Ailments Support</v>
      </c>
      <c r="C1574" s="35" t="s">
        <v>188</v>
      </c>
      <c r="D1574" s="3">
        <v>12</v>
      </c>
      <c r="E1574" s="3">
        <v>53</v>
      </c>
      <c r="F1574" s="3">
        <v>0</v>
      </c>
      <c r="G1574" s="3">
        <v>54</v>
      </c>
      <c r="H1574" s="3">
        <v>37</v>
      </c>
      <c r="I1574" s="3"/>
      <c r="J1574" s="3"/>
      <c r="K1574" s="3"/>
      <c r="L1574" s="3"/>
      <c r="M1574" s="3"/>
      <c r="N1574" s="3"/>
      <c r="P1574" s="2"/>
      <c r="R1574" s="2"/>
      <c r="T1574" s="2"/>
      <c r="V1574" s="2"/>
    </row>
    <row r="1575" spans="2:22" ht="32.1" customHeight="1" x14ac:dyDescent="0.25">
      <c r="B1575" s="44" t="str">
        <f>_xlfn.CONCAT( VLOOKUP(tbGemLevels[[#This Row],[Name]],tbGems[],MATCH("Prefix",tbGems[#Headers],0),FALSE),".",tbGemLevels[[#This Row],[Level]]," ",tbGemLevels[[#This Row],[Name]])</f>
        <v>6.13.128.13 Deadly Ailments Support</v>
      </c>
      <c r="C1575" s="35" t="s">
        <v>188</v>
      </c>
      <c r="D1575" s="3">
        <v>13</v>
      </c>
      <c r="E1575" s="3">
        <v>56</v>
      </c>
      <c r="F1575" s="3">
        <v>0</v>
      </c>
      <c r="G1575" s="3">
        <v>57</v>
      </c>
      <c r="H1575" s="3">
        <v>39</v>
      </c>
      <c r="I1575" s="3"/>
      <c r="J1575" s="3"/>
      <c r="K1575" s="3"/>
      <c r="L1575" s="3"/>
      <c r="M1575" s="3"/>
      <c r="N1575" s="3"/>
      <c r="P1575" s="2"/>
      <c r="R1575" s="2"/>
      <c r="T1575" s="2"/>
      <c r="V1575" s="2"/>
    </row>
    <row r="1576" spans="2:22" ht="32.1" customHeight="1" x14ac:dyDescent="0.25">
      <c r="B1576" s="44" t="str">
        <f>_xlfn.CONCAT( VLOOKUP(tbGemLevels[[#This Row],[Name]],tbGems[],MATCH("Prefix",tbGems[#Headers],0),FALSE),".",tbGemLevels[[#This Row],[Level]]," ",tbGemLevels[[#This Row],[Name]])</f>
        <v>6.13.128.14 Deadly Ailments Support</v>
      </c>
      <c r="C1576" s="35" t="s">
        <v>188</v>
      </c>
      <c r="D1576" s="3">
        <v>14</v>
      </c>
      <c r="E1576" s="3">
        <v>58</v>
      </c>
      <c r="F1576" s="3">
        <v>0</v>
      </c>
      <c r="G1576" s="3">
        <v>58</v>
      </c>
      <c r="H1576" s="3">
        <v>41</v>
      </c>
      <c r="I1576" s="3"/>
      <c r="J1576" s="3"/>
      <c r="K1576" s="3"/>
      <c r="L1576" s="3"/>
      <c r="M1576" s="3"/>
      <c r="N1576" s="3"/>
      <c r="P1576" s="2"/>
      <c r="R1576" s="2"/>
      <c r="T1576" s="2"/>
      <c r="V1576" s="2"/>
    </row>
    <row r="1577" spans="2:22" ht="32.1" customHeight="1" x14ac:dyDescent="0.25">
      <c r="B1577" s="44" t="str">
        <f>_xlfn.CONCAT( VLOOKUP(tbGemLevels[[#This Row],[Name]],tbGems[],MATCH("Prefix",tbGems[#Headers],0),FALSE),".",tbGemLevels[[#This Row],[Level]]," ",tbGemLevels[[#This Row],[Name]])</f>
        <v>6.13.128.15 Deadly Ailments Support</v>
      </c>
      <c r="C1577" s="35" t="s">
        <v>188</v>
      </c>
      <c r="D1577" s="3">
        <v>15</v>
      </c>
      <c r="E1577" s="3">
        <v>60</v>
      </c>
      <c r="F1577" s="3">
        <v>0</v>
      </c>
      <c r="G1577" s="3">
        <v>60</v>
      </c>
      <c r="H1577" s="3">
        <v>42</v>
      </c>
      <c r="I1577" s="3"/>
      <c r="J1577" s="3"/>
      <c r="K1577" s="3"/>
      <c r="L1577" s="3"/>
      <c r="M1577" s="3"/>
      <c r="N1577" s="3"/>
      <c r="P1577" s="2"/>
      <c r="R1577" s="2"/>
      <c r="T1577" s="2"/>
      <c r="V1577" s="2"/>
    </row>
    <row r="1578" spans="2:22" ht="32.1" customHeight="1" x14ac:dyDescent="0.25">
      <c r="B1578" s="44" t="str">
        <f>_xlfn.CONCAT( VLOOKUP(tbGemLevels[[#This Row],[Name]],tbGems[],MATCH("Prefix",tbGems[#Headers],0),FALSE),".",tbGemLevels[[#This Row],[Level]]," ",tbGemLevels[[#This Row],[Name]])</f>
        <v>6.13.128.16 Deadly Ailments Support</v>
      </c>
      <c r="C1578" s="35" t="s">
        <v>188</v>
      </c>
      <c r="D1578" s="3">
        <v>16</v>
      </c>
      <c r="E1578" s="3">
        <v>62</v>
      </c>
      <c r="F1578" s="3">
        <v>0</v>
      </c>
      <c r="G1578" s="3">
        <v>62</v>
      </c>
      <c r="H1578" s="3">
        <v>43</v>
      </c>
      <c r="I1578" s="3"/>
      <c r="J1578" s="3"/>
      <c r="K1578" s="3"/>
      <c r="L1578" s="3"/>
      <c r="M1578" s="3"/>
      <c r="N1578" s="3"/>
      <c r="P1578" s="2"/>
      <c r="R1578" s="2"/>
      <c r="T1578" s="2"/>
      <c r="V1578" s="2"/>
    </row>
    <row r="1579" spans="2:22" ht="32.1" customHeight="1" x14ac:dyDescent="0.25">
      <c r="B1579" s="44" t="str">
        <f>_xlfn.CONCAT( VLOOKUP(tbGemLevels[[#This Row],[Name]],tbGems[],MATCH("Prefix",tbGems[#Headers],0),FALSE),".",tbGemLevels[[#This Row],[Level]]," ",tbGemLevels[[#This Row],[Name]])</f>
        <v>6.13.128.17 Deadly Ailments Support</v>
      </c>
      <c r="C1579" s="35" t="s">
        <v>188</v>
      </c>
      <c r="D1579" s="3">
        <v>17</v>
      </c>
      <c r="E1579" s="3">
        <v>64</v>
      </c>
      <c r="F1579" s="3">
        <v>0</v>
      </c>
      <c r="G1579" s="3">
        <v>64</v>
      </c>
      <c r="H1579" s="3">
        <v>44</v>
      </c>
      <c r="I1579" s="3"/>
      <c r="J1579" s="3"/>
      <c r="K1579" s="3"/>
      <c r="L1579" s="3"/>
      <c r="M1579" s="3"/>
      <c r="N1579" s="3"/>
      <c r="P1579" s="2"/>
      <c r="R1579" s="2"/>
      <c r="T1579" s="2"/>
      <c r="V1579" s="2"/>
    </row>
    <row r="1580" spans="2:22" ht="32.1" customHeight="1" x14ac:dyDescent="0.25">
      <c r="B1580" s="44" t="str">
        <f>_xlfn.CONCAT( VLOOKUP(tbGemLevels[[#This Row],[Name]],tbGems[],MATCH("Prefix",tbGems[#Headers],0),FALSE),".",tbGemLevels[[#This Row],[Level]]," ",tbGemLevels[[#This Row],[Name]])</f>
        <v>6.13.128.18 Deadly Ailments Support</v>
      </c>
      <c r="C1580" s="35" t="s">
        <v>188</v>
      </c>
      <c r="D1580" s="3">
        <v>18</v>
      </c>
      <c r="E1580" s="3">
        <v>66</v>
      </c>
      <c r="F1580" s="3">
        <v>0</v>
      </c>
      <c r="G1580" s="3">
        <v>66</v>
      </c>
      <c r="H1580" s="3">
        <v>46</v>
      </c>
      <c r="I1580" s="3"/>
      <c r="J1580" s="3"/>
      <c r="K1580" s="3"/>
      <c r="L1580" s="3"/>
      <c r="M1580" s="3"/>
      <c r="N1580" s="3"/>
      <c r="P1580" s="2"/>
      <c r="R1580" s="2"/>
      <c r="T1580" s="2"/>
      <c r="V1580" s="2"/>
    </row>
    <row r="1581" spans="2:22" ht="32.1" customHeight="1" x14ac:dyDescent="0.25">
      <c r="B1581" s="44" t="str">
        <f>_xlfn.CONCAT( VLOOKUP(tbGemLevels[[#This Row],[Name]],tbGems[],MATCH("Prefix",tbGems[#Headers],0),FALSE),".",tbGemLevels[[#This Row],[Level]]," ",tbGemLevels[[#This Row],[Name]])</f>
        <v>6.13.128.19 Deadly Ailments Support</v>
      </c>
      <c r="C1581" s="35" t="s">
        <v>188</v>
      </c>
      <c r="D1581" s="3">
        <v>19</v>
      </c>
      <c r="E1581" s="3">
        <v>68</v>
      </c>
      <c r="F1581" s="3">
        <v>0</v>
      </c>
      <c r="G1581" s="3">
        <v>68</v>
      </c>
      <c r="H1581" s="3">
        <v>47</v>
      </c>
      <c r="I1581" s="3"/>
      <c r="J1581" s="3"/>
      <c r="K1581" s="3"/>
      <c r="L1581" s="3"/>
      <c r="M1581" s="3"/>
      <c r="N1581" s="3"/>
      <c r="P1581" s="2"/>
      <c r="R1581" s="2"/>
      <c r="T1581" s="2"/>
      <c r="V1581" s="2"/>
    </row>
    <row r="1582" spans="2:22" ht="32.1" customHeight="1" x14ac:dyDescent="0.25">
      <c r="B1582" s="44" t="str">
        <f>_xlfn.CONCAT( VLOOKUP(tbGemLevels[[#This Row],[Name]],tbGems[],MATCH("Prefix",tbGems[#Headers],0),FALSE),".",tbGemLevels[[#This Row],[Level]]," ",tbGemLevels[[#This Row],[Name]])</f>
        <v>6.13.128.20 Deadly Ailments Support</v>
      </c>
      <c r="C1582" s="35" t="s">
        <v>188</v>
      </c>
      <c r="D1582" s="3">
        <v>20</v>
      </c>
      <c r="E1582" s="3">
        <v>70</v>
      </c>
      <c r="F1582" s="3">
        <v>0</v>
      </c>
      <c r="G1582" s="3">
        <v>70</v>
      </c>
      <c r="H1582" s="3">
        <v>48</v>
      </c>
      <c r="I1582" s="3"/>
      <c r="J1582" s="3"/>
      <c r="K1582" s="3"/>
      <c r="L1582" s="3"/>
      <c r="M1582" s="3"/>
      <c r="N1582" s="3"/>
      <c r="P1582" s="2"/>
      <c r="R1582" s="2"/>
      <c r="T1582" s="2"/>
      <c r="V1582" s="2"/>
    </row>
    <row r="1583" spans="2:22" ht="32.1" customHeight="1" x14ac:dyDescent="0.25">
      <c r="B1583" s="44" t="str">
        <f>_xlfn.CONCAT( VLOOKUP(tbGemLevels[[#This Row],[Name]],tbGems[],MATCH("Prefix",tbGems[#Headers],0),FALSE),".",tbGemLevels[[#This Row],[Level]]," ",tbGemLevels[[#This Row],[Name]])</f>
        <v>6.13.128.21 Deadly Ailments Support</v>
      </c>
      <c r="C1583" s="35" t="s">
        <v>188</v>
      </c>
      <c r="D1583" s="3">
        <v>21</v>
      </c>
      <c r="E1583" s="3">
        <v>72</v>
      </c>
      <c r="F1583" s="3">
        <v>0</v>
      </c>
      <c r="G1583" s="3">
        <v>72</v>
      </c>
      <c r="H1583" s="3">
        <v>50</v>
      </c>
      <c r="I1583" s="3"/>
      <c r="J1583" s="3"/>
      <c r="K1583" s="3"/>
      <c r="L1583" s="3"/>
      <c r="M1583" s="3"/>
      <c r="N1583" s="3"/>
      <c r="P1583" s="2"/>
      <c r="R1583" s="2"/>
      <c r="T1583" s="2"/>
      <c r="V1583" s="2"/>
    </row>
    <row r="1584" spans="2:22" ht="32.1" customHeight="1" x14ac:dyDescent="0.25">
      <c r="B1584" s="44" t="str">
        <f>_xlfn.CONCAT( VLOOKUP(tbGemLevels[[#This Row],[Name]],tbGems[],MATCH("Prefix",tbGems[#Headers],0),FALSE),".",tbGemLevels[[#This Row],[Level]]," ",tbGemLevels[[#This Row],[Name]])</f>
        <v>6.13.128.22 Deadly Ailments Support</v>
      </c>
      <c r="C1584" s="35" t="s">
        <v>188</v>
      </c>
      <c r="D1584" s="3">
        <v>22</v>
      </c>
      <c r="E1584" s="3">
        <v>74</v>
      </c>
      <c r="F1584" s="3">
        <v>0</v>
      </c>
      <c r="G1584" s="3" t="s">
        <v>269</v>
      </c>
      <c r="H1584" s="3" t="s">
        <v>269</v>
      </c>
      <c r="I1584" s="3"/>
      <c r="J1584" s="3"/>
      <c r="K1584" s="3"/>
      <c r="L1584" s="3"/>
      <c r="M1584" s="3"/>
      <c r="N1584" s="3"/>
      <c r="P1584" s="2"/>
      <c r="R1584" s="2"/>
      <c r="T1584" s="2"/>
      <c r="V1584" s="2"/>
    </row>
    <row r="1585" spans="2:22" ht="32.1" customHeight="1" x14ac:dyDescent="0.25">
      <c r="B1585" s="44" t="str">
        <f>_xlfn.CONCAT( VLOOKUP(tbGemLevels[[#This Row],[Name]],tbGems[],MATCH("Prefix",tbGems[#Headers],0),FALSE),".",tbGemLevels[[#This Row],[Level]]," ",tbGemLevels[[#This Row],[Name]])</f>
        <v>6.13.128.23 Deadly Ailments Support</v>
      </c>
      <c r="C1585" s="35" t="s">
        <v>188</v>
      </c>
      <c r="D1585" s="3">
        <v>23</v>
      </c>
      <c r="E1585" s="3">
        <v>76</v>
      </c>
      <c r="F1585" s="3">
        <v>0</v>
      </c>
      <c r="G1585" s="3" t="s">
        <v>269</v>
      </c>
      <c r="H1585" s="3" t="s">
        <v>269</v>
      </c>
      <c r="I1585" s="3"/>
      <c r="J1585" s="3"/>
      <c r="K1585" s="3"/>
      <c r="L1585" s="3"/>
      <c r="M1585" s="3"/>
      <c r="N1585" s="3"/>
      <c r="P1585" s="2"/>
      <c r="R1585" s="2"/>
      <c r="T1585" s="2"/>
      <c r="V1585" s="2"/>
    </row>
    <row r="1586" spans="2:22" ht="32.1" customHeight="1" x14ac:dyDescent="0.25">
      <c r="B1586" s="44" t="str">
        <f>_xlfn.CONCAT( VLOOKUP(tbGemLevels[[#This Row],[Name]],tbGems[],MATCH("Prefix",tbGems[#Headers],0),FALSE),".",tbGemLevels[[#This Row],[Level]]," ",tbGemLevels[[#This Row],[Name]])</f>
        <v>6.13.128.24 Deadly Ailments Support</v>
      </c>
      <c r="C1586" s="35" t="s">
        <v>188</v>
      </c>
      <c r="D1586" s="3">
        <v>24</v>
      </c>
      <c r="E1586" s="3">
        <v>78</v>
      </c>
      <c r="F1586" s="3">
        <v>0</v>
      </c>
      <c r="G1586" s="3" t="s">
        <v>269</v>
      </c>
      <c r="H1586" s="3" t="s">
        <v>269</v>
      </c>
      <c r="I1586" s="3"/>
      <c r="J1586" s="3"/>
      <c r="K1586" s="3"/>
      <c r="L1586" s="3"/>
      <c r="M1586" s="3"/>
      <c r="N1586" s="3"/>
      <c r="P1586" s="2"/>
      <c r="R1586" s="2"/>
      <c r="T1586" s="2"/>
      <c r="V1586" s="2"/>
    </row>
    <row r="1587" spans="2:22" ht="32.1" customHeight="1" x14ac:dyDescent="0.25">
      <c r="B1587" s="44" t="str">
        <f>_xlfn.CONCAT( VLOOKUP(tbGemLevels[[#This Row],[Name]],tbGems[],MATCH("Prefix",tbGems[#Headers],0),FALSE),".",tbGemLevels[[#This Row],[Level]]," ",tbGemLevels[[#This Row],[Name]])</f>
        <v>6.13.128.25 Deadly Ailments Support</v>
      </c>
      <c r="C1587" s="35" t="s">
        <v>188</v>
      </c>
      <c r="D1587" s="3">
        <v>25</v>
      </c>
      <c r="E1587" s="3">
        <v>80</v>
      </c>
      <c r="F1587" s="3">
        <v>0</v>
      </c>
      <c r="G1587" s="3" t="s">
        <v>269</v>
      </c>
      <c r="H1587" s="3" t="s">
        <v>269</v>
      </c>
      <c r="I1587" s="3"/>
      <c r="J1587" s="3"/>
      <c r="K1587" s="3"/>
      <c r="L1587" s="3"/>
      <c r="M1587" s="3"/>
      <c r="N1587" s="3"/>
      <c r="P1587" s="2"/>
      <c r="R1587" s="2"/>
      <c r="T1587" s="2"/>
      <c r="V1587" s="2"/>
    </row>
    <row r="1588" spans="2:22" ht="32.1" customHeight="1" x14ac:dyDescent="0.25">
      <c r="B1588" s="44" t="str">
        <f>_xlfn.CONCAT( VLOOKUP(tbGemLevels[[#This Row],[Name]],tbGems[],MATCH("Prefix",tbGems[#Headers],0),FALSE),".",tbGemLevels[[#This Row],[Level]]," ",tbGemLevels[[#This Row],[Name]])</f>
        <v>6.13.128.26 Deadly Ailments Support</v>
      </c>
      <c r="C1588" s="35" t="s">
        <v>188</v>
      </c>
      <c r="D1588" s="3">
        <v>26</v>
      </c>
      <c r="E1588" s="3">
        <v>82</v>
      </c>
      <c r="F1588" s="3">
        <v>0</v>
      </c>
      <c r="G1588" s="3" t="s">
        <v>269</v>
      </c>
      <c r="H1588" s="3" t="s">
        <v>269</v>
      </c>
      <c r="I1588" s="3"/>
      <c r="J1588" s="3"/>
      <c r="K1588" s="3"/>
      <c r="L1588" s="3"/>
      <c r="M1588" s="3"/>
      <c r="N1588" s="3"/>
      <c r="P1588" s="2"/>
      <c r="R1588" s="2"/>
      <c r="T1588" s="2"/>
      <c r="V1588" s="2"/>
    </row>
    <row r="1589" spans="2:22" ht="32.1" customHeight="1" x14ac:dyDescent="0.25">
      <c r="B1589" s="44" t="str">
        <f>_xlfn.CONCAT( VLOOKUP(tbGemLevels[[#This Row],[Name]],tbGems[],MATCH("Prefix",tbGems[#Headers],0),FALSE),".",tbGemLevels[[#This Row],[Level]]," ",tbGemLevels[[#This Row],[Name]])</f>
        <v>6.13.128.27 Deadly Ailments Support</v>
      </c>
      <c r="C1589" s="35" t="s">
        <v>188</v>
      </c>
      <c r="D1589" s="3">
        <v>27</v>
      </c>
      <c r="E1589" s="3">
        <v>84</v>
      </c>
      <c r="F1589" s="3">
        <v>0</v>
      </c>
      <c r="G1589" s="3" t="s">
        <v>269</v>
      </c>
      <c r="H1589" s="3" t="s">
        <v>269</v>
      </c>
      <c r="I1589" s="3"/>
      <c r="J1589" s="3"/>
      <c r="K1589" s="3"/>
      <c r="L1589" s="3"/>
      <c r="M1589" s="3"/>
      <c r="N1589" s="3"/>
      <c r="P1589" s="2"/>
      <c r="R1589" s="2"/>
      <c r="T1589" s="2"/>
      <c r="V1589" s="2"/>
    </row>
    <row r="1590" spans="2:22" ht="32.1" customHeight="1" x14ac:dyDescent="0.25">
      <c r="B1590" s="44" t="str">
        <f>_xlfn.CONCAT( VLOOKUP(tbGemLevels[[#This Row],[Name]],tbGems[],MATCH("Prefix",tbGems[#Headers],0),FALSE),".",tbGemLevels[[#This Row],[Level]]," ",tbGemLevels[[#This Row],[Name]])</f>
        <v>6.13.128.28 Deadly Ailments Support</v>
      </c>
      <c r="C1590" s="35" t="s">
        <v>188</v>
      </c>
      <c r="D1590" s="3">
        <v>28</v>
      </c>
      <c r="E1590" s="3">
        <v>86</v>
      </c>
      <c r="F1590" s="3">
        <v>0</v>
      </c>
      <c r="G1590" s="3" t="s">
        <v>269</v>
      </c>
      <c r="H1590" s="3" t="s">
        <v>269</v>
      </c>
      <c r="I1590" s="3"/>
      <c r="J1590" s="3"/>
      <c r="K1590" s="3"/>
      <c r="L1590" s="3"/>
      <c r="M1590" s="3"/>
      <c r="N1590" s="3"/>
      <c r="P1590" s="2"/>
      <c r="R1590" s="2"/>
      <c r="T1590" s="2"/>
      <c r="V1590" s="2"/>
    </row>
    <row r="1591" spans="2:22" ht="32.1" customHeight="1" x14ac:dyDescent="0.25">
      <c r="B1591" s="44" t="str">
        <f>_xlfn.CONCAT( VLOOKUP(tbGemLevels[[#This Row],[Name]],tbGems[],MATCH("Prefix",tbGems[#Headers],0),FALSE),".",tbGemLevels[[#This Row],[Level]]," ",tbGemLevels[[#This Row],[Name]])</f>
        <v>6.13.128.29 Deadly Ailments Support</v>
      </c>
      <c r="C1591" s="35" t="s">
        <v>188</v>
      </c>
      <c r="D1591" s="3">
        <v>29</v>
      </c>
      <c r="E1591" s="3">
        <v>88</v>
      </c>
      <c r="F1591" s="3">
        <v>0</v>
      </c>
      <c r="G1591" s="3" t="s">
        <v>269</v>
      </c>
      <c r="H1591" s="3" t="s">
        <v>269</v>
      </c>
      <c r="I1591" s="3"/>
      <c r="J1591" s="3"/>
      <c r="K1591" s="3"/>
      <c r="L1591" s="3"/>
      <c r="M1591" s="3"/>
      <c r="N1591" s="3"/>
      <c r="P1591" s="2"/>
      <c r="R1591" s="2"/>
      <c r="T1591" s="2"/>
      <c r="V1591" s="2"/>
    </row>
    <row r="1592" spans="2:22" ht="32.1" customHeight="1" x14ac:dyDescent="0.25">
      <c r="B1592" s="44" t="str">
        <f>_xlfn.CONCAT( VLOOKUP(tbGemLevels[[#This Row],[Name]],tbGems[],MATCH("Prefix",tbGems[#Headers],0),FALSE),".",tbGemLevels[[#This Row],[Level]]," ",tbGemLevels[[#This Row],[Name]])</f>
        <v>6.13.128.30 Deadly Ailments Support</v>
      </c>
      <c r="C1592" s="35" t="s">
        <v>188</v>
      </c>
      <c r="D1592" s="3">
        <v>30</v>
      </c>
      <c r="E1592" s="3">
        <v>90</v>
      </c>
      <c r="F1592" s="3">
        <v>0</v>
      </c>
      <c r="G1592" s="3" t="s">
        <v>269</v>
      </c>
      <c r="H1592" s="3" t="s">
        <v>269</v>
      </c>
      <c r="I1592" s="3"/>
      <c r="J1592" s="3"/>
      <c r="K1592" s="3"/>
      <c r="L1592" s="3"/>
      <c r="M1592" s="3"/>
      <c r="N1592" s="3"/>
      <c r="P1592" s="2"/>
      <c r="R1592" s="2"/>
      <c r="T1592" s="2"/>
      <c r="V1592" s="2"/>
    </row>
    <row r="1593" spans="2:22" ht="32.1" customHeight="1" x14ac:dyDescent="0.25">
      <c r="B1593" s="44" t="str">
        <f>_xlfn.CONCAT( VLOOKUP(tbGemLevels[[#This Row],[Name]],tbGems[],MATCH("Prefix",tbGems[#Headers],0),FALSE),".",tbGemLevels[[#This Row],[Level]]," ",tbGemLevels[[#This Row],[Name]])</f>
        <v>6.13.128.31 Deadly Ailments Support</v>
      </c>
      <c r="C1593" s="35" t="s">
        <v>188</v>
      </c>
      <c r="D1593" s="3">
        <v>31</v>
      </c>
      <c r="E1593" s="3">
        <v>91</v>
      </c>
      <c r="F1593" s="3">
        <v>0</v>
      </c>
      <c r="G1593" s="3" t="s">
        <v>269</v>
      </c>
      <c r="H1593" s="3" t="s">
        <v>269</v>
      </c>
      <c r="I1593" s="3"/>
      <c r="J1593" s="3"/>
      <c r="K1593" s="3"/>
      <c r="L1593" s="3"/>
      <c r="M1593" s="3"/>
      <c r="N1593" s="3"/>
      <c r="P1593" s="2"/>
      <c r="R1593" s="2"/>
      <c r="T1593" s="2"/>
      <c r="V1593" s="2"/>
    </row>
    <row r="1594" spans="2:22" ht="32.1" customHeight="1" x14ac:dyDescent="0.25">
      <c r="B1594" s="44" t="str">
        <f>_xlfn.CONCAT( VLOOKUP(tbGemLevels[[#This Row],[Name]],tbGems[],MATCH("Prefix",tbGems[#Headers],0),FALSE),".",tbGemLevels[[#This Row],[Level]]," ",tbGemLevels[[#This Row],[Name]])</f>
        <v>6.13.128.32 Deadly Ailments Support</v>
      </c>
      <c r="C1594" s="35" t="s">
        <v>188</v>
      </c>
      <c r="D1594" s="3">
        <v>32</v>
      </c>
      <c r="E1594" s="3">
        <v>92</v>
      </c>
      <c r="F1594" s="3">
        <v>0</v>
      </c>
      <c r="G1594" s="3" t="s">
        <v>269</v>
      </c>
      <c r="H1594" s="3" t="s">
        <v>269</v>
      </c>
      <c r="I1594" s="3"/>
      <c r="J1594" s="3"/>
      <c r="K1594" s="3"/>
      <c r="L1594" s="3"/>
      <c r="M1594" s="3"/>
      <c r="N1594" s="3"/>
      <c r="P1594" s="2"/>
      <c r="R1594" s="2"/>
      <c r="T1594" s="2"/>
      <c r="V1594" s="2"/>
    </row>
    <row r="1595" spans="2:22" ht="32.1" customHeight="1" x14ac:dyDescent="0.25">
      <c r="B1595" s="44" t="str">
        <f>_xlfn.CONCAT( VLOOKUP(tbGemLevels[[#This Row],[Name]],tbGems[],MATCH("Prefix",tbGems[#Headers],0),FALSE),".",tbGemLevels[[#This Row],[Level]]," ",tbGemLevels[[#This Row],[Name]])</f>
        <v>6.13.128.33 Deadly Ailments Support</v>
      </c>
      <c r="C1595" s="35" t="s">
        <v>188</v>
      </c>
      <c r="D1595" s="3">
        <v>33</v>
      </c>
      <c r="E1595" s="3">
        <v>93</v>
      </c>
      <c r="F1595" s="3">
        <v>0</v>
      </c>
      <c r="G1595" s="3" t="s">
        <v>269</v>
      </c>
      <c r="H1595" s="3" t="s">
        <v>269</v>
      </c>
      <c r="I1595" s="3"/>
      <c r="J1595" s="3"/>
      <c r="K1595" s="3"/>
      <c r="L1595" s="3"/>
      <c r="M1595" s="3"/>
      <c r="N1595" s="3"/>
      <c r="P1595" s="2"/>
      <c r="R1595" s="2"/>
      <c r="T1595" s="2"/>
      <c r="V1595" s="2"/>
    </row>
    <row r="1596" spans="2:22" ht="32.1" customHeight="1" x14ac:dyDescent="0.25">
      <c r="B1596" s="44" t="str">
        <f>_xlfn.CONCAT( VLOOKUP(tbGemLevels[[#This Row],[Name]],tbGems[],MATCH("Prefix",tbGems[#Headers],0),FALSE),".",tbGemLevels[[#This Row],[Level]]," ",tbGemLevels[[#This Row],[Name]])</f>
        <v>6.13.128.34 Deadly Ailments Support</v>
      </c>
      <c r="C1596" s="35" t="s">
        <v>188</v>
      </c>
      <c r="D1596" s="3">
        <v>34</v>
      </c>
      <c r="E1596" s="3">
        <v>94</v>
      </c>
      <c r="F1596" s="3">
        <v>0</v>
      </c>
      <c r="G1596" s="3" t="s">
        <v>269</v>
      </c>
      <c r="H1596" s="3" t="s">
        <v>269</v>
      </c>
      <c r="I1596" s="3"/>
      <c r="J1596" s="3"/>
      <c r="K1596" s="3"/>
      <c r="L1596" s="3"/>
      <c r="M1596" s="3"/>
      <c r="N1596" s="3"/>
      <c r="P1596" s="2"/>
      <c r="R1596" s="2"/>
      <c r="T1596" s="2"/>
      <c r="V1596" s="2"/>
    </row>
    <row r="1597" spans="2:22" ht="32.1" customHeight="1" x14ac:dyDescent="0.25">
      <c r="B1597" s="44" t="str">
        <f>_xlfn.CONCAT( VLOOKUP(tbGemLevels[[#This Row],[Name]],tbGems[],MATCH("Prefix",tbGems[#Headers],0),FALSE),".",tbGemLevels[[#This Row],[Level]]," ",tbGemLevels[[#This Row],[Name]])</f>
        <v>6.13.128.35 Deadly Ailments Support</v>
      </c>
      <c r="C1597" s="35" t="s">
        <v>188</v>
      </c>
      <c r="D1597" s="3">
        <v>35</v>
      </c>
      <c r="E1597" s="3">
        <v>95</v>
      </c>
      <c r="F1597" s="3">
        <v>0</v>
      </c>
      <c r="G1597" s="3" t="s">
        <v>269</v>
      </c>
      <c r="H1597" s="3" t="s">
        <v>269</v>
      </c>
      <c r="I1597" s="3"/>
      <c r="J1597" s="3"/>
      <c r="K1597" s="3"/>
      <c r="L1597" s="3"/>
      <c r="M1597" s="3"/>
      <c r="N1597" s="3"/>
      <c r="P1597" s="2"/>
      <c r="R1597" s="2"/>
      <c r="T1597" s="2"/>
      <c r="V1597" s="2"/>
    </row>
    <row r="1598" spans="2:22" ht="32.1" customHeight="1" x14ac:dyDescent="0.25">
      <c r="B1598" s="44" t="str">
        <f>_xlfn.CONCAT( VLOOKUP(tbGemLevels[[#This Row],[Name]],tbGems[],MATCH("Prefix",tbGems[#Headers],0),FALSE),".",tbGemLevels[[#This Row],[Level]]," ",tbGemLevels[[#This Row],[Name]])</f>
        <v>6.13.128.36 Deadly Ailments Support</v>
      </c>
      <c r="C1598" s="35" t="s">
        <v>188</v>
      </c>
      <c r="D1598" s="3">
        <v>36</v>
      </c>
      <c r="E1598" s="3">
        <v>96</v>
      </c>
      <c r="F1598" s="3">
        <v>0</v>
      </c>
      <c r="G1598" s="3" t="s">
        <v>269</v>
      </c>
      <c r="H1598" s="3" t="s">
        <v>269</v>
      </c>
      <c r="I1598" s="3"/>
      <c r="J1598" s="3"/>
      <c r="K1598" s="3"/>
      <c r="L1598" s="3"/>
      <c r="M1598" s="3"/>
      <c r="N1598" s="3"/>
      <c r="P1598" s="2"/>
      <c r="R1598" s="2"/>
      <c r="T1598" s="2"/>
      <c r="V1598" s="2"/>
    </row>
    <row r="1599" spans="2:22" ht="32.1" customHeight="1" x14ac:dyDescent="0.25">
      <c r="B1599" s="44" t="str">
        <f>_xlfn.CONCAT( VLOOKUP(tbGemLevels[[#This Row],[Name]],tbGems[],MATCH("Prefix",tbGems[#Headers],0),FALSE),".",tbGemLevels[[#This Row],[Level]]," ",tbGemLevels[[#This Row],[Name]])</f>
        <v>6.13.128.37 Deadly Ailments Support</v>
      </c>
      <c r="C1599" s="35" t="s">
        <v>188</v>
      </c>
      <c r="D1599" s="3">
        <v>37</v>
      </c>
      <c r="E1599" s="3">
        <v>97</v>
      </c>
      <c r="F1599" s="3">
        <v>0</v>
      </c>
      <c r="G1599" s="3" t="s">
        <v>269</v>
      </c>
      <c r="H1599" s="3" t="s">
        <v>269</v>
      </c>
      <c r="I1599" s="3"/>
      <c r="J1599" s="3"/>
      <c r="K1599" s="3"/>
      <c r="L1599" s="3"/>
      <c r="M1599" s="3"/>
      <c r="N1599" s="3"/>
      <c r="P1599" s="2"/>
      <c r="R1599" s="2"/>
      <c r="T1599" s="2"/>
      <c r="V1599" s="2"/>
    </row>
    <row r="1600" spans="2:22" ht="32.1" customHeight="1" x14ac:dyDescent="0.25">
      <c r="B1600" s="44" t="str">
        <f>_xlfn.CONCAT( VLOOKUP(tbGemLevels[[#This Row],[Name]],tbGems[],MATCH("Prefix",tbGems[#Headers],0),FALSE),".",tbGemLevels[[#This Row],[Level]]," ",tbGemLevels[[#This Row],[Name]])</f>
        <v>6.13.128.38 Deadly Ailments Support</v>
      </c>
      <c r="C1600" s="35" t="s">
        <v>188</v>
      </c>
      <c r="D1600" s="3">
        <v>38</v>
      </c>
      <c r="E1600" s="3">
        <v>98</v>
      </c>
      <c r="F1600" s="3">
        <v>0</v>
      </c>
      <c r="G1600" s="3" t="s">
        <v>269</v>
      </c>
      <c r="H1600" s="3" t="s">
        <v>269</v>
      </c>
      <c r="I1600" s="3"/>
      <c r="J1600" s="3"/>
      <c r="K1600" s="3"/>
      <c r="L1600" s="3"/>
      <c r="M1600" s="3"/>
      <c r="N1600" s="3"/>
      <c r="P1600" s="2"/>
      <c r="R1600" s="2"/>
      <c r="T1600" s="2"/>
      <c r="V1600" s="2"/>
    </row>
    <row r="1601" spans="2:22" ht="32.1" customHeight="1" x14ac:dyDescent="0.25">
      <c r="B1601" s="44" t="str">
        <f>_xlfn.CONCAT( VLOOKUP(tbGemLevels[[#This Row],[Name]],tbGems[],MATCH("Prefix",tbGems[#Headers],0),FALSE),".",tbGemLevels[[#This Row],[Level]]," ",tbGemLevels[[#This Row],[Name]])</f>
        <v>6.13.128.39 Deadly Ailments Support</v>
      </c>
      <c r="C1601" s="35" t="s">
        <v>188</v>
      </c>
      <c r="D1601" s="3">
        <v>39</v>
      </c>
      <c r="E1601" s="3">
        <v>99</v>
      </c>
      <c r="F1601" s="3">
        <v>0</v>
      </c>
      <c r="G1601" s="3" t="s">
        <v>269</v>
      </c>
      <c r="H1601" s="3" t="s">
        <v>269</v>
      </c>
      <c r="I1601" s="3"/>
      <c r="J1601" s="3"/>
      <c r="K1601" s="3"/>
      <c r="L1601" s="3"/>
      <c r="M1601" s="3"/>
      <c r="N1601" s="3"/>
      <c r="P1601" s="2"/>
      <c r="R1601" s="2"/>
      <c r="T1601" s="2"/>
      <c r="V1601" s="2"/>
    </row>
    <row r="1602" spans="2:22" ht="32.1" customHeight="1" x14ac:dyDescent="0.25">
      <c r="B1602" s="44" t="str">
        <f>_xlfn.CONCAT( VLOOKUP(tbGemLevels[[#This Row],[Name]],tbGems[],MATCH("Prefix",tbGems[#Headers],0),FALSE),".",tbGemLevels[[#This Row],[Level]]," ",tbGemLevels[[#This Row],[Name]])</f>
        <v>6.13.128.40 Deadly Ailments Support</v>
      </c>
      <c r="C1602" s="35" t="s">
        <v>188</v>
      </c>
      <c r="D1602" s="3">
        <v>40</v>
      </c>
      <c r="E1602" s="3">
        <v>100</v>
      </c>
      <c r="F1602" s="3">
        <v>0</v>
      </c>
      <c r="G1602" s="3" t="s">
        <v>269</v>
      </c>
      <c r="H1602" s="3" t="s">
        <v>269</v>
      </c>
      <c r="I1602" s="3"/>
      <c r="J1602" s="3"/>
      <c r="K1602" s="3"/>
      <c r="L1602" s="3"/>
      <c r="M1602" s="3"/>
      <c r="N1602" s="3"/>
      <c r="P1602" s="2"/>
      <c r="R1602" s="2"/>
      <c r="T1602" s="2"/>
      <c r="V1602" s="2"/>
    </row>
    <row r="1603" spans="2:22" ht="32.1" customHeight="1" x14ac:dyDescent="0.25">
      <c r="B1603" s="44" t="str">
        <f>_xlfn.CONCAT( VLOOKUP(tbGemLevels[[#This Row],[Name]],tbGems[],MATCH("Prefix",tbGems[#Headers],0),FALSE),".",tbGemLevels[[#This Row],[Level]]," ",tbGemLevels[[#This Row],[Name]])</f>
        <v>6.13.206.1 Herald of Agony</v>
      </c>
      <c r="C1603" s="2" t="s">
        <v>187</v>
      </c>
      <c r="D1603" s="3">
        <v>1</v>
      </c>
      <c r="E1603" s="3">
        <v>16</v>
      </c>
      <c r="F1603" s="3">
        <v>0</v>
      </c>
      <c r="G1603" s="3">
        <v>41</v>
      </c>
      <c r="H1603" s="3">
        <v>0</v>
      </c>
      <c r="I1603" s="3"/>
      <c r="J1603" s="3"/>
      <c r="K1603" s="3"/>
      <c r="L1603" s="3"/>
      <c r="M1603" s="3"/>
      <c r="N1603" s="3"/>
      <c r="P1603" s="2"/>
      <c r="R1603" s="2"/>
      <c r="T1603" s="2"/>
      <c r="V1603" s="2"/>
    </row>
    <row r="1604" spans="2:22" ht="32.1" customHeight="1" x14ac:dyDescent="0.25">
      <c r="B1604" s="44" t="str">
        <f>_xlfn.CONCAT( VLOOKUP(tbGemLevels[[#This Row],[Name]],tbGems[],MATCH("Prefix",tbGems[#Headers],0),FALSE),".",tbGemLevels[[#This Row],[Level]]," ",tbGemLevels[[#This Row],[Name]])</f>
        <v>6.13.206.2 Herald of Agony</v>
      </c>
      <c r="C1604" s="2" t="s">
        <v>187</v>
      </c>
      <c r="D1604" s="3">
        <v>2</v>
      </c>
      <c r="E1604" s="3">
        <v>20</v>
      </c>
      <c r="F1604" s="3">
        <v>0</v>
      </c>
      <c r="G1604" s="3">
        <v>50</v>
      </c>
      <c r="H1604" s="3">
        <v>0</v>
      </c>
      <c r="I1604" s="3"/>
      <c r="J1604" s="3"/>
      <c r="K1604" s="3"/>
      <c r="L1604" s="3"/>
      <c r="M1604" s="3"/>
      <c r="N1604" s="3"/>
      <c r="P1604" s="2"/>
      <c r="R1604" s="2"/>
      <c r="T1604" s="2"/>
      <c r="V1604" s="2"/>
    </row>
    <row r="1605" spans="2:22" ht="32.1" customHeight="1" x14ac:dyDescent="0.25">
      <c r="B1605" s="44" t="str">
        <f>_xlfn.CONCAT( VLOOKUP(tbGemLevels[[#This Row],[Name]],tbGems[],MATCH("Prefix",tbGems[#Headers],0),FALSE),".",tbGemLevels[[#This Row],[Level]]," ",tbGemLevels[[#This Row],[Name]])</f>
        <v>6.13.206.3 Herald of Agony</v>
      </c>
      <c r="C1605" s="2" t="s">
        <v>187</v>
      </c>
      <c r="D1605" s="3">
        <v>3</v>
      </c>
      <c r="E1605" s="3">
        <v>24</v>
      </c>
      <c r="F1605" s="3">
        <v>0</v>
      </c>
      <c r="G1605" s="3">
        <v>58</v>
      </c>
      <c r="H1605" s="3">
        <v>0</v>
      </c>
      <c r="I1605" s="3"/>
      <c r="J1605" s="3"/>
      <c r="K1605" s="3"/>
      <c r="L1605" s="3"/>
      <c r="M1605" s="3"/>
      <c r="N1605" s="3"/>
      <c r="P1605" s="2"/>
      <c r="R1605" s="2"/>
      <c r="T1605" s="2"/>
      <c r="V1605" s="2"/>
    </row>
    <row r="1606" spans="2:22" ht="32.1" customHeight="1" x14ac:dyDescent="0.25">
      <c r="B1606" s="44" t="str">
        <f>_xlfn.CONCAT( VLOOKUP(tbGemLevels[[#This Row],[Name]],tbGems[],MATCH("Prefix",tbGems[#Headers],0),FALSE),".",tbGemLevels[[#This Row],[Level]]," ",tbGemLevels[[#This Row],[Name]])</f>
        <v>6.13.206.4 Herald of Agony</v>
      </c>
      <c r="C1606" s="2" t="s">
        <v>187</v>
      </c>
      <c r="D1606" s="3">
        <v>4</v>
      </c>
      <c r="E1606" s="3">
        <v>28</v>
      </c>
      <c r="F1606" s="3">
        <v>0</v>
      </c>
      <c r="G1606" s="3">
        <v>67</v>
      </c>
      <c r="H1606" s="3">
        <v>0</v>
      </c>
      <c r="I1606" s="3"/>
      <c r="J1606" s="3"/>
      <c r="K1606" s="3"/>
      <c r="L1606" s="3"/>
      <c r="M1606" s="3"/>
      <c r="N1606" s="3"/>
      <c r="P1606" s="2"/>
      <c r="R1606" s="2"/>
      <c r="T1606" s="2"/>
      <c r="V1606" s="2"/>
    </row>
    <row r="1607" spans="2:22" ht="32.1" customHeight="1" x14ac:dyDescent="0.25">
      <c r="B1607" s="44" t="str">
        <f>_xlfn.CONCAT( VLOOKUP(tbGemLevels[[#This Row],[Name]],tbGems[],MATCH("Prefix",tbGems[#Headers],0),FALSE),".",tbGemLevels[[#This Row],[Level]]," ",tbGemLevels[[#This Row],[Name]])</f>
        <v>6.13.206.5 Herald of Agony</v>
      </c>
      <c r="C1607" s="2" t="s">
        <v>187</v>
      </c>
      <c r="D1607" s="3">
        <v>5</v>
      </c>
      <c r="E1607" s="3">
        <v>31</v>
      </c>
      <c r="F1607" s="3">
        <v>0</v>
      </c>
      <c r="G1607" s="3">
        <v>73</v>
      </c>
      <c r="H1607" s="3">
        <v>0</v>
      </c>
      <c r="I1607" s="3"/>
      <c r="J1607" s="3"/>
      <c r="K1607" s="3"/>
      <c r="L1607" s="3"/>
      <c r="M1607" s="3"/>
      <c r="N1607" s="3"/>
      <c r="P1607" s="2"/>
      <c r="R1607" s="2"/>
      <c r="T1607" s="2"/>
      <c r="V1607" s="2"/>
    </row>
    <row r="1608" spans="2:22" ht="32.1" customHeight="1" x14ac:dyDescent="0.25">
      <c r="B1608" s="44" t="str">
        <f>_xlfn.CONCAT( VLOOKUP(tbGemLevels[[#This Row],[Name]],tbGems[],MATCH("Prefix",tbGems[#Headers],0),FALSE),".",tbGemLevels[[#This Row],[Level]]," ",tbGemLevels[[#This Row],[Name]])</f>
        <v>6.13.206.6 Herald of Agony</v>
      </c>
      <c r="C1608" s="2" t="s">
        <v>187</v>
      </c>
      <c r="D1608" s="3">
        <v>6</v>
      </c>
      <c r="E1608" s="3">
        <v>34</v>
      </c>
      <c r="F1608" s="3">
        <v>0</v>
      </c>
      <c r="G1608" s="3">
        <v>79</v>
      </c>
      <c r="H1608" s="3">
        <v>0</v>
      </c>
      <c r="I1608" s="3"/>
      <c r="J1608" s="3"/>
      <c r="K1608" s="3"/>
      <c r="L1608" s="3"/>
      <c r="M1608" s="3"/>
      <c r="N1608" s="3"/>
      <c r="P1608" s="2"/>
      <c r="R1608" s="2"/>
      <c r="T1608" s="2"/>
      <c r="V1608" s="2"/>
    </row>
    <row r="1609" spans="2:22" ht="32.1" customHeight="1" x14ac:dyDescent="0.25">
      <c r="B1609" s="44" t="str">
        <f>_xlfn.CONCAT( VLOOKUP(tbGemLevels[[#This Row],[Name]],tbGems[],MATCH("Prefix",tbGems[#Headers],0),FALSE),".",tbGemLevels[[#This Row],[Level]]," ",tbGemLevels[[#This Row],[Name]])</f>
        <v>6.13.206.7 Herald of Agony</v>
      </c>
      <c r="C1609" s="2" t="s">
        <v>187</v>
      </c>
      <c r="D1609" s="3">
        <v>7</v>
      </c>
      <c r="E1609" s="3">
        <v>37</v>
      </c>
      <c r="F1609" s="3">
        <v>0</v>
      </c>
      <c r="G1609" s="3">
        <v>85</v>
      </c>
      <c r="H1609" s="3">
        <v>0</v>
      </c>
      <c r="I1609" s="3"/>
      <c r="J1609" s="3"/>
      <c r="K1609" s="3"/>
      <c r="L1609" s="3"/>
      <c r="M1609" s="3"/>
      <c r="N1609" s="3"/>
      <c r="P1609" s="2"/>
      <c r="R1609" s="2"/>
      <c r="T1609" s="2"/>
      <c r="V1609" s="2"/>
    </row>
    <row r="1610" spans="2:22" ht="32.1" customHeight="1" x14ac:dyDescent="0.25">
      <c r="B1610" s="44" t="str">
        <f>_xlfn.CONCAT( VLOOKUP(tbGemLevels[[#This Row],[Name]],tbGems[],MATCH("Prefix",tbGems[#Headers],0),FALSE),".",tbGemLevels[[#This Row],[Level]]," ",tbGemLevels[[#This Row],[Name]])</f>
        <v>6.13.206.8 Herald of Agony</v>
      </c>
      <c r="C1610" s="2" t="s">
        <v>187</v>
      </c>
      <c r="D1610" s="3">
        <v>8</v>
      </c>
      <c r="E1610" s="3">
        <v>40</v>
      </c>
      <c r="F1610" s="3">
        <v>0</v>
      </c>
      <c r="G1610" s="3">
        <v>92</v>
      </c>
      <c r="H1610" s="3">
        <v>0</v>
      </c>
      <c r="I1610" s="3"/>
      <c r="J1610" s="3"/>
      <c r="K1610" s="3"/>
      <c r="L1610" s="3"/>
      <c r="M1610" s="3"/>
      <c r="N1610" s="3"/>
      <c r="P1610" s="2"/>
      <c r="R1610" s="2"/>
      <c r="T1610" s="2"/>
      <c r="V1610" s="2"/>
    </row>
    <row r="1611" spans="2:22" ht="32.1" customHeight="1" x14ac:dyDescent="0.25">
      <c r="B1611" s="44" t="str">
        <f>_xlfn.CONCAT( VLOOKUP(tbGemLevels[[#This Row],[Name]],tbGems[],MATCH("Prefix",tbGems[#Headers],0),FALSE),".",tbGemLevels[[#This Row],[Level]]," ",tbGemLevels[[#This Row],[Name]])</f>
        <v>6.13.206.9 Herald of Agony</v>
      </c>
      <c r="C1611" s="2" t="s">
        <v>187</v>
      </c>
      <c r="D1611" s="3">
        <v>9</v>
      </c>
      <c r="E1611" s="3">
        <v>43</v>
      </c>
      <c r="F1611" s="3">
        <v>0</v>
      </c>
      <c r="G1611" s="3">
        <v>98</v>
      </c>
      <c r="H1611" s="3">
        <v>0</v>
      </c>
      <c r="I1611" s="3"/>
      <c r="J1611" s="3"/>
      <c r="K1611" s="3"/>
      <c r="L1611" s="3"/>
      <c r="M1611" s="3"/>
      <c r="N1611" s="3"/>
      <c r="P1611" s="2"/>
      <c r="R1611" s="2"/>
      <c r="T1611" s="2"/>
      <c r="V1611" s="2"/>
    </row>
    <row r="1612" spans="2:22" ht="32.1" customHeight="1" x14ac:dyDescent="0.25">
      <c r="B1612" s="44" t="str">
        <f>_xlfn.CONCAT( VLOOKUP(tbGemLevels[[#This Row],[Name]],tbGems[],MATCH("Prefix",tbGems[#Headers],0),FALSE),".",tbGemLevels[[#This Row],[Level]]," ",tbGemLevels[[#This Row],[Name]])</f>
        <v>6.13.206.10 Herald of Agony</v>
      </c>
      <c r="C1612" s="2" t="s">
        <v>187</v>
      </c>
      <c r="D1612" s="3">
        <v>10</v>
      </c>
      <c r="E1612" s="3">
        <v>46</v>
      </c>
      <c r="F1612" s="3">
        <v>0</v>
      </c>
      <c r="G1612" s="3">
        <v>104</v>
      </c>
      <c r="H1612" s="3">
        <v>0</v>
      </c>
      <c r="I1612" s="3"/>
      <c r="J1612" s="3"/>
      <c r="K1612" s="3"/>
      <c r="L1612" s="3"/>
      <c r="M1612" s="3"/>
      <c r="N1612" s="3"/>
      <c r="P1612" s="2"/>
      <c r="R1612" s="2"/>
      <c r="T1612" s="2"/>
      <c r="V1612" s="2"/>
    </row>
    <row r="1613" spans="2:22" ht="32.1" customHeight="1" x14ac:dyDescent="0.25">
      <c r="B1613" s="44" t="str">
        <f>_xlfn.CONCAT( VLOOKUP(tbGemLevels[[#This Row],[Name]],tbGems[],MATCH("Prefix",tbGems[#Headers],0),FALSE),".",tbGemLevels[[#This Row],[Level]]," ",tbGemLevels[[#This Row],[Name]])</f>
        <v>6.13.206.11 Herald of Agony</v>
      </c>
      <c r="C1613" s="2" t="s">
        <v>187</v>
      </c>
      <c r="D1613" s="3">
        <v>11</v>
      </c>
      <c r="E1613" s="3">
        <v>49</v>
      </c>
      <c r="F1613" s="3">
        <v>0</v>
      </c>
      <c r="G1613" s="3">
        <v>111</v>
      </c>
      <c r="H1613" s="3">
        <v>0</v>
      </c>
      <c r="I1613" s="3"/>
      <c r="J1613" s="3"/>
      <c r="K1613" s="3"/>
      <c r="L1613" s="3"/>
      <c r="M1613" s="3"/>
      <c r="N1613" s="3"/>
      <c r="P1613" s="2"/>
      <c r="R1613" s="2"/>
      <c r="T1613" s="2"/>
      <c r="V1613" s="2"/>
    </row>
    <row r="1614" spans="2:22" ht="32.1" customHeight="1" x14ac:dyDescent="0.25">
      <c r="B1614" s="44" t="str">
        <f>_xlfn.CONCAT( VLOOKUP(tbGemLevels[[#This Row],[Name]],tbGems[],MATCH("Prefix",tbGems[#Headers],0),FALSE),".",tbGemLevels[[#This Row],[Level]]," ",tbGemLevels[[#This Row],[Name]])</f>
        <v>6.13.206.12 Herald of Agony</v>
      </c>
      <c r="C1614" s="2" t="s">
        <v>187</v>
      </c>
      <c r="D1614" s="3">
        <v>12</v>
      </c>
      <c r="E1614" s="3">
        <v>52</v>
      </c>
      <c r="F1614" s="3">
        <v>0</v>
      </c>
      <c r="G1614" s="3">
        <v>117</v>
      </c>
      <c r="H1614" s="3">
        <v>0</v>
      </c>
      <c r="I1614" s="3"/>
      <c r="J1614" s="3"/>
      <c r="K1614" s="3"/>
      <c r="L1614" s="3"/>
      <c r="M1614" s="3"/>
      <c r="N1614" s="3"/>
      <c r="P1614" s="2"/>
      <c r="R1614" s="2"/>
      <c r="T1614" s="2"/>
      <c r="V1614" s="2"/>
    </row>
    <row r="1615" spans="2:22" ht="32.1" customHeight="1" x14ac:dyDescent="0.25">
      <c r="B1615" s="44" t="str">
        <f>_xlfn.CONCAT( VLOOKUP(tbGemLevels[[#This Row],[Name]],tbGems[],MATCH("Prefix",tbGems[#Headers],0),FALSE),".",tbGemLevels[[#This Row],[Level]]," ",tbGemLevels[[#This Row],[Name]])</f>
        <v>6.13.206.13 Herald of Agony</v>
      </c>
      <c r="C1615" s="2" t="s">
        <v>187</v>
      </c>
      <c r="D1615" s="3">
        <v>13</v>
      </c>
      <c r="E1615" s="3">
        <v>55</v>
      </c>
      <c r="F1615" s="3">
        <v>0</v>
      </c>
      <c r="G1615" s="3">
        <v>123</v>
      </c>
      <c r="H1615" s="3">
        <v>0</v>
      </c>
      <c r="I1615" s="3"/>
      <c r="J1615" s="3"/>
      <c r="K1615" s="3"/>
      <c r="L1615" s="3"/>
      <c r="M1615" s="3"/>
      <c r="N1615" s="3"/>
      <c r="P1615" s="2"/>
      <c r="R1615" s="2"/>
      <c r="T1615" s="2"/>
      <c r="V1615" s="2"/>
    </row>
    <row r="1616" spans="2:22" ht="32.1" customHeight="1" x14ac:dyDescent="0.25">
      <c r="B1616" s="44" t="str">
        <f>_xlfn.CONCAT( VLOOKUP(tbGemLevels[[#This Row],[Name]],tbGems[],MATCH("Prefix",tbGems[#Headers],0),FALSE),".",tbGemLevels[[#This Row],[Level]]," ",tbGemLevels[[#This Row],[Name]])</f>
        <v>6.13.206.14 Herald of Agony</v>
      </c>
      <c r="C1616" s="2" t="s">
        <v>187</v>
      </c>
      <c r="D1616" s="3">
        <v>14</v>
      </c>
      <c r="E1616" s="3">
        <v>58</v>
      </c>
      <c r="F1616" s="3">
        <v>0</v>
      </c>
      <c r="G1616" s="3">
        <v>130</v>
      </c>
      <c r="H1616" s="3">
        <v>0</v>
      </c>
      <c r="I1616" s="3"/>
      <c r="J1616" s="3"/>
      <c r="K1616" s="3"/>
      <c r="L1616" s="3"/>
      <c r="M1616" s="3"/>
      <c r="N1616" s="3"/>
      <c r="P1616" s="2"/>
      <c r="R1616" s="2"/>
      <c r="T1616" s="2"/>
      <c r="V1616" s="2"/>
    </row>
    <row r="1617" spans="2:22" ht="32.1" customHeight="1" x14ac:dyDescent="0.25">
      <c r="B1617" s="44" t="str">
        <f>_xlfn.CONCAT( VLOOKUP(tbGemLevels[[#This Row],[Name]],tbGems[],MATCH("Prefix",tbGems[#Headers],0),FALSE),".",tbGemLevels[[#This Row],[Level]]," ",tbGemLevels[[#This Row],[Name]])</f>
        <v>6.13.206.15 Herald of Agony</v>
      </c>
      <c r="C1617" s="2" t="s">
        <v>187</v>
      </c>
      <c r="D1617" s="3">
        <v>15</v>
      </c>
      <c r="E1617" s="3">
        <v>60</v>
      </c>
      <c r="F1617" s="3">
        <v>0</v>
      </c>
      <c r="G1617" s="3">
        <v>134</v>
      </c>
      <c r="H1617" s="3">
        <v>0</v>
      </c>
      <c r="I1617" s="3"/>
      <c r="J1617" s="3"/>
      <c r="K1617" s="3"/>
      <c r="L1617" s="3"/>
      <c r="M1617" s="3"/>
      <c r="N1617" s="3"/>
      <c r="P1617" s="2"/>
      <c r="R1617" s="2"/>
      <c r="T1617" s="2"/>
      <c r="V1617" s="2"/>
    </row>
    <row r="1618" spans="2:22" ht="32.1" customHeight="1" x14ac:dyDescent="0.25">
      <c r="B1618" s="44" t="str">
        <f>_xlfn.CONCAT( VLOOKUP(tbGemLevels[[#This Row],[Name]],tbGems[],MATCH("Prefix",tbGems[#Headers],0),FALSE),".",tbGemLevels[[#This Row],[Level]]," ",tbGemLevels[[#This Row],[Name]])</f>
        <v>6.13.206.16 Herald of Agony</v>
      </c>
      <c r="C1618" s="2" t="s">
        <v>187</v>
      </c>
      <c r="D1618" s="3">
        <v>16</v>
      </c>
      <c r="E1618" s="3">
        <v>62</v>
      </c>
      <c r="F1618" s="3">
        <v>0</v>
      </c>
      <c r="G1618" s="3">
        <v>138</v>
      </c>
      <c r="H1618" s="3">
        <v>0</v>
      </c>
      <c r="I1618" s="3"/>
      <c r="J1618" s="3"/>
      <c r="K1618" s="3"/>
      <c r="L1618" s="3"/>
      <c r="M1618" s="3"/>
      <c r="N1618" s="3"/>
      <c r="P1618" s="2"/>
      <c r="R1618" s="2"/>
      <c r="T1618" s="2"/>
      <c r="V1618" s="2"/>
    </row>
    <row r="1619" spans="2:22" ht="32.1" customHeight="1" x14ac:dyDescent="0.25">
      <c r="B1619" s="44" t="str">
        <f>_xlfn.CONCAT( VLOOKUP(tbGemLevels[[#This Row],[Name]],tbGems[],MATCH("Prefix",tbGems[#Headers],0),FALSE),".",tbGemLevels[[#This Row],[Level]]," ",tbGemLevels[[#This Row],[Name]])</f>
        <v>6.13.206.17 Herald of Agony</v>
      </c>
      <c r="C1619" s="2" t="s">
        <v>187</v>
      </c>
      <c r="D1619" s="3">
        <v>17</v>
      </c>
      <c r="E1619" s="3">
        <v>64</v>
      </c>
      <c r="F1619" s="3">
        <v>0</v>
      </c>
      <c r="G1619" s="3">
        <v>142</v>
      </c>
      <c r="H1619" s="3">
        <v>0</v>
      </c>
      <c r="I1619" s="3"/>
      <c r="J1619" s="3"/>
      <c r="K1619" s="3"/>
      <c r="L1619" s="3"/>
      <c r="M1619" s="3"/>
      <c r="N1619" s="3"/>
      <c r="P1619" s="2"/>
      <c r="R1619" s="2"/>
      <c r="T1619" s="2"/>
      <c r="V1619" s="2"/>
    </row>
    <row r="1620" spans="2:22" ht="32.1" customHeight="1" x14ac:dyDescent="0.25">
      <c r="B1620" s="44" t="str">
        <f>_xlfn.CONCAT( VLOOKUP(tbGemLevels[[#This Row],[Name]],tbGems[],MATCH("Prefix",tbGems[#Headers],0),FALSE),".",tbGemLevels[[#This Row],[Level]]," ",tbGemLevels[[#This Row],[Name]])</f>
        <v>6.13.206.18 Herald of Agony</v>
      </c>
      <c r="C1620" s="2" t="s">
        <v>187</v>
      </c>
      <c r="D1620" s="3">
        <v>18</v>
      </c>
      <c r="E1620" s="3">
        <v>66</v>
      </c>
      <c r="F1620" s="3">
        <v>0</v>
      </c>
      <c r="G1620" s="3">
        <v>146</v>
      </c>
      <c r="H1620" s="3">
        <v>0</v>
      </c>
      <c r="I1620" s="3"/>
      <c r="J1620" s="3"/>
      <c r="K1620" s="3"/>
      <c r="L1620" s="3"/>
      <c r="M1620" s="3"/>
      <c r="N1620" s="3"/>
      <c r="P1620" s="2"/>
      <c r="R1620" s="2"/>
      <c r="T1620" s="2"/>
      <c r="V1620" s="2"/>
    </row>
    <row r="1621" spans="2:22" ht="32.1" customHeight="1" x14ac:dyDescent="0.25">
      <c r="B1621" s="44" t="str">
        <f>_xlfn.CONCAT( VLOOKUP(tbGemLevels[[#This Row],[Name]],tbGems[],MATCH("Prefix",tbGems[#Headers],0),FALSE),".",tbGemLevels[[#This Row],[Level]]," ",tbGemLevels[[#This Row],[Name]])</f>
        <v>6.13.206.19 Herald of Agony</v>
      </c>
      <c r="C1621" s="2" t="s">
        <v>187</v>
      </c>
      <c r="D1621" s="3">
        <v>19</v>
      </c>
      <c r="E1621" s="3">
        <v>68</v>
      </c>
      <c r="F1621" s="3">
        <v>0</v>
      </c>
      <c r="G1621" s="3">
        <v>151</v>
      </c>
      <c r="H1621" s="3">
        <v>0</v>
      </c>
      <c r="I1621" s="3"/>
      <c r="J1621" s="3"/>
      <c r="K1621" s="3"/>
      <c r="L1621" s="3"/>
      <c r="M1621" s="3"/>
      <c r="N1621" s="3"/>
      <c r="P1621" s="2"/>
      <c r="R1621" s="2"/>
      <c r="T1621" s="2"/>
      <c r="V1621" s="2"/>
    </row>
    <row r="1622" spans="2:22" ht="32.1" customHeight="1" x14ac:dyDescent="0.25">
      <c r="B1622" s="44" t="str">
        <f>_xlfn.CONCAT( VLOOKUP(tbGemLevels[[#This Row],[Name]],tbGems[],MATCH("Prefix",tbGems[#Headers],0),FALSE),".",tbGemLevels[[#This Row],[Level]]," ",tbGemLevels[[#This Row],[Name]])</f>
        <v>6.13.206.20 Herald of Agony</v>
      </c>
      <c r="C1622" s="2" t="s">
        <v>187</v>
      </c>
      <c r="D1622" s="3">
        <v>20</v>
      </c>
      <c r="E1622" s="3">
        <v>70</v>
      </c>
      <c r="F1622" s="3">
        <v>0</v>
      </c>
      <c r="G1622" s="3">
        <v>155</v>
      </c>
      <c r="H1622" s="3">
        <v>0</v>
      </c>
      <c r="I1622" s="3"/>
      <c r="J1622" s="3"/>
      <c r="K1622" s="3"/>
      <c r="L1622" s="3"/>
      <c r="M1622" s="3"/>
      <c r="N1622" s="3"/>
      <c r="P1622" s="2"/>
      <c r="R1622" s="2"/>
      <c r="T1622" s="2"/>
      <c r="V1622" s="2"/>
    </row>
    <row r="1623" spans="2:22" ht="32.1" customHeight="1" x14ac:dyDescent="0.25">
      <c r="B1623" s="44" t="str">
        <f>_xlfn.CONCAT( VLOOKUP(tbGemLevels[[#This Row],[Name]],tbGems[],MATCH("Prefix",tbGems[#Headers],0),FALSE),".",tbGemLevels[[#This Row],[Level]]," ",tbGemLevels[[#This Row],[Name]])</f>
        <v>6.13.206.21 Herald of Agony</v>
      </c>
      <c r="C1623" s="2" t="s">
        <v>187</v>
      </c>
      <c r="D1623" s="3">
        <v>21</v>
      </c>
      <c r="E1623" s="3">
        <v>72</v>
      </c>
      <c r="F1623" s="3">
        <v>0</v>
      </c>
      <c r="G1623" s="3">
        <v>159</v>
      </c>
      <c r="H1623" s="3">
        <v>0</v>
      </c>
      <c r="I1623" s="3"/>
      <c r="J1623" s="3"/>
      <c r="K1623" s="3"/>
      <c r="L1623" s="3"/>
      <c r="M1623" s="3"/>
      <c r="N1623" s="3"/>
      <c r="P1623" s="2"/>
      <c r="R1623" s="2"/>
      <c r="T1623" s="2"/>
      <c r="V1623" s="2"/>
    </row>
    <row r="1624" spans="2:22" ht="32.1" customHeight="1" x14ac:dyDescent="0.25">
      <c r="B1624" s="44" t="str">
        <f>_xlfn.CONCAT( VLOOKUP(tbGemLevels[[#This Row],[Name]],tbGems[],MATCH("Prefix",tbGems[#Headers],0),FALSE),".",tbGemLevels[[#This Row],[Level]]," ",tbGemLevels[[#This Row],[Name]])</f>
        <v>6.13.206.22 Herald of Agony</v>
      </c>
      <c r="C1624" s="2" t="s">
        <v>187</v>
      </c>
      <c r="D1624" s="3">
        <v>22</v>
      </c>
      <c r="E1624" s="3">
        <v>74</v>
      </c>
      <c r="F1624" s="3">
        <v>0</v>
      </c>
      <c r="G1624" s="3" t="s">
        <v>269</v>
      </c>
      <c r="H1624" s="3">
        <v>0</v>
      </c>
      <c r="I1624" s="3"/>
      <c r="J1624" s="3"/>
      <c r="K1624" s="3"/>
      <c r="L1624" s="3"/>
      <c r="M1624" s="3"/>
      <c r="N1624" s="3"/>
      <c r="P1624" s="2"/>
      <c r="R1624" s="2"/>
      <c r="T1624" s="2"/>
      <c r="V1624" s="2"/>
    </row>
    <row r="1625" spans="2:22" ht="32.1" customHeight="1" x14ac:dyDescent="0.25">
      <c r="B1625" s="44" t="str">
        <f>_xlfn.CONCAT( VLOOKUP(tbGemLevels[[#This Row],[Name]],tbGems[],MATCH("Prefix",tbGems[#Headers],0),FALSE),".",tbGemLevels[[#This Row],[Level]]," ",tbGemLevels[[#This Row],[Name]])</f>
        <v>6.13.206.23 Herald of Agony</v>
      </c>
      <c r="C1625" s="2" t="s">
        <v>187</v>
      </c>
      <c r="D1625" s="3">
        <v>23</v>
      </c>
      <c r="E1625" s="3">
        <v>76</v>
      </c>
      <c r="F1625" s="3">
        <v>0</v>
      </c>
      <c r="G1625" s="3" t="s">
        <v>269</v>
      </c>
      <c r="H1625" s="3">
        <v>0</v>
      </c>
      <c r="I1625" s="3"/>
      <c r="J1625" s="3"/>
      <c r="K1625" s="3"/>
      <c r="L1625" s="3"/>
      <c r="M1625" s="3"/>
      <c r="N1625" s="3"/>
      <c r="P1625" s="2"/>
      <c r="R1625" s="2"/>
      <c r="T1625" s="2"/>
      <c r="V1625" s="2"/>
    </row>
    <row r="1626" spans="2:22" ht="32.1" customHeight="1" x14ac:dyDescent="0.25">
      <c r="B1626" s="44" t="str">
        <f>_xlfn.CONCAT( VLOOKUP(tbGemLevels[[#This Row],[Name]],tbGems[],MATCH("Prefix",tbGems[#Headers],0),FALSE),".",tbGemLevels[[#This Row],[Level]]," ",tbGemLevels[[#This Row],[Name]])</f>
        <v>6.13.206.24 Herald of Agony</v>
      </c>
      <c r="C1626" s="2" t="s">
        <v>187</v>
      </c>
      <c r="D1626" s="3">
        <v>24</v>
      </c>
      <c r="E1626" s="3">
        <v>78</v>
      </c>
      <c r="F1626" s="3">
        <v>0</v>
      </c>
      <c r="G1626" s="3" t="s">
        <v>269</v>
      </c>
      <c r="H1626" s="3">
        <v>0</v>
      </c>
      <c r="I1626" s="3"/>
      <c r="J1626" s="3"/>
      <c r="K1626" s="3"/>
      <c r="L1626" s="3"/>
      <c r="M1626" s="3"/>
      <c r="N1626" s="3"/>
      <c r="P1626" s="2"/>
      <c r="R1626" s="2"/>
      <c r="T1626" s="2"/>
      <c r="V1626" s="2"/>
    </row>
    <row r="1627" spans="2:22" ht="32.1" customHeight="1" x14ac:dyDescent="0.25">
      <c r="B1627" s="44" t="str">
        <f>_xlfn.CONCAT( VLOOKUP(tbGemLevels[[#This Row],[Name]],tbGems[],MATCH("Prefix",tbGems[#Headers],0),FALSE),".",tbGemLevels[[#This Row],[Level]]," ",tbGemLevels[[#This Row],[Name]])</f>
        <v>6.13.206.25 Herald of Agony</v>
      </c>
      <c r="C1627" s="2" t="s">
        <v>187</v>
      </c>
      <c r="D1627" s="3">
        <v>25</v>
      </c>
      <c r="E1627" s="3">
        <v>80</v>
      </c>
      <c r="F1627" s="3">
        <v>0</v>
      </c>
      <c r="G1627" s="3" t="s">
        <v>269</v>
      </c>
      <c r="H1627" s="3">
        <v>0</v>
      </c>
      <c r="I1627" s="3"/>
      <c r="J1627" s="3"/>
      <c r="K1627" s="3"/>
      <c r="L1627" s="3"/>
      <c r="M1627" s="3"/>
      <c r="N1627" s="3"/>
      <c r="P1627" s="2"/>
      <c r="R1627" s="2"/>
      <c r="T1627" s="2"/>
      <c r="V1627" s="2"/>
    </row>
    <row r="1628" spans="2:22" ht="32.1" customHeight="1" x14ac:dyDescent="0.25">
      <c r="B1628" s="44" t="str">
        <f>_xlfn.CONCAT( VLOOKUP(tbGemLevels[[#This Row],[Name]],tbGems[],MATCH("Prefix",tbGems[#Headers],0),FALSE),".",tbGemLevels[[#This Row],[Level]]," ",tbGemLevels[[#This Row],[Name]])</f>
        <v>6.13.206.26 Herald of Agony</v>
      </c>
      <c r="C1628" s="2" t="s">
        <v>187</v>
      </c>
      <c r="D1628" s="3">
        <v>26</v>
      </c>
      <c r="E1628" s="3">
        <v>82</v>
      </c>
      <c r="F1628" s="3">
        <v>0</v>
      </c>
      <c r="G1628" s="3" t="s">
        <v>269</v>
      </c>
      <c r="H1628" s="3">
        <v>0</v>
      </c>
      <c r="I1628" s="3"/>
      <c r="J1628" s="3"/>
      <c r="K1628" s="3"/>
      <c r="L1628" s="3"/>
      <c r="M1628" s="3"/>
      <c r="N1628" s="3"/>
      <c r="P1628" s="2"/>
      <c r="R1628" s="2"/>
      <c r="T1628" s="2"/>
      <c r="V1628" s="2"/>
    </row>
    <row r="1629" spans="2:22" ht="32.1" customHeight="1" x14ac:dyDescent="0.25">
      <c r="B1629" s="44" t="str">
        <f>_xlfn.CONCAT( VLOOKUP(tbGemLevels[[#This Row],[Name]],tbGems[],MATCH("Prefix",tbGems[#Headers],0),FALSE),".",tbGemLevels[[#This Row],[Level]]," ",tbGemLevels[[#This Row],[Name]])</f>
        <v>6.13.206.27 Herald of Agony</v>
      </c>
      <c r="C1629" s="2" t="s">
        <v>187</v>
      </c>
      <c r="D1629" s="3">
        <v>27</v>
      </c>
      <c r="E1629" s="3">
        <v>84</v>
      </c>
      <c r="F1629" s="3">
        <v>0</v>
      </c>
      <c r="G1629" s="3" t="s">
        <v>269</v>
      </c>
      <c r="H1629" s="3">
        <v>0</v>
      </c>
      <c r="I1629" s="3"/>
      <c r="J1629" s="3"/>
      <c r="K1629" s="3"/>
      <c r="L1629" s="3"/>
      <c r="M1629" s="3"/>
      <c r="N1629" s="3"/>
      <c r="P1629" s="2"/>
      <c r="R1629" s="2"/>
      <c r="T1629" s="2"/>
      <c r="V1629" s="2"/>
    </row>
    <row r="1630" spans="2:22" ht="32.1" customHeight="1" x14ac:dyDescent="0.25">
      <c r="B1630" s="44" t="str">
        <f>_xlfn.CONCAT( VLOOKUP(tbGemLevels[[#This Row],[Name]],tbGems[],MATCH("Prefix",tbGems[#Headers],0),FALSE),".",tbGemLevels[[#This Row],[Level]]," ",tbGemLevels[[#This Row],[Name]])</f>
        <v>6.13.206.28 Herald of Agony</v>
      </c>
      <c r="C1630" s="2" t="s">
        <v>187</v>
      </c>
      <c r="D1630" s="3">
        <v>28</v>
      </c>
      <c r="E1630" s="3">
        <v>86</v>
      </c>
      <c r="F1630" s="3">
        <v>0</v>
      </c>
      <c r="G1630" s="3" t="s">
        <v>269</v>
      </c>
      <c r="H1630" s="3">
        <v>0</v>
      </c>
      <c r="I1630" s="3"/>
      <c r="J1630" s="3"/>
      <c r="K1630" s="3"/>
      <c r="L1630" s="3"/>
      <c r="M1630" s="3"/>
      <c r="N1630" s="3"/>
      <c r="P1630" s="2"/>
      <c r="R1630" s="2"/>
      <c r="T1630" s="2"/>
      <c r="V1630" s="2"/>
    </row>
    <row r="1631" spans="2:22" ht="32.1" customHeight="1" x14ac:dyDescent="0.25">
      <c r="B1631" s="44" t="str">
        <f>_xlfn.CONCAT( VLOOKUP(tbGemLevels[[#This Row],[Name]],tbGems[],MATCH("Prefix",tbGems[#Headers],0),FALSE),".",tbGemLevels[[#This Row],[Level]]," ",tbGemLevels[[#This Row],[Name]])</f>
        <v>6.13.206.29 Herald of Agony</v>
      </c>
      <c r="C1631" s="2" t="s">
        <v>187</v>
      </c>
      <c r="D1631" s="3">
        <v>29</v>
      </c>
      <c r="E1631" s="3">
        <v>88</v>
      </c>
      <c r="F1631" s="3">
        <v>0</v>
      </c>
      <c r="G1631" s="3" t="s">
        <v>269</v>
      </c>
      <c r="H1631" s="3">
        <v>0</v>
      </c>
      <c r="I1631" s="3"/>
      <c r="J1631" s="3"/>
      <c r="K1631" s="3"/>
      <c r="L1631" s="3"/>
      <c r="M1631" s="3"/>
      <c r="N1631" s="3"/>
      <c r="P1631" s="2"/>
      <c r="R1631" s="2"/>
      <c r="T1631" s="2"/>
      <c r="V1631" s="2"/>
    </row>
    <row r="1632" spans="2:22" ht="32.1" customHeight="1" x14ac:dyDescent="0.25">
      <c r="B1632" s="44" t="str">
        <f>_xlfn.CONCAT( VLOOKUP(tbGemLevels[[#This Row],[Name]],tbGems[],MATCH("Prefix",tbGems[#Headers],0),FALSE),".",tbGemLevels[[#This Row],[Level]]," ",tbGemLevels[[#This Row],[Name]])</f>
        <v>6.13.206.30 Herald of Agony</v>
      </c>
      <c r="C1632" s="2" t="s">
        <v>187</v>
      </c>
      <c r="D1632" s="3">
        <v>30</v>
      </c>
      <c r="E1632" s="3">
        <v>90</v>
      </c>
      <c r="F1632" s="3">
        <v>0</v>
      </c>
      <c r="G1632" s="3" t="s">
        <v>269</v>
      </c>
      <c r="H1632" s="3">
        <v>0</v>
      </c>
      <c r="I1632" s="3"/>
      <c r="J1632" s="3"/>
      <c r="K1632" s="3"/>
      <c r="L1632" s="3"/>
      <c r="M1632" s="3"/>
      <c r="N1632" s="3"/>
      <c r="P1632" s="2"/>
      <c r="R1632" s="2"/>
      <c r="T1632" s="2"/>
      <c r="V1632" s="2"/>
    </row>
    <row r="1633" spans="2:22" ht="32.1" customHeight="1" x14ac:dyDescent="0.25">
      <c r="B1633" s="44" t="str">
        <f>_xlfn.CONCAT( VLOOKUP(tbGemLevels[[#This Row],[Name]],tbGems[],MATCH("Prefix",tbGems[#Headers],0),FALSE),".",tbGemLevels[[#This Row],[Level]]," ",tbGemLevels[[#This Row],[Name]])</f>
        <v>6.13.206.31 Herald of Agony</v>
      </c>
      <c r="C1633" s="2" t="s">
        <v>187</v>
      </c>
      <c r="D1633" s="3">
        <v>31</v>
      </c>
      <c r="E1633" s="3">
        <v>91</v>
      </c>
      <c r="F1633" s="3">
        <v>0</v>
      </c>
      <c r="G1633" s="3" t="s">
        <v>269</v>
      </c>
      <c r="H1633" s="3">
        <v>0</v>
      </c>
      <c r="I1633" s="3"/>
      <c r="J1633" s="3"/>
      <c r="K1633" s="3"/>
      <c r="L1633" s="3"/>
      <c r="M1633" s="3"/>
      <c r="N1633" s="3"/>
      <c r="P1633" s="2"/>
      <c r="R1633" s="2"/>
      <c r="T1633" s="2"/>
      <c r="V1633" s="2"/>
    </row>
    <row r="1634" spans="2:22" ht="32.1" customHeight="1" x14ac:dyDescent="0.25">
      <c r="B1634" s="44" t="str">
        <f>_xlfn.CONCAT( VLOOKUP(tbGemLevels[[#This Row],[Name]],tbGems[],MATCH("Prefix",tbGems[#Headers],0),FALSE),".",tbGemLevels[[#This Row],[Level]]," ",tbGemLevels[[#This Row],[Name]])</f>
        <v>6.13.206.32 Herald of Agony</v>
      </c>
      <c r="C1634" s="2" t="s">
        <v>187</v>
      </c>
      <c r="D1634" s="3">
        <v>32</v>
      </c>
      <c r="E1634" s="3">
        <v>92</v>
      </c>
      <c r="F1634" s="3">
        <v>0</v>
      </c>
      <c r="G1634" s="3" t="s">
        <v>269</v>
      </c>
      <c r="H1634" s="3">
        <v>0</v>
      </c>
      <c r="I1634" s="3"/>
      <c r="J1634" s="3"/>
      <c r="K1634" s="3"/>
      <c r="L1634" s="3"/>
      <c r="M1634" s="3"/>
      <c r="N1634" s="3"/>
      <c r="P1634" s="2"/>
      <c r="R1634" s="2"/>
      <c r="T1634" s="2"/>
      <c r="V1634" s="2"/>
    </row>
    <row r="1635" spans="2:22" ht="32.1" customHeight="1" x14ac:dyDescent="0.25">
      <c r="B1635" s="44" t="str">
        <f>_xlfn.CONCAT( VLOOKUP(tbGemLevels[[#This Row],[Name]],tbGems[],MATCH("Prefix",tbGems[#Headers],0),FALSE),".",tbGemLevels[[#This Row],[Level]]," ",tbGemLevels[[#This Row],[Name]])</f>
        <v>6.13.206.33 Herald of Agony</v>
      </c>
      <c r="C1635" s="2" t="s">
        <v>187</v>
      </c>
      <c r="D1635" s="3">
        <v>33</v>
      </c>
      <c r="E1635" s="3">
        <v>93</v>
      </c>
      <c r="F1635" s="3">
        <v>0</v>
      </c>
      <c r="G1635" s="3" t="s">
        <v>269</v>
      </c>
      <c r="H1635" s="3">
        <v>0</v>
      </c>
      <c r="I1635" s="3"/>
      <c r="J1635" s="3"/>
      <c r="K1635" s="3"/>
      <c r="L1635" s="3"/>
      <c r="M1635" s="3"/>
      <c r="N1635" s="3"/>
      <c r="P1635" s="2"/>
      <c r="R1635" s="2"/>
      <c r="T1635" s="2"/>
      <c r="V1635" s="2"/>
    </row>
    <row r="1636" spans="2:22" ht="32.1" customHeight="1" x14ac:dyDescent="0.25">
      <c r="B1636" s="44" t="str">
        <f>_xlfn.CONCAT( VLOOKUP(tbGemLevels[[#This Row],[Name]],tbGems[],MATCH("Prefix",tbGems[#Headers],0),FALSE),".",tbGemLevels[[#This Row],[Level]]," ",tbGemLevels[[#This Row],[Name]])</f>
        <v>6.13.206.34 Herald of Agony</v>
      </c>
      <c r="C1636" s="2" t="s">
        <v>187</v>
      </c>
      <c r="D1636" s="3">
        <v>34</v>
      </c>
      <c r="E1636" s="3">
        <v>94</v>
      </c>
      <c r="F1636" s="3">
        <v>0</v>
      </c>
      <c r="G1636" s="3" t="s">
        <v>269</v>
      </c>
      <c r="H1636" s="3">
        <v>0</v>
      </c>
      <c r="I1636" s="3"/>
      <c r="J1636" s="3"/>
      <c r="K1636" s="3"/>
      <c r="L1636" s="3"/>
      <c r="M1636" s="3"/>
      <c r="N1636" s="3"/>
      <c r="P1636" s="2"/>
      <c r="R1636" s="2"/>
      <c r="T1636" s="2"/>
      <c r="V1636" s="2"/>
    </row>
    <row r="1637" spans="2:22" ht="32.1" customHeight="1" x14ac:dyDescent="0.25">
      <c r="B1637" s="44" t="str">
        <f>_xlfn.CONCAT( VLOOKUP(tbGemLevels[[#This Row],[Name]],tbGems[],MATCH("Prefix",tbGems[#Headers],0),FALSE),".",tbGemLevels[[#This Row],[Level]]," ",tbGemLevels[[#This Row],[Name]])</f>
        <v>6.13.206.35 Herald of Agony</v>
      </c>
      <c r="C1637" s="2" t="s">
        <v>187</v>
      </c>
      <c r="D1637" s="3">
        <v>35</v>
      </c>
      <c r="E1637" s="3">
        <v>95</v>
      </c>
      <c r="F1637" s="3">
        <v>0</v>
      </c>
      <c r="G1637" s="3" t="s">
        <v>269</v>
      </c>
      <c r="H1637" s="3">
        <v>0</v>
      </c>
      <c r="I1637" s="3"/>
      <c r="J1637" s="3"/>
      <c r="K1637" s="3"/>
      <c r="L1637" s="3"/>
      <c r="M1637" s="3"/>
      <c r="N1637" s="3"/>
      <c r="P1637" s="2"/>
      <c r="R1637" s="2"/>
      <c r="T1637" s="2"/>
      <c r="V1637" s="2"/>
    </row>
    <row r="1638" spans="2:22" ht="32.1" customHeight="1" x14ac:dyDescent="0.25">
      <c r="B1638" s="44" t="str">
        <f>_xlfn.CONCAT( VLOOKUP(tbGemLevels[[#This Row],[Name]],tbGems[],MATCH("Prefix",tbGems[#Headers],0),FALSE),".",tbGemLevels[[#This Row],[Level]]," ",tbGemLevels[[#This Row],[Name]])</f>
        <v>6.13.206.36 Herald of Agony</v>
      </c>
      <c r="C1638" s="2" t="s">
        <v>187</v>
      </c>
      <c r="D1638" s="3">
        <v>36</v>
      </c>
      <c r="E1638" s="3">
        <v>96</v>
      </c>
      <c r="F1638" s="3">
        <v>0</v>
      </c>
      <c r="G1638" s="3" t="s">
        <v>269</v>
      </c>
      <c r="H1638" s="3">
        <v>0</v>
      </c>
      <c r="I1638" s="3"/>
      <c r="J1638" s="3"/>
      <c r="K1638" s="3"/>
      <c r="L1638" s="3"/>
      <c r="M1638" s="3"/>
      <c r="N1638" s="3"/>
      <c r="P1638" s="2"/>
      <c r="R1638" s="2"/>
      <c r="T1638" s="2"/>
      <c r="V1638" s="2"/>
    </row>
    <row r="1639" spans="2:22" ht="32.1" customHeight="1" x14ac:dyDescent="0.25">
      <c r="B1639" s="44" t="str">
        <f>_xlfn.CONCAT( VLOOKUP(tbGemLevels[[#This Row],[Name]],tbGems[],MATCH("Prefix",tbGems[#Headers],0),FALSE),".",tbGemLevels[[#This Row],[Level]]," ",tbGemLevels[[#This Row],[Name]])</f>
        <v>6.13.206.37 Herald of Agony</v>
      </c>
      <c r="C1639" s="2" t="s">
        <v>187</v>
      </c>
      <c r="D1639" s="3">
        <v>37</v>
      </c>
      <c r="E1639" s="3">
        <v>97</v>
      </c>
      <c r="F1639" s="3">
        <v>0</v>
      </c>
      <c r="G1639" s="3" t="s">
        <v>269</v>
      </c>
      <c r="H1639" s="3">
        <v>0</v>
      </c>
      <c r="I1639" s="3"/>
      <c r="J1639" s="3"/>
      <c r="K1639" s="3"/>
      <c r="L1639" s="3"/>
      <c r="M1639" s="3"/>
      <c r="N1639" s="3"/>
      <c r="P1639" s="2"/>
      <c r="R1639" s="2"/>
      <c r="T1639" s="2"/>
      <c r="V1639" s="2"/>
    </row>
    <row r="1640" spans="2:22" ht="32.1" customHeight="1" x14ac:dyDescent="0.25">
      <c r="B1640" s="44" t="str">
        <f>_xlfn.CONCAT( VLOOKUP(tbGemLevels[[#This Row],[Name]],tbGems[],MATCH("Prefix",tbGems[#Headers],0),FALSE),".",tbGemLevels[[#This Row],[Level]]," ",tbGemLevels[[#This Row],[Name]])</f>
        <v>6.13.206.38 Herald of Agony</v>
      </c>
      <c r="C1640" s="2" t="s">
        <v>187</v>
      </c>
      <c r="D1640" s="3">
        <v>38</v>
      </c>
      <c r="E1640" s="3">
        <v>98</v>
      </c>
      <c r="F1640" s="3">
        <v>0</v>
      </c>
      <c r="G1640" s="3" t="s">
        <v>269</v>
      </c>
      <c r="H1640" s="3">
        <v>0</v>
      </c>
      <c r="I1640" s="3"/>
      <c r="J1640" s="3"/>
      <c r="K1640" s="3"/>
      <c r="L1640" s="3"/>
      <c r="M1640" s="3"/>
      <c r="N1640" s="3"/>
      <c r="P1640" s="2"/>
      <c r="R1640" s="2"/>
      <c r="T1640" s="2"/>
      <c r="V1640" s="2"/>
    </row>
    <row r="1641" spans="2:22" ht="32.1" customHeight="1" x14ac:dyDescent="0.25">
      <c r="B1641" s="44" t="str">
        <f>_xlfn.CONCAT( VLOOKUP(tbGemLevels[[#This Row],[Name]],tbGems[],MATCH("Prefix",tbGems[#Headers],0),FALSE),".",tbGemLevels[[#This Row],[Level]]," ",tbGemLevels[[#This Row],[Name]])</f>
        <v>6.13.206.39 Herald of Agony</v>
      </c>
      <c r="C1641" s="2" t="s">
        <v>187</v>
      </c>
      <c r="D1641" s="3">
        <v>39</v>
      </c>
      <c r="E1641" s="3">
        <v>99</v>
      </c>
      <c r="F1641" s="3">
        <v>0</v>
      </c>
      <c r="G1641" s="3" t="s">
        <v>269</v>
      </c>
      <c r="H1641" s="3">
        <v>0</v>
      </c>
      <c r="I1641" s="3"/>
      <c r="J1641" s="3"/>
      <c r="K1641" s="3"/>
      <c r="L1641" s="3"/>
      <c r="M1641" s="3"/>
      <c r="N1641" s="3"/>
      <c r="P1641" s="2"/>
      <c r="R1641" s="2"/>
      <c r="T1641" s="2"/>
      <c r="V1641" s="2"/>
    </row>
    <row r="1642" spans="2:22" ht="32.1" customHeight="1" x14ac:dyDescent="0.25">
      <c r="B1642" s="44" t="str">
        <f>_xlfn.CONCAT( VLOOKUP(tbGemLevels[[#This Row],[Name]],tbGems[],MATCH("Prefix",tbGems[#Headers],0),FALSE),".",tbGemLevels[[#This Row],[Level]]," ",tbGemLevels[[#This Row],[Name]])</f>
        <v>6.13.206.40 Herald of Agony</v>
      </c>
      <c r="C1642" s="2" t="s">
        <v>187</v>
      </c>
      <c r="D1642" s="3">
        <v>40</v>
      </c>
      <c r="E1642" s="3">
        <v>100</v>
      </c>
      <c r="F1642" s="3">
        <v>0</v>
      </c>
      <c r="G1642" s="3" t="s">
        <v>269</v>
      </c>
      <c r="H1642" s="3">
        <v>0</v>
      </c>
      <c r="I1642" s="3"/>
      <c r="J1642" s="3"/>
      <c r="K1642" s="3"/>
      <c r="L1642" s="3"/>
      <c r="M1642" s="3"/>
      <c r="N1642" s="3"/>
      <c r="P1642" s="2"/>
      <c r="R1642" s="2"/>
      <c r="T1642" s="2"/>
      <c r="V1642" s="2"/>
    </row>
    <row r="1643" spans="2:22" ht="32.1" customHeight="1" x14ac:dyDescent="0.25">
      <c r="B1643" s="44" t="str">
        <f>_xlfn.CONCAT( VLOOKUP(tbGemLevels[[#This Row],[Name]],tbGems[],MATCH("Prefix",tbGems[#Headers],0),FALSE),".",tbGemLevels[[#This Row],[Level]]," ",tbGemLevels[[#This Row],[Name]])</f>
        <v>6.13.252.1 Lesser Poison Support</v>
      </c>
      <c r="C1643" s="2" t="s">
        <v>178</v>
      </c>
      <c r="D1643" s="3">
        <v>1</v>
      </c>
      <c r="E1643" s="3">
        <v>1</v>
      </c>
      <c r="F1643" s="3">
        <v>0</v>
      </c>
      <c r="G1643" s="3">
        <v>0</v>
      </c>
      <c r="H1643" s="3">
        <v>0</v>
      </c>
      <c r="I1643" s="3"/>
      <c r="J1643" s="3"/>
      <c r="K1643" s="3"/>
      <c r="L1643" s="3"/>
      <c r="M1643" s="3"/>
      <c r="N1643" s="3"/>
      <c r="P1643" s="2"/>
      <c r="R1643" s="2"/>
      <c r="T1643" s="2"/>
      <c r="V1643" s="2"/>
    </row>
    <row r="1644" spans="2:22" ht="32.1" customHeight="1" x14ac:dyDescent="0.25">
      <c r="B1644" s="44" t="str">
        <f>_xlfn.CONCAT( VLOOKUP(tbGemLevels[[#This Row],[Name]],tbGems[],MATCH("Prefix",tbGems[#Headers],0),FALSE),".",tbGemLevels[[#This Row],[Level]]," ",tbGemLevels[[#This Row],[Name]])</f>
        <v>6.13.252.2 Lesser Poison Support</v>
      </c>
      <c r="C1644" s="2" t="s">
        <v>178</v>
      </c>
      <c r="D1644" s="3">
        <v>2</v>
      </c>
      <c r="E1644" s="3">
        <v>2</v>
      </c>
      <c r="F1644" s="3">
        <v>0</v>
      </c>
      <c r="G1644" s="3">
        <v>0</v>
      </c>
      <c r="H1644" s="3">
        <v>0</v>
      </c>
      <c r="I1644" s="3"/>
      <c r="J1644" s="3"/>
      <c r="K1644" s="3"/>
      <c r="L1644" s="3"/>
      <c r="M1644" s="3"/>
      <c r="N1644" s="3"/>
      <c r="P1644" s="2"/>
      <c r="R1644" s="2"/>
      <c r="T1644" s="2"/>
      <c r="V1644" s="2"/>
    </row>
    <row r="1645" spans="2:22" ht="32.1" customHeight="1" x14ac:dyDescent="0.25">
      <c r="B1645" s="44" t="str">
        <f>_xlfn.CONCAT( VLOOKUP(tbGemLevels[[#This Row],[Name]],tbGems[],MATCH("Prefix",tbGems[#Headers],0),FALSE),".",tbGemLevels[[#This Row],[Level]]," ",tbGemLevels[[#This Row],[Name]])</f>
        <v>6.13.252.3 Lesser Poison Support</v>
      </c>
      <c r="C1645" s="2" t="s">
        <v>178</v>
      </c>
      <c r="D1645" s="3">
        <v>3</v>
      </c>
      <c r="E1645" s="3">
        <v>4</v>
      </c>
      <c r="F1645" s="3">
        <v>0</v>
      </c>
      <c r="G1645" s="3">
        <v>0</v>
      </c>
      <c r="H1645" s="3">
        <v>0</v>
      </c>
      <c r="I1645" s="3"/>
      <c r="J1645" s="3"/>
      <c r="K1645" s="3"/>
      <c r="L1645" s="3"/>
      <c r="M1645" s="3"/>
      <c r="N1645" s="3"/>
      <c r="P1645" s="2"/>
      <c r="R1645" s="2"/>
      <c r="T1645" s="2"/>
      <c r="V1645" s="2"/>
    </row>
    <row r="1646" spans="2:22" ht="32.1" customHeight="1" x14ac:dyDescent="0.25">
      <c r="B1646" s="44" t="str">
        <f>_xlfn.CONCAT( VLOOKUP(tbGemLevels[[#This Row],[Name]],tbGems[],MATCH("Prefix",tbGems[#Headers],0),FALSE),".",tbGemLevels[[#This Row],[Level]]," ",tbGemLevels[[#This Row],[Name]])</f>
        <v>6.13.252.4 Lesser Poison Support</v>
      </c>
      <c r="C1646" s="2" t="s">
        <v>178</v>
      </c>
      <c r="D1646" s="3">
        <v>4</v>
      </c>
      <c r="E1646" s="3">
        <v>7</v>
      </c>
      <c r="F1646" s="3">
        <v>0</v>
      </c>
      <c r="G1646" s="3">
        <v>16</v>
      </c>
      <c r="H1646" s="3">
        <v>0</v>
      </c>
      <c r="I1646" s="3"/>
      <c r="J1646" s="3"/>
      <c r="K1646" s="3"/>
      <c r="L1646" s="3"/>
      <c r="M1646" s="3"/>
      <c r="N1646" s="3"/>
      <c r="P1646" s="2"/>
      <c r="R1646" s="2"/>
      <c r="T1646" s="2"/>
      <c r="V1646" s="2"/>
    </row>
    <row r="1647" spans="2:22" ht="32.1" customHeight="1" x14ac:dyDescent="0.25">
      <c r="B1647" s="44" t="str">
        <f>_xlfn.CONCAT( VLOOKUP(tbGemLevels[[#This Row],[Name]],tbGems[],MATCH("Prefix",tbGems[#Headers],0),FALSE),".",tbGemLevels[[#This Row],[Level]]," ",tbGemLevels[[#This Row],[Name]])</f>
        <v>6.13.252.5 Lesser Poison Support</v>
      </c>
      <c r="C1647" s="2" t="s">
        <v>178</v>
      </c>
      <c r="D1647" s="3">
        <v>5</v>
      </c>
      <c r="E1647" s="3">
        <v>11</v>
      </c>
      <c r="F1647" s="3">
        <v>0</v>
      </c>
      <c r="G1647" s="3">
        <v>22</v>
      </c>
      <c r="H1647" s="3">
        <v>0</v>
      </c>
      <c r="I1647" s="3"/>
      <c r="J1647" s="3"/>
      <c r="K1647" s="3"/>
      <c r="L1647" s="3"/>
      <c r="M1647" s="3"/>
      <c r="N1647" s="3"/>
      <c r="P1647" s="2"/>
      <c r="R1647" s="2"/>
      <c r="T1647" s="2"/>
      <c r="V1647" s="2"/>
    </row>
    <row r="1648" spans="2:22" ht="32.1" customHeight="1" x14ac:dyDescent="0.25">
      <c r="B1648" s="44" t="str">
        <f>_xlfn.CONCAT( VLOOKUP(tbGemLevels[[#This Row],[Name]],tbGems[],MATCH("Prefix",tbGems[#Headers],0),FALSE),".",tbGemLevels[[#This Row],[Level]]," ",tbGemLevels[[#This Row],[Name]])</f>
        <v>6.13.252.6 Lesser Poison Support</v>
      </c>
      <c r="C1648" s="2" t="s">
        <v>178</v>
      </c>
      <c r="D1648" s="3">
        <v>6</v>
      </c>
      <c r="E1648" s="3">
        <v>16</v>
      </c>
      <c r="F1648" s="3">
        <v>0</v>
      </c>
      <c r="G1648" s="3">
        <v>30</v>
      </c>
      <c r="H1648" s="3">
        <v>0</v>
      </c>
      <c r="I1648" s="3"/>
      <c r="J1648" s="3"/>
      <c r="K1648" s="3"/>
      <c r="L1648" s="3"/>
      <c r="M1648" s="3"/>
      <c r="N1648" s="3"/>
      <c r="P1648" s="2"/>
      <c r="R1648" s="2"/>
      <c r="T1648" s="2"/>
      <c r="V1648" s="2"/>
    </row>
    <row r="1649" spans="2:22" ht="32.1" customHeight="1" x14ac:dyDescent="0.25">
      <c r="B1649" s="44" t="str">
        <f>_xlfn.CONCAT( VLOOKUP(tbGemLevels[[#This Row],[Name]],tbGems[],MATCH("Prefix",tbGems[#Headers],0),FALSE),".",tbGemLevels[[#This Row],[Level]]," ",tbGemLevels[[#This Row],[Name]])</f>
        <v>6.13.252.7 Lesser Poison Support</v>
      </c>
      <c r="C1649" s="2" t="s">
        <v>178</v>
      </c>
      <c r="D1649" s="3">
        <v>7</v>
      </c>
      <c r="E1649" s="3">
        <v>20</v>
      </c>
      <c r="F1649" s="3">
        <v>0</v>
      </c>
      <c r="G1649" s="3">
        <v>36</v>
      </c>
      <c r="H1649" s="3">
        <v>0</v>
      </c>
      <c r="I1649" s="3"/>
      <c r="J1649" s="3"/>
      <c r="K1649" s="3"/>
      <c r="L1649" s="3"/>
      <c r="M1649" s="3"/>
      <c r="N1649" s="3"/>
      <c r="P1649" s="2"/>
      <c r="R1649" s="2"/>
      <c r="T1649" s="2"/>
      <c r="V1649" s="2"/>
    </row>
    <row r="1650" spans="2:22" ht="32.1" customHeight="1" x14ac:dyDescent="0.25">
      <c r="B1650" s="44" t="str">
        <f>_xlfn.CONCAT( VLOOKUP(tbGemLevels[[#This Row],[Name]],tbGems[],MATCH("Prefix",tbGems[#Headers],0),FALSE),".",tbGemLevels[[#This Row],[Level]]," ",tbGemLevels[[#This Row],[Name]])</f>
        <v>6.13.252.8 Lesser Poison Support</v>
      </c>
      <c r="C1650" s="2" t="s">
        <v>178</v>
      </c>
      <c r="D1650" s="3">
        <v>8</v>
      </c>
      <c r="E1650" s="3">
        <v>24</v>
      </c>
      <c r="F1650" s="3">
        <v>0</v>
      </c>
      <c r="G1650" s="3">
        <v>42</v>
      </c>
      <c r="H1650" s="3">
        <v>0</v>
      </c>
      <c r="I1650" s="3"/>
      <c r="J1650" s="3"/>
      <c r="K1650" s="3"/>
      <c r="L1650" s="3"/>
      <c r="M1650" s="3"/>
      <c r="N1650" s="3"/>
      <c r="P1650" s="2"/>
      <c r="R1650" s="2"/>
      <c r="T1650" s="2"/>
      <c r="V1650" s="2"/>
    </row>
    <row r="1651" spans="2:22" ht="32.1" customHeight="1" x14ac:dyDescent="0.25">
      <c r="B1651" s="44" t="str">
        <f>_xlfn.CONCAT( VLOOKUP(tbGemLevels[[#This Row],[Name]],tbGems[],MATCH("Prefix",tbGems[#Headers],0),FALSE),".",tbGemLevels[[#This Row],[Level]]," ",tbGemLevels[[#This Row],[Name]])</f>
        <v>6.13.252.9 Lesser Poison Support</v>
      </c>
      <c r="C1651" s="2" t="s">
        <v>178</v>
      </c>
      <c r="D1651" s="3">
        <v>9</v>
      </c>
      <c r="E1651" s="3">
        <v>28</v>
      </c>
      <c r="F1651" s="3">
        <v>0</v>
      </c>
      <c r="G1651" s="3">
        <v>48</v>
      </c>
      <c r="H1651" s="3">
        <v>0</v>
      </c>
      <c r="I1651" s="3"/>
      <c r="J1651" s="3"/>
      <c r="K1651" s="3"/>
      <c r="L1651" s="3"/>
      <c r="M1651" s="3"/>
      <c r="N1651" s="3"/>
      <c r="P1651" s="2"/>
      <c r="R1651" s="2"/>
      <c r="T1651" s="2"/>
      <c r="V1651" s="2"/>
    </row>
    <row r="1652" spans="2:22" ht="32.1" customHeight="1" x14ac:dyDescent="0.25">
      <c r="B1652" s="44" t="str">
        <f>_xlfn.CONCAT( VLOOKUP(tbGemLevels[[#This Row],[Name]],tbGems[],MATCH("Prefix",tbGems[#Headers],0),FALSE),".",tbGemLevels[[#This Row],[Level]]," ",tbGemLevels[[#This Row],[Name]])</f>
        <v>6.13.252.10 Lesser Poison Support</v>
      </c>
      <c r="C1652" s="2" t="s">
        <v>178</v>
      </c>
      <c r="D1652" s="3">
        <v>10</v>
      </c>
      <c r="E1652" s="3">
        <v>32</v>
      </c>
      <c r="F1652" s="3">
        <v>0</v>
      </c>
      <c r="G1652" s="3">
        <v>54</v>
      </c>
      <c r="H1652" s="3">
        <v>0</v>
      </c>
      <c r="I1652" s="3"/>
      <c r="J1652" s="3"/>
      <c r="K1652" s="3"/>
      <c r="L1652" s="3"/>
      <c r="M1652" s="3"/>
      <c r="N1652" s="3"/>
      <c r="P1652" s="2"/>
      <c r="R1652" s="2"/>
      <c r="T1652" s="2"/>
      <c r="V1652" s="2"/>
    </row>
    <row r="1653" spans="2:22" ht="32.1" customHeight="1" x14ac:dyDescent="0.25">
      <c r="B1653" s="44" t="str">
        <f>_xlfn.CONCAT( VLOOKUP(tbGemLevels[[#This Row],[Name]],tbGems[],MATCH("Prefix",tbGems[#Headers],0),FALSE),".",tbGemLevels[[#This Row],[Level]]," ",tbGemLevels[[#This Row],[Name]])</f>
        <v>6.13.252.11 Lesser Poison Support</v>
      </c>
      <c r="C1653" s="2" t="s">
        <v>178</v>
      </c>
      <c r="D1653" s="3">
        <v>11</v>
      </c>
      <c r="E1653" s="3">
        <v>36</v>
      </c>
      <c r="F1653" s="3">
        <v>0</v>
      </c>
      <c r="G1653" s="3">
        <v>60</v>
      </c>
      <c r="H1653" s="3">
        <v>0</v>
      </c>
      <c r="I1653" s="3"/>
      <c r="J1653" s="3"/>
      <c r="K1653" s="3"/>
      <c r="L1653" s="3"/>
      <c r="M1653" s="3"/>
      <c r="N1653" s="3"/>
      <c r="P1653" s="2"/>
      <c r="R1653" s="2"/>
      <c r="T1653" s="2"/>
      <c r="V1653" s="2"/>
    </row>
    <row r="1654" spans="2:22" ht="32.1" customHeight="1" x14ac:dyDescent="0.25">
      <c r="B1654" s="44" t="str">
        <f>_xlfn.CONCAT( VLOOKUP(tbGemLevels[[#This Row],[Name]],tbGems[],MATCH("Prefix",tbGems[#Headers],0),FALSE),".",tbGemLevels[[#This Row],[Level]]," ",tbGemLevels[[#This Row],[Name]])</f>
        <v>6.13.252.12 Lesser Poison Support</v>
      </c>
      <c r="C1654" s="2" t="s">
        <v>178</v>
      </c>
      <c r="D1654" s="3">
        <v>12</v>
      </c>
      <c r="E1654" s="3">
        <v>40</v>
      </c>
      <c r="F1654" s="3">
        <v>0</v>
      </c>
      <c r="G1654" s="3">
        <v>66</v>
      </c>
      <c r="H1654" s="3">
        <v>0</v>
      </c>
      <c r="I1654" s="3"/>
      <c r="J1654" s="3"/>
      <c r="K1654" s="3"/>
      <c r="L1654" s="3"/>
      <c r="M1654" s="3"/>
      <c r="N1654" s="3"/>
      <c r="P1654" s="2"/>
      <c r="R1654" s="2"/>
      <c r="T1654" s="2"/>
      <c r="V1654" s="2"/>
    </row>
    <row r="1655" spans="2:22" ht="32.1" customHeight="1" x14ac:dyDescent="0.25">
      <c r="B1655" s="44" t="str">
        <f>_xlfn.CONCAT( VLOOKUP(tbGemLevels[[#This Row],[Name]],tbGems[],MATCH("Prefix",tbGems[#Headers],0),FALSE),".",tbGemLevels[[#This Row],[Level]]," ",tbGemLevels[[#This Row],[Name]])</f>
        <v>6.13.252.13 Lesser Poison Support</v>
      </c>
      <c r="C1655" s="2" t="s">
        <v>178</v>
      </c>
      <c r="D1655" s="3">
        <v>13</v>
      </c>
      <c r="E1655" s="3">
        <v>44</v>
      </c>
      <c r="F1655" s="3">
        <v>0</v>
      </c>
      <c r="G1655" s="3">
        <v>72</v>
      </c>
      <c r="H1655" s="3">
        <v>0</v>
      </c>
      <c r="I1655" s="3"/>
      <c r="J1655" s="3"/>
      <c r="K1655" s="3"/>
      <c r="L1655" s="3"/>
      <c r="M1655" s="3"/>
      <c r="N1655" s="3"/>
      <c r="P1655" s="2"/>
      <c r="R1655" s="2"/>
      <c r="T1655" s="2"/>
      <c r="V1655" s="2"/>
    </row>
    <row r="1656" spans="2:22" ht="32.1" customHeight="1" x14ac:dyDescent="0.25">
      <c r="B1656" s="44" t="str">
        <f>_xlfn.CONCAT( VLOOKUP(tbGemLevels[[#This Row],[Name]],tbGems[],MATCH("Prefix",tbGems[#Headers],0),FALSE),".",tbGemLevels[[#This Row],[Level]]," ",tbGemLevels[[#This Row],[Name]])</f>
        <v>6.13.252.14 Lesser Poison Support</v>
      </c>
      <c r="C1656" s="2" t="s">
        <v>178</v>
      </c>
      <c r="D1656" s="3">
        <v>14</v>
      </c>
      <c r="E1656" s="3">
        <v>48</v>
      </c>
      <c r="F1656" s="3">
        <v>0</v>
      </c>
      <c r="G1656" s="3">
        <v>78</v>
      </c>
      <c r="H1656" s="3">
        <v>0</v>
      </c>
      <c r="I1656" s="3"/>
      <c r="J1656" s="3"/>
      <c r="K1656" s="3"/>
      <c r="L1656" s="3"/>
      <c r="M1656" s="3"/>
      <c r="N1656" s="3"/>
      <c r="P1656" s="2"/>
      <c r="R1656" s="2"/>
      <c r="T1656" s="2"/>
      <c r="V1656" s="2"/>
    </row>
    <row r="1657" spans="2:22" ht="32.1" customHeight="1" x14ac:dyDescent="0.25">
      <c r="B1657" s="44" t="str">
        <f>_xlfn.CONCAT( VLOOKUP(tbGemLevels[[#This Row],[Name]],tbGems[],MATCH("Prefix",tbGems[#Headers],0),FALSE),".",tbGemLevels[[#This Row],[Level]]," ",tbGemLevels[[#This Row],[Name]])</f>
        <v>6.13.252.15 Lesser Poison Support</v>
      </c>
      <c r="C1657" s="2" t="s">
        <v>178</v>
      </c>
      <c r="D1657" s="3">
        <v>15</v>
      </c>
      <c r="E1657" s="3">
        <v>52</v>
      </c>
      <c r="F1657" s="3">
        <v>0</v>
      </c>
      <c r="G1657" s="3">
        <v>84</v>
      </c>
      <c r="H1657" s="3">
        <v>0</v>
      </c>
      <c r="I1657" s="3"/>
      <c r="J1657" s="3"/>
      <c r="K1657" s="3"/>
      <c r="L1657" s="3"/>
      <c r="M1657" s="3"/>
      <c r="N1657" s="3"/>
      <c r="P1657" s="2"/>
      <c r="R1657" s="2"/>
      <c r="T1657" s="2"/>
      <c r="V1657" s="2"/>
    </row>
    <row r="1658" spans="2:22" ht="32.1" customHeight="1" x14ac:dyDescent="0.25">
      <c r="B1658" s="44" t="str">
        <f>_xlfn.CONCAT( VLOOKUP(tbGemLevels[[#This Row],[Name]],tbGems[],MATCH("Prefix",tbGems[#Headers],0),FALSE),".",tbGemLevels[[#This Row],[Level]]," ",tbGemLevels[[#This Row],[Name]])</f>
        <v>6.13.252.16 Lesser Poison Support</v>
      </c>
      <c r="C1658" s="2" t="s">
        <v>178</v>
      </c>
      <c r="D1658" s="3">
        <v>16</v>
      </c>
      <c r="E1658" s="3">
        <v>56</v>
      </c>
      <c r="F1658" s="3">
        <v>0</v>
      </c>
      <c r="G1658" s="3">
        <v>90</v>
      </c>
      <c r="H1658" s="3">
        <v>0</v>
      </c>
      <c r="I1658" s="3"/>
      <c r="J1658" s="3"/>
      <c r="K1658" s="3"/>
      <c r="L1658" s="3"/>
      <c r="M1658" s="3"/>
      <c r="N1658" s="3"/>
      <c r="P1658" s="2"/>
      <c r="R1658" s="2"/>
      <c r="T1658" s="2"/>
      <c r="V1658" s="2"/>
    </row>
    <row r="1659" spans="2:22" ht="32.1" customHeight="1" x14ac:dyDescent="0.25">
      <c r="B1659" s="44" t="str">
        <f>_xlfn.CONCAT( VLOOKUP(tbGemLevels[[#This Row],[Name]],tbGems[],MATCH("Prefix",tbGems[#Headers],0),FALSE),".",tbGemLevels[[#This Row],[Level]]," ",tbGemLevels[[#This Row],[Name]])</f>
        <v>6.13.252.17 Lesser Poison Support</v>
      </c>
      <c r="C1659" s="2" t="s">
        <v>178</v>
      </c>
      <c r="D1659" s="3">
        <v>17</v>
      </c>
      <c r="E1659" s="3">
        <v>60</v>
      </c>
      <c r="F1659" s="3">
        <v>0</v>
      </c>
      <c r="G1659" s="3">
        <v>96</v>
      </c>
      <c r="H1659" s="3">
        <v>0</v>
      </c>
      <c r="I1659" s="3"/>
      <c r="J1659" s="3"/>
      <c r="K1659" s="3"/>
      <c r="L1659" s="3"/>
      <c r="M1659" s="3"/>
      <c r="N1659" s="3"/>
      <c r="P1659" s="2"/>
      <c r="R1659" s="2"/>
      <c r="T1659" s="2"/>
      <c r="V1659" s="2"/>
    </row>
    <row r="1660" spans="2:22" ht="32.1" customHeight="1" x14ac:dyDescent="0.25">
      <c r="B1660" s="44" t="str">
        <f>_xlfn.CONCAT( VLOOKUP(tbGemLevels[[#This Row],[Name]],tbGems[],MATCH("Prefix",tbGems[#Headers],0),FALSE),".",tbGemLevels[[#This Row],[Level]]," ",tbGemLevels[[#This Row],[Name]])</f>
        <v>6.13.252.18 Lesser Poison Support</v>
      </c>
      <c r="C1660" s="2" t="s">
        <v>178</v>
      </c>
      <c r="D1660" s="3">
        <v>18</v>
      </c>
      <c r="E1660" s="3">
        <v>64</v>
      </c>
      <c r="F1660" s="3">
        <v>0</v>
      </c>
      <c r="G1660" s="3">
        <v>102</v>
      </c>
      <c r="H1660" s="3">
        <v>0</v>
      </c>
      <c r="I1660" s="3"/>
      <c r="J1660" s="3"/>
      <c r="K1660" s="3"/>
      <c r="L1660" s="3"/>
      <c r="M1660" s="3"/>
      <c r="N1660" s="3"/>
      <c r="P1660" s="2"/>
      <c r="R1660" s="2"/>
      <c r="T1660" s="2"/>
      <c r="V1660" s="2"/>
    </row>
    <row r="1661" spans="2:22" ht="32.1" customHeight="1" x14ac:dyDescent="0.25">
      <c r="B1661" s="44" t="str">
        <f>_xlfn.CONCAT( VLOOKUP(tbGemLevels[[#This Row],[Name]],tbGems[],MATCH("Prefix",tbGems[#Headers],0),FALSE),".",tbGemLevels[[#This Row],[Level]]," ",tbGemLevels[[#This Row],[Name]])</f>
        <v>6.13.252.19 Lesser Poison Support</v>
      </c>
      <c r="C1661" s="2" t="s">
        <v>178</v>
      </c>
      <c r="D1661" s="3">
        <v>19</v>
      </c>
      <c r="E1661" s="3">
        <v>67</v>
      </c>
      <c r="F1661" s="3">
        <v>0</v>
      </c>
      <c r="G1661" s="3">
        <v>106</v>
      </c>
      <c r="H1661" s="3">
        <v>0</v>
      </c>
      <c r="I1661" s="3"/>
      <c r="J1661" s="3"/>
      <c r="K1661" s="3"/>
      <c r="L1661" s="3"/>
      <c r="M1661" s="3"/>
      <c r="N1661" s="3"/>
      <c r="P1661" s="2"/>
      <c r="R1661" s="2"/>
      <c r="T1661" s="2"/>
      <c r="V1661" s="2"/>
    </row>
    <row r="1662" spans="2:22" ht="32.1" customHeight="1" x14ac:dyDescent="0.25">
      <c r="B1662" s="44" t="str">
        <f>_xlfn.CONCAT( VLOOKUP(tbGemLevels[[#This Row],[Name]],tbGems[],MATCH("Prefix",tbGems[#Headers],0),FALSE),".",tbGemLevels[[#This Row],[Level]]," ",tbGemLevels[[#This Row],[Name]])</f>
        <v>6.13.252.20 Lesser Poison Support</v>
      </c>
      <c r="C1662" s="2" t="s">
        <v>178</v>
      </c>
      <c r="D1662" s="3">
        <v>20</v>
      </c>
      <c r="E1662" s="3">
        <v>70</v>
      </c>
      <c r="F1662" s="3">
        <v>0</v>
      </c>
      <c r="G1662" s="3">
        <v>111</v>
      </c>
      <c r="H1662" s="3">
        <v>0</v>
      </c>
      <c r="I1662" s="3"/>
      <c r="J1662" s="3"/>
      <c r="K1662" s="3"/>
      <c r="L1662" s="3"/>
      <c r="M1662" s="3"/>
      <c r="N1662" s="3"/>
      <c r="P1662" s="2"/>
      <c r="R1662" s="2"/>
      <c r="T1662" s="2"/>
      <c r="V1662" s="2"/>
    </row>
    <row r="1663" spans="2:22" ht="32.1" customHeight="1" x14ac:dyDescent="0.25">
      <c r="B1663" s="44" t="str">
        <f>_xlfn.CONCAT( VLOOKUP(tbGemLevels[[#This Row],[Name]],tbGems[],MATCH("Prefix",tbGems[#Headers],0),FALSE),".",tbGemLevels[[#This Row],[Level]]," ",tbGemLevels[[#This Row],[Name]])</f>
        <v>6.13.252.21 Lesser Poison Support</v>
      </c>
      <c r="C1663" s="2" t="s">
        <v>178</v>
      </c>
      <c r="D1663" s="3">
        <v>21</v>
      </c>
      <c r="E1663" s="3">
        <v>72</v>
      </c>
      <c r="F1663" s="3">
        <v>0</v>
      </c>
      <c r="G1663" s="3">
        <v>114</v>
      </c>
      <c r="H1663" s="3">
        <v>0</v>
      </c>
      <c r="I1663" s="3"/>
      <c r="J1663" s="3"/>
      <c r="K1663" s="3"/>
      <c r="L1663" s="3"/>
      <c r="M1663" s="3"/>
      <c r="N1663" s="3"/>
      <c r="P1663" s="2"/>
      <c r="R1663" s="2"/>
      <c r="T1663" s="2"/>
      <c r="V1663" s="2"/>
    </row>
    <row r="1664" spans="2:22" ht="32.1" customHeight="1" x14ac:dyDescent="0.25">
      <c r="B1664" s="44" t="str">
        <f>_xlfn.CONCAT( VLOOKUP(tbGemLevels[[#This Row],[Name]],tbGems[],MATCH("Prefix",tbGems[#Headers],0),FALSE),".",tbGemLevels[[#This Row],[Level]]," ",tbGemLevels[[#This Row],[Name]])</f>
        <v>6.13.252.22 Lesser Poison Support</v>
      </c>
      <c r="C1664" s="2" t="s">
        <v>178</v>
      </c>
      <c r="D1664" s="3">
        <v>22</v>
      </c>
      <c r="E1664" s="3">
        <v>74</v>
      </c>
      <c r="F1664" s="3">
        <v>0</v>
      </c>
      <c r="G1664" s="3" t="s">
        <v>269</v>
      </c>
      <c r="H1664" s="3">
        <v>0</v>
      </c>
      <c r="I1664" s="3"/>
      <c r="J1664" s="3"/>
      <c r="K1664" s="3"/>
      <c r="L1664" s="3"/>
      <c r="M1664" s="3"/>
      <c r="N1664" s="3"/>
      <c r="P1664" s="2"/>
      <c r="R1664" s="2"/>
      <c r="T1664" s="2"/>
      <c r="V1664" s="2"/>
    </row>
    <row r="1665" spans="2:22" ht="32.1" customHeight="1" x14ac:dyDescent="0.25">
      <c r="B1665" s="44" t="str">
        <f>_xlfn.CONCAT( VLOOKUP(tbGemLevels[[#This Row],[Name]],tbGems[],MATCH("Prefix",tbGems[#Headers],0),FALSE),".",tbGemLevels[[#This Row],[Level]]," ",tbGemLevels[[#This Row],[Name]])</f>
        <v>6.13.252.23 Lesser Poison Support</v>
      </c>
      <c r="C1665" s="2" t="s">
        <v>178</v>
      </c>
      <c r="D1665" s="3">
        <v>23</v>
      </c>
      <c r="E1665" s="3">
        <v>76</v>
      </c>
      <c r="F1665" s="3">
        <v>0</v>
      </c>
      <c r="G1665" s="3" t="s">
        <v>269</v>
      </c>
      <c r="H1665" s="3">
        <v>0</v>
      </c>
      <c r="I1665" s="3"/>
      <c r="J1665" s="3"/>
      <c r="K1665" s="3"/>
      <c r="L1665" s="3"/>
      <c r="M1665" s="3"/>
      <c r="N1665" s="3"/>
      <c r="P1665" s="2"/>
      <c r="R1665" s="2"/>
      <c r="T1665" s="2"/>
      <c r="V1665" s="2"/>
    </row>
    <row r="1666" spans="2:22" ht="32.1" customHeight="1" x14ac:dyDescent="0.25">
      <c r="B1666" s="44" t="str">
        <f>_xlfn.CONCAT( VLOOKUP(tbGemLevels[[#This Row],[Name]],tbGems[],MATCH("Prefix",tbGems[#Headers],0),FALSE),".",tbGemLevels[[#This Row],[Level]]," ",tbGemLevels[[#This Row],[Name]])</f>
        <v>6.13.252.24 Lesser Poison Support</v>
      </c>
      <c r="C1666" s="2" t="s">
        <v>178</v>
      </c>
      <c r="D1666" s="3">
        <v>24</v>
      </c>
      <c r="E1666" s="3">
        <v>78</v>
      </c>
      <c r="F1666" s="3">
        <v>0</v>
      </c>
      <c r="G1666" s="3" t="s">
        <v>269</v>
      </c>
      <c r="H1666" s="3">
        <v>0</v>
      </c>
      <c r="I1666" s="3"/>
      <c r="J1666" s="3"/>
      <c r="K1666" s="3"/>
      <c r="L1666" s="3"/>
      <c r="M1666" s="3"/>
      <c r="N1666" s="3"/>
      <c r="P1666" s="2"/>
      <c r="R1666" s="2"/>
      <c r="T1666" s="2"/>
      <c r="V1666" s="2"/>
    </row>
    <row r="1667" spans="2:22" ht="32.1" customHeight="1" x14ac:dyDescent="0.25">
      <c r="B1667" s="44" t="str">
        <f>_xlfn.CONCAT( VLOOKUP(tbGemLevels[[#This Row],[Name]],tbGems[],MATCH("Prefix",tbGems[#Headers],0),FALSE),".",tbGemLevels[[#This Row],[Level]]," ",tbGemLevels[[#This Row],[Name]])</f>
        <v>6.13.252.25 Lesser Poison Support</v>
      </c>
      <c r="C1667" s="2" t="s">
        <v>178</v>
      </c>
      <c r="D1667" s="3">
        <v>25</v>
      </c>
      <c r="E1667" s="3">
        <v>80</v>
      </c>
      <c r="F1667" s="3">
        <v>0</v>
      </c>
      <c r="G1667" s="3" t="s">
        <v>269</v>
      </c>
      <c r="H1667" s="3">
        <v>0</v>
      </c>
      <c r="I1667" s="3"/>
      <c r="J1667" s="3"/>
      <c r="K1667" s="3"/>
      <c r="L1667" s="3"/>
      <c r="M1667" s="3"/>
      <c r="N1667" s="3"/>
      <c r="P1667" s="2"/>
      <c r="R1667" s="2"/>
      <c r="T1667" s="2"/>
      <c r="V1667" s="2"/>
    </row>
    <row r="1668" spans="2:22" ht="32.1" customHeight="1" x14ac:dyDescent="0.25">
      <c r="B1668" s="44" t="str">
        <f>_xlfn.CONCAT( VLOOKUP(tbGemLevels[[#This Row],[Name]],tbGems[],MATCH("Prefix",tbGems[#Headers],0),FALSE),".",tbGemLevels[[#This Row],[Level]]," ",tbGemLevels[[#This Row],[Name]])</f>
        <v>6.13.252.26 Lesser Poison Support</v>
      </c>
      <c r="C1668" s="2" t="s">
        <v>178</v>
      </c>
      <c r="D1668" s="3">
        <v>26</v>
      </c>
      <c r="E1668" s="3">
        <v>82</v>
      </c>
      <c r="F1668" s="3">
        <v>0</v>
      </c>
      <c r="G1668" s="3" t="s">
        <v>269</v>
      </c>
      <c r="H1668" s="3">
        <v>0</v>
      </c>
      <c r="I1668" s="3"/>
      <c r="J1668" s="3"/>
      <c r="K1668" s="3"/>
      <c r="L1668" s="3"/>
      <c r="M1668" s="3"/>
      <c r="N1668" s="3"/>
      <c r="P1668" s="2"/>
      <c r="R1668" s="2"/>
      <c r="T1668" s="2"/>
      <c r="V1668" s="2"/>
    </row>
    <row r="1669" spans="2:22" ht="32.1" customHeight="1" x14ac:dyDescent="0.25">
      <c r="B1669" s="44" t="str">
        <f>_xlfn.CONCAT( VLOOKUP(tbGemLevels[[#This Row],[Name]],tbGems[],MATCH("Prefix",tbGems[#Headers],0),FALSE),".",tbGemLevels[[#This Row],[Level]]," ",tbGemLevels[[#This Row],[Name]])</f>
        <v>6.13.252.27 Lesser Poison Support</v>
      </c>
      <c r="C1669" s="2" t="s">
        <v>178</v>
      </c>
      <c r="D1669" s="3">
        <v>27</v>
      </c>
      <c r="E1669" s="3">
        <v>84</v>
      </c>
      <c r="F1669" s="3">
        <v>0</v>
      </c>
      <c r="G1669" s="3" t="s">
        <v>269</v>
      </c>
      <c r="H1669" s="3">
        <v>0</v>
      </c>
      <c r="I1669" s="3"/>
      <c r="J1669" s="3"/>
      <c r="K1669" s="3"/>
      <c r="L1669" s="3"/>
      <c r="M1669" s="3"/>
      <c r="N1669" s="3"/>
      <c r="P1669" s="2"/>
      <c r="R1669" s="2"/>
      <c r="T1669" s="2"/>
      <c r="V1669" s="2"/>
    </row>
    <row r="1670" spans="2:22" ht="32.1" customHeight="1" x14ac:dyDescent="0.25">
      <c r="B1670" s="44" t="str">
        <f>_xlfn.CONCAT( VLOOKUP(tbGemLevels[[#This Row],[Name]],tbGems[],MATCH("Prefix",tbGems[#Headers],0),FALSE),".",tbGemLevels[[#This Row],[Level]]," ",tbGemLevels[[#This Row],[Name]])</f>
        <v>6.13.252.28 Lesser Poison Support</v>
      </c>
      <c r="C1670" s="2" t="s">
        <v>178</v>
      </c>
      <c r="D1670" s="3">
        <v>28</v>
      </c>
      <c r="E1670" s="3">
        <v>86</v>
      </c>
      <c r="F1670" s="3">
        <v>0</v>
      </c>
      <c r="G1670" s="3" t="s">
        <v>269</v>
      </c>
      <c r="H1670" s="3">
        <v>0</v>
      </c>
      <c r="I1670" s="3"/>
      <c r="J1670" s="3"/>
      <c r="K1670" s="3"/>
      <c r="L1670" s="3"/>
      <c r="M1670" s="3"/>
      <c r="N1670" s="3"/>
      <c r="P1670" s="2"/>
      <c r="R1670" s="2"/>
      <c r="T1670" s="2"/>
      <c r="V1670" s="2"/>
    </row>
    <row r="1671" spans="2:22" ht="32.1" customHeight="1" x14ac:dyDescent="0.25">
      <c r="B1671" s="44" t="str">
        <f>_xlfn.CONCAT( VLOOKUP(tbGemLevels[[#This Row],[Name]],tbGems[],MATCH("Prefix",tbGems[#Headers],0),FALSE),".",tbGemLevels[[#This Row],[Level]]," ",tbGemLevels[[#This Row],[Name]])</f>
        <v>6.13.252.29 Lesser Poison Support</v>
      </c>
      <c r="C1671" s="2" t="s">
        <v>178</v>
      </c>
      <c r="D1671" s="3">
        <v>29</v>
      </c>
      <c r="E1671" s="3">
        <v>88</v>
      </c>
      <c r="F1671" s="3">
        <v>0</v>
      </c>
      <c r="G1671" s="3" t="s">
        <v>269</v>
      </c>
      <c r="H1671" s="3">
        <v>0</v>
      </c>
      <c r="I1671" s="3"/>
      <c r="J1671" s="3"/>
      <c r="K1671" s="3"/>
      <c r="L1671" s="3"/>
      <c r="M1671" s="3"/>
      <c r="N1671" s="3"/>
      <c r="P1671" s="2"/>
      <c r="R1671" s="2"/>
      <c r="T1671" s="2"/>
      <c r="V1671" s="2"/>
    </row>
    <row r="1672" spans="2:22" ht="32.1" customHeight="1" x14ac:dyDescent="0.25">
      <c r="B1672" s="44" t="str">
        <f>_xlfn.CONCAT( VLOOKUP(tbGemLevels[[#This Row],[Name]],tbGems[],MATCH("Prefix",tbGems[#Headers],0),FALSE),".",tbGemLevels[[#This Row],[Level]]," ",tbGemLevels[[#This Row],[Name]])</f>
        <v>6.13.252.30 Lesser Poison Support</v>
      </c>
      <c r="C1672" s="2" t="s">
        <v>178</v>
      </c>
      <c r="D1672" s="3">
        <v>30</v>
      </c>
      <c r="E1672" s="3">
        <v>90</v>
      </c>
      <c r="F1672" s="3">
        <v>0</v>
      </c>
      <c r="G1672" s="3" t="s">
        <v>269</v>
      </c>
      <c r="H1672" s="3">
        <v>0</v>
      </c>
      <c r="I1672" s="3"/>
      <c r="J1672" s="3"/>
      <c r="K1672" s="3"/>
      <c r="L1672" s="3"/>
      <c r="M1672" s="3"/>
      <c r="N1672" s="3"/>
      <c r="P1672" s="2"/>
      <c r="R1672" s="2"/>
      <c r="T1672" s="2"/>
      <c r="V1672" s="2"/>
    </row>
    <row r="1673" spans="2:22" ht="32.1" customHeight="1" x14ac:dyDescent="0.25">
      <c r="B1673" s="44" t="str">
        <f>_xlfn.CONCAT( VLOOKUP(tbGemLevels[[#This Row],[Name]],tbGems[],MATCH("Prefix",tbGems[#Headers],0),FALSE),".",tbGemLevels[[#This Row],[Level]]," ",tbGemLevels[[#This Row],[Name]])</f>
        <v>6.13.252.31 Lesser Poison Support</v>
      </c>
      <c r="C1673" s="2" t="s">
        <v>178</v>
      </c>
      <c r="D1673" s="3">
        <v>31</v>
      </c>
      <c r="E1673" s="3">
        <v>91</v>
      </c>
      <c r="F1673" s="3">
        <v>0</v>
      </c>
      <c r="G1673" s="3" t="s">
        <v>269</v>
      </c>
      <c r="H1673" s="3">
        <v>0</v>
      </c>
      <c r="I1673" s="3"/>
      <c r="J1673" s="3"/>
      <c r="K1673" s="3"/>
      <c r="L1673" s="3"/>
      <c r="M1673" s="3"/>
      <c r="N1673" s="3"/>
      <c r="P1673" s="2"/>
      <c r="R1673" s="2"/>
      <c r="T1673" s="2"/>
      <c r="V1673" s="2"/>
    </row>
    <row r="1674" spans="2:22" ht="32.1" customHeight="1" x14ac:dyDescent="0.25">
      <c r="B1674" s="44" t="str">
        <f>_xlfn.CONCAT( VLOOKUP(tbGemLevels[[#This Row],[Name]],tbGems[],MATCH("Prefix",tbGems[#Headers],0),FALSE),".",tbGemLevels[[#This Row],[Level]]," ",tbGemLevels[[#This Row],[Name]])</f>
        <v>6.13.252.32 Lesser Poison Support</v>
      </c>
      <c r="C1674" s="2" t="s">
        <v>178</v>
      </c>
      <c r="D1674" s="3">
        <v>32</v>
      </c>
      <c r="E1674" s="3">
        <v>92</v>
      </c>
      <c r="F1674" s="3">
        <v>0</v>
      </c>
      <c r="G1674" s="3" t="s">
        <v>269</v>
      </c>
      <c r="H1674" s="3">
        <v>0</v>
      </c>
      <c r="I1674" s="3"/>
      <c r="J1674" s="3"/>
      <c r="K1674" s="3"/>
      <c r="L1674" s="3"/>
      <c r="M1674" s="3"/>
      <c r="N1674" s="3"/>
      <c r="P1674" s="2"/>
      <c r="R1674" s="2"/>
      <c r="T1674" s="2"/>
      <c r="V1674" s="2"/>
    </row>
    <row r="1675" spans="2:22" ht="32.1" customHeight="1" x14ac:dyDescent="0.25">
      <c r="B1675" s="44" t="str">
        <f>_xlfn.CONCAT( VLOOKUP(tbGemLevels[[#This Row],[Name]],tbGems[],MATCH("Prefix",tbGems[#Headers],0),FALSE),".",tbGemLevels[[#This Row],[Level]]," ",tbGemLevels[[#This Row],[Name]])</f>
        <v>6.13.252.33 Lesser Poison Support</v>
      </c>
      <c r="C1675" s="2" t="s">
        <v>178</v>
      </c>
      <c r="D1675" s="3">
        <v>33</v>
      </c>
      <c r="E1675" s="3">
        <v>93</v>
      </c>
      <c r="F1675" s="3">
        <v>0</v>
      </c>
      <c r="G1675" s="3" t="s">
        <v>269</v>
      </c>
      <c r="H1675" s="3">
        <v>0</v>
      </c>
      <c r="I1675" s="3"/>
      <c r="J1675" s="3"/>
      <c r="K1675" s="3"/>
      <c r="L1675" s="3"/>
      <c r="M1675" s="3"/>
      <c r="N1675" s="3"/>
      <c r="P1675" s="2"/>
      <c r="R1675" s="2"/>
      <c r="T1675" s="2"/>
      <c r="V1675" s="2"/>
    </row>
    <row r="1676" spans="2:22" ht="32.1" customHeight="1" x14ac:dyDescent="0.25">
      <c r="B1676" s="44" t="str">
        <f>_xlfn.CONCAT( VLOOKUP(tbGemLevels[[#This Row],[Name]],tbGems[],MATCH("Prefix",tbGems[#Headers],0),FALSE),".",tbGemLevels[[#This Row],[Level]]," ",tbGemLevels[[#This Row],[Name]])</f>
        <v>6.13.252.34 Lesser Poison Support</v>
      </c>
      <c r="C1676" s="2" t="s">
        <v>178</v>
      </c>
      <c r="D1676" s="3">
        <v>34</v>
      </c>
      <c r="E1676" s="3">
        <v>94</v>
      </c>
      <c r="F1676" s="3">
        <v>0</v>
      </c>
      <c r="G1676" s="3" t="s">
        <v>269</v>
      </c>
      <c r="H1676" s="3">
        <v>0</v>
      </c>
      <c r="I1676" s="3"/>
      <c r="J1676" s="3"/>
      <c r="K1676" s="3"/>
      <c r="L1676" s="3"/>
      <c r="M1676" s="3"/>
      <c r="N1676" s="3"/>
      <c r="P1676" s="2"/>
      <c r="R1676" s="2"/>
      <c r="T1676" s="2"/>
      <c r="V1676" s="2"/>
    </row>
    <row r="1677" spans="2:22" ht="32.1" customHeight="1" x14ac:dyDescent="0.25">
      <c r="B1677" s="44" t="str">
        <f>_xlfn.CONCAT( VLOOKUP(tbGemLevels[[#This Row],[Name]],tbGems[],MATCH("Prefix",tbGems[#Headers],0),FALSE),".",tbGemLevels[[#This Row],[Level]]," ",tbGemLevels[[#This Row],[Name]])</f>
        <v>6.13.252.35 Lesser Poison Support</v>
      </c>
      <c r="C1677" s="2" t="s">
        <v>178</v>
      </c>
      <c r="D1677" s="3">
        <v>35</v>
      </c>
      <c r="E1677" s="3">
        <v>95</v>
      </c>
      <c r="F1677" s="3">
        <v>0</v>
      </c>
      <c r="G1677" s="3" t="s">
        <v>269</v>
      </c>
      <c r="H1677" s="3">
        <v>0</v>
      </c>
      <c r="I1677" s="3"/>
      <c r="J1677" s="3"/>
      <c r="K1677" s="3"/>
      <c r="L1677" s="3"/>
      <c r="M1677" s="3"/>
      <c r="N1677" s="3"/>
      <c r="P1677" s="2"/>
      <c r="R1677" s="2"/>
      <c r="T1677" s="2"/>
      <c r="V1677" s="2"/>
    </row>
    <row r="1678" spans="2:22" ht="32.1" customHeight="1" x14ac:dyDescent="0.25">
      <c r="B1678" s="44" t="str">
        <f>_xlfn.CONCAT( VLOOKUP(tbGemLevels[[#This Row],[Name]],tbGems[],MATCH("Prefix",tbGems[#Headers],0),FALSE),".",tbGemLevels[[#This Row],[Level]]," ",tbGemLevels[[#This Row],[Name]])</f>
        <v>6.13.252.36 Lesser Poison Support</v>
      </c>
      <c r="C1678" s="2" t="s">
        <v>178</v>
      </c>
      <c r="D1678" s="3">
        <v>36</v>
      </c>
      <c r="E1678" s="3">
        <v>96</v>
      </c>
      <c r="F1678" s="3">
        <v>0</v>
      </c>
      <c r="G1678" s="3" t="s">
        <v>269</v>
      </c>
      <c r="H1678" s="3">
        <v>0</v>
      </c>
      <c r="I1678" s="3"/>
      <c r="J1678" s="3"/>
      <c r="K1678" s="3"/>
      <c r="L1678" s="3"/>
      <c r="M1678" s="3"/>
      <c r="N1678" s="3"/>
      <c r="P1678" s="2"/>
      <c r="R1678" s="2"/>
      <c r="T1678" s="2"/>
      <c r="V1678" s="2"/>
    </row>
    <row r="1679" spans="2:22" ht="32.1" customHeight="1" x14ac:dyDescent="0.25">
      <c r="B1679" s="44" t="str">
        <f>_xlfn.CONCAT( VLOOKUP(tbGemLevels[[#This Row],[Name]],tbGems[],MATCH("Prefix",tbGems[#Headers],0),FALSE),".",tbGemLevels[[#This Row],[Level]]," ",tbGemLevels[[#This Row],[Name]])</f>
        <v>6.13.252.37 Lesser Poison Support</v>
      </c>
      <c r="C1679" s="2" t="s">
        <v>178</v>
      </c>
      <c r="D1679" s="3">
        <v>37</v>
      </c>
      <c r="E1679" s="3">
        <v>97</v>
      </c>
      <c r="F1679" s="3">
        <v>0</v>
      </c>
      <c r="G1679" s="3" t="s">
        <v>269</v>
      </c>
      <c r="H1679" s="3">
        <v>0</v>
      </c>
      <c r="I1679" s="3"/>
      <c r="J1679" s="3"/>
      <c r="K1679" s="3"/>
      <c r="L1679" s="3"/>
      <c r="M1679" s="3"/>
      <c r="N1679" s="3"/>
      <c r="P1679" s="2"/>
      <c r="R1679" s="2"/>
      <c r="T1679" s="2"/>
      <c r="V1679" s="2"/>
    </row>
    <row r="1680" spans="2:22" ht="32.1" customHeight="1" x14ac:dyDescent="0.25">
      <c r="B1680" s="44" t="str">
        <f>_xlfn.CONCAT( VLOOKUP(tbGemLevels[[#This Row],[Name]],tbGems[],MATCH("Prefix",tbGems[#Headers],0),FALSE),".",tbGemLevels[[#This Row],[Level]]," ",tbGemLevels[[#This Row],[Name]])</f>
        <v>6.13.252.38 Lesser Poison Support</v>
      </c>
      <c r="C1680" s="2" t="s">
        <v>178</v>
      </c>
      <c r="D1680" s="3">
        <v>38</v>
      </c>
      <c r="E1680" s="3">
        <v>98</v>
      </c>
      <c r="F1680" s="3">
        <v>0</v>
      </c>
      <c r="G1680" s="3" t="s">
        <v>269</v>
      </c>
      <c r="H1680" s="3">
        <v>0</v>
      </c>
      <c r="I1680" s="3"/>
      <c r="J1680" s="3"/>
      <c r="K1680" s="3"/>
      <c r="L1680" s="3"/>
      <c r="M1680" s="3"/>
      <c r="N1680" s="3"/>
      <c r="P1680" s="2"/>
      <c r="R1680" s="2"/>
      <c r="T1680" s="2"/>
      <c r="V1680" s="2"/>
    </row>
    <row r="1681" spans="2:22" ht="32.1" customHeight="1" x14ac:dyDescent="0.25">
      <c r="B1681" s="44" t="str">
        <f>_xlfn.CONCAT( VLOOKUP(tbGemLevels[[#This Row],[Name]],tbGems[],MATCH("Prefix",tbGems[#Headers],0),FALSE),".",tbGemLevels[[#This Row],[Level]]," ",tbGemLevels[[#This Row],[Name]])</f>
        <v>6.13.252.39 Lesser Poison Support</v>
      </c>
      <c r="C1681" s="2" t="s">
        <v>178</v>
      </c>
      <c r="D1681" s="3">
        <v>39</v>
      </c>
      <c r="E1681" s="3">
        <v>99</v>
      </c>
      <c r="F1681" s="3">
        <v>0</v>
      </c>
      <c r="G1681" s="3" t="s">
        <v>269</v>
      </c>
      <c r="H1681" s="3">
        <v>0</v>
      </c>
      <c r="I1681" s="3"/>
      <c r="J1681" s="3"/>
      <c r="K1681" s="3"/>
      <c r="L1681" s="3"/>
      <c r="M1681" s="3"/>
      <c r="N1681" s="3"/>
      <c r="P1681" s="2"/>
      <c r="R1681" s="2"/>
      <c r="T1681" s="2"/>
      <c r="V1681" s="2"/>
    </row>
    <row r="1682" spans="2:22" ht="32.1" customHeight="1" x14ac:dyDescent="0.25">
      <c r="B1682" s="44" t="str">
        <f>_xlfn.CONCAT( VLOOKUP(tbGemLevels[[#This Row],[Name]],tbGems[],MATCH("Prefix",tbGems[#Headers],0),FALSE),".",tbGemLevels[[#This Row],[Level]]," ",tbGemLevels[[#This Row],[Name]])</f>
        <v>6.13.252.40 Lesser Poison Support</v>
      </c>
      <c r="C1682" s="2" t="s">
        <v>178</v>
      </c>
      <c r="D1682" s="3">
        <v>40</v>
      </c>
      <c r="E1682" s="3">
        <v>100</v>
      </c>
      <c r="F1682" s="3">
        <v>0</v>
      </c>
      <c r="G1682" s="3" t="s">
        <v>269</v>
      </c>
      <c r="H1682" s="3">
        <v>0</v>
      </c>
      <c r="I1682" s="3"/>
      <c r="J1682" s="3"/>
      <c r="K1682" s="3"/>
      <c r="L1682" s="3"/>
      <c r="M1682" s="3"/>
      <c r="N1682" s="3"/>
      <c r="P1682" s="2"/>
      <c r="R1682" s="2"/>
      <c r="T1682" s="2"/>
      <c r="V1682" s="2"/>
    </row>
    <row r="1683" spans="2:22" ht="32.1" customHeight="1" x14ac:dyDescent="0.25">
      <c r="B1683" s="44" t="str">
        <f>_xlfn.CONCAT( VLOOKUP(tbGemLevels[[#This Row],[Name]],tbGems[],MATCH("Prefix",tbGems[#Headers],0),FALSE),".",tbGemLevels[[#This Row],[Level]]," ",tbGemLevels[[#This Row],[Name]])</f>
        <v>6.13.216.1 Ice Bite Support</v>
      </c>
      <c r="C1683" s="2" t="s">
        <v>185</v>
      </c>
      <c r="D1683" s="3">
        <v>1</v>
      </c>
      <c r="E1683" s="3">
        <v>31</v>
      </c>
      <c r="F1683" s="3">
        <v>0</v>
      </c>
      <c r="G1683" s="3">
        <v>52</v>
      </c>
      <c r="H1683" s="3">
        <v>0</v>
      </c>
      <c r="I1683" s="3"/>
      <c r="J1683" s="3"/>
      <c r="K1683" s="3"/>
      <c r="L1683" s="3"/>
      <c r="M1683" s="3"/>
      <c r="N1683" s="3"/>
      <c r="P1683" s="2"/>
      <c r="R1683" s="2"/>
      <c r="T1683" s="2"/>
      <c r="V1683" s="2"/>
    </row>
    <row r="1684" spans="2:22" ht="32.1" customHeight="1" x14ac:dyDescent="0.25">
      <c r="B1684" s="44" t="str">
        <f>_xlfn.CONCAT( VLOOKUP(tbGemLevels[[#This Row],[Name]],tbGems[],MATCH("Prefix",tbGems[#Headers],0),FALSE),".",tbGemLevels[[#This Row],[Level]]," ",tbGemLevels[[#This Row],[Name]])</f>
        <v>6.13.216.2 Ice Bite Support</v>
      </c>
      <c r="C1684" s="2" t="s">
        <v>185</v>
      </c>
      <c r="D1684" s="3">
        <v>2</v>
      </c>
      <c r="E1684" s="3">
        <v>34</v>
      </c>
      <c r="F1684" s="3">
        <v>0</v>
      </c>
      <c r="G1684" s="3">
        <v>57</v>
      </c>
      <c r="H1684" s="3">
        <v>0</v>
      </c>
      <c r="I1684" s="3"/>
      <c r="J1684" s="3"/>
      <c r="K1684" s="3"/>
      <c r="L1684" s="3"/>
      <c r="M1684" s="3"/>
      <c r="N1684" s="3"/>
      <c r="P1684" s="2"/>
      <c r="R1684" s="2"/>
      <c r="T1684" s="2"/>
      <c r="V1684" s="2"/>
    </row>
    <row r="1685" spans="2:22" ht="32.1" customHeight="1" x14ac:dyDescent="0.25">
      <c r="B1685" s="44" t="str">
        <f>_xlfn.CONCAT( VLOOKUP(tbGemLevels[[#This Row],[Name]],tbGems[],MATCH("Prefix",tbGems[#Headers],0),FALSE),".",tbGemLevels[[#This Row],[Level]]," ",tbGemLevels[[#This Row],[Name]])</f>
        <v>6.13.216.3 Ice Bite Support</v>
      </c>
      <c r="C1685" s="2" t="s">
        <v>185</v>
      </c>
      <c r="D1685" s="3">
        <v>3</v>
      </c>
      <c r="E1685" s="3">
        <v>36</v>
      </c>
      <c r="F1685" s="3">
        <v>0</v>
      </c>
      <c r="G1685" s="3">
        <v>60</v>
      </c>
      <c r="H1685" s="3">
        <v>0</v>
      </c>
      <c r="I1685" s="3"/>
      <c r="J1685" s="3"/>
      <c r="K1685" s="3"/>
      <c r="L1685" s="3"/>
      <c r="M1685" s="3"/>
      <c r="N1685" s="3"/>
      <c r="P1685" s="2"/>
      <c r="R1685" s="2"/>
      <c r="T1685" s="2"/>
      <c r="V1685" s="2"/>
    </row>
    <row r="1686" spans="2:22" ht="32.1" customHeight="1" x14ac:dyDescent="0.25">
      <c r="B1686" s="44" t="str">
        <f>_xlfn.CONCAT( VLOOKUP(tbGemLevels[[#This Row],[Name]],tbGems[],MATCH("Prefix",tbGems[#Headers],0),FALSE),".",tbGemLevels[[#This Row],[Level]]," ",tbGemLevels[[#This Row],[Name]])</f>
        <v>6.13.216.4 Ice Bite Support</v>
      </c>
      <c r="C1686" s="2" t="s">
        <v>185</v>
      </c>
      <c r="D1686" s="3">
        <v>4</v>
      </c>
      <c r="E1686" s="3">
        <v>38</v>
      </c>
      <c r="F1686" s="3">
        <v>0</v>
      </c>
      <c r="G1686" s="3">
        <v>63</v>
      </c>
      <c r="H1686" s="3">
        <v>0</v>
      </c>
      <c r="I1686" s="3"/>
      <c r="J1686" s="3"/>
      <c r="K1686" s="3"/>
      <c r="L1686" s="3"/>
      <c r="M1686" s="3"/>
      <c r="N1686" s="3"/>
      <c r="P1686" s="2"/>
      <c r="R1686" s="2"/>
      <c r="T1686" s="2"/>
      <c r="V1686" s="2"/>
    </row>
    <row r="1687" spans="2:22" ht="32.1" customHeight="1" x14ac:dyDescent="0.25">
      <c r="B1687" s="44" t="str">
        <f>_xlfn.CONCAT( VLOOKUP(tbGemLevels[[#This Row],[Name]],tbGems[],MATCH("Prefix",tbGems[#Headers],0),FALSE),".",tbGemLevels[[#This Row],[Level]]," ",tbGemLevels[[#This Row],[Name]])</f>
        <v>6.13.216.5 Ice Bite Support</v>
      </c>
      <c r="C1687" s="2" t="s">
        <v>185</v>
      </c>
      <c r="D1687" s="3">
        <v>5</v>
      </c>
      <c r="E1687" s="3">
        <v>40</v>
      </c>
      <c r="F1687" s="3">
        <v>0</v>
      </c>
      <c r="G1687" s="3">
        <v>66</v>
      </c>
      <c r="H1687" s="3">
        <v>0</v>
      </c>
      <c r="I1687" s="3"/>
      <c r="J1687" s="3"/>
      <c r="K1687" s="3"/>
      <c r="L1687" s="3"/>
      <c r="M1687" s="3"/>
      <c r="N1687" s="3"/>
      <c r="P1687" s="2"/>
      <c r="R1687" s="2"/>
      <c r="T1687" s="2"/>
      <c r="V1687" s="2"/>
    </row>
    <row r="1688" spans="2:22" ht="32.1" customHeight="1" x14ac:dyDescent="0.25">
      <c r="B1688" s="44" t="str">
        <f>_xlfn.CONCAT( VLOOKUP(tbGemLevels[[#This Row],[Name]],tbGems[],MATCH("Prefix",tbGems[#Headers],0),FALSE),".",tbGemLevels[[#This Row],[Level]]," ",tbGemLevels[[#This Row],[Name]])</f>
        <v>6.13.216.6 Ice Bite Support</v>
      </c>
      <c r="C1688" s="2" t="s">
        <v>185</v>
      </c>
      <c r="D1688" s="3">
        <v>6</v>
      </c>
      <c r="E1688" s="3">
        <v>42</v>
      </c>
      <c r="F1688" s="3">
        <v>0</v>
      </c>
      <c r="G1688" s="3">
        <v>69</v>
      </c>
      <c r="H1688" s="3">
        <v>0</v>
      </c>
      <c r="I1688" s="3"/>
      <c r="J1688" s="3"/>
      <c r="K1688" s="3"/>
      <c r="L1688" s="3"/>
      <c r="M1688" s="3"/>
      <c r="N1688" s="3"/>
      <c r="P1688" s="2"/>
      <c r="R1688" s="2"/>
      <c r="T1688" s="2"/>
      <c r="V1688" s="2"/>
    </row>
    <row r="1689" spans="2:22" ht="32.1" customHeight="1" x14ac:dyDescent="0.25">
      <c r="B1689" s="44" t="str">
        <f>_xlfn.CONCAT( VLOOKUP(tbGemLevels[[#This Row],[Name]],tbGems[],MATCH("Prefix",tbGems[#Headers],0),FALSE),".",tbGemLevels[[#This Row],[Level]]," ",tbGemLevels[[#This Row],[Name]])</f>
        <v>6.13.216.7 Ice Bite Support</v>
      </c>
      <c r="C1689" s="2" t="s">
        <v>185</v>
      </c>
      <c r="D1689" s="3">
        <v>7</v>
      </c>
      <c r="E1689" s="3">
        <v>44</v>
      </c>
      <c r="F1689" s="3">
        <v>0</v>
      </c>
      <c r="G1689" s="3">
        <v>72</v>
      </c>
      <c r="H1689" s="3">
        <v>0</v>
      </c>
      <c r="I1689" s="3"/>
      <c r="J1689" s="3"/>
      <c r="K1689" s="3"/>
      <c r="L1689" s="3"/>
      <c r="M1689" s="3"/>
      <c r="N1689" s="3"/>
      <c r="P1689" s="2"/>
      <c r="R1689" s="2"/>
      <c r="T1689" s="2"/>
      <c r="V1689" s="2"/>
    </row>
    <row r="1690" spans="2:22" ht="32.1" customHeight="1" x14ac:dyDescent="0.25">
      <c r="B1690" s="44" t="str">
        <f>_xlfn.CONCAT( VLOOKUP(tbGemLevels[[#This Row],[Name]],tbGems[],MATCH("Prefix",tbGems[#Headers],0),FALSE),".",tbGemLevels[[#This Row],[Level]]," ",tbGemLevels[[#This Row],[Name]])</f>
        <v>6.13.216.8 Ice Bite Support</v>
      </c>
      <c r="C1690" s="2" t="s">
        <v>185</v>
      </c>
      <c r="D1690" s="3">
        <v>8</v>
      </c>
      <c r="E1690" s="3">
        <v>46</v>
      </c>
      <c r="F1690" s="3">
        <v>0</v>
      </c>
      <c r="G1690" s="3">
        <v>75</v>
      </c>
      <c r="H1690" s="3">
        <v>0</v>
      </c>
      <c r="I1690" s="3"/>
      <c r="J1690" s="3"/>
      <c r="K1690" s="3"/>
      <c r="L1690" s="3"/>
      <c r="M1690" s="3"/>
      <c r="N1690" s="3"/>
      <c r="P1690" s="2"/>
      <c r="R1690" s="2"/>
      <c r="T1690" s="2"/>
      <c r="V1690" s="2"/>
    </row>
    <row r="1691" spans="2:22" ht="32.1" customHeight="1" x14ac:dyDescent="0.25">
      <c r="B1691" s="44" t="str">
        <f>_xlfn.CONCAT( VLOOKUP(tbGemLevels[[#This Row],[Name]],tbGems[],MATCH("Prefix",tbGems[#Headers],0),FALSE),".",tbGemLevels[[#This Row],[Level]]," ",tbGemLevels[[#This Row],[Name]])</f>
        <v>6.13.216.9 Ice Bite Support</v>
      </c>
      <c r="C1691" s="2" t="s">
        <v>185</v>
      </c>
      <c r="D1691" s="3">
        <v>9</v>
      </c>
      <c r="E1691" s="3">
        <v>48</v>
      </c>
      <c r="F1691" s="3">
        <v>0</v>
      </c>
      <c r="G1691" s="3">
        <v>78</v>
      </c>
      <c r="H1691" s="3">
        <v>0</v>
      </c>
      <c r="I1691" s="3"/>
      <c r="J1691" s="3"/>
      <c r="K1691" s="3"/>
      <c r="L1691" s="3"/>
      <c r="M1691" s="3"/>
      <c r="N1691" s="3"/>
      <c r="P1691" s="2"/>
      <c r="R1691" s="2"/>
      <c r="T1691" s="2"/>
      <c r="V1691" s="2"/>
    </row>
    <row r="1692" spans="2:22" ht="32.1" customHeight="1" x14ac:dyDescent="0.25">
      <c r="B1692" s="44" t="str">
        <f>_xlfn.CONCAT( VLOOKUP(tbGemLevels[[#This Row],[Name]],tbGems[],MATCH("Prefix",tbGems[#Headers],0),FALSE),".",tbGemLevels[[#This Row],[Level]]," ",tbGemLevels[[#This Row],[Name]])</f>
        <v>6.13.216.10 Ice Bite Support</v>
      </c>
      <c r="C1692" s="2" t="s">
        <v>185</v>
      </c>
      <c r="D1692" s="3">
        <v>10</v>
      </c>
      <c r="E1692" s="3">
        <v>50</v>
      </c>
      <c r="F1692" s="3">
        <v>0</v>
      </c>
      <c r="G1692" s="3">
        <v>81</v>
      </c>
      <c r="H1692" s="3">
        <v>0</v>
      </c>
      <c r="I1692" s="3"/>
      <c r="J1692" s="3"/>
      <c r="K1692" s="3"/>
      <c r="L1692" s="3"/>
      <c r="M1692" s="3"/>
      <c r="N1692" s="3"/>
      <c r="P1692" s="2"/>
      <c r="R1692" s="2"/>
      <c r="T1692" s="2"/>
      <c r="V1692" s="2"/>
    </row>
    <row r="1693" spans="2:22" ht="32.1" customHeight="1" x14ac:dyDescent="0.25">
      <c r="B1693" s="44" t="str">
        <f>_xlfn.CONCAT( VLOOKUP(tbGemLevels[[#This Row],[Name]],tbGems[],MATCH("Prefix",tbGems[#Headers],0),FALSE),".",tbGemLevels[[#This Row],[Level]]," ",tbGemLevels[[#This Row],[Name]])</f>
        <v>6.13.216.11 Ice Bite Support</v>
      </c>
      <c r="C1693" s="2" t="s">
        <v>185</v>
      </c>
      <c r="D1693" s="3">
        <v>11</v>
      </c>
      <c r="E1693" s="3">
        <v>52</v>
      </c>
      <c r="F1693" s="3">
        <v>0</v>
      </c>
      <c r="G1693" s="3">
        <v>84</v>
      </c>
      <c r="H1693" s="3">
        <v>0</v>
      </c>
      <c r="I1693" s="3"/>
      <c r="J1693" s="3"/>
      <c r="K1693" s="3"/>
      <c r="L1693" s="3"/>
      <c r="M1693" s="3"/>
      <c r="N1693" s="3"/>
      <c r="P1693" s="2"/>
      <c r="R1693" s="2"/>
      <c r="T1693" s="2"/>
      <c r="V1693" s="2"/>
    </row>
    <row r="1694" spans="2:22" ht="32.1" customHeight="1" x14ac:dyDescent="0.25">
      <c r="B1694" s="44" t="str">
        <f>_xlfn.CONCAT( VLOOKUP(tbGemLevels[[#This Row],[Name]],tbGems[],MATCH("Prefix",tbGems[#Headers],0),FALSE),".",tbGemLevels[[#This Row],[Level]]," ",tbGemLevels[[#This Row],[Name]])</f>
        <v>6.13.216.12 Ice Bite Support</v>
      </c>
      <c r="C1694" s="2" t="s">
        <v>185</v>
      </c>
      <c r="D1694" s="3">
        <v>12</v>
      </c>
      <c r="E1694" s="3">
        <v>54</v>
      </c>
      <c r="F1694" s="3">
        <v>0</v>
      </c>
      <c r="G1694" s="3">
        <v>87</v>
      </c>
      <c r="H1694" s="3">
        <v>0</v>
      </c>
      <c r="I1694" s="3"/>
      <c r="J1694" s="3"/>
      <c r="K1694" s="3"/>
      <c r="L1694" s="3"/>
      <c r="M1694" s="3"/>
      <c r="N1694" s="3"/>
      <c r="P1694" s="2"/>
      <c r="R1694" s="2"/>
      <c r="T1694" s="2"/>
      <c r="V1694" s="2"/>
    </row>
    <row r="1695" spans="2:22" ht="32.1" customHeight="1" x14ac:dyDescent="0.25">
      <c r="B1695" s="44" t="str">
        <f>_xlfn.CONCAT( VLOOKUP(tbGemLevels[[#This Row],[Name]],tbGems[],MATCH("Prefix",tbGems[#Headers],0),FALSE),".",tbGemLevels[[#This Row],[Level]]," ",tbGemLevels[[#This Row],[Name]])</f>
        <v>6.13.216.13 Ice Bite Support</v>
      </c>
      <c r="C1695" s="2" t="s">
        <v>185</v>
      </c>
      <c r="D1695" s="3">
        <v>13</v>
      </c>
      <c r="E1695" s="3">
        <v>56</v>
      </c>
      <c r="F1695" s="3">
        <v>0</v>
      </c>
      <c r="G1695" s="3">
        <v>90</v>
      </c>
      <c r="H1695" s="3">
        <v>0</v>
      </c>
      <c r="I1695" s="3"/>
      <c r="J1695" s="3"/>
      <c r="K1695" s="3"/>
      <c r="L1695" s="3"/>
      <c r="M1695" s="3"/>
      <c r="N1695" s="3"/>
      <c r="P1695" s="2"/>
      <c r="R1695" s="2"/>
      <c r="T1695" s="2"/>
      <c r="V1695" s="2"/>
    </row>
    <row r="1696" spans="2:22" ht="32.1" customHeight="1" x14ac:dyDescent="0.25">
      <c r="B1696" s="44" t="str">
        <f>_xlfn.CONCAT( VLOOKUP(tbGemLevels[[#This Row],[Name]],tbGems[],MATCH("Prefix",tbGems[#Headers],0),FALSE),".",tbGemLevels[[#This Row],[Level]]," ",tbGemLevels[[#This Row],[Name]])</f>
        <v>6.13.216.14 Ice Bite Support</v>
      </c>
      <c r="C1696" s="2" t="s">
        <v>185</v>
      </c>
      <c r="D1696" s="3">
        <v>14</v>
      </c>
      <c r="E1696" s="3">
        <v>58</v>
      </c>
      <c r="F1696" s="3">
        <v>0</v>
      </c>
      <c r="G1696" s="3">
        <v>93</v>
      </c>
      <c r="H1696" s="3">
        <v>0</v>
      </c>
      <c r="I1696" s="3"/>
      <c r="J1696" s="3"/>
      <c r="K1696" s="3"/>
      <c r="L1696" s="3"/>
      <c r="M1696" s="3"/>
      <c r="N1696" s="3"/>
      <c r="P1696" s="2"/>
      <c r="R1696" s="2"/>
      <c r="T1696" s="2"/>
      <c r="V1696" s="2"/>
    </row>
    <row r="1697" spans="2:22" ht="32.1" customHeight="1" x14ac:dyDescent="0.25">
      <c r="B1697" s="44" t="str">
        <f>_xlfn.CONCAT( VLOOKUP(tbGemLevels[[#This Row],[Name]],tbGems[],MATCH("Prefix",tbGems[#Headers],0),FALSE),".",tbGemLevels[[#This Row],[Level]]," ",tbGemLevels[[#This Row],[Name]])</f>
        <v>6.13.216.15 Ice Bite Support</v>
      </c>
      <c r="C1697" s="2" t="s">
        <v>185</v>
      </c>
      <c r="D1697" s="3">
        <v>15</v>
      </c>
      <c r="E1697" s="3">
        <v>60</v>
      </c>
      <c r="F1697" s="3">
        <v>0</v>
      </c>
      <c r="G1697" s="3">
        <v>96</v>
      </c>
      <c r="H1697" s="3">
        <v>0</v>
      </c>
      <c r="I1697" s="3"/>
      <c r="J1697" s="3"/>
      <c r="K1697" s="3"/>
      <c r="L1697" s="3"/>
      <c r="M1697" s="3"/>
      <c r="N1697" s="3"/>
      <c r="P1697" s="2"/>
      <c r="R1697" s="2"/>
      <c r="T1697" s="2"/>
      <c r="V1697" s="2"/>
    </row>
    <row r="1698" spans="2:22" ht="32.1" customHeight="1" x14ac:dyDescent="0.25">
      <c r="B1698" s="44" t="str">
        <f>_xlfn.CONCAT( VLOOKUP(tbGemLevels[[#This Row],[Name]],tbGems[],MATCH("Prefix",tbGems[#Headers],0),FALSE),".",tbGemLevels[[#This Row],[Level]]," ",tbGemLevels[[#This Row],[Name]])</f>
        <v>6.13.216.16 Ice Bite Support</v>
      </c>
      <c r="C1698" s="2" t="s">
        <v>185</v>
      </c>
      <c r="D1698" s="3">
        <v>16</v>
      </c>
      <c r="E1698" s="3">
        <v>62</v>
      </c>
      <c r="F1698" s="3">
        <v>0</v>
      </c>
      <c r="G1698" s="3">
        <v>99</v>
      </c>
      <c r="H1698" s="3">
        <v>0</v>
      </c>
      <c r="I1698" s="3"/>
      <c r="J1698" s="3"/>
      <c r="K1698" s="3"/>
      <c r="L1698" s="3"/>
      <c r="M1698" s="3"/>
      <c r="N1698" s="3"/>
      <c r="P1698" s="2"/>
      <c r="R1698" s="2"/>
      <c r="T1698" s="2"/>
      <c r="V1698" s="2"/>
    </row>
    <row r="1699" spans="2:22" ht="32.1" customHeight="1" x14ac:dyDescent="0.25">
      <c r="B1699" s="44" t="str">
        <f>_xlfn.CONCAT( VLOOKUP(tbGemLevels[[#This Row],[Name]],tbGems[],MATCH("Prefix",tbGems[#Headers],0),FALSE),".",tbGemLevels[[#This Row],[Level]]," ",tbGemLevels[[#This Row],[Name]])</f>
        <v>6.13.216.17 Ice Bite Support</v>
      </c>
      <c r="C1699" s="2" t="s">
        <v>185</v>
      </c>
      <c r="D1699" s="3">
        <v>17</v>
      </c>
      <c r="E1699" s="3">
        <v>64</v>
      </c>
      <c r="F1699" s="3">
        <v>0</v>
      </c>
      <c r="G1699" s="3">
        <v>102</v>
      </c>
      <c r="H1699" s="3">
        <v>0</v>
      </c>
      <c r="I1699" s="3"/>
      <c r="J1699" s="3"/>
      <c r="K1699" s="3"/>
      <c r="L1699" s="3"/>
      <c r="M1699" s="3"/>
      <c r="N1699" s="3"/>
      <c r="P1699" s="2"/>
      <c r="R1699" s="2"/>
      <c r="T1699" s="2"/>
      <c r="V1699" s="2"/>
    </row>
    <row r="1700" spans="2:22" ht="32.1" customHeight="1" x14ac:dyDescent="0.25">
      <c r="B1700" s="44" t="str">
        <f>_xlfn.CONCAT( VLOOKUP(tbGemLevels[[#This Row],[Name]],tbGems[],MATCH("Prefix",tbGems[#Headers],0),FALSE),".",tbGemLevels[[#This Row],[Level]]," ",tbGemLevels[[#This Row],[Name]])</f>
        <v>6.13.216.18 Ice Bite Support</v>
      </c>
      <c r="C1700" s="2" t="s">
        <v>185</v>
      </c>
      <c r="D1700" s="3">
        <v>18</v>
      </c>
      <c r="E1700" s="3">
        <v>66</v>
      </c>
      <c r="F1700" s="3">
        <v>0</v>
      </c>
      <c r="G1700" s="3">
        <v>105</v>
      </c>
      <c r="H1700" s="3">
        <v>0</v>
      </c>
      <c r="I1700" s="3"/>
      <c r="J1700" s="3"/>
      <c r="K1700" s="3"/>
      <c r="L1700" s="3"/>
      <c r="M1700" s="3"/>
      <c r="N1700" s="3"/>
      <c r="P1700" s="2"/>
      <c r="R1700" s="2"/>
      <c r="T1700" s="2"/>
      <c r="V1700" s="2"/>
    </row>
    <row r="1701" spans="2:22" ht="32.1" customHeight="1" x14ac:dyDescent="0.25">
      <c r="B1701" s="44" t="str">
        <f>_xlfn.CONCAT( VLOOKUP(tbGemLevels[[#This Row],[Name]],tbGems[],MATCH("Prefix",tbGems[#Headers],0),FALSE),".",tbGemLevels[[#This Row],[Level]]," ",tbGemLevels[[#This Row],[Name]])</f>
        <v>6.13.216.19 Ice Bite Support</v>
      </c>
      <c r="C1701" s="2" t="s">
        <v>185</v>
      </c>
      <c r="D1701" s="3">
        <v>19</v>
      </c>
      <c r="E1701" s="3">
        <v>68</v>
      </c>
      <c r="F1701" s="3">
        <v>0</v>
      </c>
      <c r="G1701" s="3">
        <v>108</v>
      </c>
      <c r="H1701" s="3">
        <v>0</v>
      </c>
      <c r="I1701" s="3"/>
      <c r="J1701" s="3"/>
      <c r="K1701" s="3"/>
      <c r="L1701" s="3"/>
      <c r="M1701" s="3"/>
      <c r="N1701" s="3"/>
      <c r="P1701" s="2"/>
      <c r="R1701" s="2"/>
      <c r="T1701" s="2"/>
      <c r="V1701" s="2"/>
    </row>
    <row r="1702" spans="2:22" ht="32.1" customHeight="1" x14ac:dyDescent="0.25">
      <c r="B1702" s="44" t="str">
        <f>_xlfn.CONCAT( VLOOKUP(tbGemLevels[[#This Row],[Name]],tbGems[],MATCH("Prefix",tbGems[#Headers],0),FALSE),".",tbGemLevels[[#This Row],[Level]]," ",tbGemLevels[[#This Row],[Name]])</f>
        <v>6.13.216.20 Ice Bite Support</v>
      </c>
      <c r="C1702" s="2" t="s">
        <v>185</v>
      </c>
      <c r="D1702" s="3">
        <v>20</v>
      </c>
      <c r="E1702" s="3">
        <v>70</v>
      </c>
      <c r="F1702" s="3">
        <v>0</v>
      </c>
      <c r="G1702" s="3">
        <v>111</v>
      </c>
      <c r="H1702" s="3">
        <v>0</v>
      </c>
      <c r="I1702" s="3"/>
      <c r="J1702" s="3"/>
      <c r="K1702" s="3"/>
      <c r="L1702" s="3"/>
      <c r="M1702" s="3"/>
      <c r="N1702" s="3"/>
      <c r="P1702" s="2"/>
      <c r="R1702" s="2"/>
      <c r="T1702" s="2"/>
      <c r="V1702" s="2"/>
    </row>
    <row r="1703" spans="2:22" ht="32.1" customHeight="1" x14ac:dyDescent="0.25">
      <c r="B1703" s="44" t="str">
        <f>_xlfn.CONCAT( VLOOKUP(tbGemLevels[[#This Row],[Name]],tbGems[],MATCH("Prefix",tbGems[#Headers],0),FALSE),".",tbGemLevels[[#This Row],[Level]]," ",tbGemLevels[[#This Row],[Name]])</f>
        <v>6.13.216.21 Ice Bite Support</v>
      </c>
      <c r="C1703" s="2" t="s">
        <v>185</v>
      </c>
      <c r="D1703" s="3">
        <v>21</v>
      </c>
      <c r="E1703" s="3">
        <v>72</v>
      </c>
      <c r="F1703" s="3">
        <v>0</v>
      </c>
      <c r="G1703" s="3">
        <v>114</v>
      </c>
      <c r="H1703" s="3">
        <v>0</v>
      </c>
      <c r="I1703" s="3"/>
      <c r="J1703" s="3"/>
      <c r="K1703" s="3"/>
      <c r="L1703" s="3"/>
      <c r="M1703" s="3"/>
      <c r="N1703" s="3"/>
      <c r="P1703" s="2"/>
      <c r="R1703" s="2"/>
      <c r="T1703" s="2"/>
      <c r="V1703" s="2"/>
    </row>
    <row r="1704" spans="2:22" ht="32.1" customHeight="1" x14ac:dyDescent="0.25">
      <c r="B1704" s="44" t="str">
        <f>_xlfn.CONCAT( VLOOKUP(tbGemLevels[[#This Row],[Name]],tbGems[],MATCH("Prefix",tbGems[#Headers],0),FALSE),".",tbGemLevels[[#This Row],[Level]]," ",tbGemLevels[[#This Row],[Name]])</f>
        <v>6.13.216.22 Ice Bite Support</v>
      </c>
      <c r="C1704" s="2" t="s">
        <v>185</v>
      </c>
      <c r="D1704" s="3">
        <v>22</v>
      </c>
      <c r="E1704" s="3">
        <v>74</v>
      </c>
      <c r="F1704" s="3">
        <v>0</v>
      </c>
      <c r="G1704" s="3" t="s">
        <v>269</v>
      </c>
      <c r="H1704" s="3">
        <v>0</v>
      </c>
      <c r="I1704" s="3"/>
      <c r="J1704" s="3"/>
      <c r="K1704" s="3"/>
      <c r="L1704" s="3"/>
      <c r="M1704" s="3"/>
      <c r="N1704" s="3"/>
      <c r="P1704" s="2"/>
      <c r="R1704" s="2"/>
      <c r="T1704" s="2"/>
      <c r="V1704" s="2"/>
    </row>
    <row r="1705" spans="2:22" ht="32.1" customHeight="1" x14ac:dyDescent="0.25">
      <c r="B1705" s="44" t="str">
        <f>_xlfn.CONCAT( VLOOKUP(tbGemLevels[[#This Row],[Name]],tbGems[],MATCH("Prefix",tbGems[#Headers],0),FALSE),".",tbGemLevels[[#This Row],[Level]]," ",tbGemLevels[[#This Row],[Name]])</f>
        <v>6.13.216.23 Ice Bite Support</v>
      </c>
      <c r="C1705" s="2" t="s">
        <v>185</v>
      </c>
      <c r="D1705" s="3">
        <v>23</v>
      </c>
      <c r="E1705" s="3">
        <v>76</v>
      </c>
      <c r="F1705" s="3">
        <v>0</v>
      </c>
      <c r="G1705" s="3" t="s">
        <v>269</v>
      </c>
      <c r="H1705" s="3">
        <v>0</v>
      </c>
      <c r="I1705" s="3"/>
      <c r="J1705" s="3"/>
      <c r="K1705" s="3"/>
      <c r="L1705" s="3"/>
      <c r="M1705" s="3"/>
      <c r="N1705" s="3"/>
      <c r="P1705" s="2"/>
      <c r="R1705" s="2"/>
      <c r="T1705" s="2"/>
      <c r="V1705" s="2"/>
    </row>
    <row r="1706" spans="2:22" ht="32.1" customHeight="1" x14ac:dyDescent="0.25">
      <c r="B1706" s="44" t="str">
        <f>_xlfn.CONCAT( VLOOKUP(tbGemLevels[[#This Row],[Name]],tbGems[],MATCH("Prefix",tbGems[#Headers],0),FALSE),".",tbGemLevels[[#This Row],[Level]]," ",tbGemLevels[[#This Row],[Name]])</f>
        <v>6.13.216.24 Ice Bite Support</v>
      </c>
      <c r="C1706" s="2" t="s">
        <v>185</v>
      </c>
      <c r="D1706" s="3">
        <v>24</v>
      </c>
      <c r="E1706" s="3">
        <v>78</v>
      </c>
      <c r="F1706" s="3">
        <v>0</v>
      </c>
      <c r="G1706" s="3" t="s">
        <v>269</v>
      </c>
      <c r="H1706" s="3">
        <v>0</v>
      </c>
      <c r="I1706" s="3"/>
      <c r="J1706" s="3"/>
      <c r="K1706" s="3"/>
      <c r="L1706" s="3"/>
      <c r="M1706" s="3"/>
      <c r="N1706" s="3"/>
      <c r="P1706" s="2"/>
      <c r="R1706" s="2"/>
      <c r="T1706" s="2"/>
      <c r="V1706" s="2"/>
    </row>
    <row r="1707" spans="2:22" ht="32.1" customHeight="1" x14ac:dyDescent="0.25">
      <c r="B1707" s="44" t="str">
        <f>_xlfn.CONCAT( VLOOKUP(tbGemLevels[[#This Row],[Name]],tbGems[],MATCH("Prefix",tbGems[#Headers],0),FALSE),".",tbGemLevels[[#This Row],[Level]]," ",tbGemLevels[[#This Row],[Name]])</f>
        <v>6.13.216.25 Ice Bite Support</v>
      </c>
      <c r="C1707" s="2" t="s">
        <v>185</v>
      </c>
      <c r="D1707" s="3">
        <v>25</v>
      </c>
      <c r="E1707" s="3">
        <v>80</v>
      </c>
      <c r="F1707" s="3">
        <v>0</v>
      </c>
      <c r="G1707" s="3" t="s">
        <v>269</v>
      </c>
      <c r="H1707" s="3">
        <v>0</v>
      </c>
      <c r="I1707" s="3"/>
      <c r="J1707" s="3"/>
      <c r="K1707" s="3"/>
      <c r="L1707" s="3"/>
      <c r="M1707" s="3"/>
      <c r="N1707" s="3"/>
      <c r="P1707" s="2"/>
      <c r="R1707" s="2"/>
      <c r="T1707" s="2"/>
      <c r="V1707" s="2"/>
    </row>
    <row r="1708" spans="2:22" ht="32.1" customHeight="1" x14ac:dyDescent="0.25">
      <c r="B1708" s="44" t="str">
        <f>_xlfn.CONCAT( VLOOKUP(tbGemLevels[[#This Row],[Name]],tbGems[],MATCH("Prefix",tbGems[#Headers],0),FALSE),".",tbGemLevels[[#This Row],[Level]]," ",tbGemLevels[[#This Row],[Name]])</f>
        <v>6.13.216.26 Ice Bite Support</v>
      </c>
      <c r="C1708" s="2" t="s">
        <v>185</v>
      </c>
      <c r="D1708" s="3">
        <v>26</v>
      </c>
      <c r="E1708" s="3">
        <v>82</v>
      </c>
      <c r="F1708" s="3">
        <v>0</v>
      </c>
      <c r="G1708" s="3" t="s">
        <v>269</v>
      </c>
      <c r="H1708" s="3">
        <v>0</v>
      </c>
      <c r="I1708" s="3"/>
      <c r="J1708" s="3"/>
      <c r="K1708" s="3"/>
      <c r="L1708" s="3"/>
      <c r="M1708" s="3"/>
      <c r="N1708" s="3"/>
      <c r="P1708" s="2"/>
      <c r="R1708" s="2"/>
      <c r="T1708" s="2"/>
      <c r="V1708" s="2"/>
    </row>
    <row r="1709" spans="2:22" ht="32.1" customHeight="1" x14ac:dyDescent="0.25">
      <c r="B1709" s="44" t="str">
        <f>_xlfn.CONCAT( VLOOKUP(tbGemLevels[[#This Row],[Name]],tbGems[],MATCH("Prefix",tbGems[#Headers],0),FALSE),".",tbGemLevels[[#This Row],[Level]]," ",tbGemLevels[[#This Row],[Name]])</f>
        <v>6.13.216.27 Ice Bite Support</v>
      </c>
      <c r="C1709" s="2" t="s">
        <v>185</v>
      </c>
      <c r="D1709" s="3">
        <v>27</v>
      </c>
      <c r="E1709" s="3">
        <v>84</v>
      </c>
      <c r="F1709" s="3">
        <v>0</v>
      </c>
      <c r="G1709" s="3" t="s">
        <v>269</v>
      </c>
      <c r="H1709" s="3">
        <v>0</v>
      </c>
      <c r="I1709" s="3"/>
      <c r="J1709" s="3"/>
      <c r="K1709" s="3"/>
      <c r="L1709" s="3"/>
      <c r="M1709" s="3"/>
      <c r="N1709" s="3"/>
      <c r="P1709" s="2"/>
      <c r="R1709" s="2"/>
      <c r="T1709" s="2"/>
      <c r="V1709" s="2"/>
    </row>
    <row r="1710" spans="2:22" ht="32.1" customHeight="1" x14ac:dyDescent="0.25">
      <c r="B1710" s="44" t="str">
        <f>_xlfn.CONCAT( VLOOKUP(tbGemLevels[[#This Row],[Name]],tbGems[],MATCH("Prefix",tbGems[#Headers],0),FALSE),".",tbGemLevels[[#This Row],[Level]]," ",tbGemLevels[[#This Row],[Name]])</f>
        <v>6.13.216.28 Ice Bite Support</v>
      </c>
      <c r="C1710" s="2" t="s">
        <v>185</v>
      </c>
      <c r="D1710" s="3">
        <v>28</v>
      </c>
      <c r="E1710" s="3">
        <v>86</v>
      </c>
      <c r="F1710" s="3">
        <v>0</v>
      </c>
      <c r="G1710" s="3" t="s">
        <v>269</v>
      </c>
      <c r="H1710" s="3">
        <v>0</v>
      </c>
      <c r="I1710" s="3"/>
      <c r="J1710" s="3"/>
      <c r="K1710" s="3"/>
      <c r="L1710" s="3"/>
      <c r="M1710" s="3"/>
      <c r="N1710" s="3"/>
      <c r="P1710" s="2"/>
      <c r="R1710" s="2"/>
      <c r="T1710" s="2"/>
      <c r="V1710" s="2"/>
    </row>
    <row r="1711" spans="2:22" ht="32.1" customHeight="1" x14ac:dyDescent="0.25">
      <c r="B1711" s="44" t="str">
        <f>_xlfn.CONCAT( VLOOKUP(tbGemLevels[[#This Row],[Name]],tbGems[],MATCH("Prefix",tbGems[#Headers],0),FALSE),".",tbGemLevels[[#This Row],[Level]]," ",tbGemLevels[[#This Row],[Name]])</f>
        <v>6.13.216.29 Ice Bite Support</v>
      </c>
      <c r="C1711" s="2" t="s">
        <v>185</v>
      </c>
      <c r="D1711" s="3">
        <v>29</v>
      </c>
      <c r="E1711" s="3">
        <v>88</v>
      </c>
      <c r="F1711" s="3">
        <v>0</v>
      </c>
      <c r="G1711" s="3" t="s">
        <v>269</v>
      </c>
      <c r="H1711" s="3">
        <v>0</v>
      </c>
      <c r="I1711" s="3"/>
      <c r="J1711" s="3"/>
      <c r="K1711" s="3"/>
      <c r="L1711" s="3"/>
      <c r="M1711" s="3"/>
      <c r="N1711" s="3"/>
      <c r="P1711" s="2"/>
      <c r="R1711" s="2"/>
      <c r="T1711" s="2"/>
      <c r="V1711" s="2"/>
    </row>
    <row r="1712" spans="2:22" ht="32.1" customHeight="1" x14ac:dyDescent="0.25">
      <c r="B1712" s="44" t="str">
        <f>_xlfn.CONCAT( VLOOKUP(tbGemLevels[[#This Row],[Name]],tbGems[],MATCH("Prefix",tbGems[#Headers],0),FALSE),".",tbGemLevels[[#This Row],[Level]]," ",tbGemLevels[[#This Row],[Name]])</f>
        <v>6.13.216.30 Ice Bite Support</v>
      </c>
      <c r="C1712" s="2" t="s">
        <v>185</v>
      </c>
      <c r="D1712" s="3">
        <v>30</v>
      </c>
      <c r="E1712" s="3">
        <v>90</v>
      </c>
      <c r="F1712" s="3">
        <v>0</v>
      </c>
      <c r="G1712" s="3" t="s">
        <v>269</v>
      </c>
      <c r="H1712" s="3">
        <v>0</v>
      </c>
      <c r="I1712" s="3"/>
      <c r="J1712" s="3"/>
      <c r="K1712" s="3"/>
      <c r="L1712" s="3"/>
      <c r="M1712" s="3"/>
      <c r="N1712" s="3"/>
      <c r="P1712" s="2"/>
      <c r="R1712" s="2"/>
      <c r="T1712" s="2"/>
      <c r="V1712" s="2"/>
    </row>
    <row r="1713" spans="2:22" ht="32.1" customHeight="1" x14ac:dyDescent="0.25">
      <c r="B1713" s="44" t="str">
        <f>_xlfn.CONCAT( VLOOKUP(tbGemLevels[[#This Row],[Name]],tbGems[],MATCH("Prefix",tbGems[#Headers],0),FALSE),".",tbGemLevels[[#This Row],[Level]]," ",tbGemLevels[[#This Row],[Name]])</f>
        <v>6.13.216.31 Ice Bite Support</v>
      </c>
      <c r="C1713" s="2" t="s">
        <v>185</v>
      </c>
      <c r="D1713" s="3">
        <v>31</v>
      </c>
      <c r="E1713" s="3">
        <v>91</v>
      </c>
      <c r="F1713" s="3">
        <v>0</v>
      </c>
      <c r="G1713" s="3" t="s">
        <v>269</v>
      </c>
      <c r="H1713" s="3">
        <v>0</v>
      </c>
      <c r="I1713" s="3"/>
      <c r="J1713" s="3"/>
      <c r="K1713" s="3"/>
      <c r="L1713" s="3"/>
      <c r="M1713" s="3"/>
      <c r="N1713" s="3"/>
      <c r="P1713" s="2"/>
      <c r="R1713" s="2"/>
      <c r="T1713" s="2"/>
      <c r="V1713" s="2"/>
    </row>
    <row r="1714" spans="2:22" ht="32.1" customHeight="1" x14ac:dyDescent="0.25">
      <c r="B1714" s="44" t="str">
        <f>_xlfn.CONCAT( VLOOKUP(tbGemLevels[[#This Row],[Name]],tbGems[],MATCH("Prefix",tbGems[#Headers],0),FALSE),".",tbGemLevels[[#This Row],[Level]]," ",tbGemLevels[[#This Row],[Name]])</f>
        <v>6.13.216.32 Ice Bite Support</v>
      </c>
      <c r="C1714" s="2" t="s">
        <v>185</v>
      </c>
      <c r="D1714" s="3">
        <v>32</v>
      </c>
      <c r="E1714" s="3">
        <v>92</v>
      </c>
      <c r="F1714" s="3">
        <v>0</v>
      </c>
      <c r="G1714" s="3" t="s">
        <v>269</v>
      </c>
      <c r="H1714" s="3">
        <v>0</v>
      </c>
      <c r="I1714" s="3"/>
      <c r="J1714" s="3"/>
      <c r="K1714" s="3"/>
      <c r="L1714" s="3"/>
      <c r="M1714" s="3"/>
      <c r="N1714" s="3"/>
      <c r="P1714" s="2"/>
      <c r="R1714" s="2"/>
      <c r="T1714" s="2"/>
      <c r="V1714" s="2"/>
    </row>
    <row r="1715" spans="2:22" ht="32.1" customHeight="1" x14ac:dyDescent="0.25">
      <c r="B1715" s="44" t="str">
        <f>_xlfn.CONCAT( VLOOKUP(tbGemLevels[[#This Row],[Name]],tbGems[],MATCH("Prefix",tbGems[#Headers],0),FALSE),".",tbGemLevels[[#This Row],[Level]]," ",tbGemLevels[[#This Row],[Name]])</f>
        <v>6.13.216.33 Ice Bite Support</v>
      </c>
      <c r="C1715" s="2" t="s">
        <v>185</v>
      </c>
      <c r="D1715" s="3">
        <v>33</v>
      </c>
      <c r="E1715" s="3">
        <v>93</v>
      </c>
      <c r="F1715" s="3">
        <v>0</v>
      </c>
      <c r="G1715" s="3" t="s">
        <v>269</v>
      </c>
      <c r="H1715" s="3">
        <v>0</v>
      </c>
      <c r="I1715" s="3"/>
      <c r="J1715" s="3"/>
      <c r="K1715" s="3"/>
      <c r="L1715" s="3"/>
      <c r="M1715" s="3"/>
      <c r="N1715" s="3"/>
      <c r="P1715" s="2"/>
      <c r="R1715" s="2"/>
      <c r="T1715" s="2"/>
      <c r="V1715" s="2"/>
    </row>
    <row r="1716" spans="2:22" ht="32.1" customHeight="1" x14ac:dyDescent="0.25">
      <c r="B1716" s="44" t="str">
        <f>_xlfn.CONCAT( VLOOKUP(tbGemLevels[[#This Row],[Name]],tbGems[],MATCH("Prefix",tbGems[#Headers],0),FALSE),".",tbGemLevels[[#This Row],[Level]]," ",tbGemLevels[[#This Row],[Name]])</f>
        <v>6.13.216.34 Ice Bite Support</v>
      </c>
      <c r="C1716" s="2" t="s">
        <v>185</v>
      </c>
      <c r="D1716" s="3">
        <v>34</v>
      </c>
      <c r="E1716" s="3">
        <v>94</v>
      </c>
      <c r="F1716" s="3">
        <v>0</v>
      </c>
      <c r="G1716" s="3" t="s">
        <v>269</v>
      </c>
      <c r="H1716" s="3">
        <v>0</v>
      </c>
      <c r="I1716" s="3"/>
      <c r="J1716" s="3"/>
      <c r="K1716" s="3"/>
      <c r="L1716" s="3"/>
      <c r="M1716" s="3"/>
      <c r="N1716" s="3"/>
      <c r="P1716" s="2"/>
      <c r="R1716" s="2"/>
      <c r="T1716" s="2"/>
      <c r="V1716" s="2"/>
    </row>
    <row r="1717" spans="2:22" ht="32.1" customHeight="1" x14ac:dyDescent="0.25">
      <c r="B1717" s="44" t="str">
        <f>_xlfn.CONCAT( VLOOKUP(tbGemLevels[[#This Row],[Name]],tbGems[],MATCH("Prefix",tbGems[#Headers],0),FALSE),".",tbGemLevels[[#This Row],[Level]]," ",tbGemLevels[[#This Row],[Name]])</f>
        <v>6.13.216.35 Ice Bite Support</v>
      </c>
      <c r="C1717" s="2" t="s">
        <v>185</v>
      </c>
      <c r="D1717" s="3">
        <v>35</v>
      </c>
      <c r="E1717" s="3">
        <v>95</v>
      </c>
      <c r="F1717" s="3">
        <v>0</v>
      </c>
      <c r="G1717" s="3" t="s">
        <v>269</v>
      </c>
      <c r="H1717" s="3">
        <v>0</v>
      </c>
      <c r="I1717" s="3"/>
      <c r="J1717" s="3"/>
      <c r="K1717" s="3"/>
      <c r="L1717" s="3"/>
      <c r="M1717" s="3"/>
      <c r="N1717" s="3"/>
      <c r="P1717" s="2"/>
      <c r="R1717" s="2"/>
      <c r="T1717" s="2"/>
      <c r="V1717" s="2"/>
    </row>
    <row r="1718" spans="2:22" ht="32.1" customHeight="1" x14ac:dyDescent="0.25">
      <c r="B1718" s="44" t="str">
        <f>_xlfn.CONCAT( VLOOKUP(tbGemLevels[[#This Row],[Name]],tbGems[],MATCH("Prefix",tbGems[#Headers],0),FALSE),".",tbGemLevels[[#This Row],[Level]]," ",tbGemLevels[[#This Row],[Name]])</f>
        <v>6.13.216.36 Ice Bite Support</v>
      </c>
      <c r="C1718" s="2" t="s">
        <v>185</v>
      </c>
      <c r="D1718" s="3">
        <v>36</v>
      </c>
      <c r="E1718" s="3">
        <v>96</v>
      </c>
      <c r="F1718" s="3">
        <v>0</v>
      </c>
      <c r="G1718" s="3" t="s">
        <v>269</v>
      </c>
      <c r="H1718" s="3">
        <v>0</v>
      </c>
      <c r="I1718" s="3"/>
      <c r="J1718" s="3"/>
      <c r="K1718" s="3"/>
      <c r="L1718" s="3"/>
      <c r="M1718" s="3"/>
      <c r="N1718" s="3"/>
      <c r="P1718" s="2"/>
      <c r="R1718" s="2"/>
      <c r="T1718" s="2"/>
      <c r="V1718" s="2"/>
    </row>
    <row r="1719" spans="2:22" ht="32.1" customHeight="1" x14ac:dyDescent="0.25">
      <c r="B1719" s="44" t="str">
        <f>_xlfn.CONCAT( VLOOKUP(tbGemLevels[[#This Row],[Name]],tbGems[],MATCH("Prefix",tbGems[#Headers],0),FALSE),".",tbGemLevels[[#This Row],[Level]]," ",tbGemLevels[[#This Row],[Name]])</f>
        <v>6.13.216.37 Ice Bite Support</v>
      </c>
      <c r="C1719" s="2" t="s">
        <v>185</v>
      </c>
      <c r="D1719" s="3">
        <v>37</v>
      </c>
      <c r="E1719" s="3">
        <v>97</v>
      </c>
      <c r="F1719" s="3">
        <v>0</v>
      </c>
      <c r="G1719" s="3" t="s">
        <v>269</v>
      </c>
      <c r="H1719" s="3">
        <v>0</v>
      </c>
      <c r="I1719" s="3"/>
      <c r="J1719" s="3"/>
      <c r="K1719" s="3"/>
      <c r="L1719" s="3"/>
      <c r="M1719" s="3"/>
      <c r="N1719" s="3"/>
      <c r="P1719" s="2"/>
      <c r="R1719" s="2"/>
      <c r="T1719" s="2"/>
      <c r="V1719" s="2"/>
    </row>
    <row r="1720" spans="2:22" ht="32.1" customHeight="1" x14ac:dyDescent="0.25">
      <c r="B1720" s="44" t="str">
        <f>_xlfn.CONCAT( VLOOKUP(tbGemLevels[[#This Row],[Name]],tbGems[],MATCH("Prefix",tbGems[#Headers],0),FALSE),".",tbGemLevels[[#This Row],[Level]]," ",tbGemLevels[[#This Row],[Name]])</f>
        <v>6.13.216.38 Ice Bite Support</v>
      </c>
      <c r="C1720" s="2" t="s">
        <v>185</v>
      </c>
      <c r="D1720" s="3">
        <v>38</v>
      </c>
      <c r="E1720" s="3">
        <v>98</v>
      </c>
      <c r="F1720" s="3">
        <v>0</v>
      </c>
      <c r="G1720" s="3" t="s">
        <v>269</v>
      </c>
      <c r="H1720" s="3">
        <v>0</v>
      </c>
      <c r="I1720" s="3"/>
      <c r="J1720" s="3"/>
      <c r="K1720" s="3"/>
      <c r="L1720" s="3"/>
      <c r="M1720" s="3"/>
      <c r="N1720" s="3"/>
      <c r="P1720" s="2"/>
      <c r="R1720" s="2"/>
      <c r="T1720" s="2"/>
      <c r="V1720" s="2"/>
    </row>
    <row r="1721" spans="2:22" ht="32.1" customHeight="1" x14ac:dyDescent="0.25">
      <c r="B1721" s="44" t="str">
        <f>_xlfn.CONCAT( VLOOKUP(tbGemLevels[[#This Row],[Name]],tbGems[],MATCH("Prefix",tbGems[#Headers],0),FALSE),".",tbGemLevels[[#This Row],[Level]]," ",tbGemLevels[[#This Row],[Name]])</f>
        <v>6.13.216.39 Ice Bite Support</v>
      </c>
      <c r="C1721" s="2" t="s">
        <v>185</v>
      </c>
      <c r="D1721" s="3">
        <v>39</v>
      </c>
      <c r="E1721" s="3">
        <v>99</v>
      </c>
      <c r="F1721" s="3">
        <v>0</v>
      </c>
      <c r="G1721" s="3" t="s">
        <v>269</v>
      </c>
      <c r="H1721" s="3">
        <v>0</v>
      </c>
      <c r="I1721" s="3"/>
      <c r="J1721" s="3"/>
      <c r="K1721" s="3"/>
      <c r="L1721" s="3"/>
      <c r="M1721" s="3"/>
      <c r="N1721" s="3"/>
      <c r="P1721" s="2"/>
      <c r="R1721" s="2"/>
      <c r="T1721" s="2"/>
      <c r="V1721" s="2"/>
    </row>
    <row r="1722" spans="2:22" ht="32.1" customHeight="1" x14ac:dyDescent="0.25">
      <c r="B1722" s="44" t="str">
        <f>_xlfn.CONCAT( VLOOKUP(tbGemLevels[[#This Row],[Name]],tbGems[],MATCH("Prefix",tbGems[#Headers],0),FALSE),".",tbGemLevels[[#This Row],[Level]]," ",tbGemLevels[[#This Row],[Name]])</f>
        <v>6.13.216.40 Ice Bite Support</v>
      </c>
      <c r="C1722" s="2" t="s">
        <v>185</v>
      </c>
      <c r="D1722" s="3">
        <v>40</v>
      </c>
      <c r="E1722" s="3">
        <v>100</v>
      </c>
      <c r="F1722" s="3">
        <v>0</v>
      </c>
      <c r="G1722" s="3" t="s">
        <v>269</v>
      </c>
      <c r="H1722" s="3">
        <v>0</v>
      </c>
      <c r="I1722" s="3"/>
      <c r="J1722" s="3"/>
      <c r="K1722" s="3"/>
      <c r="L1722" s="3"/>
      <c r="M1722" s="3"/>
      <c r="N1722" s="3"/>
      <c r="P1722" s="2"/>
      <c r="R1722" s="2"/>
      <c r="T1722" s="2"/>
      <c r="V1722" s="2"/>
    </row>
    <row r="1723" spans="2:22" ht="32.1" customHeight="1" x14ac:dyDescent="0.25">
      <c r="B1723" s="44" t="str">
        <f>_xlfn.CONCAT( VLOOKUP(tbGemLevels[[#This Row],[Name]],tbGems[],MATCH("Prefix",tbGems[#Headers],0),FALSE),".",tbGemLevels[[#This Row],[Level]]," ",tbGemLevels[[#This Row],[Name]])</f>
        <v>6.13.293.1 Poison Support</v>
      </c>
      <c r="C1723" s="2" t="s">
        <v>205</v>
      </c>
      <c r="D1723" s="3">
        <v>1</v>
      </c>
      <c r="E1723" s="3">
        <v>31</v>
      </c>
      <c r="F1723" s="3">
        <v>0</v>
      </c>
      <c r="G1723" s="3">
        <v>52</v>
      </c>
      <c r="H1723" s="3">
        <v>0</v>
      </c>
      <c r="I1723" s="3"/>
      <c r="J1723" s="3"/>
      <c r="K1723" s="3"/>
      <c r="L1723" s="3"/>
      <c r="M1723" s="3"/>
      <c r="N1723" s="3"/>
      <c r="P1723" s="2"/>
      <c r="R1723" s="2"/>
      <c r="T1723" s="2"/>
      <c r="V1723" s="2"/>
    </row>
    <row r="1724" spans="2:22" ht="32.1" customHeight="1" x14ac:dyDescent="0.25">
      <c r="B1724" s="44" t="str">
        <f>_xlfn.CONCAT( VLOOKUP(tbGemLevels[[#This Row],[Name]],tbGems[],MATCH("Prefix",tbGems[#Headers],0),FALSE),".",tbGemLevels[[#This Row],[Level]]," ",tbGemLevels[[#This Row],[Name]])</f>
        <v>6.13.293.2 Poison Support</v>
      </c>
      <c r="C1724" s="2" t="s">
        <v>205</v>
      </c>
      <c r="D1724" s="3">
        <v>2</v>
      </c>
      <c r="E1724" s="3">
        <v>34</v>
      </c>
      <c r="F1724" s="3">
        <v>0</v>
      </c>
      <c r="G1724" s="3">
        <v>57</v>
      </c>
      <c r="H1724" s="3">
        <v>0</v>
      </c>
      <c r="I1724" s="3"/>
      <c r="J1724" s="3"/>
      <c r="K1724" s="3"/>
      <c r="L1724" s="3"/>
      <c r="M1724" s="3"/>
      <c r="N1724" s="3"/>
      <c r="P1724" s="2"/>
      <c r="R1724" s="2"/>
      <c r="T1724" s="2"/>
      <c r="V1724" s="2"/>
    </row>
    <row r="1725" spans="2:22" ht="32.1" customHeight="1" x14ac:dyDescent="0.25">
      <c r="B1725" s="44" t="str">
        <f>_xlfn.CONCAT( VLOOKUP(tbGemLevels[[#This Row],[Name]],tbGems[],MATCH("Prefix",tbGems[#Headers],0),FALSE),".",tbGemLevels[[#This Row],[Level]]," ",tbGemLevels[[#This Row],[Name]])</f>
        <v>6.13.293.3 Poison Support</v>
      </c>
      <c r="C1725" s="2" t="s">
        <v>205</v>
      </c>
      <c r="D1725" s="3">
        <v>3</v>
      </c>
      <c r="E1725" s="3">
        <v>36</v>
      </c>
      <c r="F1725" s="3">
        <v>0</v>
      </c>
      <c r="G1725" s="3">
        <v>60</v>
      </c>
      <c r="H1725" s="3">
        <v>0</v>
      </c>
      <c r="I1725" s="3"/>
      <c r="J1725" s="3"/>
      <c r="K1725" s="3"/>
      <c r="L1725" s="3"/>
      <c r="M1725" s="3"/>
      <c r="N1725" s="3"/>
      <c r="P1725" s="2"/>
      <c r="R1725" s="2"/>
      <c r="T1725" s="2"/>
      <c r="V1725" s="2"/>
    </row>
    <row r="1726" spans="2:22" ht="32.1" customHeight="1" x14ac:dyDescent="0.25">
      <c r="B1726" s="44" t="str">
        <f>_xlfn.CONCAT( VLOOKUP(tbGemLevels[[#This Row],[Name]],tbGems[],MATCH("Prefix",tbGems[#Headers],0),FALSE),".",tbGemLevels[[#This Row],[Level]]," ",tbGemLevels[[#This Row],[Name]])</f>
        <v>6.13.293.4 Poison Support</v>
      </c>
      <c r="C1726" s="2" t="s">
        <v>205</v>
      </c>
      <c r="D1726" s="3">
        <v>4</v>
      </c>
      <c r="E1726" s="3">
        <v>38</v>
      </c>
      <c r="F1726" s="3">
        <v>0</v>
      </c>
      <c r="G1726" s="3">
        <v>63</v>
      </c>
      <c r="H1726" s="3">
        <v>0</v>
      </c>
      <c r="I1726" s="3"/>
      <c r="J1726" s="3"/>
      <c r="K1726" s="3"/>
      <c r="L1726" s="3"/>
      <c r="M1726" s="3"/>
      <c r="N1726" s="3"/>
      <c r="P1726" s="2"/>
      <c r="R1726" s="2"/>
      <c r="T1726" s="2"/>
      <c r="V1726" s="2"/>
    </row>
    <row r="1727" spans="2:22" ht="32.1" customHeight="1" x14ac:dyDescent="0.25">
      <c r="B1727" s="44" t="str">
        <f>_xlfn.CONCAT( VLOOKUP(tbGemLevels[[#This Row],[Name]],tbGems[],MATCH("Prefix",tbGems[#Headers],0),FALSE),".",tbGemLevels[[#This Row],[Level]]," ",tbGemLevels[[#This Row],[Name]])</f>
        <v>6.13.293.5 Poison Support</v>
      </c>
      <c r="C1727" s="2" t="s">
        <v>205</v>
      </c>
      <c r="D1727" s="3">
        <v>5</v>
      </c>
      <c r="E1727" s="3">
        <v>40</v>
      </c>
      <c r="F1727" s="3">
        <v>0</v>
      </c>
      <c r="G1727" s="3">
        <v>66</v>
      </c>
      <c r="H1727" s="3">
        <v>0</v>
      </c>
      <c r="I1727" s="3"/>
      <c r="J1727" s="3"/>
      <c r="K1727" s="3"/>
      <c r="L1727" s="3"/>
      <c r="M1727" s="3"/>
      <c r="N1727" s="3"/>
      <c r="P1727" s="2"/>
      <c r="R1727" s="2"/>
      <c r="T1727" s="2"/>
      <c r="V1727" s="2"/>
    </row>
    <row r="1728" spans="2:22" ht="32.1" customHeight="1" x14ac:dyDescent="0.25">
      <c r="B1728" s="44" t="str">
        <f>_xlfn.CONCAT( VLOOKUP(tbGemLevels[[#This Row],[Name]],tbGems[],MATCH("Prefix",tbGems[#Headers],0),FALSE),".",tbGemLevels[[#This Row],[Level]]," ",tbGemLevels[[#This Row],[Name]])</f>
        <v>6.13.293.6 Poison Support</v>
      </c>
      <c r="C1728" s="2" t="s">
        <v>205</v>
      </c>
      <c r="D1728" s="3">
        <v>6</v>
      </c>
      <c r="E1728" s="3">
        <v>42</v>
      </c>
      <c r="F1728" s="3">
        <v>0</v>
      </c>
      <c r="G1728" s="3">
        <v>69</v>
      </c>
      <c r="H1728" s="3">
        <v>0</v>
      </c>
      <c r="I1728" s="3"/>
      <c r="J1728" s="3"/>
      <c r="K1728" s="3"/>
      <c r="L1728" s="3"/>
      <c r="M1728" s="3"/>
      <c r="N1728" s="3"/>
      <c r="P1728" s="2"/>
      <c r="R1728" s="2"/>
      <c r="T1728" s="2"/>
      <c r="V1728" s="2"/>
    </row>
    <row r="1729" spans="2:22" ht="32.1" customHeight="1" x14ac:dyDescent="0.25">
      <c r="B1729" s="44" t="str">
        <f>_xlfn.CONCAT( VLOOKUP(tbGemLevels[[#This Row],[Name]],tbGems[],MATCH("Prefix",tbGems[#Headers],0),FALSE),".",tbGemLevels[[#This Row],[Level]]," ",tbGemLevels[[#This Row],[Name]])</f>
        <v>6.13.293.7 Poison Support</v>
      </c>
      <c r="C1729" s="2" t="s">
        <v>205</v>
      </c>
      <c r="D1729" s="3">
        <v>7</v>
      </c>
      <c r="E1729" s="3">
        <v>44</v>
      </c>
      <c r="F1729" s="3">
        <v>0</v>
      </c>
      <c r="G1729" s="3">
        <v>72</v>
      </c>
      <c r="H1729" s="3">
        <v>0</v>
      </c>
      <c r="I1729" s="3"/>
      <c r="J1729" s="3"/>
      <c r="K1729" s="3"/>
      <c r="L1729" s="3"/>
      <c r="M1729" s="3"/>
      <c r="N1729" s="3"/>
      <c r="P1729" s="2"/>
      <c r="R1729" s="2"/>
      <c r="T1729" s="2"/>
      <c r="V1729" s="2"/>
    </row>
    <row r="1730" spans="2:22" ht="32.1" customHeight="1" x14ac:dyDescent="0.25">
      <c r="B1730" s="44" t="str">
        <f>_xlfn.CONCAT( VLOOKUP(tbGemLevels[[#This Row],[Name]],tbGems[],MATCH("Prefix",tbGems[#Headers],0),FALSE),".",tbGemLevels[[#This Row],[Level]]," ",tbGemLevels[[#This Row],[Name]])</f>
        <v>6.13.293.8 Poison Support</v>
      </c>
      <c r="C1730" s="2" t="s">
        <v>205</v>
      </c>
      <c r="D1730" s="3">
        <v>8</v>
      </c>
      <c r="E1730" s="3">
        <v>46</v>
      </c>
      <c r="F1730" s="3">
        <v>0</v>
      </c>
      <c r="G1730" s="3">
        <v>75</v>
      </c>
      <c r="H1730" s="3">
        <v>0</v>
      </c>
      <c r="I1730" s="3"/>
      <c r="J1730" s="3"/>
      <c r="K1730" s="3"/>
      <c r="L1730" s="3"/>
      <c r="M1730" s="3"/>
      <c r="N1730" s="3"/>
      <c r="P1730" s="2"/>
      <c r="R1730" s="2"/>
      <c r="T1730" s="2"/>
      <c r="V1730" s="2"/>
    </row>
    <row r="1731" spans="2:22" ht="32.1" customHeight="1" x14ac:dyDescent="0.25">
      <c r="B1731" s="44" t="str">
        <f>_xlfn.CONCAT( VLOOKUP(tbGemLevels[[#This Row],[Name]],tbGems[],MATCH("Prefix",tbGems[#Headers],0),FALSE),".",tbGemLevels[[#This Row],[Level]]," ",tbGemLevels[[#This Row],[Name]])</f>
        <v>6.13.293.9 Poison Support</v>
      </c>
      <c r="C1731" s="2" t="s">
        <v>205</v>
      </c>
      <c r="D1731" s="3">
        <v>9</v>
      </c>
      <c r="E1731" s="3">
        <v>48</v>
      </c>
      <c r="F1731" s="3">
        <v>0</v>
      </c>
      <c r="G1731" s="3">
        <v>78</v>
      </c>
      <c r="H1731" s="3">
        <v>0</v>
      </c>
      <c r="I1731" s="3"/>
      <c r="J1731" s="3"/>
      <c r="K1731" s="3"/>
      <c r="L1731" s="3"/>
      <c r="M1731" s="3"/>
      <c r="N1731" s="3"/>
      <c r="P1731" s="2"/>
      <c r="R1731" s="2"/>
      <c r="T1731" s="2"/>
      <c r="V1731" s="2"/>
    </row>
    <row r="1732" spans="2:22" ht="32.1" customHeight="1" x14ac:dyDescent="0.25">
      <c r="B1732" s="44" t="str">
        <f>_xlfn.CONCAT( VLOOKUP(tbGemLevels[[#This Row],[Name]],tbGems[],MATCH("Prefix",tbGems[#Headers],0),FALSE),".",tbGemLevels[[#This Row],[Level]]," ",tbGemLevels[[#This Row],[Name]])</f>
        <v>6.13.293.10 Poison Support</v>
      </c>
      <c r="C1732" s="2" t="s">
        <v>205</v>
      </c>
      <c r="D1732" s="3">
        <v>10</v>
      </c>
      <c r="E1732" s="3">
        <v>50</v>
      </c>
      <c r="F1732" s="3">
        <v>0</v>
      </c>
      <c r="G1732" s="3">
        <v>81</v>
      </c>
      <c r="H1732" s="3">
        <v>0</v>
      </c>
      <c r="I1732" s="3"/>
      <c r="J1732" s="3"/>
      <c r="K1732" s="3"/>
      <c r="L1732" s="3"/>
      <c r="M1732" s="3"/>
      <c r="N1732" s="3"/>
      <c r="P1732" s="2"/>
      <c r="R1732" s="2"/>
      <c r="T1732" s="2"/>
      <c r="V1732" s="2"/>
    </row>
    <row r="1733" spans="2:22" ht="32.1" customHeight="1" x14ac:dyDescent="0.25">
      <c r="B1733" s="44" t="str">
        <f>_xlfn.CONCAT( VLOOKUP(tbGemLevels[[#This Row],[Name]],tbGems[],MATCH("Prefix",tbGems[#Headers],0),FALSE),".",tbGemLevels[[#This Row],[Level]]," ",tbGemLevels[[#This Row],[Name]])</f>
        <v>6.13.293.11 Poison Support</v>
      </c>
      <c r="C1733" s="2" t="s">
        <v>205</v>
      </c>
      <c r="D1733" s="3">
        <v>11</v>
      </c>
      <c r="E1733" s="3">
        <v>52</v>
      </c>
      <c r="F1733" s="3">
        <v>0</v>
      </c>
      <c r="G1733" s="3">
        <v>84</v>
      </c>
      <c r="H1733" s="3">
        <v>0</v>
      </c>
      <c r="I1733" s="3"/>
      <c r="J1733" s="3"/>
      <c r="K1733" s="3"/>
      <c r="L1733" s="3"/>
      <c r="M1733" s="3"/>
      <c r="N1733" s="3"/>
      <c r="P1733" s="2"/>
      <c r="R1733" s="2"/>
      <c r="T1733" s="2"/>
      <c r="V1733" s="2"/>
    </row>
    <row r="1734" spans="2:22" ht="32.1" customHeight="1" x14ac:dyDescent="0.25">
      <c r="B1734" s="44" t="str">
        <f>_xlfn.CONCAT( VLOOKUP(tbGemLevels[[#This Row],[Name]],tbGems[],MATCH("Prefix",tbGems[#Headers],0),FALSE),".",tbGemLevels[[#This Row],[Level]]," ",tbGemLevels[[#This Row],[Name]])</f>
        <v>6.13.293.12 Poison Support</v>
      </c>
      <c r="C1734" s="2" t="s">
        <v>205</v>
      </c>
      <c r="D1734" s="3">
        <v>12</v>
      </c>
      <c r="E1734" s="3">
        <v>54</v>
      </c>
      <c r="F1734" s="3">
        <v>0</v>
      </c>
      <c r="G1734" s="3">
        <v>87</v>
      </c>
      <c r="H1734" s="3">
        <v>0</v>
      </c>
      <c r="I1734" s="3"/>
      <c r="J1734" s="3"/>
      <c r="K1734" s="3"/>
      <c r="L1734" s="3"/>
      <c r="M1734" s="3"/>
      <c r="N1734" s="3"/>
      <c r="P1734" s="2"/>
      <c r="R1734" s="2"/>
      <c r="T1734" s="2"/>
      <c r="V1734" s="2"/>
    </row>
    <row r="1735" spans="2:22" ht="32.1" customHeight="1" x14ac:dyDescent="0.25">
      <c r="B1735" s="44" t="str">
        <f>_xlfn.CONCAT( VLOOKUP(tbGemLevels[[#This Row],[Name]],tbGems[],MATCH("Prefix",tbGems[#Headers],0),FALSE),".",tbGemLevels[[#This Row],[Level]]," ",tbGemLevels[[#This Row],[Name]])</f>
        <v>6.13.293.13 Poison Support</v>
      </c>
      <c r="C1735" s="2" t="s">
        <v>205</v>
      </c>
      <c r="D1735" s="3">
        <v>13</v>
      </c>
      <c r="E1735" s="3">
        <v>56</v>
      </c>
      <c r="F1735" s="3">
        <v>0</v>
      </c>
      <c r="G1735" s="3">
        <v>90</v>
      </c>
      <c r="H1735" s="3">
        <v>0</v>
      </c>
      <c r="I1735" s="3"/>
      <c r="J1735" s="3"/>
      <c r="K1735" s="3"/>
      <c r="L1735" s="3"/>
      <c r="M1735" s="3"/>
      <c r="N1735" s="3"/>
      <c r="P1735" s="2"/>
      <c r="R1735" s="2"/>
      <c r="T1735" s="2"/>
      <c r="V1735" s="2"/>
    </row>
    <row r="1736" spans="2:22" ht="32.1" customHeight="1" x14ac:dyDescent="0.25">
      <c r="B1736" s="44" t="str">
        <f>_xlfn.CONCAT( VLOOKUP(tbGemLevels[[#This Row],[Name]],tbGems[],MATCH("Prefix",tbGems[#Headers],0),FALSE),".",tbGemLevels[[#This Row],[Level]]," ",tbGemLevels[[#This Row],[Name]])</f>
        <v>6.13.293.14 Poison Support</v>
      </c>
      <c r="C1736" s="2" t="s">
        <v>205</v>
      </c>
      <c r="D1736" s="3">
        <v>14</v>
      </c>
      <c r="E1736" s="3">
        <v>58</v>
      </c>
      <c r="F1736" s="3">
        <v>0</v>
      </c>
      <c r="G1736" s="3">
        <v>93</v>
      </c>
      <c r="H1736" s="3">
        <v>0</v>
      </c>
      <c r="I1736" s="3"/>
      <c r="J1736" s="3"/>
      <c r="K1736" s="3"/>
      <c r="L1736" s="3"/>
      <c r="M1736" s="3"/>
      <c r="N1736" s="3"/>
      <c r="P1736" s="2"/>
      <c r="R1736" s="2"/>
      <c r="T1736" s="2"/>
      <c r="V1736" s="2"/>
    </row>
    <row r="1737" spans="2:22" ht="32.1" customHeight="1" x14ac:dyDescent="0.25">
      <c r="B1737" s="44" t="str">
        <f>_xlfn.CONCAT( VLOOKUP(tbGemLevels[[#This Row],[Name]],tbGems[],MATCH("Prefix",tbGems[#Headers],0),FALSE),".",tbGemLevels[[#This Row],[Level]]," ",tbGemLevels[[#This Row],[Name]])</f>
        <v>6.13.293.15 Poison Support</v>
      </c>
      <c r="C1737" s="2" t="s">
        <v>205</v>
      </c>
      <c r="D1737" s="3">
        <v>15</v>
      </c>
      <c r="E1737" s="3">
        <v>60</v>
      </c>
      <c r="F1737" s="3">
        <v>0</v>
      </c>
      <c r="G1737" s="3">
        <v>96</v>
      </c>
      <c r="H1737" s="3">
        <v>0</v>
      </c>
      <c r="I1737" s="3"/>
      <c r="J1737" s="3"/>
      <c r="K1737" s="3"/>
      <c r="L1737" s="3"/>
      <c r="M1737" s="3"/>
      <c r="N1737" s="3"/>
      <c r="P1737" s="2"/>
      <c r="R1737" s="2"/>
      <c r="T1737" s="2"/>
      <c r="V1737" s="2"/>
    </row>
    <row r="1738" spans="2:22" ht="32.1" customHeight="1" x14ac:dyDescent="0.25">
      <c r="B1738" s="44" t="str">
        <f>_xlfn.CONCAT( VLOOKUP(tbGemLevels[[#This Row],[Name]],tbGems[],MATCH("Prefix",tbGems[#Headers],0),FALSE),".",tbGemLevels[[#This Row],[Level]]," ",tbGemLevels[[#This Row],[Name]])</f>
        <v>6.13.293.16 Poison Support</v>
      </c>
      <c r="C1738" s="2" t="s">
        <v>205</v>
      </c>
      <c r="D1738" s="3">
        <v>16</v>
      </c>
      <c r="E1738" s="3">
        <v>62</v>
      </c>
      <c r="F1738" s="3">
        <v>0</v>
      </c>
      <c r="G1738" s="3">
        <v>99</v>
      </c>
      <c r="H1738" s="3">
        <v>0</v>
      </c>
      <c r="I1738" s="3"/>
      <c r="J1738" s="3"/>
      <c r="K1738" s="3"/>
      <c r="L1738" s="3"/>
      <c r="M1738" s="3"/>
      <c r="N1738" s="3"/>
      <c r="P1738" s="2"/>
      <c r="R1738" s="2"/>
      <c r="T1738" s="2"/>
      <c r="V1738" s="2"/>
    </row>
    <row r="1739" spans="2:22" ht="32.1" customHeight="1" x14ac:dyDescent="0.25">
      <c r="B1739" s="44" t="str">
        <f>_xlfn.CONCAT( VLOOKUP(tbGemLevels[[#This Row],[Name]],tbGems[],MATCH("Prefix",tbGems[#Headers],0),FALSE),".",tbGemLevels[[#This Row],[Level]]," ",tbGemLevels[[#This Row],[Name]])</f>
        <v>6.13.293.17 Poison Support</v>
      </c>
      <c r="C1739" s="2" t="s">
        <v>205</v>
      </c>
      <c r="D1739" s="3">
        <v>17</v>
      </c>
      <c r="E1739" s="3">
        <v>64</v>
      </c>
      <c r="F1739" s="3">
        <v>0</v>
      </c>
      <c r="G1739" s="3">
        <v>102</v>
      </c>
      <c r="H1739" s="3">
        <v>0</v>
      </c>
      <c r="I1739" s="3"/>
      <c r="J1739" s="3"/>
      <c r="K1739" s="3"/>
      <c r="L1739" s="3"/>
      <c r="M1739" s="3"/>
      <c r="N1739" s="3"/>
      <c r="P1739" s="2"/>
      <c r="R1739" s="2"/>
      <c r="T1739" s="2"/>
      <c r="V1739" s="2"/>
    </row>
    <row r="1740" spans="2:22" ht="32.1" customHeight="1" x14ac:dyDescent="0.25">
      <c r="B1740" s="44" t="str">
        <f>_xlfn.CONCAT( VLOOKUP(tbGemLevels[[#This Row],[Name]],tbGems[],MATCH("Prefix",tbGems[#Headers],0),FALSE),".",tbGemLevels[[#This Row],[Level]]," ",tbGemLevels[[#This Row],[Name]])</f>
        <v>6.13.293.18 Poison Support</v>
      </c>
      <c r="C1740" s="2" t="s">
        <v>205</v>
      </c>
      <c r="D1740" s="3">
        <v>18</v>
      </c>
      <c r="E1740" s="3">
        <v>66</v>
      </c>
      <c r="F1740" s="3">
        <v>0</v>
      </c>
      <c r="G1740" s="3">
        <v>105</v>
      </c>
      <c r="H1740" s="3">
        <v>0</v>
      </c>
      <c r="I1740" s="3"/>
      <c r="J1740" s="3"/>
      <c r="K1740" s="3"/>
      <c r="L1740" s="3"/>
      <c r="M1740" s="3"/>
      <c r="N1740" s="3"/>
      <c r="P1740" s="2"/>
      <c r="R1740" s="2"/>
      <c r="T1740" s="2"/>
      <c r="V1740" s="2"/>
    </row>
    <row r="1741" spans="2:22" ht="32.1" customHeight="1" x14ac:dyDescent="0.25">
      <c r="B1741" s="44" t="str">
        <f>_xlfn.CONCAT( VLOOKUP(tbGemLevels[[#This Row],[Name]],tbGems[],MATCH("Prefix",tbGems[#Headers],0),FALSE),".",tbGemLevels[[#This Row],[Level]]," ",tbGemLevels[[#This Row],[Name]])</f>
        <v>6.13.293.19 Poison Support</v>
      </c>
      <c r="C1741" s="2" t="s">
        <v>205</v>
      </c>
      <c r="D1741" s="3">
        <v>19</v>
      </c>
      <c r="E1741" s="3">
        <v>68</v>
      </c>
      <c r="F1741" s="3">
        <v>0</v>
      </c>
      <c r="G1741" s="3">
        <v>108</v>
      </c>
      <c r="H1741" s="3">
        <v>0</v>
      </c>
      <c r="I1741" s="3"/>
      <c r="J1741" s="3"/>
      <c r="K1741" s="3"/>
      <c r="L1741" s="3"/>
      <c r="M1741" s="3"/>
      <c r="N1741" s="3"/>
      <c r="P1741" s="2"/>
      <c r="R1741" s="2"/>
      <c r="T1741" s="2"/>
      <c r="V1741" s="2"/>
    </row>
    <row r="1742" spans="2:22" ht="32.1" customHeight="1" x14ac:dyDescent="0.25">
      <c r="B1742" s="44" t="str">
        <f>_xlfn.CONCAT( VLOOKUP(tbGemLevels[[#This Row],[Name]],tbGems[],MATCH("Prefix",tbGems[#Headers],0),FALSE),".",tbGemLevels[[#This Row],[Level]]," ",tbGemLevels[[#This Row],[Name]])</f>
        <v>6.13.293.20 Poison Support</v>
      </c>
      <c r="C1742" s="2" t="s">
        <v>205</v>
      </c>
      <c r="D1742" s="3">
        <v>20</v>
      </c>
      <c r="E1742" s="3">
        <v>70</v>
      </c>
      <c r="F1742" s="3">
        <v>0</v>
      </c>
      <c r="G1742" s="3">
        <v>111</v>
      </c>
      <c r="H1742" s="3">
        <v>0</v>
      </c>
      <c r="I1742" s="3"/>
      <c r="J1742" s="3"/>
      <c r="K1742" s="3"/>
      <c r="L1742" s="3"/>
      <c r="M1742" s="3"/>
      <c r="N1742" s="3"/>
      <c r="P1742" s="2"/>
      <c r="R1742" s="2"/>
      <c r="T1742" s="2"/>
      <c r="V1742" s="2"/>
    </row>
    <row r="1743" spans="2:22" ht="32.1" customHeight="1" x14ac:dyDescent="0.25">
      <c r="B1743" s="44" t="str">
        <f>_xlfn.CONCAT( VLOOKUP(tbGemLevels[[#This Row],[Name]],tbGems[],MATCH("Prefix",tbGems[#Headers],0),FALSE),".",tbGemLevels[[#This Row],[Level]]," ",tbGemLevels[[#This Row],[Name]])</f>
        <v>6.13.293.21 Poison Support</v>
      </c>
      <c r="C1743" s="2" t="s">
        <v>205</v>
      </c>
      <c r="D1743" s="3">
        <v>21</v>
      </c>
      <c r="E1743" s="3">
        <v>72</v>
      </c>
      <c r="F1743" s="3">
        <v>0</v>
      </c>
      <c r="G1743" s="3">
        <v>114</v>
      </c>
      <c r="H1743" s="3">
        <v>0</v>
      </c>
      <c r="I1743" s="3"/>
      <c r="J1743" s="3"/>
      <c r="K1743" s="3"/>
      <c r="L1743" s="3"/>
      <c r="M1743" s="3"/>
      <c r="N1743" s="3"/>
      <c r="P1743" s="2"/>
      <c r="R1743" s="2"/>
      <c r="T1743" s="2"/>
      <c r="V1743" s="2"/>
    </row>
    <row r="1744" spans="2:22" ht="32.1" customHeight="1" x14ac:dyDescent="0.25">
      <c r="B1744" s="44" t="str">
        <f>_xlfn.CONCAT( VLOOKUP(tbGemLevels[[#This Row],[Name]],tbGems[],MATCH("Prefix",tbGems[#Headers],0),FALSE),".",tbGemLevels[[#This Row],[Level]]," ",tbGemLevels[[#This Row],[Name]])</f>
        <v>6.13.293.22 Poison Support</v>
      </c>
      <c r="C1744" s="2" t="s">
        <v>205</v>
      </c>
      <c r="D1744" s="3">
        <v>22</v>
      </c>
      <c r="E1744" s="3">
        <v>74</v>
      </c>
      <c r="F1744" s="3">
        <v>0</v>
      </c>
      <c r="G1744" s="3" t="s">
        <v>269</v>
      </c>
      <c r="H1744" s="3">
        <v>0</v>
      </c>
      <c r="I1744" s="3"/>
      <c r="J1744" s="3"/>
      <c r="K1744" s="3"/>
      <c r="L1744" s="3"/>
      <c r="M1744" s="3"/>
      <c r="N1744" s="3"/>
      <c r="P1744" s="2"/>
      <c r="R1744" s="2"/>
      <c r="T1744" s="2"/>
      <c r="V1744" s="2"/>
    </row>
    <row r="1745" spans="2:22" ht="32.1" customHeight="1" x14ac:dyDescent="0.25">
      <c r="B1745" s="44" t="str">
        <f>_xlfn.CONCAT( VLOOKUP(tbGemLevels[[#This Row],[Name]],tbGems[],MATCH("Prefix",tbGems[#Headers],0),FALSE),".",tbGemLevels[[#This Row],[Level]]," ",tbGemLevels[[#This Row],[Name]])</f>
        <v>6.13.293.23 Poison Support</v>
      </c>
      <c r="C1745" s="2" t="s">
        <v>205</v>
      </c>
      <c r="D1745" s="3">
        <v>23</v>
      </c>
      <c r="E1745" s="3">
        <v>76</v>
      </c>
      <c r="F1745" s="3">
        <v>0</v>
      </c>
      <c r="G1745" s="3" t="s">
        <v>269</v>
      </c>
      <c r="H1745" s="3">
        <v>0</v>
      </c>
      <c r="I1745" s="3"/>
      <c r="J1745" s="3"/>
      <c r="K1745" s="3"/>
      <c r="L1745" s="3"/>
      <c r="M1745" s="3"/>
      <c r="N1745" s="3"/>
      <c r="P1745" s="2"/>
      <c r="R1745" s="2"/>
      <c r="T1745" s="2"/>
      <c r="V1745" s="2"/>
    </row>
    <row r="1746" spans="2:22" ht="32.1" customHeight="1" x14ac:dyDescent="0.25">
      <c r="B1746" s="44" t="str">
        <f>_xlfn.CONCAT( VLOOKUP(tbGemLevels[[#This Row],[Name]],tbGems[],MATCH("Prefix",tbGems[#Headers],0),FALSE),".",tbGemLevels[[#This Row],[Level]]," ",tbGemLevels[[#This Row],[Name]])</f>
        <v>6.13.293.24 Poison Support</v>
      </c>
      <c r="C1746" s="2" t="s">
        <v>205</v>
      </c>
      <c r="D1746" s="3">
        <v>24</v>
      </c>
      <c r="E1746" s="3">
        <v>78</v>
      </c>
      <c r="F1746" s="3">
        <v>0</v>
      </c>
      <c r="G1746" s="3" t="s">
        <v>269</v>
      </c>
      <c r="H1746" s="3">
        <v>0</v>
      </c>
      <c r="I1746" s="3"/>
      <c r="J1746" s="3"/>
      <c r="K1746" s="3"/>
      <c r="L1746" s="3"/>
      <c r="M1746" s="3"/>
      <c r="N1746" s="3"/>
      <c r="P1746" s="2"/>
      <c r="R1746" s="2"/>
      <c r="T1746" s="2"/>
      <c r="V1746" s="2"/>
    </row>
    <row r="1747" spans="2:22" ht="32.1" customHeight="1" x14ac:dyDescent="0.25">
      <c r="B1747" s="44" t="str">
        <f>_xlfn.CONCAT( VLOOKUP(tbGemLevels[[#This Row],[Name]],tbGems[],MATCH("Prefix",tbGems[#Headers],0),FALSE),".",tbGemLevels[[#This Row],[Level]]," ",tbGemLevels[[#This Row],[Name]])</f>
        <v>6.13.293.25 Poison Support</v>
      </c>
      <c r="C1747" s="2" t="s">
        <v>205</v>
      </c>
      <c r="D1747" s="3">
        <v>25</v>
      </c>
      <c r="E1747" s="3">
        <v>80</v>
      </c>
      <c r="F1747" s="3">
        <v>0</v>
      </c>
      <c r="G1747" s="3" t="s">
        <v>269</v>
      </c>
      <c r="H1747" s="3">
        <v>0</v>
      </c>
      <c r="I1747" s="3"/>
      <c r="J1747" s="3"/>
      <c r="K1747" s="3"/>
      <c r="L1747" s="3"/>
      <c r="M1747" s="3"/>
      <c r="N1747" s="3"/>
      <c r="P1747" s="2"/>
      <c r="R1747" s="2"/>
      <c r="T1747" s="2"/>
      <c r="V1747" s="2"/>
    </row>
    <row r="1748" spans="2:22" ht="32.1" customHeight="1" x14ac:dyDescent="0.25">
      <c r="B1748" s="44" t="str">
        <f>_xlfn.CONCAT( VLOOKUP(tbGemLevels[[#This Row],[Name]],tbGems[],MATCH("Prefix",tbGems[#Headers],0),FALSE),".",tbGemLevels[[#This Row],[Level]]," ",tbGemLevels[[#This Row],[Name]])</f>
        <v>6.13.293.26 Poison Support</v>
      </c>
      <c r="C1748" s="2" t="s">
        <v>205</v>
      </c>
      <c r="D1748" s="3">
        <v>26</v>
      </c>
      <c r="E1748" s="3">
        <v>82</v>
      </c>
      <c r="F1748" s="3">
        <v>0</v>
      </c>
      <c r="G1748" s="3" t="s">
        <v>269</v>
      </c>
      <c r="H1748" s="3">
        <v>0</v>
      </c>
      <c r="I1748" s="3"/>
      <c r="J1748" s="3"/>
      <c r="K1748" s="3"/>
      <c r="L1748" s="3"/>
      <c r="M1748" s="3"/>
      <c r="N1748" s="3"/>
      <c r="P1748" s="2"/>
      <c r="R1748" s="2"/>
      <c r="T1748" s="2"/>
      <c r="V1748" s="2"/>
    </row>
    <row r="1749" spans="2:22" ht="32.1" customHeight="1" x14ac:dyDescent="0.25">
      <c r="B1749" s="44" t="str">
        <f>_xlfn.CONCAT( VLOOKUP(tbGemLevels[[#This Row],[Name]],tbGems[],MATCH("Prefix",tbGems[#Headers],0),FALSE),".",tbGemLevels[[#This Row],[Level]]," ",tbGemLevels[[#This Row],[Name]])</f>
        <v>6.13.293.27 Poison Support</v>
      </c>
      <c r="C1749" s="2" t="s">
        <v>205</v>
      </c>
      <c r="D1749" s="3">
        <v>27</v>
      </c>
      <c r="E1749" s="3">
        <v>84</v>
      </c>
      <c r="F1749" s="3">
        <v>0</v>
      </c>
      <c r="G1749" s="3" t="s">
        <v>269</v>
      </c>
      <c r="H1749" s="3">
        <v>0</v>
      </c>
      <c r="I1749" s="3"/>
      <c r="J1749" s="3"/>
      <c r="K1749" s="3"/>
      <c r="L1749" s="3"/>
      <c r="M1749" s="3"/>
      <c r="N1749" s="3"/>
      <c r="P1749" s="2"/>
      <c r="R1749" s="2"/>
      <c r="T1749" s="2"/>
      <c r="V1749" s="2"/>
    </row>
    <row r="1750" spans="2:22" ht="32.1" customHeight="1" x14ac:dyDescent="0.25">
      <c r="B1750" s="44" t="str">
        <f>_xlfn.CONCAT( VLOOKUP(tbGemLevels[[#This Row],[Name]],tbGems[],MATCH("Prefix",tbGems[#Headers],0),FALSE),".",tbGemLevels[[#This Row],[Level]]," ",tbGemLevels[[#This Row],[Name]])</f>
        <v>6.13.293.28 Poison Support</v>
      </c>
      <c r="C1750" s="2" t="s">
        <v>205</v>
      </c>
      <c r="D1750" s="3">
        <v>28</v>
      </c>
      <c r="E1750" s="3">
        <v>86</v>
      </c>
      <c r="F1750" s="3">
        <v>0</v>
      </c>
      <c r="G1750" s="3" t="s">
        <v>269</v>
      </c>
      <c r="H1750" s="3">
        <v>0</v>
      </c>
      <c r="I1750" s="3"/>
      <c r="J1750" s="3"/>
      <c r="K1750" s="3"/>
      <c r="L1750" s="3"/>
      <c r="M1750" s="3"/>
      <c r="N1750" s="3"/>
      <c r="P1750" s="2"/>
      <c r="R1750" s="2"/>
      <c r="T1750" s="2"/>
      <c r="V1750" s="2"/>
    </row>
    <row r="1751" spans="2:22" ht="32.1" customHeight="1" x14ac:dyDescent="0.25">
      <c r="B1751" s="44" t="str">
        <f>_xlfn.CONCAT( VLOOKUP(tbGemLevels[[#This Row],[Name]],tbGems[],MATCH("Prefix",tbGems[#Headers],0),FALSE),".",tbGemLevels[[#This Row],[Level]]," ",tbGemLevels[[#This Row],[Name]])</f>
        <v>6.13.293.29 Poison Support</v>
      </c>
      <c r="C1751" s="2" t="s">
        <v>205</v>
      </c>
      <c r="D1751" s="3">
        <v>29</v>
      </c>
      <c r="E1751" s="3">
        <v>88</v>
      </c>
      <c r="F1751" s="3">
        <v>0</v>
      </c>
      <c r="G1751" s="3" t="s">
        <v>269</v>
      </c>
      <c r="H1751" s="3">
        <v>0</v>
      </c>
      <c r="I1751" s="3"/>
      <c r="J1751" s="3"/>
      <c r="K1751" s="3"/>
      <c r="L1751" s="3"/>
      <c r="M1751" s="3"/>
      <c r="N1751" s="3"/>
      <c r="P1751" s="2"/>
      <c r="R1751" s="2"/>
      <c r="T1751" s="2"/>
      <c r="V1751" s="2"/>
    </row>
    <row r="1752" spans="2:22" ht="32.1" customHeight="1" x14ac:dyDescent="0.25">
      <c r="B1752" s="44" t="str">
        <f>_xlfn.CONCAT( VLOOKUP(tbGemLevels[[#This Row],[Name]],tbGems[],MATCH("Prefix",tbGems[#Headers],0),FALSE),".",tbGemLevels[[#This Row],[Level]]," ",tbGemLevels[[#This Row],[Name]])</f>
        <v>6.13.293.30 Poison Support</v>
      </c>
      <c r="C1752" s="2" t="s">
        <v>205</v>
      </c>
      <c r="D1752" s="3">
        <v>30</v>
      </c>
      <c r="E1752" s="3">
        <v>90</v>
      </c>
      <c r="F1752" s="3">
        <v>0</v>
      </c>
      <c r="G1752" s="3" t="s">
        <v>269</v>
      </c>
      <c r="H1752" s="3">
        <v>0</v>
      </c>
      <c r="I1752" s="3"/>
      <c r="J1752" s="3"/>
      <c r="K1752" s="3"/>
      <c r="L1752" s="3"/>
      <c r="M1752" s="3"/>
      <c r="N1752" s="3"/>
      <c r="P1752" s="2"/>
      <c r="R1752" s="2"/>
      <c r="T1752" s="2"/>
      <c r="V1752" s="2"/>
    </row>
    <row r="1753" spans="2:22" ht="32.1" customHeight="1" x14ac:dyDescent="0.25">
      <c r="B1753" s="44" t="str">
        <f>_xlfn.CONCAT( VLOOKUP(tbGemLevels[[#This Row],[Name]],tbGems[],MATCH("Prefix",tbGems[#Headers],0),FALSE),".",tbGemLevels[[#This Row],[Level]]," ",tbGemLevels[[#This Row],[Name]])</f>
        <v>6.13.293.31 Poison Support</v>
      </c>
      <c r="C1753" s="2" t="s">
        <v>205</v>
      </c>
      <c r="D1753" s="3">
        <v>31</v>
      </c>
      <c r="E1753" s="3">
        <v>91</v>
      </c>
      <c r="F1753" s="3">
        <v>0</v>
      </c>
      <c r="G1753" s="3" t="s">
        <v>269</v>
      </c>
      <c r="H1753" s="3">
        <v>0</v>
      </c>
      <c r="I1753" s="3"/>
      <c r="J1753" s="3"/>
      <c r="K1753" s="3"/>
      <c r="L1753" s="3"/>
      <c r="M1753" s="3"/>
      <c r="N1753" s="3"/>
      <c r="P1753" s="2"/>
      <c r="R1753" s="2"/>
      <c r="T1753" s="2"/>
      <c r="V1753" s="2"/>
    </row>
    <row r="1754" spans="2:22" ht="32.1" customHeight="1" x14ac:dyDescent="0.25">
      <c r="B1754" s="44" t="str">
        <f>_xlfn.CONCAT( VLOOKUP(tbGemLevels[[#This Row],[Name]],tbGems[],MATCH("Prefix",tbGems[#Headers],0),FALSE),".",tbGemLevels[[#This Row],[Level]]," ",tbGemLevels[[#This Row],[Name]])</f>
        <v>6.13.293.32 Poison Support</v>
      </c>
      <c r="C1754" s="2" t="s">
        <v>205</v>
      </c>
      <c r="D1754" s="3">
        <v>32</v>
      </c>
      <c r="E1754" s="3">
        <v>92</v>
      </c>
      <c r="F1754" s="3">
        <v>0</v>
      </c>
      <c r="G1754" s="3" t="s">
        <v>269</v>
      </c>
      <c r="H1754" s="3">
        <v>0</v>
      </c>
      <c r="I1754" s="3"/>
      <c r="J1754" s="3"/>
      <c r="K1754" s="3"/>
      <c r="L1754" s="3"/>
      <c r="M1754" s="3"/>
      <c r="N1754" s="3"/>
      <c r="P1754" s="2"/>
      <c r="R1754" s="2"/>
      <c r="T1754" s="2"/>
      <c r="V1754" s="2"/>
    </row>
    <row r="1755" spans="2:22" ht="32.1" customHeight="1" x14ac:dyDescent="0.25">
      <c r="B1755" s="44" t="str">
        <f>_xlfn.CONCAT( VLOOKUP(tbGemLevels[[#This Row],[Name]],tbGems[],MATCH("Prefix",tbGems[#Headers],0),FALSE),".",tbGemLevels[[#This Row],[Level]]," ",tbGemLevels[[#This Row],[Name]])</f>
        <v>6.13.293.33 Poison Support</v>
      </c>
      <c r="C1755" s="2" t="s">
        <v>205</v>
      </c>
      <c r="D1755" s="3">
        <v>33</v>
      </c>
      <c r="E1755" s="3">
        <v>93</v>
      </c>
      <c r="F1755" s="3">
        <v>0</v>
      </c>
      <c r="G1755" s="3" t="s">
        <v>269</v>
      </c>
      <c r="H1755" s="3">
        <v>0</v>
      </c>
      <c r="I1755" s="3"/>
      <c r="J1755" s="3"/>
      <c r="K1755" s="3"/>
      <c r="L1755" s="3"/>
      <c r="M1755" s="3"/>
      <c r="N1755" s="3"/>
      <c r="P1755" s="2"/>
      <c r="R1755" s="2"/>
      <c r="T1755" s="2"/>
      <c r="V1755" s="2"/>
    </row>
    <row r="1756" spans="2:22" ht="32.1" customHeight="1" x14ac:dyDescent="0.25">
      <c r="B1756" s="44" t="str">
        <f>_xlfn.CONCAT( VLOOKUP(tbGemLevels[[#This Row],[Name]],tbGems[],MATCH("Prefix",tbGems[#Headers],0),FALSE),".",tbGemLevels[[#This Row],[Level]]," ",tbGemLevels[[#This Row],[Name]])</f>
        <v>6.13.293.34 Poison Support</v>
      </c>
      <c r="C1756" s="2" t="s">
        <v>205</v>
      </c>
      <c r="D1756" s="3">
        <v>34</v>
      </c>
      <c r="E1756" s="3">
        <v>94</v>
      </c>
      <c r="F1756" s="3">
        <v>0</v>
      </c>
      <c r="G1756" s="3" t="s">
        <v>269</v>
      </c>
      <c r="H1756" s="3">
        <v>0</v>
      </c>
      <c r="I1756" s="3"/>
      <c r="J1756" s="3"/>
      <c r="K1756" s="3"/>
      <c r="L1756" s="3"/>
      <c r="M1756" s="3"/>
      <c r="N1756" s="3"/>
      <c r="P1756" s="2"/>
      <c r="R1756" s="2"/>
      <c r="T1756" s="2"/>
      <c r="V1756" s="2"/>
    </row>
    <row r="1757" spans="2:22" ht="32.1" customHeight="1" x14ac:dyDescent="0.25">
      <c r="B1757" s="44" t="str">
        <f>_xlfn.CONCAT( VLOOKUP(tbGemLevels[[#This Row],[Name]],tbGems[],MATCH("Prefix",tbGems[#Headers],0),FALSE),".",tbGemLevels[[#This Row],[Level]]," ",tbGemLevels[[#This Row],[Name]])</f>
        <v>6.13.293.35 Poison Support</v>
      </c>
      <c r="C1757" s="2" t="s">
        <v>205</v>
      </c>
      <c r="D1757" s="3">
        <v>35</v>
      </c>
      <c r="E1757" s="3">
        <v>95</v>
      </c>
      <c r="F1757" s="3">
        <v>0</v>
      </c>
      <c r="G1757" s="3" t="s">
        <v>269</v>
      </c>
      <c r="H1757" s="3">
        <v>0</v>
      </c>
      <c r="I1757" s="3"/>
      <c r="J1757" s="3"/>
      <c r="K1757" s="3"/>
      <c r="L1757" s="3"/>
      <c r="M1757" s="3"/>
      <c r="N1757" s="3"/>
      <c r="P1757" s="2"/>
      <c r="R1757" s="2"/>
      <c r="T1757" s="2"/>
      <c r="V1757" s="2"/>
    </row>
    <row r="1758" spans="2:22" ht="32.1" customHeight="1" x14ac:dyDescent="0.25">
      <c r="B1758" s="44" t="str">
        <f>_xlfn.CONCAT( VLOOKUP(tbGemLevels[[#This Row],[Name]],tbGems[],MATCH("Prefix",tbGems[#Headers],0),FALSE),".",tbGemLevels[[#This Row],[Level]]," ",tbGemLevels[[#This Row],[Name]])</f>
        <v>6.13.293.36 Poison Support</v>
      </c>
      <c r="C1758" s="2" t="s">
        <v>205</v>
      </c>
      <c r="D1758" s="3">
        <v>36</v>
      </c>
      <c r="E1758" s="3">
        <v>96</v>
      </c>
      <c r="F1758" s="3">
        <v>0</v>
      </c>
      <c r="G1758" s="3" t="s">
        <v>269</v>
      </c>
      <c r="H1758" s="3">
        <v>0</v>
      </c>
      <c r="I1758" s="3"/>
      <c r="J1758" s="3"/>
      <c r="K1758" s="3"/>
      <c r="L1758" s="3"/>
      <c r="M1758" s="3"/>
      <c r="N1758" s="3"/>
      <c r="P1758" s="2"/>
      <c r="R1758" s="2"/>
      <c r="T1758" s="2"/>
      <c r="V1758" s="2"/>
    </row>
    <row r="1759" spans="2:22" ht="32.1" customHeight="1" x14ac:dyDescent="0.25">
      <c r="B1759" s="44" t="str">
        <f>_xlfn.CONCAT( VLOOKUP(tbGemLevels[[#This Row],[Name]],tbGems[],MATCH("Prefix",tbGems[#Headers],0),FALSE),".",tbGemLevels[[#This Row],[Level]]," ",tbGemLevels[[#This Row],[Name]])</f>
        <v>6.13.293.37 Poison Support</v>
      </c>
      <c r="C1759" s="2" t="s">
        <v>205</v>
      </c>
      <c r="D1759" s="3">
        <v>37</v>
      </c>
      <c r="E1759" s="3">
        <v>97</v>
      </c>
      <c r="F1759" s="3">
        <v>0</v>
      </c>
      <c r="G1759" s="3" t="s">
        <v>269</v>
      </c>
      <c r="H1759" s="3">
        <v>0</v>
      </c>
      <c r="I1759" s="3"/>
      <c r="J1759" s="3"/>
      <c r="K1759" s="3"/>
      <c r="L1759" s="3"/>
      <c r="M1759" s="3"/>
      <c r="N1759" s="3"/>
      <c r="P1759" s="2"/>
      <c r="R1759" s="2"/>
      <c r="T1759" s="2"/>
      <c r="V1759" s="2"/>
    </row>
    <row r="1760" spans="2:22" ht="32.1" customHeight="1" x14ac:dyDescent="0.25">
      <c r="B1760" s="44" t="str">
        <f>_xlfn.CONCAT( VLOOKUP(tbGemLevels[[#This Row],[Name]],tbGems[],MATCH("Prefix",tbGems[#Headers],0),FALSE),".",tbGemLevels[[#This Row],[Level]]," ",tbGemLevels[[#This Row],[Name]])</f>
        <v>6.13.293.38 Poison Support</v>
      </c>
      <c r="C1760" s="2" t="s">
        <v>205</v>
      </c>
      <c r="D1760" s="3">
        <v>38</v>
      </c>
      <c r="E1760" s="3">
        <v>98</v>
      </c>
      <c r="F1760" s="3">
        <v>0</v>
      </c>
      <c r="G1760" s="3" t="s">
        <v>269</v>
      </c>
      <c r="H1760" s="3">
        <v>0</v>
      </c>
      <c r="I1760" s="3"/>
      <c r="J1760" s="3"/>
      <c r="K1760" s="3"/>
      <c r="L1760" s="3"/>
      <c r="M1760" s="3"/>
      <c r="N1760" s="3"/>
      <c r="P1760" s="2"/>
      <c r="R1760" s="2"/>
      <c r="T1760" s="2"/>
      <c r="V1760" s="2"/>
    </row>
    <row r="1761" spans="2:22" ht="32.1" customHeight="1" x14ac:dyDescent="0.25">
      <c r="B1761" s="44" t="str">
        <f>_xlfn.CONCAT( VLOOKUP(tbGemLevels[[#This Row],[Name]],tbGems[],MATCH("Prefix",tbGems[#Headers],0),FALSE),".",tbGemLevels[[#This Row],[Level]]," ",tbGemLevels[[#This Row],[Name]])</f>
        <v>6.13.293.39 Poison Support</v>
      </c>
      <c r="C1761" s="2" t="s">
        <v>205</v>
      </c>
      <c r="D1761" s="3">
        <v>39</v>
      </c>
      <c r="E1761" s="3">
        <v>99</v>
      </c>
      <c r="F1761" s="3">
        <v>0</v>
      </c>
      <c r="G1761" s="3" t="s">
        <v>269</v>
      </c>
      <c r="H1761" s="3">
        <v>0</v>
      </c>
      <c r="I1761" s="3"/>
      <c r="J1761" s="3"/>
      <c r="K1761" s="3"/>
      <c r="L1761" s="3"/>
      <c r="M1761" s="3"/>
      <c r="N1761" s="3"/>
      <c r="P1761" s="2"/>
      <c r="R1761" s="2"/>
      <c r="T1761" s="2"/>
      <c r="V1761" s="2"/>
    </row>
    <row r="1762" spans="2:22" ht="32.1" customHeight="1" x14ac:dyDescent="0.25">
      <c r="B1762" s="44" t="str">
        <f>_xlfn.CONCAT( VLOOKUP(tbGemLevels[[#This Row],[Name]],tbGems[],MATCH("Prefix",tbGems[#Headers],0),FALSE),".",tbGemLevels[[#This Row],[Level]]," ",tbGemLevels[[#This Row],[Name]])</f>
        <v>6.13.293.40 Poison Support</v>
      </c>
      <c r="C1762" s="2" t="s">
        <v>205</v>
      </c>
      <c r="D1762" s="3">
        <v>40</v>
      </c>
      <c r="E1762" s="3">
        <v>100</v>
      </c>
      <c r="F1762" s="3">
        <v>0</v>
      </c>
      <c r="G1762" s="3" t="s">
        <v>269</v>
      </c>
      <c r="H1762" s="3">
        <v>0</v>
      </c>
      <c r="I1762" s="3"/>
      <c r="J1762" s="3"/>
      <c r="K1762" s="3"/>
      <c r="L1762" s="3"/>
      <c r="M1762" s="3"/>
      <c r="N1762" s="3"/>
      <c r="P1762" s="2"/>
      <c r="R1762" s="2"/>
      <c r="T1762" s="2"/>
      <c r="V1762" s="2"/>
    </row>
    <row r="1763" spans="2:22" ht="32.1" customHeight="1" x14ac:dyDescent="0.25">
      <c r="B1763" s="44" t="str">
        <f>_xlfn.CONCAT( VLOOKUP(tbGemLevels[[#This Row],[Name]],tbGems[],MATCH("Prefix",tbGems[#Headers],0),FALSE),".",tbGemLevels[[#This Row],[Level]]," ",tbGemLevels[[#This Row],[Name]])</f>
        <v>6.13.388.1 Vile Toxins Support</v>
      </c>
      <c r="C1763" s="2" t="s">
        <v>180</v>
      </c>
      <c r="D1763" s="3">
        <v>1</v>
      </c>
      <c r="E1763" s="3">
        <v>38</v>
      </c>
      <c r="F1763" s="3">
        <v>0</v>
      </c>
      <c r="G1763" s="3">
        <v>63</v>
      </c>
      <c r="H1763" s="3">
        <v>0</v>
      </c>
      <c r="I1763" s="3"/>
      <c r="J1763" s="3"/>
      <c r="K1763" s="3"/>
      <c r="L1763" s="3"/>
      <c r="M1763" s="3"/>
      <c r="N1763" s="3"/>
      <c r="P1763" s="2"/>
      <c r="R1763" s="2"/>
      <c r="T1763" s="2"/>
      <c r="V1763" s="2"/>
    </row>
    <row r="1764" spans="2:22" ht="32.1" customHeight="1" x14ac:dyDescent="0.25">
      <c r="B1764" s="44" t="str">
        <f>_xlfn.CONCAT( VLOOKUP(tbGemLevels[[#This Row],[Name]],tbGems[],MATCH("Prefix",tbGems[#Headers],0),FALSE),".",tbGemLevels[[#This Row],[Level]]," ",tbGemLevels[[#This Row],[Name]])</f>
        <v>6.13.388.2 Vile Toxins Support</v>
      </c>
      <c r="C1764" s="2" t="s">
        <v>180</v>
      </c>
      <c r="D1764" s="3">
        <v>2</v>
      </c>
      <c r="E1764" s="3">
        <v>40</v>
      </c>
      <c r="F1764" s="3">
        <v>0</v>
      </c>
      <c r="G1764" s="3">
        <v>66</v>
      </c>
      <c r="H1764" s="3">
        <v>0</v>
      </c>
      <c r="I1764" s="3"/>
      <c r="J1764" s="3"/>
      <c r="K1764" s="3"/>
      <c r="L1764" s="3"/>
      <c r="M1764" s="3"/>
      <c r="N1764" s="3"/>
      <c r="P1764" s="2"/>
      <c r="R1764" s="2"/>
      <c r="T1764" s="2"/>
      <c r="V1764" s="2"/>
    </row>
    <row r="1765" spans="2:22" ht="32.1" customHeight="1" x14ac:dyDescent="0.25">
      <c r="B1765" s="44" t="str">
        <f>_xlfn.CONCAT( VLOOKUP(tbGemLevels[[#This Row],[Name]],tbGems[],MATCH("Prefix",tbGems[#Headers],0),FALSE),".",tbGemLevels[[#This Row],[Level]]," ",tbGemLevels[[#This Row],[Name]])</f>
        <v>6.13.388.3 Vile Toxins Support</v>
      </c>
      <c r="C1765" s="2" t="s">
        <v>180</v>
      </c>
      <c r="D1765" s="3">
        <v>3</v>
      </c>
      <c r="E1765" s="3">
        <v>42</v>
      </c>
      <c r="F1765" s="3">
        <v>0</v>
      </c>
      <c r="G1765" s="3">
        <v>69</v>
      </c>
      <c r="H1765" s="3">
        <v>0</v>
      </c>
      <c r="I1765" s="3"/>
      <c r="J1765" s="3"/>
      <c r="K1765" s="3"/>
      <c r="L1765" s="3"/>
      <c r="M1765" s="3"/>
      <c r="N1765" s="3"/>
      <c r="P1765" s="2"/>
      <c r="R1765" s="2"/>
      <c r="T1765" s="2"/>
      <c r="V1765" s="2"/>
    </row>
    <row r="1766" spans="2:22" ht="32.1" customHeight="1" x14ac:dyDescent="0.25">
      <c r="B1766" s="44" t="str">
        <f>_xlfn.CONCAT( VLOOKUP(tbGemLevels[[#This Row],[Name]],tbGems[],MATCH("Prefix",tbGems[#Headers],0),FALSE),".",tbGemLevels[[#This Row],[Level]]," ",tbGemLevels[[#This Row],[Name]])</f>
        <v>6.13.388.4 Vile Toxins Support</v>
      </c>
      <c r="C1766" s="2" t="s">
        <v>180</v>
      </c>
      <c r="D1766" s="3">
        <v>4</v>
      </c>
      <c r="E1766" s="3">
        <v>44</v>
      </c>
      <c r="F1766" s="3">
        <v>0</v>
      </c>
      <c r="G1766" s="3">
        <v>72</v>
      </c>
      <c r="H1766" s="3">
        <v>0</v>
      </c>
      <c r="I1766" s="3"/>
      <c r="J1766" s="3"/>
      <c r="K1766" s="3"/>
      <c r="L1766" s="3"/>
      <c r="M1766" s="3"/>
      <c r="N1766" s="3"/>
      <c r="P1766" s="2"/>
      <c r="R1766" s="2"/>
      <c r="T1766" s="2"/>
      <c r="V1766" s="2"/>
    </row>
    <row r="1767" spans="2:22" ht="32.1" customHeight="1" x14ac:dyDescent="0.25">
      <c r="B1767" s="44" t="str">
        <f>_xlfn.CONCAT( VLOOKUP(tbGemLevels[[#This Row],[Name]],tbGems[],MATCH("Prefix",tbGems[#Headers],0),FALSE),".",tbGemLevels[[#This Row],[Level]]," ",tbGemLevels[[#This Row],[Name]])</f>
        <v>6.13.388.5 Vile Toxins Support</v>
      </c>
      <c r="C1767" s="2" t="s">
        <v>180</v>
      </c>
      <c r="D1767" s="3">
        <v>5</v>
      </c>
      <c r="E1767" s="3">
        <v>46</v>
      </c>
      <c r="F1767" s="3">
        <v>0</v>
      </c>
      <c r="G1767" s="3">
        <v>75</v>
      </c>
      <c r="H1767" s="3">
        <v>0</v>
      </c>
      <c r="I1767" s="3"/>
      <c r="J1767" s="3"/>
      <c r="K1767" s="3"/>
      <c r="L1767" s="3"/>
      <c r="M1767" s="3"/>
      <c r="N1767" s="3"/>
      <c r="P1767" s="2"/>
      <c r="R1767" s="2"/>
      <c r="T1767" s="2"/>
      <c r="V1767" s="2"/>
    </row>
    <row r="1768" spans="2:22" ht="32.1" customHeight="1" x14ac:dyDescent="0.25">
      <c r="B1768" s="44" t="str">
        <f>_xlfn.CONCAT( VLOOKUP(tbGemLevels[[#This Row],[Name]],tbGems[],MATCH("Prefix",tbGems[#Headers],0),FALSE),".",tbGemLevels[[#This Row],[Level]]," ",tbGemLevels[[#This Row],[Name]])</f>
        <v>6.13.388.6 Vile Toxins Support</v>
      </c>
      <c r="C1768" s="2" t="s">
        <v>180</v>
      </c>
      <c r="D1768" s="3">
        <v>6</v>
      </c>
      <c r="E1768" s="3">
        <v>48</v>
      </c>
      <c r="F1768" s="3">
        <v>0</v>
      </c>
      <c r="G1768" s="3">
        <v>78</v>
      </c>
      <c r="H1768" s="3">
        <v>0</v>
      </c>
      <c r="I1768" s="3"/>
      <c r="J1768" s="3"/>
      <c r="K1768" s="3"/>
      <c r="L1768" s="3"/>
      <c r="M1768" s="3"/>
      <c r="N1768" s="3"/>
      <c r="P1768" s="2"/>
      <c r="R1768" s="2"/>
      <c r="T1768" s="2"/>
      <c r="V1768" s="2"/>
    </row>
    <row r="1769" spans="2:22" ht="32.1" customHeight="1" x14ac:dyDescent="0.25">
      <c r="B1769" s="44" t="str">
        <f>_xlfn.CONCAT( VLOOKUP(tbGemLevels[[#This Row],[Name]],tbGems[],MATCH("Prefix",tbGems[#Headers],0),FALSE),".",tbGemLevels[[#This Row],[Level]]," ",tbGemLevels[[#This Row],[Name]])</f>
        <v>6.13.388.7 Vile Toxins Support</v>
      </c>
      <c r="C1769" s="2" t="s">
        <v>180</v>
      </c>
      <c r="D1769" s="3">
        <v>7</v>
      </c>
      <c r="E1769" s="3">
        <v>50</v>
      </c>
      <c r="F1769" s="3">
        <v>0</v>
      </c>
      <c r="G1769" s="3">
        <v>81</v>
      </c>
      <c r="H1769" s="3">
        <v>0</v>
      </c>
      <c r="I1769" s="3"/>
      <c r="J1769" s="3"/>
      <c r="K1769" s="3"/>
      <c r="L1769" s="3"/>
      <c r="M1769" s="3"/>
      <c r="N1769" s="3"/>
      <c r="P1769" s="2"/>
      <c r="R1769" s="2"/>
      <c r="T1769" s="2"/>
      <c r="V1769" s="2"/>
    </row>
    <row r="1770" spans="2:22" ht="32.1" customHeight="1" x14ac:dyDescent="0.25">
      <c r="B1770" s="44" t="str">
        <f>_xlfn.CONCAT( VLOOKUP(tbGemLevels[[#This Row],[Name]],tbGems[],MATCH("Prefix",tbGems[#Headers],0),FALSE),".",tbGemLevels[[#This Row],[Level]]," ",tbGemLevels[[#This Row],[Name]])</f>
        <v>6.13.388.8 Vile Toxins Support</v>
      </c>
      <c r="C1770" s="2" t="s">
        <v>180</v>
      </c>
      <c r="D1770" s="3">
        <v>8</v>
      </c>
      <c r="E1770" s="3">
        <v>52</v>
      </c>
      <c r="F1770" s="3">
        <v>0</v>
      </c>
      <c r="G1770" s="3">
        <v>84</v>
      </c>
      <c r="H1770" s="3">
        <v>0</v>
      </c>
      <c r="I1770" s="3"/>
      <c r="J1770" s="3"/>
      <c r="K1770" s="3"/>
      <c r="L1770" s="3"/>
      <c r="M1770" s="3"/>
      <c r="N1770" s="3"/>
      <c r="P1770" s="2"/>
      <c r="R1770" s="2"/>
      <c r="T1770" s="2"/>
      <c r="V1770" s="2"/>
    </row>
    <row r="1771" spans="2:22" ht="32.1" customHeight="1" x14ac:dyDescent="0.25">
      <c r="B1771" s="44" t="str">
        <f>_xlfn.CONCAT( VLOOKUP(tbGemLevels[[#This Row],[Name]],tbGems[],MATCH("Prefix",tbGems[#Headers],0),FALSE),".",tbGemLevels[[#This Row],[Level]]," ",tbGemLevels[[#This Row],[Name]])</f>
        <v>6.13.388.9 Vile Toxins Support</v>
      </c>
      <c r="C1771" s="2" t="s">
        <v>180</v>
      </c>
      <c r="D1771" s="3">
        <v>9</v>
      </c>
      <c r="E1771" s="3">
        <v>54</v>
      </c>
      <c r="F1771" s="3">
        <v>0</v>
      </c>
      <c r="G1771" s="3">
        <v>87</v>
      </c>
      <c r="H1771" s="3">
        <v>0</v>
      </c>
      <c r="I1771" s="3"/>
      <c r="J1771" s="3"/>
      <c r="K1771" s="3"/>
      <c r="L1771" s="3"/>
      <c r="M1771" s="3"/>
      <c r="N1771" s="3"/>
      <c r="P1771" s="2"/>
      <c r="R1771" s="2"/>
      <c r="T1771" s="2"/>
      <c r="V1771" s="2"/>
    </row>
    <row r="1772" spans="2:22" ht="32.1" customHeight="1" x14ac:dyDescent="0.25">
      <c r="B1772" s="44" t="str">
        <f>_xlfn.CONCAT( VLOOKUP(tbGemLevels[[#This Row],[Name]],tbGems[],MATCH("Prefix",tbGems[#Headers],0),FALSE),".",tbGemLevels[[#This Row],[Level]]," ",tbGemLevels[[#This Row],[Name]])</f>
        <v>6.13.388.10 Vile Toxins Support</v>
      </c>
      <c r="C1772" s="2" t="s">
        <v>180</v>
      </c>
      <c r="D1772" s="3">
        <v>10</v>
      </c>
      <c r="E1772" s="3">
        <v>56</v>
      </c>
      <c r="F1772" s="3">
        <v>0</v>
      </c>
      <c r="G1772" s="3">
        <v>90</v>
      </c>
      <c r="H1772" s="3">
        <v>0</v>
      </c>
      <c r="I1772" s="3"/>
      <c r="J1772" s="3"/>
      <c r="K1772" s="3"/>
      <c r="L1772" s="3"/>
      <c r="M1772" s="3"/>
      <c r="N1772" s="3"/>
      <c r="P1772" s="2"/>
      <c r="R1772" s="2"/>
      <c r="T1772" s="2"/>
      <c r="V1772" s="2"/>
    </row>
    <row r="1773" spans="2:22" ht="32.1" customHeight="1" x14ac:dyDescent="0.25">
      <c r="B1773" s="44" t="str">
        <f>_xlfn.CONCAT( VLOOKUP(tbGemLevels[[#This Row],[Name]],tbGems[],MATCH("Prefix",tbGems[#Headers],0),FALSE),".",tbGemLevels[[#This Row],[Level]]," ",tbGemLevels[[#This Row],[Name]])</f>
        <v>6.13.388.11 Vile Toxins Support</v>
      </c>
      <c r="C1773" s="2" t="s">
        <v>180</v>
      </c>
      <c r="D1773" s="3">
        <v>11</v>
      </c>
      <c r="E1773" s="3">
        <v>58</v>
      </c>
      <c r="F1773" s="3">
        <v>0</v>
      </c>
      <c r="G1773" s="3">
        <v>93</v>
      </c>
      <c r="H1773" s="3">
        <v>0</v>
      </c>
      <c r="I1773" s="3"/>
      <c r="J1773" s="3"/>
      <c r="K1773" s="3"/>
      <c r="L1773" s="3"/>
      <c r="M1773" s="3"/>
      <c r="N1773" s="3"/>
      <c r="P1773" s="2"/>
      <c r="R1773" s="2"/>
      <c r="T1773" s="2"/>
      <c r="V1773" s="2"/>
    </row>
    <row r="1774" spans="2:22" ht="32.1" customHeight="1" x14ac:dyDescent="0.25">
      <c r="B1774" s="44" t="str">
        <f>_xlfn.CONCAT( VLOOKUP(tbGemLevels[[#This Row],[Name]],tbGems[],MATCH("Prefix",tbGems[#Headers],0),FALSE),".",tbGemLevels[[#This Row],[Level]]," ",tbGemLevels[[#This Row],[Name]])</f>
        <v>6.13.388.12 Vile Toxins Support</v>
      </c>
      <c r="C1774" s="2" t="s">
        <v>180</v>
      </c>
      <c r="D1774" s="3">
        <v>12</v>
      </c>
      <c r="E1774" s="3">
        <v>60</v>
      </c>
      <c r="F1774" s="3">
        <v>0</v>
      </c>
      <c r="G1774" s="3">
        <v>96</v>
      </c>
      <c r="H1774" s="3">
        <v>0</v>
      </c>
      <c r="I1774" s="3"/>
      <c r="J1774" s="3"/>
      <c r="K1774" s="3"/>
      <c r="L1774" s="3"/>
      <c r="M1774" s="3"/>
      <c r="N1774" s="3"/>
      <c r="P1774" s="2"/>
      <c r="R1774" s="2"/>
      <c r="T1774" s="2"/>
      <c r="V1774" s="2"/>
    </row>
    <row r="1775" spans="2:22" ht="32.1" customHeight="1" x14ac:dyDescent="0.25">
      <c r="B1775" s="44" t="str">
        <f>_xlfn.CONCAT( VLOOKUP(tbGemLevels[[#This Row],[Name]],tbGems[],MATCH("Prefix",tbGems[#Headers],0),FALSE),".",tbGemLevels[[#This Row],[Level]]," ",tbGemLevels[[#This Row],[Name]])</f>
        <v>6.13.388.13 Vile Toxins Support</v>
      </c>
      <c r="C1775" s="2" t="s">
        <v>180</v>
      </c>
      <c r="D1775" s="3">
        <v>13</v>
      </c>
      <c r="E1775" s="3">
        <v>62</v>
      </c>
      <c r="F1775" s="3">
        <v>0</v>
      </c>
      <c r="G1775" s="3">
        <v>99</v>
      </c>
      <c r="H1775" s="3">
        <v>0</v>
      </c>
      <c r="I1775" s="3"/>
      <c r="J1775" s="3"/>
      <c r="K1775" s="3"/>
      <c r="L1775" s="3"/>
      <c r="M1775" s="3"/>
      <c r="N1775" s="3"/>
      <c r="P1775" s="2"/>
      <c r="R1775" s="2"/>
      <c r="T1775" s="2"/>
      <c r="V1775" s="2"/>
    </row>
    <row r="1776" spans="2:22" ht="32.1" customHeight="1" x14ac:dyDescent="0.25">
      <c r="B1776" s="44" t="str">
        <f>_xlfn.CONCAT( VLOOKUP(tbGemLevels[[#This Row],[Name]],tbGems[],MATCH("Prefix",tbGems[#Headers],0),FALSE),".",tbGemLevels[[#This Row],[Level]]," ",tbGemLevels[[#This Row],[Name]])</f>
        <v>6.13.388.14 Vile Toxins Support</v>
      </c>
      <c r="C1776" s="2" t="s">
        <v>180</v>
      </c>
      <c r="D1776" s="3">
        <v>14</v>
      </c>
      <c r="E1776" s="3">
        <v>64</v>
      </c>
      <c r="F1776" s="3">
        <v>0</v>
      </c>
      <c r="G1776" s="3">
        <v>102</v>
      </c>
      <c r="H1776" s="3">
        <v>0</v>
      </c>
      <c r="I1776" s="3"/>
      <c r="J1776" s="3"/>
      <c r="K1776" s="3"/>
      <c r="L1776" s="3"/>
      <c r="M1776" s="3"/>
      <c r="N1776" s="3"/>
      <c r="P1776" s="2"/>
      <c r="R1776" s="2"/>
      <c r="T1776" s="2"/>
      <c r="V1776" s="2"/>
    </row>
    <row r="1777" spans="2:22" ht="32.1" customHeight="1" x14ac:dyDescent="0.25">
      <c r="B1777" s="44" t="str">
        <f>_xlfn.CONCAT( VLOOKUP(tbGemLevels[[#This Row],[Name]],tbGems[],MATCH("Prefix",tbGems[#Headers],0),FALSE),".",tbGemLevels[[#This Row],[Level]]," ",tbGemLevels[[#This Row],[Name]])</f>
        <v>6.13.388.15 Vile Toxins Support</v>
      </c>
      <c r="C1777" s="2" t="s">
        <v>180</v>
      </c>
      <c r="D1777" s="3">
        <v>15</v>
      </c>
      <c r="E1777" s="3">
        <v>65</v>
      </c>
      <c r="F1777" s="3">
        <v>0</v>
      </c>
      <c r="G1777" s="3">
        <v>103</v>
      </c>
      <c r="H1777" s="3">
        <v>0</v>
      </c>
      <c r="I1777" s="3"/>
      <c r="J1777" s="3"/>
      <c r="K1777" s="3"/>
      <c r="L1777" s="3"/>
      <c r="M1777" s="3"/>
      <c r="N1777" s="3"/>
      <c r="P1777" s="2"/>
      <c r="R1777" s="2"/>
      <c r="T1777" s="2"/>
      <c r="V1777" s="2"/>
    </row>
    <row r="1778" spans="2:22" ht="32.1" customHeight="1" x14ac:dyDescent="0.25">
      <c r="B1778" s="44" t="str">
        <f>_xlfn.CONCAT( VLOOKUP(tbGemLevels[[#This Row],[Name]],tbGems[],MATCH("Prefix",tbGems[#Headers],0),FALSE),".",tbGemLevels[[#This Row],[Level]]," ",tbGemLevels[[#This Row],[Name]])</f>
        <v>6.13.388.16 Vile Toxins Support</v>
      </c>
      <c r="C1778" s="2" t="s">
        <v>180</v>
      </c>
      <c r="D1778" s="3">
        <v>16</v>
      </c>
      <c r="E1778" s="3">
        <v>66</v>
      </c>
      <c r="F1778" s="3">
        <v>0</v>
      </c>
      <c r="G1778" s="3">
        <v>105</v>
      </c>
      <c r="H1778" s="3">
        <v>0</v>
      </c>
      <c r="I1778" s="3"/>
      <c r="J1778" s="3"/>
      <c r="K1778" s="3"/>
      <c r="L1778" s="3"/>
      <c r="M1778" s="3"/>
      <c r="N1778" s="3"/>
      <c r="P1778" s="2"/>
      <c r="R1778" s="2"/>
      <c r="T1778" s="2"/>
      <c r="V1778" s="2"/>
    </row>
    <row r="1779" spans="2:22" ht="32.1" customHeight="1" x14ac:dyDescent="0.25">
      <c r="B1779" s="44" t="str">
        <f>_xlfn.CONCAT( VLOOKUP(tbGemLevels[[#This Row],[Name]],tbGems[],MATCH("Prefix",tbGems[#Headers],0),FALSE),".",tbGemLevels[[#This Row],[Level]]," ",tbGemLevels[[#This Row],[Name]])</f>
        <v>6.13.388.17 Vile Toxins Support</v>
      </c>
      <c r="C1779" s="2" t="s">
        <v>180</v>
      </c>
      <c r="D1779" s="3">
        <v>17</v>
      </c>
      <c r="E1779" s="3">
        <v>67</v>
      </c>
      <c r="F1779" s="3">
        <v>0</v>
      </c>
      <c r="G1779" s="3">
        <v>106</v>
      </c>
      <c r="H1779" s="3">
        <v>0</v>
      </c>
      <c r="I1779" s="3"/>
      <c r="J1779" s="3"/>
      <c r="K1779" s="3"/>
      <c r="L1779" s="3"/>
      <c r="M1779" s="3"/>
      <c r="N1779" s="3"/>
      <c r="P1779" s="2"/>
      <c r="R1779" s="2"/>
      <c r="T1779" s="2"/>
      <c r="V1779" s="2"/>
    </row>
    <row r="1780" spans="2:22" ht="32.1" customHeight="1" x14ac:dyDescent="0.25">
      <c r="B1780" s="44" t="str">
        <f>_xlfn.CONCAT( VLOOKUP(tbGemLevels[[#This Row],[Name]],tbGems[],MATCH("Prefix",tbGems[#Headers],0),FALSE),".",tbGemLevels[[#This Row],[Level]]," ",tbGemLevels[[#This Row],[Name]])</f>
        <v>6.13.388.18 Vile Toxins Support</v>
      </c>
      <c r="C1780" s="2" t="s">
        <v>180</v>
      </c>
      <c r="D1780" s="3">
        <v>18</v>
      </c>
      <c r="E1780" s="3">
        <v>68</v>
      </c>
      <c r="F1780" s="3">
        <v>0</v>
      </c>
      <c r="G1780" s="3">
        <v>108</v>
      </c>
      <c r="H1780" s="3">
        <v>0</v>
      </c>
      <c r="I1780" s="3"/>
      <c r="J1780" s="3"/>
      <c r="K1780" s="3"/>
      <c r="L1780" s="3"/>
      <c r="M1780" s="3"/>
      <c r="N1780" s="3"/>
      <c r="P1780" s="2"/>
      <c r="R1780" s="2"/>
      <c r="T1780" s="2"/>
      <c r="V1780" s="2"/>
    </row>
    <row r="1781" spans="2:22" ht="32.1" customHeight="1" x14ac:dyDescent="0.25">
      <c r="B1781" s="44" t="str">
        <f>_xlfn.CONCAT( VLOOKUP(tbGemLevels[[#This Row],[Name]],tbGems[],MATCH("Prefix",tbGems[#Headers],0),FALSE),".",tbGemLevels[[#This Row],[Level]]," ",tbGemLevels[[#This Row],[Name]])</f>
        <v>6.13.388.19 Vile Toxins Support</v>
      </c>
      <c r="C1781" s="2" t="s">
        <v>180</v>
      </c>
      <c r="D1781" s="3">
        <v>19</v>
      </c>
      <c r="E1781" s="3">
        <v>69</v>
      </c>
      <c r="F1781" s="3">
        <v>0</v>
      </c>
      <c r="G1781" s="3">
        <v>109</v>
      </c>
      <c r="H1781" s="3">
        <v>0</v>
      </c>
      <c r="I1781" s="3"/>
      <c r="J1781" s="3"/>
      <c r="K1781" s="3"/>
      <c r="L1781" s="3"/>
      <c r="M1781" s="3"/>
      <c r="N1781" s="3"/>
      <c r="P1781" s="2"/>
      <c r="R1781" s="2"/>
      <c r="T1781" s="2"/>
      <c r="V1781" s="2"/>
    </row>
    <row r="1782" spans="2:22" ht="32.1" customHeight="1" x14ac:dyDescent="0.25">
      <c r="B1782" s="44" t="str">
        <f>_xlfn.CONCAT( VLOOKUP(tbGemLevels[[#This Row],[Name]],tbGems[],MATCH("Prefix",tbGems[#Headers],0),FALSE),".",tbGemLevels[[#This Row],[Level]]," ",tbGemLevels[[#This Row],[Name]])</f>
        <v>6.13.388.20 Vile Toxins Support</v>
      </c>
      <c r="C1782" s="2" t="s">
        <v>180</v>
      </c>
      <c r="D1782" s="3">
        <v>20</v>
      </c>
      <c r="E1782" s="3">
        <v>70</v>
      </c>
      <c r="F1782" s="3">
        <v>0</v>
      </c>
      <c r="G1782" s="3">
        <v>111</v>
      </c>
      <c r="H1782" s="3">
        <v>0</v>
      </c>
      <c r="I1782" s="3"/>
      <c r="J1782" s="3"/>
      <c r="K1782" s="3"/>
      <c r="L1782" s="3"/>
      <c r="M1782" s="3"/>
      <c r="N1782" s="3"/>
      <c r="P1782" s="2"/>
      <c r="R1782" s="2"/>
      <c r="T1782" s="2"/>
      <c r="V1782" s="2"/>
    </row>
    <row r="1783" spans="2:22" ht="32.1" customHeight="1" x14ac:dyDescent="0.25">
      <c r="B1783" s="44" t="str">
        <f>_xlfn.CONCAT( VLOOKUP(tbGemLevels[[#This Row],[Name]],tbGems[],MATCH("Prefix",tbGems[#Headers],0),FALSE),".",tbGemLevels[[#This Row],[Level]]," ",tbGemLevels[[#This Row],[Name]])</f>
        <v>6.13.388.21 Vile Toxins Support</v>
      </c>
      <c r="C1783" s="2" t="s">
        <v>180</v>
      </c>
      <c r="D1783" s="3">
        <v>21</v>
      </c>
      <c r="E1783" s="3">
        <v>72</v>
      </c>
      <c r="F1783" s="3">
        <v>0</v>
      </c>
      <c r="G1783" s="3">
        <v>114</v>
      </c>
      <c r="H1783" s="3">
        <v>0</v>
      </c>
      <c r="I1783" s="3"/>
      <c r="J1783" s="3"/>
      <c r="K1783" s="3"/>
      <c r="L1783" s="3"/>
      <c r="M1783" s="3"/>
      <c r="N1783" s="3"/>
      <c r="P1783" s="2"/>
      <c r="R1783" s="2"/>
      <c r="T1783" s="2"/>
      <c r="V1783" s="2"/>
    </row>
    <row r="1784" spans="2:22" ht="32.1" customHeight="1" x14ac:dyDescent="0.25">
      <c r="B1784" s="44" t="str">
        <f>_xlfn.CONCAT( VLOOKUP(tbGemLevels[[#This Row],[Name]],tbGems[],MATCH("Prefix",tbGems[#Headers],0),FALSE),".",tbGemLevels[[#This Row],[Level]]," ",tbGemLevels[[#This Row],[Name]])</f>
        <v>6.13.388.22 Vile Toxins Support</v>
      </c>
      <c r="C1784" s="2" t="s">
        <v>180</v>
      </c>
      <c r="D1784" s="3">
        <v>22</v>
      </c>
      <c r="E1784" s="3">
        <v>74</v>
      </c>
      <c r="F1784" s="3">
        <v>0</v>
      </c>
      <c r="G1784" s="3" t="s">
        <v>269</v>
      </c>
      <c r="H1784" s="3">
        <v>0</v>
      </c>
      <c r="I1784" s="3"/>
      <c r="J1784" s="3"/>
      <c r="K1784" s="3"/>
      <c r="L1784" s="3"/>
      <c r="M1784" s="3"/>
      <c r="N1784" s="3"/>
      <c r="P1784" s="2"/>
      <c r="R1784" s="2"/>
      <c r="T1784" s="2"/>
      <c r="V1784" s="2"/>
    </row>
    <row r="1785" spans="2:22" ht="32.1" customHeight="1" x14ac:dyDescent="0.25">
      <c r="B1785" s="44" t="str">
        <f>_xlfn.CONCAT( VLOOKUP(tbGemLevels[[#This Row],[Name]],tbGems[],MATCH("Prefix",tbGems[#Headers],0),FALSE),".",tbGemLevels[[#This Row],[Level]]," ",tbGemLevels[[#This Row],[Name]])</f>
        <v>6.13.388.23 Vile Toxins Support</v>
      </c>
      <c r="C1785" s="2" t="s">
        <v>180</v>
      </c>
      <c r="D1785" s="3">
        <v>23</v>
      </c>
      <c r="E1785" s="3">
        <v>76</v>
      </c>
      <c r="F1785" s="3">
        <v>0</v>
      </c>
      <c r="G1785" s="3" t="s">
        <v>269</v>
      </c>
      <c r="H1785" s="3">
        <v>0</v>
      </c>
      <c r="I1785" s="3"/>
      <c r="J1785" s="3"/>
      <c r="K1785" s="3"/>
      <c r="L1785" s="3"/>
      <c r="M1785" s="3"/>
      <c r="N1785" s="3"/>
      <c r="P1785" s="2"/>
      <c r="R1785" s="2"/>
      <c r="T1785" s="2"/>
      <c r="V1785" s="2"/>
    </row>
    <row r="1786" spans="2:22" ht="32.1" customHeight="1" x14ac:dyDescent="0.25">
      <c r="B1786" s="44" t="str">
        <f>_xlfn.CONCAT( VLOOKUP(tbGemLevels[[#This Row],[Name]],tbGems[],MATCH("Prefix",tbGems[#Headers],0),FALSE),".",tbGemLevels[[#This Row],[Level]]," ",tbGemLevels[[#This Row],[Name]])</f>
        <v>6.13.388.24 Vile Toxins Support</v>
      </c>
      <c r="C1786" s="2" t="s">
        <v>180</v>
      </c>
      <c r="D1786" s="3">
        <v>24</v>
      </c>
      <c r="E1786" s="3">
        <v>78</v>
      </c>
      <c r="F1786" s="3">
        <v>0</v>
      </c>
      <c r="G1786" s="3" t="s">
        <v>269</v>
      </c>
      <c r="H1786" s="3">
        <v>0</v>
      </c>
      <c r="I1786" s="3"/>
      <c r="J1786" s="3"/>
      <c r="K1786" s="3"/>
      <c r="L1786" s="3"/>
      <c r="M1786" s="3"/>
      <c r="N1786" s="3"/>
      <c r="P1786" s="2"/>
      <c r="R1786" s="2"/>
      <c r="T1786" s="2"/>
      <c r="V1786" s="2"/>
    </row>
    <row r="1787" spans="2:22" ht="32.1" customHeight="1" x14ac:dyDescent="0.25">
      <c r="B1787" s="44" t="str">
        <f>_xlfn.CONCAT( VLOOKUP(tbGemLevels[[#This Row],[Name]],tbGems[],MATCH("Prefix",tbGems[#Headers],0),FALSE),".",tbGemLevels[[#This Row],[Level]]," ",tbGemLevels[[#This Row],[Name]])</f>
        <v>6.13.388.25 Vile Toxins Support</v>
      </c>
      <c r="C1787" s="2" t="s">
        <v>180</v>
      </c>
      <c r="D1787" s="3">
        <v>25</v>
      </c>
      <c r="E1787" s="3">
        <v>80</v>
      </c>
      <c r="F1787" s="3">
        <v>0</v>
      </c>
      <c r="G1787" s="3" t="s">
        <v>269</v>
      </c>
      <c r="H1787" s="3">
        <v>0</v>
      </c>
      <c r="I1787" s="3"/>
      <c r="J1787" s="3"/>
      <c r="K1787" s="3"/>
      <c r="L1787" s="3"/>
      <c r="M1787" s="3"/>
      <c r="N1787" s="3"/>
      <c r="P1787" s="2"/>
      <c r="R1787" s="2"/>
      <c r="T1787" s="2"/>
      <c r="V1787" s="2"/>
    </row>
    <row r="1788" spans="2:22" ht="32.1" customHeight="1" x14ac:dyDescent="0.25">
      <c r="B1788" s="44" t="str">
        <f>_xlfn.CONCAT( VLOOKUP(tbGemLevels[[#This Row],[Name]],tbGems[],MATCH("Prefix",tbGems[#Headers],0),FALSE),".",tbGemLevels[[#This Row],[Level]]," ",tbGemLevels[[#This Row],[Name]])</f>
        <v>6.13.388.26 Vile Toxins Support</v>
      </c>
      <c r="C1788" s="2" t="s">
        <v>180</v>
      </c>
      <c r="D1788" s="3">
        <v>26</v>
      </c>
      <c r="E1788" s="3">
        <v>82</v>
      </c>
      <c r="F1788" s="3">
        <v>0</v>
      </c>
      <c r="G1788" s="3" t="s">
        <v>269</v>
      </c>
      <c r="H1788" s="3">
        <v>0</v>
      </c>
      <c r="I1788" s="3"/>
      <c r="J1788" s="3"/>
      <c r="K1788" s="3"/>
      <c r="L1788" s="3"/>
      <c r="M1788" s="3"/>
      <c r="N1788" s="3"/>
      <c r="P1788" s="2"/>
      <c r="R1788" s="2"/>
      <c r="T1788" s="2"/>
      <c r="V1788" s="2"/>
    </row>
    <row r="1789" spans="2:22" ht="32.1" customHeight="1" x14ac:dyDescent="0.25">
      <c r="B1789" s="44" t="str">
        <f>_xlfn.CONCAT( VLOOKUP(tbGemLevels[[#This Row],[Name]],tbGems[],MATCH("Prefix",tbGems[#Headers],0),FALSE),".",tbGemLevels[[#This Row],[Level]]," ",tbGemLevels[[#This Row],[Name]])</f>
        <v>6.13.388.27 Vile Toxins Support</v>
      </c>
      <c r="C1789" s="2" t="s">
        <v>180</v>
      </c>
      <c r="D1789" s="3">
        <v>27</v>
      </c>
      <c r="E1789" s="3">
        <v>84</v>
      </c>
      <c r="F1789" s="3">
        <v>0</v>
      </c>
      <c r="G1789" s="3" t="s">
        <v>269</v>
      </c>
      <c r="H1789" s="3">
        <v>0</v>
      </c>
      <c r="I1789" s="3"/>
      <c r="J1789" s="3"/>
      <c r="K1789" s="3"/>
      <c r="L1789" s="3"/>
      <c r="M1789" s="3"/>
      <c r="N1789" s="3"/>
      <c r="P1789" s="2"/>
      <c r="R1789" s="2"/>
      <c r="T1789" s="2"/>
      <c r="V1789" s="2"/>
    </row>
    <row r="1790" spans="2:22" ht="32.1" customHeight="1" x14ac:dyDescent="0.25">
      <c r="B1790" s="44" t="str">
        <f>_xlfn.CONCAT( VLOOKUP(tbGemLevels[[#This Row],[Name]],tbGems[],MATCH("Prefix",tbGems[#Headers],0),FALSE),".",tbGemLevels[[#This Row],[Level]]," ",tbGemLevels[[#This Row],[Name]])</f>
        <v>6.13.388.28 Vile Toxins Support</v>
      </c>
      <c r="C1790" s="2" t="s">
        <v>180</v>
      </c>
      <c r="D1790" s="3">
        <v>28</v>
      </c>
      <c r="E1790" s="3">
        <v>86</v>
      </c>
      <c r="F1790" s="3">
        <v>0</v>
      </c>
      <c r="G1790" s="3" t="s">
        <v>269</v>
      </c>
      <c r="H1790" s="3">
        <v>0</v>
      </c>
      <c r="I1790" s="3"/>
      <c r="J1790" s="3"/>
      <c r="K1790" s="3"/>
      <c r="L1790" s="3"/>
      <c r="M1790" s="3"/>
      <c r="N1790" s="3"/>
      <c r="P1790" s="2"/>
      <c r="R1790" s="2"/>
      <c r="T1790" s="2"/>
      <c r="V1790" s="2"/>
    </row>
    <row r="1791" spans="2:22" ht="32.1" customHeight="1" x14ac:dyDescent="0.25">
      <c r="B1791" s="44" t="str">
        <f>_xlfn.CONCAT( VLOOKUP(tbGemLevels[[#This Row],[Name]],tbGems[],MATCH("Prefix",tbGems[#Headers],0),FALSE),".",tbGemLevels[[#This Row],[Level]]," ",tbGemLevels[[#This Row],[Name]])</f>
        <v>6.13.388.29 Vile Toxins Support</v>
      </c>
      <c r="C1791" s="2" t="s">
        <v>180</v>
      </c>
      <c r="D1791" s="3">
        <v>29</v>
      </c>
      <c r="E1791" s="3">
        <v>88</v>
      </c>
      <c r="F1791" s="3">
        <v>0</v>
      </c>
      <c r="G1791" s="3" t="s">
        <v>269</v>
      </c>
      <c r="H1791" s="3">
        <v>0</v>
      </c>
      <c r="I1791" s="3"/>
      <c r="J1791" s="3"/>
      <c r="K1791" s="3"/>
      <c r="L1791" s="3"/>
      <c r="M1791" s="3"/>
      <c r="N1791" s="3"/>
      <c r="P1791" s="2"/>
      <c r="R1791" s="2"/>
      <c r="T1791" s="2"/>
      <c r="V1791" s="2"/>
    </row>
    <row r="1792" spans="2:22" ht="32.1" customHeight="1" x14ac:dyDescent="0.25">
      <c r="B1792" s="44" t="str">
        <f>_xlfn.CONCAT( VLOOKUP(tbGemLevels[[#This Row],[Name]],tbGems[],MATCH("Prefix",tbGems[#Headers],0),FALSE),".",tbGemLevels[[#This Row],[Level]]," ",tbGemLevels[[#This Row],[Name]])</f>
        <v>6.13.388.30 Vile Toxins Support</v>
      </c>
      <c r="C1792" s="2" t="s">
        <v>180</v>
      </c>
      <c r="D1792" s="3">
        <v>30</v>
      </c>
      <c r="E1792" s="3">
        <v>90</v>
      </c>
      <c r="F1792" s="3">
        <v>0</v>
      </c>
      <c r="G1792" s="3" t="s">
        <v>269</v>
      </c>
      <c r="H1792" s="3">
        <v>0</v>
      </c>
      <c r="I1792" s="3"/>
      <c r="J1792" s="3"/>
      <c r="K1792" s="3"/>
      <c r="L1792" s="3"/>
      <c r="M1792" s="3"/>
      <c r="N1792" s="3"/>
      <c r="P1792" s="2"/>
      <c r="R1792" s="2"/>
      <c r="T1792" s="2"/>
      <c r="V1792" s="2"/>
    </row>
    <row r="1793" spans="2:22" ht="32.1" customHeight="1" x14ac:dyDescent="0.25">
      <c r="B1793" s="44" t="str">
        <f>_xlfn.CONCAT( VLOOKUP(tbGemLevels[[#This Row],[Name]],tbGems[],MATCH("Prefix",tbGems[#Headers],0),FALSE),".",tbGemLevels[[#This Row],[Level]]," ",tbGemLevels[[#This Row],[Name]])</f>
        <v>6.13.388.31 Vile Toxins Support</v>
      </c>
      <c r="C1793" s="2" t="s">
        <v>180</v>
      </c>
      <c r="D1793" s="3">
        <v>31</v>
      </c>
      <c r="E1793" s="3">
        <v>91</v>
      </c>
      <c r="F1793" s="3">
        <v>0</v>
      </c>
      <c r="G1793" s="3" t="s">
        <v>269</v>
      </c>
      <c r="H1793" s="3">
        <v>0</v>
      </c>
      <c r="I1793" s="3"/>
      <c r="J1793" s="3"/>
      <c r="K1793" s="3"/>
      <c r="L1793" s="3"/>
      <c r="M1793" s="3"/>
      <c r="N1793" s="3"/>
      <c r="P1793" s="2"/>
      <c r="R1793" s="2"/>
      <c r="T1793" s="2"/>
      <c r="V1793" s="2"/>
    </row>
    <row r="1794" spans="2:22" ht="32.1" customHeight="1" x14ac:dyDescent="0.25">
      <c r="B1794" s="44" t="str">
        <f>_xlfn.CONCAT( VLOOKUP(tbGemLevels[[#This Row],[Name]],tbGems[],MATCH("Prefix",tbGems[#Headers],0),FALSE),".",tbGemLevels[[#This Row],[Level]]," ",tbGemLevels[[#This Row],[Name]])</f>
        <v>6.13.388.32 Vile Toxins Support</v>
      </c>
      <c r="C1794" s="2" t="s">
        <v>180</v>
      </c>
      <c r="D1794" s="3">
        <v>32</v>
      </c>
      <c r="E1794" s="3">
        <v>92</v>
      </c>
      <c r="F1794" s="3">
        <v>0</v>
      </c>
      <c r="G1794" s="3" t="s">
        <v>269</v>
      </c>
      <c r="H1794" s="3">
        <v>0</v>
      </c>
      <c r="I1794" s="3"/>
      <c r="J1794" s="3"/>
      <c r="K1794" s="3"/>
      <c r="L1794" s="3"/>
      <c r="M1794" s="3"/>
      <c r="N1794" s="3"/>
      <c r="P1794" s="2"/>
      <c r="R1794" s="2"/>
      <c r="T1794" s="2"/>
      <c r="V1794" s="2"/>
    </row>
    <row r="1795" spans="2:22" ht="32.1" customHeight="1" x14ac:dyDescent="0.25">
      <c r="B1795" s="44" t="str">
        <f>_xlfn.CONCAT( VLOOKUP(tbGemLevels[[#This Row],[Name]],tbGems[],MATCH("Prefix",tbGems[#Headers],0),FALSE),".",tbGemLevels[[#This Row],[Level]]," ",tbGemLevels[[#This Row],[Name]])</f>
        <v>6.13.388.33 Vile Toxins Support</v>
      </c>
      <c r="C1795" s="2" t="s">
        <v>180</v>
      </c>
      <c r="D1795" s="3">
        <v>33</v>
      </c>
      <c r="E1795" s="3">
        <v>93</v>
      </c>
      <c r="F1795" s="3">
        <v>0</v>
      </c>
      <c r="G1795" s="3" t="s">
        <v>269</v>
      </c>
      <c r="H1795" s="3">
        <v>0</v>
      </c>
      <c r="I1795" s="3"/>
      <c r="J1795" s="3"/>
      <c r="K1795" s="3"/>
      <c r="L1795" s="3"/>
      <c r="M1795" s="3"/>
      <c r="N1795" s="3"/>
      <c r="P1795" s="2"/>
      <c r="R1795" s="2"/>
      <c r="T1795" s="2"/>
      <c r="V1795" s="2"/>
    </row>
    <row r="1796" spans="2:22" ht="32.1" customHeight="1" x14ac:dyDescent="0.25">
      <c r="B1796" s="44" t="str">
        <f>_xlfn.CONCAT( VLOOKUP(tbGemLevels[[#This Row],[Name]],tbGems[],MATCH("Prefix",tbGems[#Headers],0),FALSE),".",tbGemLevels[[#This Row],[Level]]," ",tbGemLevels[[#This Row],[Name]])</f>
        <v>6.13.388.34 Vile Toxins Support</v>
      </c>
      <c r="C1796" s="2" t="s">
        <v>180</v>
      </c>
      <c r="D1796" s="3">
        <v>34</v>
      </c>
      <c r="E1796" s="3">
        <v>94</v>
      </c>
      <c r="F1796" s="3">
        <v>0</v>
      </c>
      <c r="G1796" s="3" t="s">
        <v>269</v>
      </c>
      <c r="H1796" s="3">
        <v>0</v>
      </c>
      <c r="I1796" s="3"/>
      <c r="J1796" s="3"/>
      <c r="K1796" s="3"/>
      <c r="L1796" s="3"/>
      <c r="M1796" s="3"/>
      <c r="N1796" s="3"/>
      <c r="P1796" s="2"/>
      <c r="R1796" s="2"/>
      <c r="T1796" s="2"/>
      <c r="V1796" s="2"/>
    </row>
    <row r="1797" spans="2:22" ht="32.1" customHeight="1" x14ac:dyDescent="0.25">
      <c r="B1797" s="44" t="str">
        <f>_xlfn.CONCAT( VLOOKUP(tbGemLevels[[#This Row],[Name]],tbGems[],MATCH("Prefix",tbGems[#Headers],0),FALSE),".",tbGemLevels[[#This Row],[Level]]," ",tbGemLevels[[#This Row],[Name]])</f>
        <v>6.13.388.35 Vile Toxins Support</v>
      </c>
      <c r="C1797" s="2" t="s">
        <v>180</v>
      </c>
      <c r="D1797" s="3">
        <v>35</v>
      </c>
      <c r="E1797" s="3">
        <v>95</v>
      </c>
      <c r="F1797" s="3">
        <v>0</v>
      </c>
      <c r="G1797" s="3" t="s">
        <v>269</v>
      </c>
      <c r="H1797" s="3">
        <v>0</v>
      </c>
      <c r="I1797" s="3"/>
      <c r="J1797" s="3"/>
      <c r="K1797" s="3"/>
      <c r="L1797" s="3"/>
      <c r="M1797" s="3"/>
      <c r="N1797" s="3"/>
      <c r="P1797" s="2"/>
      <c r="R1797" s="2"/>
      <c r="T1797" s="2"/>
      <c r="V1797" s="2"/>
    </row>
    <row r="1798" spans="2:22" ht="32.1" customHeight="1" x14ac:dyDescent="0.25">
      <c r="B1798" s="44" t="str">
        <f>_xlfn.CONCAT( VLOOKUP(tbGemLevels[[#This Row],[Name]],tbGems[],MATCH("Prefix",tbGems[#Headers],0),FALSE),".",tbGemLevels[[#This Row],[Level]]," ",tbGemLevels[[#This Row],[Name]])</f>
        <v>6.13.388.36 Vile Toxins Support</v>
      </c>
      <c r="C1798" s="2" t="s">
        <v>180</v>
      </c>
      <c r="D1798" s="3">
        <v>36</v>
      </c>
      <c r="E1798" s="3">
        <v>96</v>
      </c>
      <c r="F1798" s="3">
        <v>0</v>
      </c>
      <c r="G1798" s="3" t="s">
        <v>269</v>
      </c>
      <c r="H1798" s="3">
        <v>0</v>
      </c>
      <c r="I1798" s="3"/>
      <c r="J1798" s="3"/>
      <c r="K1798" s="3"/>
      <c r="L1798" s="3"/>
      <c r="M1798" s="3"/>
      <c r="N1798" s="3"/>
      <c r="P1798" s="2"/>
      <c r="R1798" s="2"/>
      <c r="T1798" s="2"/>
      <c r="V1798" s="2"/>
    </row>
    <row r="1799" spans="2:22" ht="32.1" customHeight="1" x14ac:dyDescent="0.25">
      <c r="B1799" s="44" t="str">
        <f>_xlfn.CONCAT( VLOOKUP(tbGemLevels[[#This Row],[Name]],tbGems[],MATCH("Prefix",tbGems[#Headers],0),FALSE),".",tbGemLevels[[#This Row],[Level]]," ",tbGemLevels[[#This Row],[Name]])</f>
        <v>6.13.388.37 Vile Toxins Support</v>
      </c>
      <c r="C1799" s="2" t="s">
        <v>180</v>
      </c>
      <c r="D1799" s="3">
        <v>37</v>
      </c>
      <c r="E1799" s="3">
        <v>97</v>
      </c>
      <c r="F1799" s="3">
        <v>0</v>
      </c>
      <c r="G1799" s="3" t="s">
        <v>269</v>
      </c>
      <c r="H1799" s="3">
        <v>0</v>
      </c>
      <c r="I1799" s="3"/>
      <c r="J1799" s="3"/>
      <c r="K1799" s="3"/>
      <c r="L1799" s="3"/>
      <c r="M1799" s="3"/>
      <c r="N1799" s="3"/>
      <c r="P1799" s="2"/>
      <c r="R1799" s="2"/>
      <c r="T1799" s="2"/>
      <c r="V1799" s="2"/>
    </row>
    <row r="1800" spans="2:22" ht="32.1" customHeight="1" x14ac:dyDescent="0.25">
      <c r="B1800" s="44" t="str">
        <f>_xlfn.CONCAT( VLOOKUP(tbGemLevels[[#This Row],[Name]],tbGems[],MATCH("Prefix",tbGems[#Headers],0),FALSE),".",tbGemLevels[[#This Row],[Level]]," ",tbGemLevels[[#This Row],[Name]])</f>
        <v>6.13.388.38 Vile Toxins Support</v>
      </c>
      <c r="C1800" s="2" t="s">
        <v>180</v>
      </c>
      <c r="D1800" s="3">
        <v>38</v>
      </c>
      <c r="E1800" s="3">
        <v>98</v>
      </c>
      <c r="F1800" s="3">
        <v>0</v>
      </c>
      <c r="G1800" s="3" t="s">
        <v>269</v>
      </c>
      <c r="H1800" s="3">
        <v>0</v>
      </c>
      <c r="I1800" s="3"/>
      <c r="J1800" s="3"/>
      <c r="K1800" s="3"/>
      <c r="L1800" s="3"/>
      <c r="M1800" s="3"/>
      <c r="N1800" s="3"/>
      <c r="P1800" s="2"/>
      <c r="R1800" s="2"/>
      <c r="T1800" s="2"/>
      <c r="V1800" s="2"/>
    </row>
    <row r="1801" spans="2:22" ht="32.1" customHeight="1" x14ac:dyDescent="0.25">
      <c r="B1801" s="44" t="str">
        <f>_xlfn.CONCAT( VLOOKUP(tbGemLevels[[#This Row],[Name]],tbGems[],MATCH("Prefix",tbGems[#Headers],0),FALSE),".",tbGemLevels[[#This Row],[Level]]," ",tbGemLevels[[#This Row],[Name]])</f>
        <v>6.13.388.39 Vile Toxins Support</v>
      </c>
      <c r="C1801" s="2" t="s">
        <v>180</v>
      </c>
      <c r="D1801" s="3">
        <v>39</v>
      </c>
      <c r="E1801" s="3">
        <v>99</v>
      </c>
      <c r="F1801" s="3">
        <v>0</v>
      </c>
      <c r="G1801" s="3" t="s">
        <v>269</v>
      </c>
      <c r="H1801" s="3">
        <v>0</v>
      </c>
      <c r="I1801" s="3"/>
      <c r="J1801" s="3"/>
      <c r="K1801" s="3"/>
      <c r="L1801" s="3"/>
      <c r="M1801" s="3"/>
      <c r="N1801" s="3"/>
      <c r="P1801" s="2"/>
      <c r="R1801" s="2"/>
      <c r="T1801" s="2"/>
      <c r="V1801" s="2"/>
    </row>
    <row r="1802" spans="2:22" ht="32.1" customHeight="1" x14ac:dyDescent="0.25">
      <c r="B1802" s="44" t="str">
        <f>_xlfn.CONCAT( VLOOKUP(tbGemLevels[[#This Row],[Name]],tbGems[],MATCH("Prefix",tbGems[#Headers],0),FALSE),".",tbGemLevels[[#This Row],[Level]]," ",tbGemLevels[[#This Row],[Name]])</f>
        <v>6.13.388.40 Vile Toxins Support</v>
      </c>
      <c r="C1802" s="2" t="s">
        <v>180</v>
      </c>
      <c r="D1802" s="3">
        <v>40</v>
      </c>
      <c r="E1802" s="3">
        <v>100</v>
      </c>
      <c r="F1802" s="3">
        <v>0</v>
      </c>
      <c r="G1802" s="3" t="s">
        <v>269</v>
      </c>
      <c r="H1802" s="3">
        <v>0</v>
      </c>
      <c r="I1802" s="3"/>
      <c r="J1802" s="3"/>
      <c r="K1802" s="3"/>
      <c r="L1802" s="3"/>
      <c r="M1802" s="3"/>
      <c r="N1802" s="3"/>
      <c r="P1802" s="2"/>
      <c r="R1802" s="2"/>
      <c r="T1802" s="2"/>
      <c r="V1802" s="2"/>
    </row>
    <row r="1803" spans="2:22" ht="32.1" customHeight="1" x14ac:dyDescent="0.25">
      <c r="B1803" s="44" t="str">
        <f>_xlfn.CONCAT( VLOOKUP(tbGemLevels[[#This Row],[Name]],tbGems[],MATCH("Prefix",tbGems[#Headers],0),FALSE),".",tbGemLevels[[#This Row],[Level]]," ",tbGemLevels[[#This Row],[Name]])</f>
        <v>6.12.335.1 Smite</v>
      </c>
      <c r="C1803" s="2" t="s">
        <v>856</v>
      </c>
      <c r="D1803" s="3">
        <v>1</v>
      </c>
      <c r="E1803" s="3">
        <v>1</v>
      </c>
      <c r="F1803" s="3">
        <v>0</v>
      </c>
      <c r="G1803" s="3">
        <v>0</v>
      </c>
      <c r="H1803" s="3">
        <v>0</v>
      </c>
      <c r="I1803" s="3"/>
      <c r="J1803" s="3"/>
      <c r="K1803" s="3"/>
      <c r="L1803" s="3"/>
      <c r="M1803" s="3"/>
      <c r="N1803" s="3"/>
      <c r="P1803" s="2"/>
      <c r="R1803" s="2"/>
      <c r="T1803" s="2"/>
      <c r="V1803" s="2"/>
    </row>
    <row r="1804" spans="2:22" ht="32.1" customHeight="1" x14ac:dyDescent="0.25">
      <c r="B1804" s="44" t="str">
        <f>_xlfn.CONCAT( VLOOKUP(tbGemLevels[[#This Row],[Name]],tbGems[],MATCH("Prefix",tbGems[#Headers],0),FALSE),".",tbGemLevels[[#This Row],[Level]]," ",tbGemLevels[[#This Row],[Name]])</f>
        <v>6.12.335.2 Smite</v>
      </c>
      <c r="C1804" s="2" t="s">
        <v>856</v>
      </c>
      <c r="D1804" s="3">
        <v>2</v>
      </c>
      <c r="E1804" s="3">
        <v>2</v>
      </c>
      <c r="F1804" s="3">
        <v>0</v>
      </c>
      <c r="G1804" s="3">
        <v>0</v>
      </c>
      <c r="H1804" s="3">
        <v>0</v>
      </c>
      <c r="I1804" s="3"/>
      <c r="J1804" s="3"/>
      <c r="K1804" s="3"/>
      <c r="L1804" s="3"/>
      <c r="M1804" s="3"/>
      <c r="N1804" s="3"/>
      <c r="P1804" s="2"/>
      <c r="R1804" s="2"/>
      <c r="T1804" s="2"/>
      <c r="V1804" s="2"/>
    </row>
    <row r="1805" spans="2:22" ht="32.1" customHeight="1" x14ac:dyDescent="0.25">
      <c r="B1805" s="44" t="str">
        <f>_xlfn.CONCAT( VLOOKUP(tbGemLevels[[#This Row],[Name]],tbGems[],MATCH("Prefix",tbGems[#Headers],0),FALSE),".",tbGemLevels[[#This Row],[Level]]," ",tbGemLevels[[#This Row],[Name]])</f>
        <v>6.12.335.3 Smite</v>
      </c>
      <c r="C1805" s="2" t="s">
        <v>856</v>
      </c>
      <c r="D1805" s="3">
        <v>3</v>
      </c>
      <c r="E1805" s="3">
        <v>4</v>
      </c>
      <c r="F1805" s="3">
        <v>0</v>
      </c>
      <c r="G1805" s="3">
        <v>0</v>
      </c>
      <c r="H1805" s="3">
        <v>0</v>
      </c>
      <c r="I1805" s="3"/>
      <c r="J1805" s="3"/>
      <c r="K1805" s="3"/>
      <c r="L1805" s="3"/>
      <c r="M1805" s="3"/>
      <c r="N1805" s="3"/>
      <c r="P1805" s="2"/>
      <c r="R1805" s="2"/>
      <c r="T1805" s="2"/>
      <c r="V1805" s="2"/>
    </row>
    <row r="1806" spans="2:22" ht="32.1" customHeight="1" x14ac:dyDescent="0.25">
      <c r="B1806" s="44" t="str">
        <f>_xlfn.CONCAT( VLOOKUP(tbGemLevels[[#This Row],[Name]],tbGems[],MATCH("Prefix",tbGems[#Headers],0),FALSE),".",tbGemLevels[[#This Row],[Level]]," ",tbGemLevels[[#This Row],[Name]])</f>
        <v>6.12.335.4 Smite</v>
      </c>
      <c r="C1806" s="2" t="s">
        <v>856</v>
      </c>
      <c r="D1806" s="3">
        <v>4</v>
      </c>
      <c r="E1806" s="3">
        <v>7</v>
      </c>
      <c r="F1806" s="3">
        <v>14</v>
      </c>
      <c r="G1806" s="3">
        <v>0</v>
      </c>
      <c r="H1806" s="3">
        <v>0</v>
      </c>
      <c r="I1806" s="3"/>
      <c r="J1806" s="3"/>
      <c r="K1806" s="3"/>
      <c r="L1806" s="3"/>
      <c r="M1806" s="3"/>
      <c r="N1806" s="3"/>
      <c r="P1806" s="2"/>
      <c r="R1806" s="2"/>
      <c r="T1806" s="2"/>
      <c r="V1806" s="2"/>
    </row>
    <row r="1807" spans="2:22" ht="32.1" customHeight="1" x14ac:dyDescent="0.25">
      <c r="B1807" s="44" t="str">
        <f>_xlfn.CONCAT( VLOOKUP(tbGemLevels[[#This Row],[Name]],tbGems[],MATCH("Prefix",tbGems[#Headers],0),FALSE),".",tbGemLevels[[#This Row],[Level]]," ",tbGemLevels[[#This Row],[Name]])</f>
        <v>6.12.335.5 Smite</v>
      </c>
      <c r="C1807" s="2" t="s">
        <v>856</v>
      </c>
      <c r="D1807" s="3">
        <v>5</v>
      </c>
      <c r="E1807" s="3">
        <v>11</v>
      </c>
      <c r="F1807" s="3">
        <v>19</v>
      </c>
      <c r="G1807" s="3">
        <v>0</v>
      </c>
      <c r="H1807" s="3">
        <v>0</v>
      </c>
      <c r="I1807" s="3"/>
      <c r="J1807" s="3"/>
      <c r="K1807" s="3"/>
      <c r="L1807" s="3"/>
      <c r="M1807" s="3"/>
      <c r="N1807" s="3"/>
      <c r="P1807" s="2"/>
      <c r="R1807" s="2"/>
      <c r="T1807" s="2"/>
      <c r="V1807" s="2"/>
    </row>
    <row r="1808" spans="2:22" ht="32.1" customHeight="1" x14ac:dyDescent="0.25">
      <c r="B1808" s="44" t="str">
        <f>_xlfn.CONCAT( VLOOKUP(tbGemLevels[[#This Row],[Name]],tbGems[],MATCH("Prefix",tbGems[#Headers],0),FALSE),".",tbGemLevels[[#This Row],[Level]]," ",tbGemLevels[[#This Row],[Name]])</f>
        <v>6.12.335.6 Smite</v>
      </c>
      <c r="C1808" s="2" t="s">
        <v>856</v>
      </c>
      <c r="D1808" s="3">
        <v>6</v>
      </c>
      <c r="E1808" s="3">
        <v>16</v>
      </c>
      <c r="F1808" s="3">
        <v>26</v>
      </c>
      <c r="G1808" s="3">
        <v>0</v>
      </c>
      <c r="H1808" s="3">
        <v>18</v>
      </c>
      <c r="I1808" s="3"/>
      <c r="J1808" s="3"/>
      <c r="K1808" s="3"/>
      <c r="L1808" s="3"/>
      <c r="M1808" s="3"/>
      <c r="N1808" s="3"/>
      <c r="P1808" s="2"/>
      <c r="R1808" s="2"/>
      <c r="T1808" s="2"/>
      <c r="V1808" s="2"/>
    </row>
    <row r="1809" spans="2:22" ht="32.1" customHeight="1" x14ac:dyDescent="0.25">
      <c r="B1809" s="44" t="str">
        <f>_xlfn.CONCAT( VLOOKUP(tbGemLevels[[#This Row],[Name]],tbGems[],MATCH("Prefix",tbGems[#Headers],0),FALSE),".",tbGemLevels[[#This Row],[Level]]," ",tbGemLevels[[#This Row],[Name]])</f>
        <v>6.12.335.7 Smite</v>
      </c>
      <c r="C1809" s="2" t="s">
        <v>856</v>
      </c>
      <c r="D1809" s="3">
        <v>7</v>
      </c>
      <c r="E1809" s="3">
        <v>20</v>
      </c>
      <c r="F1809" s="3">
        <v>31</v>
      </c>
      <c r="G1809" s="3">
        <v>0</v>
      </c>
      <c r="H1809" s="3">
        <v>22</v>
      </c>
      <c r="I1809" s="3"/>
      <c r="J1809" s="3"/>
      <c r="K1809" s="3"/>
      <c r="L1809" s="3"/>
      <c r="M1809" s="3"/>
      <c r="N1809" s="3"/>
      <c r="P1809" s="2"/>
      <c r="R1809" s="2"/>
      <c r="T1809" s="2"/>
      <c r="V1809" s="2"/>
    </row>
    <row r="1810" spans="2:22" ht="32.1" customHeight="1" x14ac:dyDescent="0.25">
      <c r="B1810" s="44" t="str">
        <f>_xlfn.CONCAT( VLOOKUP(tbGemLevels[[#This Row],[Name]],tbGems[],MATCH("Prefix",tbGems[#Headers],0),FALSE),".",tbGemLevels[[#This Row],[Level]]," ",tbGemLevels[[#This Row],[Name]])</f>
        <v>6.12.335.8 Smite</v>
      </c>
      <c r="C1810" s="2" t="s">
        <v>856</v>
      </c>
      <c r="D1810" s="3">
        <v>8</v>
      </c>
      <c r="E1810" s="3">
        <v>24</v>
      </c>
      <c r="F1810" s="3">
        <v>37</v>
      </c>
      <c r="G1810" s="3">
        <v>0</v>
      </c>
      <c r="H1810" s="3">
        <v>25</v>
      </c>
      <c r="I1810" s="3"/>
      <c r="J1810" s="3"/>
      <c r="K1810" s="3"/>
      <c r="L1810" s="3"/>
      <c r="M1810" s="3"/>
      <c r="N1810" s="3"/>
      <c r="P1810" s="2"/>
      <c r="R1810" s="2"/>
      <c r="T1810" s="2"/>
      <c r="V1810" s="2"/>
    </row>
    <row r="1811" spans="2:22" ht="32.1" customHeight="1" x14ac:dyDescent="0.25">
      <c r="B1811" s="44" t="str">
        <f>_xlfn.CONCAT( VLOOKUP(tbGemLevels[[#This Row],[Name]],tbGems[],MATCH("Prefix",tbGems[#Headers],0),FALSE),".",tbGemLevels[[#This Row],[Level]]," ",tbGemLevels[[#This Row],[Name]])</f>
        <v>6.12.335.9 Smite</v>
      </c>
      <c r="C1811" s="2" t="s">
        <v>856</v>
      </c>
      <c r="D1811" s="3">
        <v>9</v>
      </c>
      <c r="E1811" s="3">
        <v>28</v>
      </c>
      <c r="F1811" s="3">
        <v>42</v>
      </c>
      <c r="G1811" s="3">
        <v>0</v>
      </c>
      <c r="H1811" s="3">
        <v>29</v>
      </c>
      <c r="I1811" s="3"/>
      <c r="J1811" s="3"/>
      <c r="K1811" s="3"/>
      <c r="L1811" s="3"/>
      <c r="M1811" s="3"/>
      <c r="N1811" s="3"/>
      <c r="P1811" s="2"/>
      <c r="R1811" s="2"/>
      <c r="T1811" s="2"/>
      <c r="V1811" s="2"/>
    </row>
    <row r="1812" spans="2:22" ht="32.1" customHeight="1" x14ac:dyDescent="0.25">
      <c r="B1812" s="44" t="str">
        <f>_xlfn.CONCAT( VLOOKUP(tbGemLevels[[#This Row],[Name]],tbGems[],MATCH("Prefix",tbGems[#Headers],0),FALSE),".",tbGemLevels[[#This Row],[Level]]," ",tbGemLevels[[#This Row],[Name]])</f>
        <v>6.12.335.10 Smite</v>
      </c>
      <c r="C1812" s="2" t="s">
        <v>856</v>
      </c>
      <c r="D1812" s="3">
        <v>10</v>
      </c>
      <c r="E1812" s="3">
        <v>32</v>
      </c>
      <c r="F1812" s="3">
        <v>47</v>
      </c>
      <c r="G1812" s="3">
        <v>0</v>
      </c>
      <c r="H1812" s="3">
        <v>33</v>
      </c>
      <c r="I1812" s="3"/>
      <c r="J1812" s="3"/>
      <c r="K1812" s="3"/>
      <c r="L1812" s="3"/>
      <c r="M1812" s="3"/>
      <c r="N1812" s="3"/>
      <c r="P1812" s="2"/>
      <c r="R1812" s="2"/>
      <c r="T1812" s="2"/>
      <c r="V1812" s="2"/>
    </row>
    <row r="1813" spans="2:22" ht="32.1" customHeight="1" x14ac:dyDescent="0.25">
      <c r="B1813" s="44" t="str">
        <f>_xlfn.CONCAT( VLOOKUP(tbGemLevels[[#This Row],[Name]],tbGems[],MATCH("Prefix",tbGems[#Headers],0),FALSE),".",tbGemLevels[[#This Row],[Level]]," ",tbGemLevels[[#This Row],[Name]])</f>
        <v>6.12.335.11 Smite</v>
      </c>
      <c r="C1813" s="2" t="s">
        <v>856</v>
      </c>
      <c r="D1813" s="3">
        <v>11</v>
      </c>
      <c r="E1813" s="3">
        <v>36</v>
      </c>
      <c r="F1813" s="3">
        <v>52</v>
      </c>
      <c r="G1813" s="3">
        <v>0</v>
      </c>
      <c r="H1813" s="3">
        <v>36</v>
      </c>
      <c r="I1813" s="3"/>
      <c r="J1813" s="3"/>
      <c r="K1813" s="3"/>
      <c r="L1813" s="3"/>
      <c r="M1813" s="3"/>
      <c r="N1813" s="3"/>
      <c r="P1813" s="2"/>
      <c r="R1813" s="2"/>
      <c r="T1813" s="2"/>
      <c r="V1813" s="2"/>
    </row>
    <row r="1814" spans="2:22" ht="32.1" customHeight="1" x14ac:dyDescent="0.25">
      <c r="B1814" s="44" t="str">
        <f>_xlfn.CONCAT( VLOOKUP(tbGemLevels[[#This Row],[Name]],tbGems[],MATCH("Prefix",tbGems[#Headers],0),FALSE),".",tbGemLevels[[#This Row],[Level]]," ",tbGemLevels[[#This Row],[Name]])</f>
        <v>6.12.335.12 Smite</v>
      </c>
      <c r="C1814" s="2" t="s">
        <v>856</v>
      </c>
      <c r="D1814" s="3">
        <v>12</v>
      </c>
      <c r="E1814" s="3">
        <v>40</v>
      </c>
      <c r="F1814" s="3">
        <v>58</v>
      </c>
      <c r="G1814" s="3">
        <v>0</v>
      </c>
      <c r="H1814" s="3">
        <v>40</v>
      </c>
      <c r="I1814" s="3"/>
      <c r="J1814" s="3"/>
      <c r="K1814" s="3"/>
      <c r="L1814" s="3"/>
      <c r="M1814" s="3"/>
      <c r="N1814" s="3"/>
      <c r="P1814" s="2"/>
      <c r="R1814" s="2"/>
      <c r="T1814" s="2"/>
      <c r="V1814" s="2"/>
    </row>
    <row r="1815" spans="2:22" ht="32.1" customHeight="1" x14ac:dyDescent="0.25">
      <c r="B1815" s="44" t="str">
        <f>_xlfn.CONCAT( VLOOKUP(tbGemLevels[[#This Row],[Name]],tbGems[],MATCH("Prefix",tbGems[#Headers],0),FALSE),".",tbGemLevels[[#This Row],[Level]]," ",tbGemLevels[[#This Row],[Name]])</f>
        <v>6.12.335.13 Smite</v>
      </c>
      <c r="C1815" s="2" t="s">
        <v>856</v>
      </c>
      <c r="D1815" s="3">
        <v>13</v>
      </c>
      <c r="E1815" s="3">
        <v>44</v>
      </c>
      <c r="F1815" s="3">
        <v>63</v>
      </c>
      <c r="G1815" s="3">
        <v>0</v>
      </c>
      <c r="H1815" s="3">
        <v>44</v>
      </c>
      <c r="I1815" s="3"/>
      <c r="J1815" s="3"/>
      <c r="K1815" s="3"/>
      <c r="L1815" s="3"/>
      <c r="M1815" s="3"/>
      <c r="N1815" s="3"/>
      <c r="P1815" s="2"/>
      <c r="R1815" s="2"/>
      <c r="T1815" s="2"/>
      <c r="V1815" s="2"/>
    </row>
    <row r="1816" spans="2:22" ht="32.1" customHeight="1" x14ac:dyDescent="0.25">
      <c r="B1816" s="44" t="str">
        <f>_xlfn.CONCAT( VLOOKUP(tbGemLevels[[#This Row],[Name]],tbGems[],MATCH("Prefix",tbGems[#Headers],0),FALSE),".",tbGemLevels[[#This Row],[Level]]," ",tbGemLevels[[#This Row],[Name]])</f>
        <v>6.12.335.14 Smite</v>
      </c>
      <c r="C1816" s="2" t="s">
        <v>856</v>
      </c>
      <c r="D1816" s="3">
        <v>14</v>
      </c>
      <c r="E1816" s="3">
        <v>48</v>
      </c>
      <c r="F1816" s="3">
        <v>68</v>
      </c>
      <c r="G1816" s="3">
        <v>0</v>
      </c>
      <c r="H1816" s="3">
        <v>48</v>
      </c>
      <c r="I1816" s="3"/>
      <c r="J1816" s="3"/>
      <c r="K1816" s="3"/>
      <c r="L1816" s="3"/>
      <c r="M1816" s="3"/>
      <c r="N1816" s="3"/>
      <c r="P1816" s="2"/>
      <c r="R1816" s="2"/>
      <c r="T1816" s="2"/>
      <c r="V1816" s="2"/>
    </row>
    <row r="1817" spans="2:22" ht="32.1" customHeight="1" x14ac:dyDescent="0.25">
      <c r="B1817" s="44" t="str">
        <f>_xlfn.CONCAT( VLOOKUP(tbGemLevels[[#This Row],[Name]],tbGems[],MATCH("Prefix",tbGems[#Headers],0),FALSE),".",tbGemLevels[[#This Row],[Level]]," ",tbGemLevels[[#This Row],[Name]])</f>
        <v>6.12.335.15 Smite</v>
      </c>
      <c r="C1817" s="2" t="s">
        <v>856</v>
      </c>
      <c r="D1817" s="3">
        <v>15</v>
      </c>
      <c r="E1817" s="3">
        <v>52</v>
      </c>
      <c r="F1817" s="3">
        <v>74</v>
      </c>
      <c r="G1817" s="3">
        <v>0</v>
      </c>
      <c r="H1817" s="3">
        <v>51</v>
      </c>
      <c r="I1817" s="3"/>
      <c r="J1817" s="3"/>
      <c r="K1817" s="3"/>
      <c r="L1817" s="3"/>
      <c r="M1817" s="3"/>
      <c r="N1817" s="3"/>
      <c r="P1817" s="2"/>
      <c r="R1817" s="2"/>
      <c r="T1817" s="2"/>
      <c r="V1817" s="2"/>
    </row>
    <row r="1818" spans="2:22" ht="32.1" customHeight="1" x14ac:dyDescent="0.25">
      <c r="B1818" s="44" t="str">
        <f>_xlfn.CONCAT( VLOOKUP(tbGemLevels[[#This Row],[Name]],tbGems[],MATCH("Prefix",tbGems[#Headers],0),FALSE),".",tbGemLevels[[#This Row],[Level]]," ",tbGemLevels[[#This Row],[Name]])</f>
        <v>6.12.335.16 Smite</v>
      </c>
      <c r="C1818" s="2" t="s">
        <v>856</v>
      </c>
      <c r="D1818" s="3">
        <v>16</v>
      </c>
      <c r="E1818" s="3">
        <v>56</v>
      </c>
      <c r="F1818" s="3">
        <v>79</v>
      </c>
      <c r="G1818" s="3">
        <v>0</v>
      </c>
      <c r="H1818" s="3">
        <v>55</v>
      </c>
      <c r="I1818" s="3"/>
      <c r="J1818" s="3"/>
      <c r="K1818" s="3"/>
      <c r="L1818" s="3"/>
      <c r="M1818" s="3"/>
      <c r="N1818" s="3"/>
      <c r="P1818" s="2"/>
      <c r="R1818" s="2"/>
      <c r="T1818" s="2"/>
      <c r="V1818" s="2"/>
    </row>
    <row r="1819" spans="2:22" ht="32.1" customHeight="1" x14ac:dyDescent="0.25">
      <c r="B1819" s="44" t="str">
        <f>_xlfn.CONCAT( VLOOKUP(tbGemLevels[[#This Row],[Name]],tbGems[],MATCH("Prefix",tbGems[#Headers],0),FALSE),".",tbGemLevels[[#This Row],[Level]]," ",tbGemLevels[[#This Row],[Name]])</f>
        <v>6.12.335.17 Smite</v>
      </c>
      <c r="C1819" s="2" t="s">
        <v>856</v>
      </c>
      <c r="D1819" s="3">
        <v>17</v>
      </c>
      <c r="E1819" s="3">
        <v>60</v>
      </c>
      <c r="F1819" s="3">
        <v>84</v>
      </c>
      <c r="G1819" s="3">
        <v>0</v>
      </c>
      <c r="H1819" s="3">
        <v>59</v>
      </c>
      <c r="I1819" s="3"/>
      <c r="J1819" s="3"/>
      <c r="K1819" s="3"/>
      <c r="L1819" s="3"/>
      <c r="M1819" s="3"/>
      <c r="N1819" s="3"/>
      <c r="P1819" s="2"/>
      <c r="R1819" s="2"/>
      <c r="T1819" s="2"/>
      <c r="V1819" s="2"/>
    </row>
    <row r="1820" spans="2:22" ht="32.1" customHeight="1" x14ac:dyDescent="0.25">
      <c r="B1820" s="44" t="str">
        <f>_xlfn.CONCAT( VLOOKUP(tbGemLevels[[#This Row],[Name]],tbGems[],MATCH("Prefix",tbGems[#Headers],0),FALSE),".",tbGemLevels[[#This Row],[Level]]," ",tbGemLevels[[#This Row],[Name]])</f>
        <v>6.12.335.18 Smite</v>
      </c>
      <c r="C1820" s="2" t="s">
        <v>856</v>
      </c>
      <c r="D1820" s="3">
        <v>18</v>
      </c>
      <c r="E1820" s="3">
        <v>64</v>
      </c>
      <c r="F1820" s="3">
        <v>90</v>
      </c>
      <c r="G1820" s="3">
        <v>0</v>
      </c>
      <c r="H1820" s="3">
        <v>62</v>
      </c>
      <c r="I1820" s="3"/>
      <c r="J1820" s="3"/>
      <c r="K1820" s="3"/>
      <c r="L1820" s="3"/>
      <c r="M1820" s="3"/>
      <c r="N1820" s="3"/>
      <c r="P1820" s="2"/>
      <c r="R1820" s="2"/>
      <c r="T1820" s="2"/>
      <c r="V1820" s="2"/>
    </row>
    <row r="1821" spans="2:22" ht="32.1" customHeight="1" x14ac:dyDescent="0.25">
      <c r="B1821" s="44" t="str">
        <f>_xlfn.CONCAT( VLOOKUP(tbGemLevels[[#This Row],[Name]],tbGems[],MATCH("Prefix",tbGems[#Headers],0),FALSE),".",tbGemLevels[[#This Row],[Level]]," ",tbGemLevels[[#This Row],[Name]])</f>
        <v>6.12.335.19 Smite</v>
      </c>
      <c r="C1821" s="2" t="s">
        <v>856</v>
      </c>
      <c r="D1821" s="3">
        <v>19</v>
      </c>
      <c r="E1821" s="3">
        <v>67</v>
      </c>
      <c r="F1821" s="3">
        <v>94</v>
      </c>
      <c r="G1821" s="3">
        <v>0</v>
      </c>
      <c r="H1821" s="3">
        <v>65</v>
      </c>
      <c r="I1821" s="3"/>
      <c r="J1821" s="3"/>
      <c r="K1821" s="3"/>
      <c r="L1821" s="3"/>
      <c r="M1821" s="3"/>
      <c r="N1821" s="3"/>
      <c r="P1821" s="2"/>
      <c r="R1821" s="2"/>
      <c r="T1821" s="2"/>
      <c r="V1821" s="2"/>
    </row>
    <row r="1822" spans="2:22" ht="32.1" customHeight="1" x14ac:dyDescent="0.25">
      <c r="B1822" s="44" t="str">
        <f>_xlfn.CONCAT( VLOOKUP(tbGemLevels[[#This Row],[Name]],tbGems[],MATCH("Prefix",tbGems[#Headers],0),FALSE),".",tbGemLevels[[#This Row],[Level]]," ",tbGemLevels[[#This Row],[Name]])</f>
        <v>6.12.335.20 Smite</v>
      </c>
      <c r="C1822" s="2" t="s">
        <v>856</v>
      </c>
      <c r="D1822" s="3">
        <v>20</v>
      </c>
      <c r="E1822" s="3">
        <v>70</v>
      </c>
      <c r="F1822" s="3">
        <v>98</v>
      </c>
      <c r="G1822" s="3">
        <v>0</v>
      </c>
      <c r="H1822" s="3">
        <v>68</v>
      </c>
      <c r="I1822" s="3"/>
      <c r="J1822" s="3"/>
      <c r="K1822" s="3"/>
      <c r="L1822" s="3"/>
      <c r="M1822" s="3"/>
      <c r="N1822" s="3"/>
      <c r="P1822" s="2"/>
      <c r="R1822" s="2"/>
      <c r="T1822" s="2"/>
      <c r="V1822" s="2"/>
    </row>
    <row r="1823" spans="2:22" ht="32.1" customHeight="1" x14ac:dyDescent="0.25">
      <c r="B1823" s="44" t="str">
        <f>_xlfn.CONCAT( VLOOKUP(tbGemLevels[[#This Row],[Name]],tbGems[],MATCH("Prefix",tbGems[#Headers],0),FALSE),".",tbGemLevels[[#This Row],[Level]]," ",tbGemLevels[[#This Row],[Name]])</f>
        <v>6.12.335.21 Smite</v>
      </c>
      <c r="C1823" s="2" t="s">
        <v>856</v>
      </c>
      <c r="D1823" s="3">
        <v>21</v>
      </c>
      <c r="E1823" s="3">
        <v>72</v>
      </c>
      <c r="F1823" s="3">
        <v>100</v>
      </c>
      <c r="G1823" s="3">
        <v>0</v>
      </c>
      <c r="H1823" s="3">
        <v>70</v>
      </c>
      <c r="I1823" s="3"/>
      <c r="J1823" s="3"/>
      <c r="K1823" s="3"/>
      <c r="L1823" s="3"/>
      <c r="M1823" s="3"/>
      <c r="N1823" s="3"/>
      <c r="P1823" s="2"/>
      <c r="R1823" s="2"/>
      <c r="T1823" s="2"/>
      <c r="V1823" s="2"/>
    </row>
    <row r="1824" spans="2:22" ht="32.1" customHeight="1" x14ac:dyDescent="0.25">
      <c r="B1824" s="44" t="str">
        <f>_xlfn.CONCAT( VLOOKUP(tbGemLevels[[#This Row],[Name]],tbGems[],MATCH("Prefix",tbGems[#Headers],0),FALSE),".",tbGemLevels[[#This Row],[Level]]," ",tbGemLevels[[#This Row],[Name]])</f>
        <v>6.12.335.22 Smite</v>
      </c>
      <c r="C1824" s="2" t="s">
        <v>856</v>
      </c>
      <c r="D1824" s="3">
        <v>22</v>
      </c>
      <c r="E1824" s="3">
        <v>74</v>
      </c>
      <c r="F1824" s="3" t="s">
        <v>269</v>
      </c>
      <c r="G1824" s="3">
        <v>0</v>
      </c>
      <c r="H1824" s="3" t="s">
        <v>269</v>
      </c>
      <c r="I1824" s="3"/>
      <c r="J1824" s="3"/>
      <c r="K1824" s="3"/>
      <c r="L1824" s="3"/>
      <c r="M1824" s="3"/>
      <c r="N1824" s="3"/>
      <c r="P1824" s="2"/>
      <c r="R1824" s="2"/>
      <c r="T1824" s="2"/>
      <c r="V1824" s="2"/>
    </row>
    <row r="1825" spans="2:22" ht="32.1" customHeight="1" x14ac:dyDescent="0.25">
      <c r="B1825" s="44" t="str">
        <f>_xlfn.CONCAT( VLOOKUP(tbGemLevels[[#This Row],[Name]],tbGems[],MATCH("Prefix",tbGems[#Headers],0),FALSE),".",tbGemLevels[[#This Row],[Level]]," ",tbGemLevels[[#This Row],[Name]])</f>
        <v>6.12.335.23 Smite</v>
      </c>
      <c r="C1825" s="2" t="s">
        <v>856</v>
      </c>
      <c r="D1825" s="3">
        <v>23</v>
      </c>
      <c r="E1825" s="3">
        <v>76</v>
      </c>
      <c r="F1825" s="3" t="s">
        <v>269</v>
      </c>
      <c r="G1825" s="3">
        <v>0</v>
      </c>
      <c r="H1825" s="3" t="s">
        <v>269</v>
      </c>
      <c r="I1825" s="3"/>
      <c r="J1825" s="3"/>
      <c r="K1825" s="3"/>
      <c r="L1825" s="3"/>
      <c r="M1825" s="3"/>
      <c r="N1825" s="3"/>
      <c r="P1825" s="2"/>
      <c r="R1825" s="2"/>
      <c r="T1825" s="2"/>
      <c r="V1825" s="2"/>
    </row>
    <row r="1826" spans="2:22" ht="32.1" customHeight="1" x14ac:dyDescent="0.25">
      <c r="B1826" s="44" t="str">
        <f>_xlfn.CONCAT( VLOOKUP(tbGemLevels[[#This Row],[Name]],tbGems[],MATCH("Prefix",tbGems[#Headers],0),FALSE),".",tbGemLevels[[#This Row],[Level]]," ",tbGemLevels[[#This Row],[Name]])</f>
        <v>6.12.335.24 Smite</v>
      </c>
      <c r="C1826" s="2" t="s">
        <v>856</v>
      </c>
      <c r="D1826" s="3">
        <v>24</v>
      </c>
      <c r="E1826" s="3">
        <v>78</v>
      </c>
      <c r="F1826" s="3" t="s">
        <v>269</v>
      </c>
      <c r="G1826" s="3">
        <v>0</v>
      </c>
      <c r="H1826" s="3" t="s">
        <v>269</v>
      </c>
      <c r="I1826" s="3"/>
      <c r="J1826" s="3"/>
      <c r="K1826" s="3"/>
      <c r="L1826" s="3"/>
      <c r="M1826" s="3"/>
      <c r="N1826" s="3"/>
      <c r="P1826" s="2"/>
      <c r="R1826" s="2"/>
      <c r="T1826" s="2"/>
      <c r="V1826" s="2"/>
    </row>
    <row r="1827" spans="2:22" ht="32.1" customHeight="1" x14ac:dyDescent="0.25">
      <c r="B1827" s="44" t="str">
        <f>_xlfn.CONCAT( VLOOKUP(tbGemLevels[[#This Row],[Name]],tbGems[],MATCH("Prefix",tbGems[#Headers],0),FALSE),".",tbGemLevels[[#This Row],[Level]]," ",tbGemLevels[[#This Row],[Name]])</f>
        <v>6.12.335.25 Smite</v>
      </c>
      <c r="C1827" s="2" t="s">
        <v>856</v>
      </c>
      <c r="D1827" s="3">
        <v>25</v>
      </c>
      <c r="E1827" s="3">
        <v>80</v>
      </c>
      <c r="F1827" s="3" t="s">
        <v>269</v>
      </c>
      <c r="G1827" s="3">
        <v>0</v>
      </c>
      <c r="H1827" s="3" t="s">
        <v>269</v>
      </c>
      <c r="I1827" s="3"/>
      <c r="J1827" s="3"/>
      <c r="K1827" s="3"/>
      <c r="L1827" s="3"/>
      <c r="M1827" s="3"/>
      <c r="N1827" s="3"/>
      <c r="P1827" s="2"/>
      <c r="R1827" s="2"/>
      <c r="T1827" s="2"/>
      <c r="V1827" s="2"/>
    </row>
    <row r="1828" spans="2:22" ht="32.1" customHeight="1" x14ac:dyDescent="0.25">
      <c r="B1828" s="44" t="str">
        <f>_xlfn.CONCAT( VLOOKUP(tbGemLevels[[#This Row],[Name]],tbGems[],MATCH("Prefix",tbGems[#Headers],0),FALSE),".",tbGemLevels[[#This Row],[Level]]," ",tbGemLevels[[#This Row],[Name]])</f>
        <v>6.12.335.26 Smite</v>
      </c>
      <c r="C1828" s="2" t="s">
        <v>856</v>
      </c>
      <c r="D1828" s="3">
        <v>26</v>
      </c>
      <c r="E1828" s="3">
        <v>82</v>
      </c>
      <c r="F1828" s="3" t="s">
        <v>269</v>
      </c>
      <c r="G1828" s="3">
        <v>0</v>
      </c>
      <c r="H1828" s="3" t="s">
        <v>269</v>
      </c>
      <c r="I1828" s="3"/>
      <c r="J1828" s="3"/>
      <c r="K1828" s="3"/>
      <c r="L1828" s="3"/>
      <c r="M1828" s="3"/>
      <c r="N1828" s="3"/>
      <c r="P1828" s="2"/>
      <c r="R1828" s="2"/>
      <c r="T1828" s="2"/>
      <c r="V1828" s="2"/>
    </row>
    <row r="1829" spans="2:22" ht="32.1" customHeight="1" x14ac:dyDescent="0.25">
      <c r="B1829" s="44" t="str">
        <f>_xlfn.CONCAT( VLOOKUP(tbGemLevels[[#This Row],[Name]],tbGems[],MATCH("Prefix",tbGems[#Headers],0),FALSE),".",tbGemLevels[[#This Row],[Level]]," ",tbGemLevels[[#This Row],[Name]])</f>
        <v>6.12.335.27 Smite</v>
      </c>
      <c r="C1829" s="2" t="s">
        <v>856</v>
      </c>
      <c r="D1829" s="3">
        <v>27</v>
      </c>
      <c r="E1829" s="3">
        <v>84</v>
      </c>
      <c r="F1829" s="3" t="s">
        <v>269</v>
      </c>
      <c r="G1829" s="3">
        <v>0</v>
      </c>
      <c r="H1829" s="3" t="s">
        <v>269</v>
      </c>
      <c r="I1829" s="3"/>
      <c r="J1829" s="3"/>
      <c r="K1829" s="3"/>
      <c r="L1829" s="3"/>
      <c r="M1829" s="3"/>
      <c r="N1829" s="3"/>
      <c r="P1829" s="2"/>
      <c r="R1829" s="2"/>
      <c r="T1829" s="2"/>
      <c r="V1829" s="2"/>
    </row>
    <row r="1830" spans="2:22" ht="32.1" customHeight="1" x14ac:dyDescent="0.25">
      <c r="B1830" s="44" t="str">
        <f>_xlfn.CONCAT( VLOOKUP(tbGemLevels[[#This Row],[Name]],tbGems[],MATCH("Prefix",tbGems[#Headers],0),FALSE),".",tbGemLevels[[#This Row],[Level]]," ",tbGemLevels[[#This Row],[Name]])</f>
        <v>6.12.335.28 Smite</v>
      </c>
      <c r="C1830" s="2" t="s">
        <v>856</v>
      </c>
      <c r="D1830" s="3">
        <v>28</v>
      </c>
      <c r="E1830" s="3">
        <v>86</v>
      </c>
      <c r="F1830" s="3" t="s">
        <v>269</v>
      </c>
      <c r="G1830" s="3">
        <v>0</v>
      </c>
      <c r="H1830" s="3" t="s">
        <v>269</v>
      </c>
      <c r="I1830" s="3"/>
      <c r="J1830" s="3"/>
      <c r="K1830" s="3"/>
      <c r="L1830" s="3"/>
      <c r="M1830" s="3"/>
      <c r="N1830" s="3"/>
      <c r="P1830" s="2"/>
      <c r="R1830" s="2"/>
      <c r="T1830" s="2"/>
      <c r="V1830" s="2"/>
    </row>
    <row r="1831" spans="2:22" ht="32.1" customHeight="1" x14ac:dyDescent="0.25">
      <c r="B1831" s="44" t="str">
        <f>_xlfn.CONCAT( VLOOKUP(tbGemLevels[[#This Row],[Name]],tbGems[],MATCH("Prefix",tbGems[#Headers],0),FALSE),".",tbGemLevels[[#This Row],[Level]]," ",tbGemLevels[[#This Row],[Name]])</f>
        <v>6.12.335.29 Smite</v>
      </c>
      <c r="C1831" s="2" t="s">
        <v>856</v>
      </c>
      <c r="D1831" s="3">
        <v>29</v>
      </c>
      <c r="E1831" s="3">
        <v>88</v>
      </c>
      <c r="F1831" s="3" t="s">
        <v>269</v>
      </c>
      <c r="G1831" s="3">
        <v>0</v>
      </c>
      <c r="H1831" s="3" t="s">
        <v>269</v>
      </c>
      <c r="I1831" s="3"/>
      <c r="J1831" s="3"/>
      <c r="K1831" s="3"/>
      <c r="L1831" s="3"/>
      <c r="M1831" s="3"/>
      <c r="N1831" s="3"/>
      <c r="P1831" s="2"/>
      <c r="R1831" s="2"/>
      <c r="T1831" s="2"/>
      <c r="V1831" s="2"/>
    </row>
    <row r="1832" spans="2:22" ht="32.1" customHeight="1" x14ac:dyDescent="0.25">
      <c r="B1832" s="44" t="str">
        <f>_xlfn.CONCAT( VLOOKUP(tbGemLevels[[#This Row],[Name]],tbGems[],MATCH("Prefix",tbGems[#Headers],0),FALSE),".",tbGemLevels[[#This Row],[Level]]," ",tbGemLevels[[#This Row],[Name]])</f>
        <v>6.12.335.30 Smite</v>
      </c>
      <c r="C1832" s="2" t="s">
        <v>856</v>
      </c>
      <c r="D1832" s="3">
        <v>30</v>
      </c>
      <c r="E1832" s="3">
        <v>90</v>
      </c>
      <c r="F1832" s="3" t="s">
        <v>269</v>
      </c>
      <c r="G1832" s="3">
        <v>0</v>
      </c>
      <c r="H1832" s="3" t="s">
        <v>269</v>
      </c>
      <c r="I1832" s="3"/>
      <c r="J1832" s="3"/>
      <c r="K1832" s="3"/>
      <c r="L1832" s="3"/>
      <c r="M1832" s="3"/>
      <c r="N1832" s="3"/>
      <c r="P1832" s="2"/>
      <c r="R1832" s="2"/>
      <c r="T1832" s="2"/>
      <c r="V1832" s="2"/>
    </row>
    <row r="1833" spans="2:22" ht="32.1" customHeight="1" x14ac:dyDescent="0.25">
      <c r="B1833" s="44" t="str">
        <f>_xlfn.CONCAT( VLOOKUP(tbGemLevels[[#This Row],[Name]],tbGems[],MATCH("Prefix",tbGems[#Headers],0),FALSE),".",tbGemLevels[[#This Row],[Level]]," ",tbGemLevels[[#This Row],[Name]])</f>
        <v>6.12.335.31 Smite</v>
      </c>
      <c r="C1833" s="2" t="s">
        <v>856</v>
      </c>
      <c r="D1833" s="3">
        <v>31</v>
      </c>
      <c r="E1833" s="3">
        <v>91</v>
      </c>
      <c r="F1833" s="3" t="s">
        <v>269</v>
      </c>
      <c r="G1833" s="3">
        <v>0</v>
      </c>
      <c r="H1833" s="3" t="s">
        <v>269</v>
      </c>
      <c r="I1833" s="3"/>
      <c r="J1833" s="3"/>
      <c r="K1833" s="3"/>
      <c r="L1833" s="3"/>
      <c r="M1833" s="3"/>
      <c r="N1833" s="3"/>
      <c r="P1833" s="2"/>
      <c r="R1833" s="2"/>
      <c r="T1833" s="2"/>
      <c r="V1833" s="2"/>
    </row>
    <row r="1834" spans="2:22" ht="32.1" customHeight="1" x14ac:dyDescent="0.25">
      <c r="B1834" s="44" t="str">
        <f>_xlfn.CONCAT( VLOOKUP(tbGemLevels[[#This Row],[Name]],tbGems[],MATCH("Prefix",tbGems[#Headers],0),FALSE),".",tbGemLevels[[#This Row],[Level]]," ",tbGemLevels[[#This Row],[Name]])</f>
        <v>6.12.335.32 Smite</v>
      </c>
      <c r="C1834" s="2" t="s">
        <v>856</v>
      </c>
      <c r="D1834" s="3">
        <v>32</v>
      </c>
      <c r="E1834" s="3">
        <v>92</v>
      </c>
      <c r="F1834" s="3" t="s">
        <v>269</v>
      </c>
      <c r="G1834" s="3">
        <v>0</v>
      </c>
      <c r="H1834" s="3" t="s">
        <v>269</v>
      </c>
      <c r="I1834" s="3"/>
      <c r="J1834" s="3"/>
      <c r="K1834" s="3"/>
      <c r="L1834" s="3"/>
      <c r="M1834" s="3"/>
      <c r="N1834" s="3"/>
      <c r="P1834" s="2"/>
      <c r="R1834" s="2"/>
      <c r="T1834" s="2"/>
      <c r="V1834" s="2"/>
    </row>
    <row r="1835" spans="2:22" ht="32.1" customHeight="1" x14ac:dyDescent="0.25">
      <c r="B1835" s="44" t="str">
        <f>_xlfn.CONCAT( VLOOKUP(tbGemLevels[[#This Row],[Name]],tbGems[],MATCH("Prefix",tbGems[#Headers],0),FALSE),".",tbGemLevels[[#This Row],[Level]]," ",tbGemLevels[[#This Row],[Name]])</f>
        <v>6.12.335.33 Smite</v>
      </c>
      <c r="C1835" s="2" t="s">
        <v>856</v>
      </c>
      <c r="D1835" s="3">
        <v>33</v>
      </c>
      <c r="E1835" s="3">
        <v>93</v>
      </c>
      <c r="F1835" s="3" t="s">
        <v>269</v>
      </c>
      <c r="G1835" s="3">
        <v>0</v>
      </c>
      <c r="H1835" s="3" t="s">
        <v>269</v>
      </c>
      <c r="I1835" s="3"/>
      <c r="J1835" s="3"/>
      <c r="K1835" s="3"/>
      <c r="L1835" s="3"/>
      <c r="M1835" s="3"/>
      <c r="N1835" s="3"/>
      <c r="P1835" s="2"/>
      <c r="R1835" s="2"/>
      <c r="T1835" s="2"/>
      <c r="V1835" s="2"/>
    </row>
    <row r="1836" spans="2:22" ht="32.1" customHeight="1" x14ac:dyDescent="0.25">
      <c r="B1836" s="44" t="str">
        <f>_xlfn.CONCAT( VLOOKUP(tbGemLevels[[#This Row],[Name]],tbGems[],MATCH("Prefix",tbGems[#Headers],0),FALSE),".",tbGemLevels[[#This Row],[Level]]," ",tbGemLevels[[#This Row],[Name]])</f>
        <v>6.12.335.34 Smite</v>
      </c>
      <c r="C1836" s="2" t="s">
        <v>856</v>
      </c>
      <c r="D1836" s="3">
        <v>34</v>
      </c>
      <c r="E1836" s="3">
        <v>94</v>
      </c>
      <c r="F1836" s="3" t="s">
        <v>269</v>
      </c>
      <c r="G1836" s="3">
        <v>0</v>
      </c>
      <c r="H1836" s="3" t="s">
        <v>269</v>
      </c>
      <c r="I1836" s="3"/>
      <c r="J1836" s="3"/>
      <c r="K1836" s="3"/>
      <c r="L1836" s="3"/>
      <c r="M1836" s="3"/>
      <c r="N1836" s="3"/>
      <c r="P1836" s="2"/>
      <c r="R1836" s="2"/>
      <c r="T1836" s="2"/>
      <c r="V1836" s="2"/>
    </row>
    <row r="1837" spans="2:22" ht="32.1" customHeight="1" x14ac:dyDescent="0.25">
      <c r="B1837" s="44" t="str">
        <f>_xlfn.CONCAT( VLOOKUP(tbGemLevels[[#This Row],[Name]],tbGems[],MATCH("Prefix",tbGems[#Headers],0),FALSE),".",tbGemLevels[[#This Row],[Level]]," ",tbGemLevels[[#This Row],[Name]])</f>
        <v>6.12.335.35 Smite</v>
      </c>
      <c r="C1837" s="2" t="s">
        <v>856</v>
      </c>
      <c r="D1837" s="3">
        <v>35</v>
      </c>
      <c r="E1837" s="3">
        <v>95</v>
      </c>
      <c r="F1837" s="3" t="s">
        <v>269</v>
      </c>
      <c r="G1837" s="3">
        <v>0</v>
      </c>
      <c r="H1837" s="3" t="s">
        <v>269</v>
      </c>
      <c r="I1837" s="3"/>
      <c r="J1837" s="3"/>
      <c r="K1837" s="3"/>
      <c r="L1837" s="3"/>
      <c r="M1837" s="3"/>
      <c r="N1837" s="3"/>
      <c r="P1837" s="2"/>
      <c r="R1837" s="2"/>
      <c r="T1837" s="2"/>
      <c r="V1837" s="2"/>
    </row>
    <row r="1838" spans="2:22" ht="32.1" customHeight="1" x14ac:dyDescent="0.25">
      <c r="B1838" s="44" t="str">
        <f>_xlfn.CONCAT( VLOOKUP(tbGemLevels[[#This Row],[Name]],tbGems[],MATCH("Prefix",tbGems[#Headers],0),FALSE),".",tbGemLevels[[#This Row],[Level]]," ",tbGemLevels[[#This Row],[Name]])</f>
        <v>6.12.335.36 Smite</v>
      </c>
      <c r="C1838" s="2" t="s">
        <v>856</v>
      </c>
      <c r="D1838" s="3">
        <v>36</v>
      </c>
      <c r="E1838" s="3">
        <v>96</v>
      </c>
      <c r="F1838" s="3" t="s">
        <v>269</v>
      </c>
      <c r="G1838" s="3">
        <v>0</v>
      </c>
      <c r="H1838" s="3" t="s">
        <v>269</v>
      </c>
      <c r="I1838" s="3"/>
      <c r="J1838" s="3"/>
      <c r="K1838" s="3"/>
      <c r="L1838" s="3"/>
      <c r="M1838" s="3"/>
      <c r="N1838" s="3"/>
      <c r="P1838" s="2"/>
      <c r="R1838" s="2"/>
      <c r="T1838" s="2"/>
      <c r="V1838" s="2"/>
    </row>
    <row r="1839" spans="2:22" ht="32.1" customHeight="1" x14ac:dyDescent="0.25">
      <c r="B1839" s="44" t="str">
        <f>_xlfn.CONCAT( VLOOKUP(tbGemLevels[[#This Row],[Name]],tbGems[],MATCH("Prefix",tbGems[#Headers],0),FALSE),".",tbGemLevels[[#This Row],[Level]]," ",tbGemLevels[[#This Row],[Name]])</f>
        <v>6.12.335.37 Smite</v>
      </c>
      <c r="C1839" s="2" t="s">
        <v>856</v>
      </c>
      <c r="D1839" s="3">
        <v>37</v>
      </c>
      <c r="E1839" s="3">
        <v>97</v>
      </c>
      <c r="F1839" s="3" t="s">
        <v>269</v>
      </c>
      <c r="G1839" s="3">
        <v>0</v>
      </c>
      <c r="H1839" s="3" t="s">
        <v>269</v>
      </c>
      <c r="I1839" s="3"/>
      <c r="J1839" s="3"/>
      <c r="K1839" s="3"/>
      <c r="L1839" s="3"/>
      <c r="M1839" s="3"/>
      <c r="N1839" s="3"/>
      <c r="P1839" s="2"/>
      <c r="R1839" s="2"/>
      <c r="T1839" s="2"/>
      <c r="V1839" s="2"/>
    </row>
    <row r="1840" spans="2:22" ht="32.1" customHeight="1" x14ac:dyDescent="0.25">
      <c r="B1840" s="44" t="str">
        <f>_xlfn.CONCAT( VLOOKUP(tbGemLevels[[#This Row],[Name]],tbGems[],MATCH("Prefix",tbGems[#Headers],0),FALSE),".",tbGemLevels[[#This Row],[Level]]," ",tbGemLevels[[#This Row],[Name]])</f>
        <v>6.12.335.38 Smite</v>
      </c>
      <c r="C1840" s="2" t="s">
        <v>856</v>
      </c>
      <c r="D1840" s="3">
        <v>38</v>
      </c>
      <c r="E1840" s="3">
        <v>98</v>
      </c>
      <c r="F1840" s="3" t="s">
        <v>269</v>
      </c>
      <c r="G1840" s="3">
        <v>0</v>
      </c>
      <c r="H1840" s="3" t="s">
        <v>269</v>
      </c>
      <c r="I1840" s="3"/>
      <c r="J1840" s="3"/>
      <c r="K1840" s="3"/>
      <c r="L1840" s="3"/>
      <c r="M1840" s="3"/>
      <c r="N1840" s="3"/>
      <c r="P1840" s="2"/>
      <c r="R1840" s="2"/>
      <c r="T1840" s="2"/>
      <c r="V1840" s="2"/>
    </row>
    <row r="1841" spans="2:22" ht="32.1" customHeight="1" x14ac:dyDescent="0.25">
      <c r="B1841" s="44" t="str">
        <f>_xlfn.CONCAT( VLOOKUP(tbGemLevels[[#This Row],[Name]],tbGems[],MATCH("Prefix",tbGems[#Headers],0),FALSE),".",tbGemLevels[[#This Row],[Level]]," ",tbGemLevels[[#This Row],[Name]])</f>
        <v>6.12.335.39 Smite</v>
      </c>
      <c r="C1841" s="2" t="s">
        <v>856</v>
      </c>
      <c r="D1841" s="3">
        <v>39</v>
      </c>
      <c r="E1841" s="3">
        <v>99</v>
      </c>
      <c r="F1841" s="3" t="s">
        <v>269</v>
      </c>
      <c r="G1841" s="3">
        <v>0</v>
      </c>
      <c r="H1841" s="3" t="s">
        <v>269</v>
      </c>
      <c r="I1841" s="3"/>
      <c r="J1841" s="3"/>
      <c r="K1841" s="3"/>
      <c r="L1841" s="3"/>
      <c r="M1841" s="3"/>
      <c r="N1841" s="3"/>
      <c r="P1841" s="2"/>
      <c r="R1841" s="2"/>
      <c r="T1841" s="2"/>
      <c r="V1841" s="2"/>
    </row>
    <row r="1842" spans="2:22" ht="32.1" customHeight="1" x14ac:dyDescent="0.25">
      <c r="B1842" s="44" t="str">
        <f>_xlfn.CONCAT( VLOOKUP(tbGemLevels[[#This Row],[Name]],tbGems[],MATCH("Prefix",tbGems[#Headers],0),FALSE),".",tbGemLevels[[#This Row],[Level]]," ",tbGemLevels[[#This Row],[Name]])</f>
        <v>6.12.335.40 Smite</v>
      </c>
      <c r="C1842" s="2" t="s">
        <v>856</v>
      </c>
      <c r="D1842" s="3">
        <v>40</v>
      </c>
      <c r="E1842" s="3">
        <v>100</v>
      </c>
      <c r="F1842" s="3" t="s">
        <v>269</v>
      </c>
      <c r="G1842" s="3">
        <v>0</v>
      </c>
      <c r="H1842" s="3" t="s">
        <v>269</v>
      </c>
      <c r="I1842" s="3"/>
      <c r="J1842" s="3"/>
      <c r="K1842" s="3"/>
      <c r="L1842" s="3"/>
      <c r="M1842" s="3"/>
      <c r="N1842" s="3"/>
      <c r="P1842" s="2"/>
      <c r="R1842" s="2"/>
      <c r="T1842" s="2"/>
      <c r="V1842" s="2"/>
    </row>
    <row r="1843" spans="2:22" ht="32.1" customHeight="1" x14ac:dyDescent="0.25">
      <c r="B1843" s="44" t="str">
        <f>_xlfn.CONCAT( VLOOKUP(tbGemLevels[[#This Row],[Name]],tbGems[],MATCH("Prefix",tbGems[#Headers],0),FALSE),".",tbGemLevels[[#This Row],[Level]]," ",tbGemLevels[[#This Row],[Name]])</f>
        <v>6.13.341.1 Spectral Throw</v>
      </c>
      <c r="C1843" s="2" t="s">
        <v>262</v>
      </c>
      <c r="D1843" s="3">
        <v>1</v>
      </c>
      <c r="E1843" s="3">
        <v>1</v>
      </c>
      <c r="F1843" s="3">
        <v>0</v>
      </c>
      <c r="G1843" s="3">
        <v>0</v>
      </c>
      <c r="H1843" s="3">
        <v>0</v>
      </c>
      <c r="I1843" s="3"/>
      <c r="J1843" s="3"/>
      <c r="K1843" s="3"/>
      <c r="L1843" s="3"/>
      <c r="M1843" s="3"/>
      <c r="N1843" s="3"/>
      <c r="O1843" s="1"/>
      <c r="P1843" s="2"/>
      <c r="Q1843" s="1"/>
      <c r="R1843" s="2"/>
      <c r="T1843" s="2"/>
      <c r="V1843" s="2"/>
    </row>
    <row r="1844" spans="2:22" ht="32.1" customHeight="1" x14ac:dyDescent="0.25">
      <c r="B1844" s="44" t="str">
        <f>_xlfn.CONCAT( VLOOKUP(tbGemLevels[[#This Row],[Name]],tbGems[],MATCH("Prefix",tbGems[#Headers],0),FALSE),".",tbGemLevels[[#This Row],[Level]]," ",tbGemLevels[[#This Row],[Name]])</f>
        <v>6.13.341.2 Spectral Throw</v>
      </c>
      <c r="C1844" s="2" t="s">
        <v>262</v>
      </c>
      <c r="D1844" s="3">
        <v>2</v>
      </c>
      <c r="E1844" s="3">
        <v>2</v>
      </c>
      <c r="F1844" s="3">
        <v>0</v>
      </c>
      <c r="G1844" s="3">
        <v>0</v>
      </c>
      <c r="H1844" s="3">
        <v>0</v>
      </c>
      <c r="I1844" s="3"/>
      <c r="J1844" s="3"/>
      <c r="K1844" s="3"/>
      <c r="L1844" s="3"/>
      <c r="M1844" s="3"/>
      <c r="N1844" s="3"/>
      <c r="O1844" s="1"/>
      <c r="P1844" s="2"/>
      <c r="Q1844" s="1"/>
      <c r="R1844" s="2"/>
      <c r="T1844" s="2"/>
      <c r="V1844" s="2"/>
    </row>
    <row r="1845" spans="2:22" ht="32.1" customHeight="1" x14ac:dyDescent="0.25">
      <c r="B1845" s="44" t="str">
        <f>_xlfn.CONCAT( VLOOKUP(tbGemLevels[[#This Row],[Name]],tbGems[],MATCH("Prefix",tbGems[#Headers],0),FALSE),".",tbGemLevels[[#This Row],[Level]]," ",tbGemLevels[[#This Row],[Name]])</f>
        <v>6.13.341.3 Spectral Throw</v>
      </c>
      <c r="C1845" s="2" t="s">
        <v>262</v>
      </c>
      <c r="D1845" s="3">
        <v>3</v>
      </c>
      <c r="E1845" s="3">
        <v>4</v>
      </c>
      <c r="F1845" s="3">
        <v>0</v>
      </c>
      <c r="G1845" s="3">
        <v>0</v>
      </c>
      <c r="H1845" s="3">
        <v>0</v>
      </c>
      <c r="I1845" s="3"/>
      <c r="J1845" s="3"/>
      <c r="K1845" s="3"/>
      <c r="L1845" s="3"/>
      <c r="M1845" s="3"/>
      <c r="N1845" s="3"/>
      <c r="O1845" s="1"/>
      <c r="P1845" s="2"/>
      <c r="Q1845" s="1"/>
      <c r="R1845" s="2"/>
      <c r="T1845" s="2"/>
      <c r="V1845" s="2"/>
    </row>
    <row r="1846" spans="2:22" ht="32.1" customHeight="1" x14ac:dyDescent="0.25">
      <c r="B1846" s="44" t="str">
        <f>_xlfn.CONCAT( VLOOKUP(tbGemLevels[[#This Row],[Name]],tbGems[],MATCH("Prefix",tbGems[#Headers],0),FALSE),".",tbGemLevels[[#This Row],[Level]]," ",tbGemLevels[[#This Row],[Name]])</f>
        <v>6.13.341.4 Spectral Throw</v>
      </c>
      <c r="C1846" s="2" t="s">
        <v>262</v>
      </c>
      <c r="D1846" s="3">
        <v>4</v>
      </c>
      <c r="E1846" s="3">
        <v>7</v>
      </c>
      <c r="F1846" s="3">
        <v>0</v>
      </c>
      <c r="G1846" s="3">
        <v>14</v>
      </c>
      <c r="H1846" s="3">
        <v>0</v>
      </c>
      <c r="I1846" s="3"/>
      <c r="J1846" s="3"/>
      <c r="K1846" s="3"/>
      <c r="L1846" s="3"/>
      <c r="M1846" s="3"/>
      <c r="N1846" s="3"/>
      <c r="O1846" s="1"/>
      <c r="P1846" s="2"/>
      <c r="Q1846" s="1"/>
      <c r="R1846" s="2"/>
      <c r="T1846" s="2"/>
      <c r="V1846" s="2"/>
    </row>
    <row r="1847" spans="2:22" ht="32.1" customHeight="1" x14ac:dyDescent="0.25">
      <c r="B1847" s="44" t="str">
        <f>_xlfn.CONCAT( VLOOKUP(tbGemLevels[[#This Row],[Name]],tbGems[],MATCH("Prefix",tbGems[#Headers],0),FALSE),".",tbGemLevels[[#This Row],[Level]]," ",tbGemLevels[[#This Row],[Name]])</f>
        <v>6.13.341.5 Spectral Throw</v>
      </c>
      <c r="C1847" s="2" t="s">
        <v>262</v>
      </c>
      <c r="D1847" s="3">
        <v>5</v>
      </c>
      <c r="E1847" s="3">
        <v>11</v>
      </c>
      <c r="F1847" s="3">
        <v>0</v>
      </c>
      <c r="G1847" s="3">
        <v>19</v>
      </c>
      <c r="H1847" s="3">
        <v>0</v>
      </c>
      <c r="I1847" s="3"/>
      <c r="J1847" s="3"/>
      <c r="K1847" s="3"/>
      <c r="L1847" s="3"/>
      <c r="M1847" s="3"/>
      <c r="N1847" s="3"/>
      <c r="O1847" s="1"/>
      <c r="P1847" s="2"/>
      <c r="Q1847" s="1"/>
      <c r="R1847" s="2"/>
      <c r="T1847" s="2"/>
      <c r="V1847" s="2"/>
    </row>
    <row r="1848" spans="2:22" ht="32.1" customHeight="1" x14ac:dyDescent="0.25">
      <c r="B1848" s="44" t="str">
        <f>_xlfn.CONCAT( VLOOKUP(tbGemLevels[[#This Row],[Name]],tbGems[],MATCH("Prefix",tbGems[#Headers],0),FALSE),".",tbGemLevels[[#This Row],[Level]]," ",tbGemLevels[[#This Row],[Name]])</f>
        <v>6.13.341.6 Spectral Throw</v>
      </c>
      <c r="C1848" s="2" t="s">
        <v>262</v>
      </c>
      <c r="D1848" s="3">
        <v>6</v>
      </c>
      <c r="E1848" s="3">
        <v>16</v>
      </c>
      <c r="F1848" s="3">
        <v>18</v>
      </c>
      <c r="G1848" s="3">
        <v>26</v>
      </c>
      <c r="H1848" s="3">
        <v>0</v>
      </c>
      <c r="I1848" s="3"/>
      <c r="J1848" s="3"/>
      <c r="K1848" s="3"/>
      <c r="L1848" s="3"/>
      <c r="M1848" s="3"/>
      <c r="N1848" s="3"/>
      <c r="O1848" s="1"/>
      <c r="P1848" s="2"/>
      <c r="Q1848" s="1"/>
      <c r="R1848" s="2"/>
      <c r="T1848" s="2"/>
      <c r="V1848" s="2"/>
    </row>
    <row r="1849" spans="2:22" ht="32.1" customHeight="1" x14ac:dyDescent="0.25">
      <c r="B1849" s="44" t="str">
        <f>_xlfn.CONCAT( VLOOKUP(tbGemLevels[[#This Row],[Name]],tbGems[],MATCH("Prefix",tbGems[#Headers],0),FALSE),".",tbGemLevels[[#This Row],[Level]]," ",tbGemLevels[[#This Row],[Name]])</f>
        <v>6.13.341.7 Spectral Throw</v>
      </c>
      <c r="C1849" s="2" t="s">
        <v>262</v>
      </c>
      <c r="D1849" s="3">
        <v>7</v>
      </c>
      <c r="E1849" s="3">
        <v>20</v>
      </c>
      <c r="F1849" s="3">
        <v>22</v>
      </c>
      <c r="G1849" s="3">
        <v>31</v>
      </c>
      <c r="H1849" s="3">
        <v>0</v>
      </c>
      <c r="I1849" s="3"/>
      <c r="J1849" s="3"/>
      <c r="K1849" s="3"/>
      <c r="L1849" s="3"/>
      <c r="M1849" s="3"/>
      <c r="N1849" s="3"/>
      <c r="O1849" s="1"/>
      <c r="P1849" s="2"/>
      <c r="Q1849" s="1"/>
      <c r="R1849" s="2"/>
      <c r="T1849" s="2"/>
      <c r="V1849" s="2"/>
    </row>
    <row r="1850" spans="2:22" ht="32.1" customHeight="1" x14ac:dyDescent="0.25">
      <c r="B1850" s="44" t="str">
        <f>_xlfn.CONCAT( VLOOKUP(tbGemLevels[[#This Row],[Name]],tbGems[],MATCH("Prefix",tbGems[#Headers],0),FALSE),".",tbGemLevels[[#This Row],[Level]]," ",tbGemLevels[[#This Row],[Name]])</f>
        <v>6.13.341.8 Spectral Throw</v>
      </c>
      <c r="C1850" s="2" t="s">
        <v>262</v>
      </c>
      <c r="D1850" s="3">
        <v>8</v>
      </c>
      <c r="E1850" s="3">
        <v>24</v>
      </c>
      <c r="F1850" s="3">
        <v>25</v>
      </c>
      <c r="G1850" s="3">
        <v>37</v>
      </c>
      <c r="H1850" s="3">
        <v>0</v>
      </c>
      <c r="I1850" s="3"/>
      <c r="J1850" s="3"/>
      <c r="K1850" s="3"/>
      <c r="L1850" s="3"/>
      <c r="M1850" s="3"/>
      <c r="N1850" s="3"/>
      <c r="O1850" s="1"/>
      <c r="P1850" s="2"/>
      <c r="Q1850" s="1"/>
      <c r="R1850" s="2"/>
      <c r="T1850" s="2"/>
      <c r="V1850" s="2"/>
    </row>
    <row r="1851" spans="2:22" ht="32.1" customHeight="1" x14ac:dyDescent="0.25">
      <c r="B1851" s="44" t="str">
        <f>_xlfn.CONCAT( VLOOKUP(tbGemLevels[[#This Row],[Name]],tbGems[],MATCH("Prefix",tbGems[#Headers],0),FALSE),".",tbGemLevels[[#This Row],[Level]]," ",tbGemLevels[[#This Row],[Name]])</f>
        <v>6.13.341.9 Spectral Throw</v>
      </c>
      <c r="C1851" s="2" t="s">
        <v>262</v>
      </c>
      <c r="D1851" s="3">
        <v>9</v>
      </c>
      <c r="E1851" s="3">
        <v>28</v>
      </c>
      <c r="F1851" s="3">
        <v>29</v>
      </c>
      <c r="G1851" s="3">
        <v>42</v>
      </c>
      <c r="H1851" s="3">
        <v>0</v>
      </c>
      <c r="I1851" s="3"/>
      <c r="J1851" s="3"/>
      <c r="K1851" s="3"/>
      <c r="L1851" s="3"/>
      <c r="M1851" s="3"/>
      <c r="N1851" s="3"/>
      <c r="O1851" s="1"/>
      <c r="P1851" s="2"/>
      <c r="Q1851" s="1"/>
      <c r="R1851" s="2"/>
      <c r="T1851" s="2"/>
      <c r="V1851" s="2"/>
    </row>
    <row r="1852" spans="2:22" ht="32.1" customHeight="1" x14ac:dyDescent="0.25">
      <c r="B1852" s="44" t="str">
        <f>_xlfn.CONCAT( VLOOKUP(tbGemLevels[[#This Row],[Name]],tbGems[],MATCH("Prefix",tbGems[#Headers],0),FALSE),".",tbGemLevels[[#This Row],[Level]]," ",tbGemLevels[[#This Row],[Name]])</f>
        <v>6.13.341.10 Spectral Throw</v>
      </c>
      <c r="C1852" s="2" t="s">
        <v>262</v>
      </c>
      <c r="D1852" s="3">
        <v>10</v>
      </c>
      <c r="E1852" s="3">
        <v>32</v>
      </c>
      <c r="F1852" s="3">
        <v>33</v>
      </c>
      <c r="G1852" s="3">
        <v>47</v>
      </c>
      <c r="H1852" s="3">
        <v>0</v>
      </c>
      <c r="I1852" s="3"/>
      <c r="J1852" s="3"/>
      <c r="K1852" s="3"/>
      <c r="L1852" s="3"/>
      <c r="M1852" s="3"/>
      <c r="N1852" s="3"/>
      <c r="O1852" s="1"/>
      <c r="P1852" s="2"/>
      <c r="Q1852" s="1"/>
      <c r="R1852" s="2"/>
      <c r="T1852" s="2"/>
      <c r="V1852" s="2"/>
    </row>
    <row r="1853" spans="2:22" ht="32.1" customHeight="1" x14ac:dyDescent="0.25">
      <c r="B1853" s="44" t="str">
        <f>_xlfn.CONCAT( VLOOKUP(tbGemLevels[[#This Row],[Name]],tbGems[],MATCH("Prefix",tbGems[#Headers],0),FALSE),".",tbGemLevels[[#This Row],[Level]]," ",tbGemLevels[[#This Row],[Name]])</f>
        <v>6.13.341.11 Spectral Throw</v>
      </c>
      <c r="C1853" s="2" t="s">
        <v>262</v>
      </c>
      <c r="D1853" s="3">
        <v>11</v>
      </c>
      <c r="E1853" s="3">
        <v>36</v>
      </c>
      <c r="F1853" s="3">
        <v>36</v>
      </c>
      <c r="G1853" s="3">
        <v>52</v>
      </c>
      <c r="H1853" s="3">
        <v>0</v>
      </c>
      <c r="I1853" s="3"/>
      <c r="J1853" s="3"/>
      <c r="K1853" s="3"/>
      <c r="L1853" s="3"/>
      <c r="M1853" s="3"/>
      <c r="N1853" s="3"/>
      <c r="O1853" s="1"/>
      <c r="P1853" s="2"/>
      <c r="Q1853" s="1"/>
      <c r="R1853" s="2"/>
      <c r="T1853" s="2"/>
      <c r="V1853" s="2"/>
    </row>
    <row r="1854" spans="2:22" ht="32.1" customHeight="1" x14ac:dyDescent="0.25">
      <c r="B1854" s="44" t="str">
        <f>_xlfn.CONCAT( VLOOKUP(tbGemLevels[[#This Row],[Name]],tbGems[],MATCH("Prefix",tbGems[#Headers],0),FALSE),".",tbGemLevels[[#This Row],[Level]]," ",tbGemLevels[[#This Row],[Name]])</f>
        <v>6.13.341.12 Spectral Throw</v>
      </c>
      <c r="C1854" s="2" t="s">
        <v>262</v>
      </c>
      <c r="D1854" s="3">
        <v>12</v>
      </c>
      <c r="E1854" s="3">
        <v>40</v>
      </c>
      <c r="F1854" s="3">
        <v>40</v>
      </c>
      <c r="G1854" s="3">
        <v>58</v>
      </c>
      <c r="H1854" s="3">
        <v>0</v>
      </c>
      <c r="I1854" s="3"/>
      <c r="J1854" s="3"/>
      <c r="K1854" s="3"/>
      <c r="L1854" s="3"/>
      <c r="M1854" s="3"/>
      <c r="N1854" s="3"/>
      <c r="O1854" s="1"/>
      <c r="P1854" s="2"/>
      <c r="Q1854" s="1"/>
      <c r="R1854" s="2"/>
      <c r="T1854" s="2"/>
      <c r="V1854" s="2"/>
    </row>
    <row r="1855" spans="2:22" ht="32.1" customHeight="1" x14ac:dyDescent="0.25">
      <c r="B1855" s="44" t="str">
        <f>_xlfn.CONCAT( VLOOKUP(tbGemLevels[[#This Row],[Name]],tbGems[],MATCH("Prefix",tbGems[#Headers],0),FALSE),".",tbGemLevels[[#This Row],[Level]]," ",tbGemLevels[[#This Row],[Name]])</f>
        <v>6.13.341.13 Spectral Throw</v>
      </c>
      <c r="C1855" s="2" t="s">
        <v>262</v>
      </c>
      <c r="D1855" s="3">
        <v>13</v>
      </c>
      <c r="E1855" s="3">
        <v>44</v>
      </c>
      <c r="F1855" s="3">
        <v>44</v>
      </c>
      <c r="G1855" s="3">
        <v>63</v>
      </c>
      <c r="H1855" s="3">
        <v>0</v>
      </c>
      <c r="I1855" s="3"/>
      <c r="J1855" s="3"/>
      <c r="K1855" s="3"/>
      <c r="L1855" s="3"/>
      <c r="M1855" s="3"/>
      <c r="N1855" s="3"/>
      <c r="O1855" s="1"/>
      <c r="P1855" s="2"/>
      <c r="Q1855" s="1"/>
      <c r="R1855" s="2"/>
      <c r="T1855" s="2"/>
      <c r="V1855" s="2"/>
    </row>
    <row r="1856" spans="2:22" ht="32.1" customHeight="1" x14ac:dyDescent="0.25">
      <c r="B1856" s="44" t="str">
        <f>_xlfn.CONCAT( VLOOKUP(tbGemLevels[[#This Row],[Name]],tbGems[],MATCH("Prefix",tbGems[#Headers],0),FALSE),".",tbGemLevels[[#This Row],[Level]]," ",tbGemLevels[[#This Row],[Name]])</f>
        <v>6.13.341.14 Spectral Throw</v>
      </c>
      <c r="C1856" s="2" t="s">
        <v>262</v>
      </c>
      <c r="D1856" s="3">
        <v>14</v>
      </c>
      <c r="E1856" s="3">
        <v>48</v>
      </c>
      <c r="F1856" s="3">
        <v>48</v>
      </c>
      <c r="G1856" s="3">
        <v>68</v>
      </c>
      <c r="H1856" s="3">
        <v>0</v>
      </c>
      <c r="I1856" s="3"/>
      <c r="J1856" s="3"/>
      <c r="K1856" s="3"/>
      <c r="L1856" s="3"/>
      <c r="M1856" s="3"/>
      <c r="N1856" s="3"/>
      <c r="O1856" s="1"/>
      <c r="P1856" s="2"/>
      <c r="Q1856" s="1"/>
      <c r="R1856" s="2"/>
      <c r="T1856" s="2"/>
      <c r="V1856" s="2"/>
    </row>
    <row r="1857" spans="2:22" ht="32.1" customHeight="1" x14ac:dyDescent="0.25">
      <c r="B1857" s="44" t="str">
        <f>_xlfn.CONCAT( VLOOKUP(tbGemLevels[[#This Row],[Name]],tbGems[],MATCH("Prefix",tbGems[#Headers],0),FALSE),".",tbGemLevels[[#This Row],[Level]]," ",tbGemLevels[[#This Row],[Name]])</f>
        <v>6.13.341.15 Spectral Throw</v>
      </c>
      <c r="C1857" s="2" t="s">
        <v>262</v>
      </c>
      <c r="D1857" s="3">
        <v>15</v>
      </c>
      <c r="E1857" s="3">
        <v>52</v>
      </c>
      <c r="F1857" s="3">
        <v>51</v>
      </c>
      <c r="G1857" s="3">
        <v>74</v>
      </c>
      <c r="H1857" s="3">
        <v>0</v>
      </c>
      <c r="I1857" s="3"/>
      <c r="J1857" s="3"/>
      <c r="K1857" s="3"/>
      <c r="L1857" s="3"/>
      <c r="M1857" s="3"/>
      <c r="N1857" s="3"/>
      <c r="O1857" s="1"/>
      <c r="P1857" s="2"/>
      <c r="Q1857" s="1"/>
      <c r="R1857" s="2"/>
      <c r="T1857" s="2"/>
      <c r="V1857" s="2"/>
    </row>
    <row r="1858" spans="2:22" ht="32.1" customHeight="1" x14ac:dyDescent="0.25">
      <c r="B1858" s="44" t="str">
        <f>_xlfn.CONCAT( VLOOKUP(tbGemLevels[[#This Row],[Name]],tbGems[],MATCH("Prefix",tbGems[#Headers],0),FALSE),".",tbGemLevels[[#This Row],[Level]]," ",tbGemLevels[[#This Row],[Name]])</f>
        <v>6.13.341.16 Spectral Throw</v>
      </c>
      <c r="C1858" s="2" t="s">
        <v>262</v>
      </c>
      <c r="D1858" s="3">
        <v>16</v>
      </c>
      <c r="E1858" s="3">
        <v>56</v>
      </c>
      <c r="F1858" s="3">
        <v>55</v>
      </c>
      <c r="G1858" s="3">
        <v>79</v>
      </c>
      <c r="H1858" s="3">
        <v>0</v>
      </c>
      <c r="I1858" s="3"/>
      <c r="J1858" s="3"/>
      <c r="K1858" s="3"/>
      <c r="L1858" s="3"/>
      <c r="M1858" s="3"/>
      <c r="N1858" s="3"/>
      <c r="O1858" s="1"/>
      <c r="P1858" s="2"/>
      <c r="Q1858" s="1"/>
      <c r="R1858" s="2"/>
      <c r="T1858" s="2"/>
      <c r="V1858" s="2"/>
    </row>
    <row r="1859" spans="2:22" ht="32.1" customHeight="1" x14ac:dyDescent="0.25">
      <c r="B1859" s="44" t="str">
        <f>_xlfn.CONCAT( VLOOKUP(tbGemLevels[[#This Row],[Name]],tbGems[],MATCH("Prefix",tbGems[#Headers],0),FALSE),".",tbGemLevels[[#This Row],[Level]]," ",tbGemLevels[[#This Row],[Name]])</f>
        <v>6.13.341.17 Spectral Throw</v>
      </c>
      <c r="C1859" s="2" t="s">
        <v>262</v>
      </c>
      <c r="D1859" s="3">
        <v>17</v>
      </c>
      <c r="E1859" s="3">
        <v>60</v>
      </c>
      <c r="F1859" s="3">
        <v>59</v>
      </c>
      <c r="G1859" s="3">
        <v>84</v>
      </c>
      <c r="H1859" s="3">
        <v>0</v>
      </c>
      <c r="I1859" s="3"/>
      <c r="J1859" s="3"/>
      <c r="K1859" s="3"/>
      <c r="L1859" s="3"/>
      <c r="M1859" s="3"/>
      <c r="N1859" s="3"/>
      <c r="O1859" s="1"/>
      <c r="P1859" s="2"/>
      <c r="Q1859" s="1"/>
      <c r="R1859" s="2"/>
      <c r="T1859" s="2"/>
      <c r="V1859" s="2"/>
    </row>
    <row r="1860" spans="2:22" ht="32.1" customHeight="1" x14ac:dyDescent="0.25">
      <c r="B1860" s="44" t="str">
        <f>_xlfn.CONCAT( VLOOKUP(tbGemLevels[[#This Row],[Name]],tbGems[],MATCH("Prefix",tbGems[#Headers],0),FALSE),".",tbGemLevels[[#This Row],[Level]]," ",tbGemLevels[[#This Row],[Name]])</f>
        <v>6.13.341.18 Spectral Throw</v>
      </c>
      <c r="C1860" s="2" t="s">
        <v>262</v>
      </c>
      <c r="D1860" s="3">
        <v>18</v>
      </c>
      <c r="E1860" s="3">
        <v>64</v>
      </c>
      <c r="F1860" s="3">
        <v>62</v>
      </c>
      <c r="G1860" s="3">
        <v>90</v>
      </c>
      <c r="H1860" s="3">
        <v>0</v>
      </c>
      <c r="I1860" s="3"/>
      <c r="J1860" s="3"/>
      <c r="K1860" s="3"/>
      <c r="L1860" s="3"/>
      <c r="M1860" s="3"/>
      <c r="N1860" s="3"/>
      <c r="O1860" s="1"/>
      <c r="P1860" s="2"/>
      <c r="Q1860" s="1"/>
      <c r="R1860" s="2"/>
      <c r="T1860" s="2"/>
      <c r="V1860" s="2"/>
    </row>
    <row r="1861" spans="2:22" ht="32.1" customHeight="1" x14ac:dyDescent="0.25">
      <c r="B1861" s="44" t="str">
        <f>_xlfn.CONCAT( VLOOKUP(tbGemLevels[[#This Row],[Name]],tbGems[],MATCH("Prefix",tbGems[#Headers],0),FALSE),".",tbGemLevels[[#This Row],[Level]]," ",tbGemLevels[[#This Row],[Name]])</f>
        <v>6.13.341.19 Spectral Throw</v>
      </c>
      <c r="C1861" s="2" t="s">
        <v>262</v>
      </c>
      <c r="D1861" s="3">
        <v>19</v>
      </c>
      <c r="E1861" s="3">
        <v>67</v>
      </c>
      <c r="F1861" s="3">
        <v>65</v>
      </c>
      <c r="G1861" s="3">
        <v>94</v>
      </c>
      <c r="H1861" s="3">
        <v>0</v>
      </c>
      <c r="I1861" s="3"/>
      <c r="J1861" s="3"/>
      <c r="K1861" s="3"/>
      <c r="L1861" s="3"/>
      <c r="M1861" s="3"/>
      <c r="N1861" s="3"/>
      <c r="O1861" s="1"/>
      <c r="P1861" s="2"/>
      <c r="Q1861" s="1"/>
      <c r="R1861" s="2"/>
      <c r="T1861" s="2"/>
      <c r="V1861" s="2"/>
    </row>
    <row r="1862" spans="2:22" ht="32.1" customHeight="1" x14ac:dyDescent="0.25">
      <c r="B1862" s="44" t="str">
        <f>_xlfn.CONCAT( VLOOKUP(tbGemLevels[[#This Row],[Name]],tbGems[],MATCH("Prefix",tbGems[#Headers],0),FALSE),".",tbGemLevels[[#This Row],[Level]]," ",tbGemLevels[[#This Row],[Name]])</f>
        <v>6.13.341.20 Spectral Throw</v>
      </c>
      <c r="C1862" s="2" t="s">
        <v>262</v>
      </c>
      <c r="D1862" s="3">
        <v>20</v>
      </c>
      <c r="E1862" s="3">
        <v>70</v>
      </c>
      <c r="F1862" s="3">
        <v>68</v>
      </c>
      <c r="G1862" s="3">
        <v>98</v>
      </c>
      <c r="H1862" s="3">
        <v>0</v>
      </c>
      <c r="I1862" s="3"/>
      <c r="J1862" s="3"/>
      <c r="K1862" s="3"/>
      <c r="L1862" s="3"/>
      <c r="M1862" s="3"/>
      <c r="N1862" s="3"/>
      <c r="O1862" s="1"/>
      <c r="P1862" s="2"/>
      <c r="Q1862" s="1"/>
      <c r="R1862" s="2"/>
      <c r="T1862" s="2"/>
      <c r="V1862" s="2"/>
    </row>
    <row r="1863" spans="2:22" ht="32.1" customHeight="1" x14ac:dyDescent="0.25">
      <c r="B1863" s="44" t="str">
        <f>_xlfn.CONCAT( VLOOKUP(tbGemLevels[[#This Row],[Name]],tbGems[],MATCH("Prefix",tbGems[#Headers],0),FALSE),".",tbGemLevels[[#This Row],[Level]]," ",tbGemLevels[[#This Row],[Name]])</f>
        <v>6.13.341.21 Spectral Throw</v>
      </c>
      <c r="C1863" s="2" t="s">
        <v>262</v>
      </c>
      <c r="D1863" s="3">
        <v>21</v>
      </c>
      <c r="E1863" s="3">
        <v>72</v>
      </c>
      <c r="F1863" s="3">
        <v>70</v>
      </c>
      <c r="G1863" s="3">
        <v>100</v>
      </c>
      <c r="H1863" s="3">
        <v>0</v>
      </c>
      <c r="I1863" s="3"/>
      <c r="J1863" s="3"/>
      <c r="K1863" s="3"/>
      <c r="L1863" s="3"/>
      <c r="M1863" s="3"/>
      <c r="N1863" s="3"/>
      <c r="O1863" s="1"/>
      <c r="P1863" s="2"/>
      <c r="Q1863" s="1"/>
      <c r="R1863" s="2"/>
      <c r="T1863" s="2"/>
      <c r="V1863" s="2"/>
    </row>
    <row r="1864" spans="2:22" ht="32.1" customHeight="1" x14ac:dyDescent="0.25">
      <c r="B1864" s="44" t="str">
        <f>_xlfn.CONCAT( VLOOKUP(tbGemLevels[[#This Row],[Name]],tbGems[],MATCH("Prefix",tbGems[#Headers],0),FALSE),".",tbGemLevels[[#This Row],[Level]]," ",tbGemLevels[[#This Row],[Name]])</f>
        <v>6.13.341.22 Spectral Throw</v>
      </c>
      <c r="C1864" s="2" t="s">
        <v>262</v>
      </c>
      <c r="D1864" s="3">
        <v>22</v>
      </c>
      <c r="E1864" s="3">
        <v>74</v>
      </c>
      <c r="F1864" s="3" t="s">
        <v>269</v>
      </c>
      <c r="G1864" s="3" t="s">
        <v>269</v>
      </c>
      <c r="H1864" s="3">
        <v>0</v>
      </c>
      <c r="I1864" s="3"/>
      <c r="J1864" s="3"/>
      <c r="K1864" s="3"/>
      <c r="L1864" s="3"/>
      <c r="M1864" s="3"/>
      <c r="N1864" s="3"/>
      <c r="O1864" s="1"/>
      <c r="P1864" s="2"/>
      <c r="Q1864" s="1"/>
      <c r="R1864" s="2"/>
      <c r="T1864" s="2"/>
      <c r="V1864" s="2"/>
    </row>
    <row r="1865" spans="2:22" ht="32.1" customHeight="1" x14ac:dyDescent="0.25">
      <c r="B1865" s="44" t="str">
        <f>_xlfn.CONCAT( VLOOKUP(tbGemLevels[[#This Row],[Name]],tbGems[],MATCH("Prefix",tbGems[#Headers],0),FALSE),".",tbGemLevels[[#This Row],[Level]]," ",tbGemLevels[[#This Row],[Name]])</f>
        <v>6.13.341.23 Spectral Throw</v>
      </c>
      <c r="C1865" s="2" t="s">
        <v>262</v>
      </c>
      <c r="D1865" s="3">
        <v>23</v>
      </c>
      <c r="E1865" s="3">
        <v>76</v>
      </c>
      <c r="F1865" s="3" t="s">
        <v>269</v>
      </c>
      <c r="G1865" s="3" t="s">
        <v>269</v>
      </c>
      <c r="H1865" s="3">
        <v>0</v>
      </c>
      <c r="I1865" s="3"/>
      <c r="J1865" s="3"/>
      <c r="K1865" s="3"/>
      <c r="L1865" s="3"/>
      <c r="M1865" s="3"/>
      <c r="N1865" s="3"/>
      <c r="O1865" s="1"/>
      <c r="P1865" s="2"/>
      <c r="Q1865" s="1"/>
      <c r="R1865" s="2"/>
      <c r="T1865" s="2"/>
      <c r="V1865" s="2"/>
    </row>
    <row r="1866" spans="2:22" ht="32.1" customHeight="1" x14ac:dyDescent="0.25">
      <c r="B1866" s="44" t="str">
        <f>_xlfn.CONCAT( VLOOKUP(tbGemLevels[[#This Row],[Name]],tbGems[],MATCH("Prefix",tbGems[#Headers],0),FALSE),".",tbGemLevels[[#This Row],[Level]]," ",tbGemLevels[[#This Row],[Name]])</f>
        <v>6.13.341.24 Spectral Throw</v>
      </c>
      <c r="C1866" s="2" t="s">
        <v>262</v>
      </c>
      <c r="D1866" s="3">
        <v>24</v>
      </c>
      <c r="E1866" s="3">
        <v>78</v>
      </c>
      <c r="F1866" s="3" t="s">
        <v>269</v>
      </c>
      <c r="G1866" s="3" t="s">
        <v>269</v>
      </c>
      <c r="H1866" s="3">
        <v>0</v>
      </c>
      <c r="I1866" s="3"/>
      <c r="J1866" s="3"/>
      <c r="K1866" s="3"/>
      <c r="L1866" s="3"/>
      <c r="M1866" s="3"/>
      <c r="N1866" s="3"/>
      <c r="O1866" s="1"/>
      <c r="P1866" s="2"/>
      <c r="Q1866" s="1"/>
      <c r="R1866" s="2"/>
      <c r="T1866" s="2"/>
      <c r="V1866" s="2"/>
    </row>
    <row r="1867" spans="2:22" ht="32.1" customHeight="1" x14ac:dyDescent="0.25">
      <c r="B1867" s="44" t="str">
        <f>_xlfn.CONCAT( VLOOKUP(tbGemLevels[[#This Row],[Name]],tbGems[],MATCH("Prefix",tbGems[#Headers],0),FALSE),".",tbGemLevels[[#This Row],[Level]]," ",tbGemLevels[[#This Row],[Name]])</f>
        <v>6.13.341.25 Spectral Throw</v>
      </c>
      <c r="C1867" s="2" t="s">
        <v>262</v>
      </c>
      <c r="D1867" s="3">
        <v>25</v>
      </c>
      <c r="E1867" s="3">
        <v>80</v>
      </c>
      <c r="F1867" s="3" t="s">
        <v>269</v>
      </c>
      <c r="G1867" s="3" t="s">
        <v>269</v>
      </c>
      <c r="H1867" s="3">
        <v>0</v>
      </c>
      <c r="I1867" s="3"/>
      <c r="J1867" s="3"/>
      <c r="K1867" s="3"/>
      <c r="L1867" s="3"/>
      <c r="M1867" s="3"/>
      <c r="N1867" s="3"/>
      <c r="O1867" s="1"/>
      <c r="P1867" s="2"/>
      <c r="Q1867" s="1"/>
      <c r="R1867" s="2"/>
      <c r="T1867" s="2"/>
      <c r="V1867" s="2"/>
    </row>
    <row r="1868" spans="2:22" ht="32.1" customHeight="1" x14ac:dyDescent="0.25">
      <c r="B1868" s="44" t="str">
        <f>_xlfn.CONCAT( VLOOKUP(tbGemLevels[[#This Row],[Name]],tbGems[],MATCH("Prefix",tbGems[#Headers],0),FALSE),".",tbGemLevels[[#This Row],[Level]]," ",tbGemLevels[[#This Row],[Name]])</f>
        <v>6.13.341.26 Spectral Throw</v>
      </c>
      <c r="C1868" s="2" t="s">
        <v>262</v>
      </c>
      <c r="D1868" s="3">
        <v>26</v>
      </c>
      <c r="E1868" s="3">
        <v>82</v>
      </c>
      <c r="F1868" s="3" t="s">
        <v>269</v>
      </c>
      <c r="G1868" s="3" t="s">
        <v>269</v>
      </c>
      <c r="H1868" s="3">
        <v>0</v>
      </c>
      <c r="I1868" s="3"/>
      <c r="J1868" s="3"/>
      <c r="K1868" s="3"/>
      <c r="L1868" s="3"/>
      <c r="M1868" s="3"/>
      <c r="N1868" s="3"/>
      <c r="O1868" s="1"/>
      <c r="P1868" s="2"/>
      <c r="Q1868" s="1"/>
      <c r="R1868" s="2"/>
      <c r="T1868" s="2"/>
      <c r="V1868" s="2"/>
    </row>
    <row r="1869" spans="2:22" ht="32.1" customHeight="1" x14ac:dyDescent="0.25">
      <c r="B1869" s="44" t="str">
        <f>_xlfn.CONCAT( VLOOKUP(tbGemLevels[[#This Row],[Name]],tbGems[],MATCH("Prefix",tbGems[#Headers],0),FALSE),".",tbGemLevels[[#This Row],[Level]]," ",tbGemLevels[[#This Row],[Name]])</f>
        <v>6.13.341.27 Spectral Throw</v>
      </c>
      <c r="C1869" s="2" t="s">
        <v>262</v>
      </c>
      <c r="D1869" s="3">
        <v>27</v>
      </c>
      <c r="E1869" s="3">
        <v>84</v>
      </c>
      <c r="F1869" s="3" t="s">
        <v>269</v>
      </c>
      <c r="G1869" s="3" t="s">
        <v>269</v>
      </c>
      <c r="H1869" s="3">
        <v>0</v>
      </c>
      <c r="I1869" s="3"/>
      <c r="J1869" s="3"/>
      <c r="K1869" s="3"/>
      <c r="L1869" s="3"/>
      <c r="M1869" s="3"/>
      <c r="N1869" s="3"/>
      <c r="O1869" s="1"/>
      <c r="P1869" s="2"/>
      <c r="Q1869" s="1"/>
      <c r="R1869" s="2"/>
      <c r="T1869" s="2"/>
      <c r="V1869" s="2"/>
    </row>
    <row r="1870" spans="2:22" ht="32.1" customHeight="1" x14ac:dyDescent="0.25">
      <c r="B1870" s="44" t="str">
        <f>_xlfn.CONCAT( VLOOKUP(tbGemLevels[[#This Row],[Name]],tbGems[],MATCH("Prefix",tbGems[#Headers],0),FALSE),".",tbGemLevels[[#This Row],[Level]]," ",tbGemLevels[[#This Row],[Name]])</f>
        <v>6.13.341.28 Spectral Throw</v>
      </c>
      <c r="C1870" s="2" t="s">
        <v>262</v>
      </c>
      <c r="D1870" s="3">
        <v>28</v>
      </c>
      <c r="E1870" s="3">
        <v>86</v>
      </c>
      <c r="F1870" s="3" t="s">
        <v>269</v>
      </c>
      <c r="G1870" s="3" t="s">
        <v>269</v>
      </c>
      <c r="H1870" s="3">
        <v>0</v>
      </c>
      <c r="I1870" s="3"/>
      <c r="J1870" s="3"/>
      <c r="K1870" s="3"/>
      <c r="L1870" s="3"/>
      <c r="M1870" s="3"/>
      <c r="N1870" s="3"/>
      <c r="O1870" s="1"/>
      <c r="P1870" s="2"/>
      <c r="Q1870" s="1"/>
      <c r="R1870" s="2"/>
      <c r="T1870" s="2"/>
      <c r="V1870" s="2"/>
    </row>
    <row r="1871" spans="2:22" ht="32.1" customHeight="1" x14ac:dyDescent="0.25">
      <c r="B1871" s="44" t="str">
        <f>_xlfn.CONCAT( VLOOKUP(tbGemLevels[[#This Row],[Name]],tbGems[],MATCH("Prefix",tbGems[#Headers],0),FALSE),".",tbGemLevels[[#This Row],[Level]]," ",tbGemLevels[[#This Row],[Name]])</f>
        <v>6.13.341.29 Spectral Throw</v>
      </c>
      <c r="C1871" s="2" t="s">
        <v>262</v>
      </c>
      <c r="D1871" s="3">
        <v>29</v>
      </c>
      <c r="E1871" s="3">
        <v>88</v>
      </c>
      <c r="F1871" s="3" t="s">
        <v>269</v>
      </c>
      <c r="G1871" s="3" t="s">
        <v>269</v>
      </c>
      <c r="H1871" s="3">
        <v>0</v>
      </c>
      <c r="I1871" s="3"/>
      <c r="J1871" s="3"/>
      <c r="K1871" s="3"/>
      <c r="L1871" s="3"/>
      <c r="M1871" s="3"/>
      <c r="N1871" s="3"/>
      <c r="O1871" s="1"/>
      <c r="P1871" s="2"/>
      <c r="Q1871" s="1"/>
      <c r="R1871" s="2"/>
      <c r="T1871" s="2"/>
      <c r="V1871" s="2"/>
    </row>
    <row r="1872" spans="2:22" ht="32.1" customHeight="1" x14ac:dyDescent="0.25">
      <c r="B1872" s="44" t="str">
        <f>_xlfn.CONCAT( VLOOKUP(tbGemLevels[[#This Row],[Name]],tbGems[],MATCH("Prefix",tbGems[#Headers],0),FALSE),".",tbGemLevels[[#This Row],[Level]]," ",tbGemLevels[[#This Row],[Name]])</f>
        <v>6.13.341.30 Spectral Throw</v>
      </c>
      <c r="C1872" s="2" t="s">
        <v>262</v>
      </c>
      <c r="D1872" s="3">
        <v>30</v>
      </c>
      <c r="E1872" s="3">
        <v>90</v>
      </c>
      <c r="F1872" s="3" t="s">
        <v>269</v>
      </c>
      <c r="G1872" s="3" t="s">
        <v>269</v>
      </c>
      <c r="H1872" s="3">
        <v>0</v>
      </c>
      <c r="I1872" s="3"/>
      <c r="J1872" s="3"/>
      <c r="K1872" s="3"/>
      <c r="L1872" s="3"/>
      <c r="M1872" s="3"/>
      <c r="N1872" s="3"/>
      <c r="O1872" s="1"/>
      <c r="P1872" s="2"/>
      <c r="Q1872" s="1"/>
      <c r="R1872" s="2"/>
      <c r="T1872" s="2"/>
      <c r="V1872" s="2"/>
    </row>
    <row r="1873" spans="2:22" ht="32.1" customHeight="1" x14ac:dyDescent="0.25">
      <c r="B1873" s="44" t="str">
        <f>_xlfn.CONCAT( VLOOKUP(tbGemLevels[[#This Row],[Name]],tbGems[],MATCH("Prefix",tbGems[#Headers],0),FALSE),".",tbGemLevels[[#This Row],[Level]]," ",tbGemLevels[[#This Row],[Name]])</f>
        <v>6.13.341.31 Spectral Throw</v>
      </c>
      <c r="C1873" s="2" t="s">
        <v>262</v>
      </c>
      <c r="D1873" s="3">
        <v>31</v>
      </c>
      <c r="E1873" s="3">
        <v>91</v>
      </c>
      <c r="F1873" s="3" t="s">
        <v>269</v>
      </c>
      <c r="G1873" s="3" t="s">
        <v>269</v>
      </c>
      <c r="H1873" s="3">
        <v>0</v>
      </c>
      <c r="I1873" s="3"/>
      <c r="J1873" s="3"/>
      <c r="K1873" s="3"/>
      <c r="L1873" s="3"/>
      <c r="M1873" s="3"/>
      <c r="N1873" s="3"/>
      <c r="O1873" s="1"/>
      <c r="P1873" s="2"/>
      <c r="Q1873" s="1"/>
      <c r="R1873" s="2"/>
      <c r="T1873" s="2"/>
      <c r="V1873" s="2"/>
    </row>
    <row r="1874" spans="2:22" ht="32.1" customHeight="1" x14ac:dyDescent="0.25">
      <c r="B1874" s="44" t="str">
        <f>_xlfn.CONCAT( VLOOKUP(tbGemLevels[[#This Row],[Name]],tbGems[],MATCH("Prefix",tbGems[#Headers],0),FALSE),".",tbGemLevels[[#This Row],[Level]]," ",tbGemLevels[[#This Row],[Name]])</f>
        <v>6.13.341.32 Spectral Throw</v>
      </c>
      <c r="C1874" s="2" t="s">
        <v>262</v>
      </c>
      <c r="D1874" s="3">
        <v>32</v>
      </c>
      <c r="E1874" s="3">
        <v>92</v>
      </c>
      <c r="F1874" s="3" t="s">
        <v>269</v>
      </c>
      <c r="G1874" s="3" t="s">
        <v>269</v>
      </c>
      <c r="H1874" s="3">
        <v>0</v>
      </c>
      <c r="I1874" s="3"/>
      <c r="J1874" s="3"/>
      <c r="K1874" s="3"/>
      <c r="L1874" s="3"/>
      <c r="M1874" s="3"/>
      <c r="N1874" s="3"/>
      <c r="O1874" s="1"/>
      <c r="P1874" s="2"/>
      <c r="Q1874" s="1"/>
      <c r="R1874" s="2"/>
      <c r="T1874" s="2"/>
      <c r="V1874" s="2"/>
    </row>
    <row r="1875" spans="2:22" ht="32.1" customHeight="1" x14ac:dyDescent="0.25">
      <c r="B1875" s="44" t="str">
        <f>_xlfn.CONCAT( VLOOKUP(tbGemLevels[[#This Row],[Name]],tbGems[],MATCH("Prefix",tbGems[#Headers],0),FALSE),".",tbGemLevels[[#This Row],[Level]]," ",tbGemLevels[[#This Row],[Name]])</f>
        <v>6.13.341.33 Spectral Throw</v>
      </c>
      <c r="C1875" s="2" t="s">
        <v>262</v>
      </c>
      <c r="D1875" s="3">
        <v>33</v>
      </c>
      <c r="E1875" s="3">
        <v>93</v>
      </c>
      <c r="F1875" s="3" t="s">
        <v>269</v>
      </c>
      <c r="G1875" s="3" t="s">
        <v>269</v>
      </c>
      <c r="H1875" s="3">
        <v>0</v>
      </c>
      <c r="I1875" s="3"/>
      <c r="J1875" s="3"/>
      <c r="K1875" s="3"/>
      <c r="L1875" s="3"/>
      <c r="M1875" s="3"/>
      <c r="N1875" s="3"/>
      <c r="O1875" s="1"/>
      <c r="P1875" s="2"/>
      <c r="Q1875" s="1"/>
      <c r="R1875" s="2"/>
      <c r="T1875" s="2"/>
      <c r="V1875" s="2"/>
    </row>
    <row r="1876" spans="2:22" ht="32.1" customHeight="1" x14ac:dyDescent="0.25">
      <c r="B1876" s="44" t="str">
        <f>_xlfn.CONCAT( VLOOKUP(tbGemLevels[[#This Row],[Name]],tbGems[],MATCH("Prefix",tbGems[#Headers],0),FALSE),".",tbGemLevels[[#This Row],[Level]]," ",tbGemLevels[[#This Row],[Name]])</f>
        <v>6.13.341.34 Spectral Throw</v>
      </c>
      <c r="C1876" s="2" t="s">
        <v>262</v>
      </c>
      <c r="D1876" s="3">
        <v>34</v>
      </c>
      <c r="E1876" s="3">
        <v>94</v>
      </c>
      <c r="F1876" s="3" t="s">
        <v>269</v>
      </c>
      <c r="G1876" s="3" t="s">
        <v>269</v>
      </c>
      <c r="H1876" s="3">
        <v>0</v>
      </c>
      <c r="I1876" s="3"/>
      <c r="J1876" s="3"/>
      <c r="K1876" s="3"/>
      <c r="L1876" s="3"/>
      <c r="M1876" s="3"/>
      <c r="N1876" s="3"/>
      <c r="O1876" s="1"/>
      <c r="P1876" s="2"/>
      <c r="Q1876" s="1"/>
      <c r="R1876" s="2"/>
      <c r="T1876" s="2"/>
      <c r="V1876" s="2"/>
    </row>
    <row r="1877" spans="2:22" ht="32.1" customHeight="1" x14ac:dyDescent="0.25">
      <c r="B1877" s="44" t="str">
        <f>_xlfn.CONCAT( VLOOKUP(tbGemLevels[[#This Row],[Name]],tbGems[],MATCH("Prefix",tbGems[#Headers],0),FALSE),".",tbGemLevels[[#This Row],[Level]]," ",tbGemLevels[[#This Row],[Name]])</f>
        <v>6.13.341.35 Spectral Throw</v>
      </c>
      <c r="C1877" s="2" t="s">
        <v>262</v>
      </c>
      <c r="D1877" s="3">
        <v>35</v>
      </c>
      <c r="E1877" s="3">
        <v>95</v>
      </c>
      <c r="F1877" s="3" t="s">
        <v>269</v>
      </c>
      <c r="G1877" s="3" t="s">
        <v>269</v>
      </c>
      <c r="H1877" s="3">
        <v>0</v>
      </c>
      <c r="I1877" s="3"/>
      <c r="J1877" s="3"/>
      <c r="K1877" s="3"/>
      <c r="L1877" s="3"/>
      <c r="M1877" s="3"/>
      <c r="N1877" s="3"/>
      <c r="O1877" s="1"/>
      <c r="P1877" s="2"/>
      <c r="Q1877" s="1"/>
      <c r="R1877" s="2"/>
      <c r="T1877" s="2"/>
      <c r="V1877" s="2"/>
    </row>
    <row r="1878" spans="2:22" ht="32.1" customHeight="1" x14ac:dyDescent="0.25">
      <c r="B1878" s="44" t="str">
        <f>_xlfn.CONCAT( VLOOKUP(tbGemLevels[[#This Row],[Name]],tbGems[],MATCH("Prefix",tbGems[#Headers],0),FALSE),".",tbGemLevels[[#This Row],[Level]]," ",tbGemLevels[[#This Row],[Name]])</f>
        <v>6.13.341.36 Spectral Throw</v>
      </c>
      <c r="C1878" s="2" t="s">
        <v>262</v>
      </c>
      <c r="D1878" s="3">
        <v>36</v>
      </c>
      <c r="E1878" s="3">
        <v>96</v>
      </c>
      <c r="F1878" s="3" t="s">
        <v>269</v>
      </c>
      <c r="G1878" s="3" t="s">
        <v>269</v>
      </c>
      <c r="H1878" s="3">
        <v>0</v>
      </c>
      <c r="I1878" s="3"/>
      <c r="J1878" s="3"/>
      <c r="K1878" s="3"/>
      <c r="L1878" s="3"/>
      <c r="M1878" s="3"/>
      <c r="N1878" s="3"/>
      <c r="O1878" s="1"/>
      <c r="P1878" s="2"/>
      <c r="Q1878" s="1"/>
      <c r="R1878" s="2"/>
      <c r="T1878" s="2"/>
      <c r="V1878" s="2"/>
    </row>
    <row r="1879" spans="2:22" ht="32.1" customHeight="1" x14ac:dyDescent="0.25">
      <c r="B1879" s="44" t="str">
        <f>_xlfn.CONCAT( VLOOKUP(tbGemLevels[[#This Row],[Name]],tbGems[],MATCH("Prefix",tbGems[#Headers],0),FALSE),".",tbGemLevels[[#This Row],[Level]]," ",tbGemLevels[[#This Row],[Name]])</f>
        <v>6.13.341.37 Spectral Throw</v>
      </c>
      <c r="C1879" s="2" t="s">
        <v>262</v>
      </c>
      <c r="D1879" s="3">
        <v>37</v>
      </c>
      <c r="E1879" s="3">
        <v>97</v>
      </c>
      <c r="F1879" s="3" t="s">
        <v>269</v>
      </c>
      <c r="G1879" s="3" t="s">
        <v>269</v>
      </c>
      <c r="H1879" s="3">
        <v>0</v>
      </c>
      <c r="I1879" s="3"/>
      <c r="J1879" s="3"/>
      <c r="K1879" s="3"/>
      <c r="L1879" s="3"/>
      <c r="M1879" s="3"/>
      <c r="N1879" s="3"/>
      <c r="O1879" s="1"/>
      <c r="P1879" s="2"/>
      <c r="Q1879" s="1"/>
      <c r="R1879" s="2"/>
      <c r="T1879" s="2"/>
      <c r="V1879" s="2"/>
    </row>
    <row r="1880" spans="2:22" ht="32.1" customHeight="1" x14ac:dyDescent="0.25">
      <c r="B1880" s="44" t="str">
        <f>_xlfn.CONCAT( VLOOKUP(tbGemLevels[[#This Row],[Name]],tbGems[],MATCH("Prefix",tbGems[#Headers],0),FALSE),".",tbGemLevels[[#This Row],[Level]]," ",tbGemLevels[[#This Row],[Name]])</f>
        <v>6.13.341.38 Spectral Throw</v>
      </c>
      <c r="C1880" s="2" t="s">
        <v>262</v>
      </c>
      <c r="D1880" s="3">
        <v>38</v>
      </c>
      <c r="E1880" s="3">
        <v>98</v>
      </c>
      <c r="F1880" s="3" t="s">
        <v>269</v>
      </c>
      <c r="G1880" s="3" t="s">
        <v>269</v>
      </c>
      <c r="H1880" s="3">
        <v>0</v>
      </c>
      <c r="I1880" s="3"/>
      <c r="J1880" s="3"/>
      <c r="K1880" s="3"/>
      <c r="L1880" s="3"/>
      <c r="M1880" s="3"/>
      <c r="N1880" s="3"/>
      <c r="O1880" s="1"/>
      <c r="P1880" s="2"/>
      <c r="Q1880" s="1"/>
      <c r="R1880" s="2"/>
      <c r="T1880" s="2"/>
      <c r="V1880" s="2"/>
    </row>
    <row r="1881" spans="2:22" ht="32.1" customHeight="1" x14ac:dyDescent="0.25">
      <c r="B1881" s="44" t="str">
        <f>_xlfn.CONCAT( VLOOKUP(tbGemLevels[[#This Row],[Name]],tbGems[],MATCH("Prefix",tbGems[#Headers],0),FALSE),".",tbGemLevels[[#This Row],[Level]]," ",tbGemLevels[[#This Row],[Name]])</f>
        <v>6.13.341.39 Spectral Throw</v>
      </c>
      <c r="C1881" s="2" t="s">
        <v>262</v>
      </c>
      <c r="D1881" s="3">
        <v>39</v>
      </c>
      <c r="E1881" s="3">
        <v>99</v>
      </c>
      <c r="F1881" s="3" t="s">
        <v>269</v>
      </c>
      <c r="G1881" s="3" t="s">
        <v>269</v>
      </c>
      <c r="H1881" s="3">
        <v>0</v>
      </c>
      <c r="I1881" s="3"/>
      <c r="J1881" s="3"/>
      <c r="K1881" s="3"/>
      <c r="L1881" s="3"/>
      <c r="M1881" s="3"/>
      <c r="N1881" s="3"/>
      <c r="O1881" s="1"/>
      <c r="P1881" s="2"/>
      <c r="Q1881" s="1"/>
      <c r="R1881" s="2"/>
      <c r="T1881" s="2"/>
      <c r="V1881" s="2"/>
    </row>
    <row r="1882" spans="2:22" ht="32.1" customHeight="1" x14ac:dyDescent="0.25">
      <c r="B1882" s="44" t="str">
        <f>_xlfn.CONCAT( VLOOKUP(tbGemLevels[[#This Row],[Name]],tbGems[],MATCH("Prefix",tbGems[#Headers],0),FALSE),".",tbGemLevels[[#This Row],[Level]]," ",tbGemLevels[[#This Row],[Name]])</f>
        <v>6.13.341.40 Spectral Throw</v>
      </c>
      <c r="C1882" s="2" t="s">
        <v>262</v>
      </c>
      <c r="D1882" s="3">
        <v>40</v>
      </c>
      <c r="E1882" s="3">
        <v>100</v>
      </c>
      <c r="F1882" s="3" t="s">
        <v>269</v>
      </c>
      <c r="G1882" s="3" t="s">
        <v>269</v>
      </c>
      <c r="H1882" s="3">
        <v>0</v>
      </c>
      <c r="I1882" s="3"/>
      <c r="J1882" s="3"/>
      <c r="K1882" s="3"/>
      <c r="L1882" s="3"/>
      <c r="M1882" s="3"/>
      <c r="N1882" s="3"/>
      <c r="O1882" s="1"/>
      <c r="P1882" s="2"/>
      <c r="Q1882" s="1"/>
      <c r="R1882" s="2"/>
      <c r="T1882" s="2"/>
      <c r="V1882" s="2"/>
    </row>
    <row r="1883" spans="2:22" ht="32.1" customHeight="1" x14ac:dyDescent="0.25">
      <c r="B1883" s="44" t="str">
        <f>_xlfn.CONCAT( VLOOKUP(tbGemLevels[[#This Row],[Name]],tbGems[],MATCH("Prefix",tbGems[#Headers],0),FALSE),".",tbGemLevels[[#This Row],[Level]]," ",tbGemLevels[[#This Row],[Name]])</f>
        <v>6.13.103.1 Charged Traps Support</v>
      </c>
      <c r="C1883" s="2" t="s">
        <v>968</v>
      </c>
      <c r="D1883" s="3">
        <v>1</v>
      </c>
      <c r="E1883" s="3">
        <v>31</v>
      </c>
      <c r="F1883" s="3">
        <v>0</v>
      </c>
      <c r="G1883" s="3">
        <v>33</v>
      </c>
      <c r="H1883" s="3">
        <v>23</v>
      </c>
      <c r="I1883" s="20"/>
      <c r="J1883" s="4"/>
      <c r="K1883" s="3"/>
      <c r="L1883" s="3"/>
      <c r="M1883" s="3"/>
      <c r="N1883" s="3"/>
    </row>
    <row r="1884" spans="2:22" ht="32.1" customHeight="1" x14ac:dyDescent="0.25">
      <c r="B1884" s="44" t="str">
        <f>_xlfn.CONCAT( VLOOKUP(tbGemLevels[[#This Row],[Name]],tbGems[],MATCH("Prefix",tbGems[#Headers],0),FALSE),".",tbGemLevels[[#This Row],[Level]]," ",tbGemLevels[[#This Row],[Name]])</f>
        <v>6.13.103.2 Charged Traps Support</v>
      </c>
      <c r="C1884" s="2" t="s">
        <v>968</v>
      </c>
      <c r="D1884" s="3">
        <v>2</v>
      </c>
      <c r="E1884" s="3">
        <v>34</v>
      </c>
      <c r="F1884" s="3">
        <v>0</v>
      </c>
      <c r="G1884" s="3">
        <v>36</v>
      </c>
      <c r="H1884" s="3">
        <v>25</v>
      </c>
      <c r="I1884" s="20"/>
      <c r="J1884" s="42"/>
      <c r="K1884" s="42"/>
      <c r="L1884" s="3"/>
      <c r="M1884" s="3"/>
      <c r="N1884" s="3"/>
    </row>
    <row r="1885" spans="2:22" ht="32.1" customHeight="1" x14ac:dyDescent="0.25">
      <c r="B1885" s="44" t="str">
        <f>_xlfn.CONCAT( VLOOKUP(tbGemLevels[[#This Row],[Name]],tbGems[],MATCH("Prefix",tbGems[#Headers],0),FALSE),".",tbGemLevels[[#This Row],[Level]]," ",tbGemLevels[[#This Row],[Name]])</f>
        <v>6.13.103.3 Charged Traps Support</v>
      </c>
      <c r="C1885" s="2" t="s">
        <v>968</v>
      </c>
      <c r="D1885" s="3">
        <v>3</v>
      </c>
      <c r="E1885" s="3">
        <v>36</v>
      </c>
      <c r="F1885" s="3">
        <v>0</v>
      </c>
      <c r="G1885" s="3">
        <v>38</v>
      </c>
      <c r="H1885" s="3">
        <v>26</v>
      </c>
      <c r="I1885" s="20"/>
      <c r="J1885" s="42"/>
      <c r="K1885" s="42"/>
      <c r="L1885" s="3"/>
      <c r="M1885" s="3"/>
      <c r="N1885" s="3"/>
    </row>
    <row r="1886" spans="2:22" ht="32.1" customHeight="1" x14ac:dyDescent="0.25">
      <c r="B1886" s="44" t="str">
        <f>_xlfn.CONCAT( VLOOKUP(tbGemLevels[[#This Row],[Name]],tbGems[],MATCH("Prefix",tbGems[#Headers],0),FALSE),".",tbGemLevels[[#This Row],[Level]]," ",tbGemLevels[[#This Row],[Name]])</f>
        <v>6.13.103.4 Charged Traps Support</v>
      </c>
      <c r="C1886" s="2" t="s">
        <v>968</v>
      </c>
      <c r="D1886" s="3">
        <v>4</v>
      </c>
      <c r="E1886" s="3">
        <v>38</v>
      </c>
      <c r="F1886" s="3">
        <v>0</v>
      </c>
      <c r="G1886" s="3">
        <v>40</v>
      </c>
      <c r="H1886" s="3">
        <v>27</v>
      </c>
      <c r="I1886" s="20"/>
      <c r="J1886" s="42"/>
      <c r="K1886" s="42"/>
      <c r="L1886" s="3"/>
      <c r="M1886" s="3"/>
      <c r="N1886" s="3"/>
    </row>
    <row r="1887" spans="2:22" ht="32.1" customHeight="1" x14ac:dyDescent="0.25">
      <c r="B1887" s="44" t="str">
        <f>_xlfn.CONCAT( VLOOKUP(tbGemLevels[[#This Row],[Name]],tbGems[],MATCH("Prefix",tbGems[#Headers],0),FALSE),".",tbGemLevels[[#This Row],[Level]]," ",tbGemLevels[[#This Row],[Name]])</f>
        <v>6.13.103.5 Charged Traps Support</v>
      </c>
      <c r="C1887" s="2" t="s">
        <v>968</v>
      </c>
      <c r="D1887" s="3">
        <v>5</v>
      </c>
      <c r="E1887" s="3">
        <v>40</v>
      </c>
      <c r="F1887" s="3">
        <v>0</v>
      </c>
      <c r="G1887" s="3">
        <v>41</v>
      </c>
      <c r="H1887" s="3">
        <v>29</v>
      </c>
      <c r="I1887" s="20"/>
      <c r="J1887" s="42"/>
      <c r="K1887" s="42"/>
      <c r="L1887" s="3"/>
      <c r="M1887" s="3"/>
      <c r="N1887" s="3"/>
    </row>
    <row r="1888" spans="2:22" ht="32.1" customHeight="1" x14ac:dyDescent="0.25">
      <c r="B1888" s="44" t="str">
        <f>_xlfn.CONCAT( VLOOKUP(tbGemLevels[[#This Row],[Name]],tbGems[],MATCH("Prefix",tbGems[#Headers],0),FALSE),".",tbGemLevels[[#This Row],[Level]]," ",tbGemLevels[[#This Row],[Name]])</f>
        <v>6.13.103.6 Charged Traps Support</v>
      </c>
      <c r="C1888" s="2" t="s">
        <v>968</v>
      </c>
      <c r="D1888" s="3">
        <v>6</v>
      </c>
      <c r="E1888" s="3">
        <v>42</v>
      </c>
      <c r="F1888" s="3">
        <v>0</v>
      </c>
      <c r="G1888" s="3">
        <v>43</v>
      </c>
      <c r="H1888" s="3">
        <v>30</v>
      </c>
      <c r="I1888" s="20"/>
      <c r="J1888" s="42"/>
      <c r="K1888" s="42"/>
      <c r="L1888" s="3"/>
      <c r="M1888" s="3"/>
      <c r="N1888" s="3"/>
    </row>
    <row r="1889" spans="2:14" ht="32.1" customHeight="1" x14ac:dyDescent="0.25">
      <c r="B1889" s="44" t="str">
        <f>_xlfn.CONCAT( VLOOKUP(tbGemLevels[[#This Row],[Name]],tbGems[],MATCH("Prefix",tbGems[#Headers],0),FALSE),".",tbGemLevels[[#This Row],[Level]]," ",tbGemLevels[[#This Row],[Name]])</f>
        <v>6.13.103.7 Charged Traps Support</v>
      </c>
      <c r="C1889" s="2" t="s">
        <v>968</v>
      </c>
      <c r="D1889" s="3">
        <v>7</v>
      </c>
      <c r="E1889" s="3">
        <v>44</v>
      </c>
      <c r="F1889" s="3">
        <v>0</v>
      </c>
      <c r="G1889" s="3">
        <v>45</v>
      </c>
      <c r="H1889" s="3">
        <v>31</v>
      </c>
      <c r="I1889" s="20"/>
      <c r="J1889" s="42"/>
      <c r="K1889" s="42"/>
      <c r="L1889" s="3"/>
      <c r="M1889" s="3"/>
      <c r="N1889" s="3"/>
    </row>
    <row r="1890" spans="2:14" ht="32.1" customHeight="1" x14ac:dyDescent="0.25">
      <c r="B1890" s="44" t="str">
        <f>_xlfn.CONCAT( VLOOKUP(tbGemLevels[[#This Row],[Name]],tbGems[],MATCH("Prefix",tbGems[#Headers],0),FALSE),".",tbGemLevels[[#This Row],[Level]]," ",tbGemLevels[[#This Row],[Name]])</f>
        <v>6.13.103.8 Charged Traps Support</v>
      </c>
      <c r="C1890" s="2" t="s">
        <v>968</v>
      </c>
      <c r="D1890" s="3">
        <v>8</v>
      </c>
      <c r="E1890" s="3">
        <v>46</v>
      </c>
      <c r="F1890" s="3">
        <v>0</v>
      </c>
      <c r="G1890" s="3">
        <v>47</v>
      </c>
      <c r="H1890" s="3">
        <v>33</v>
      </c>
      <c r="I1890" s="20"/>
      <c r="J1890" s="42"/>
      <c r="K1890" s="42"/>
      <c r="L1890" s="3"/>
      <c r="M1890" s="3"/>
      <c r="N1890" s="3"/>
    </row>
    <row r="1891" spans="2:14" ht="32.1" customHeight="1" x14ac:dyDescent="0.25">
      <c r="B1891" s="44" t="str">
        <f>_xlfn.CONCAT( VLOOKUP(tbGemLevels[[#This Row],[Name]],tbGems[],MATCH("Prefix",tbGems[#Headers],0),FALSE),".",tbGemLevels[[#This Row],[Level]]," ",tbGemLevels[[#This Row],[Name]])</f>
        <v>6.13.103.9 Charged Traps Support</v>
      </c>
      <c r="C1891" s="2" t="s">
        <v>968</v>
      </c>
      <c r="D1891" s="3">
        <v>9</v>
      </c>
      <c r="E1891" s="3">
        <v>48</v>
      </c>
      <c r="F1891" s="3">
        <v>0</v>
      </c>
      <c r="G1891" s="3">
        <v>49</v>
      </c>
      <c r="H1891" s="3">
        <v>34</v>
      </c>
      <c r="I1891" s="20"/>
      <c r="J1891" s="42"/>
      <c r="K1891" s="42"/>
      <c r="L1891" s="3"/>
      <c r="M1891" s="3"/>
      <c r="N1891" s="3"/>
    </row>
    <row r="1892" spans="2:14" ht="32.1" customHeight="1" x14ac:dyDescent="0.25">
      <c r="B1892" s="44" t="str">
        <f>_xlfn.CONCAT( VLOOKUP(tbGemLevels[[#This Row],[Name]],tbGems[],MATCH("Prefix",tbGems[#Headers],0),FALSE),".",tbGemLevels[[#This Row],[Level]]," ",tbGemLevels[[#This Row],[Name]])</f>
        <v>6.13.103.10 Charged Traps Support</v>
      </c>
      <c r="C1892" s="2" t="s">
        <v>968</v>
      </c>
      <c r="D1892" s="3">
        <v>10</v>
      </c>
      <c r="E1892" s="3">
        <v>50</v>
      </c>
      <c r="F1892" s="3">
        <v>0</v>
      </c>
      <c r="G1892" s="3">
        <v>51</v>
      </c>
      <c r="H1892" s="3">
        <v>35</v>
      </c>
      <c r="I1892" s="20"/>
      <c r="J1892" s="42"/>
      <c r="K1892" s="42"/>
      <c r="L1892" s="3"/>
      <c r="M1892" s="3"/>
      <c r="N1892" s="3"/>
    </row>
    <row r="1893" spans="2:14" ht="32.1" customHeight="1" x14ac:dyDescent="0.25">
      <c r="B1893" s="44" t="str">
        <f>_xlfn.CONCAT( VLOOKUP(tbGemLevels[[#This Row],[Name]],tbGems[],MATCH("Prefix",tbGems[#Headers],0),FALSE),".",tbGemLevels[[#This Row],[Level]]," ",tbGemLevels[[#This Row],[Name]])</f>
        <v>6.13.103.11 Charged Traps Support</v>
      </c>
      <c r="C1893" s="2" t="s">
        <v>968</v>
      </c>
      <c r="D1893" s="3">
        <v>11</v>
      </c>
      <c r="E1893" s="3">
        <v>52</v>
      </c>
      <c r="F1893" s="3">
        <v>0</v>
      </c>
      <c r="G1893" s="3">
        <v>53</v>
      </c>
      <c r="H1893" s="3">
        <v>37</v>
      </c>
      <c r="I1893" s="20"/>
      <c r="J1893" s="42"/>
      <c r="K1893" s="42"/>
      <c r="L1893" s="3"/>
      <c r="M1893" s="3"/>
      <c r="N1893" s="3"/>
    </row>
    <row r="1894" spans="2:14" ht="32.1" customHeight="1" x14ac:dyDescent="0.25">
      <c r="B1894" s="44" t="str">
        <f>_xlfn.CONCAT( VLOOKUP(tbGemLevels[[#This Row],[Name]],tbGems[],MATCH("Prefix",tbGems[#Headers],0),FALSE),".",tbGemLevels[[#This Row],[Level]]," ",tbGemLevels[[#This Row],[Name]])</f>
        <v>6.13.103.12 Charged Traps Support</v>
      </c>
      <c r="C1894" s="2" t="s">
        <v>968</v>
      </c>
      <c r="D1894" s="3">
        <v>12</v>
      </c>
      <c r="E1894" s="3">
        <v>54</v>
      </c>
      <c r="F1894" s="3">
        <v>0</v>
      </c>
      <c r="G1894" s="3">
        <v>55</v>
      </c>
      <c r="H1894" s="3">
        <v>38</v>
      </c>
      <c r="I1894" s="20"/>
      <c r="J1894" s="42"/>
      <c r="K1894" s="42"/>
      <c r="L1894" s="3"/>
      <c r="M1894" s="3"/>
      <c r="N1894" s="3"/>
    </row>
    <row r="1895" spans="2:14" ht="32.1" customHeight="1" x14ac:dyDescent="0.25">
      <c r="B1895" s="44" t="str">
        <f>_xlfn.CONCAT( VLOOKUP(tbGemLevels[[#This Row],[Name]],tbGems[],MATCH("Prefix",tbGems[#Headers],0),FALSE),".",tbGemLevels[[#This Row],[Level]]," ",tbGemLevels[[#This Row],[Name]])</f>
        <v>6.13.103.13 Charged Traps Support</v>
      </c>
      <c r="C1895" s="2" t="s">
        <v>968</v>
      </c>
      <c r="D1895" s="3">
        <v>13</v>
      </c>
      <c r="E1895" s="3">
        <v>56</v>
      </c>
      <c r="F1895" s="3">
        <v>0</v>
      </c>
      <c r="G1895" s="3">
        <v>57</v>
      </c>
      <c r="H1895" s="3">
        <v>39</v>
      </c>
      <c r="I1895" s="20"/>
      <c r="J1895" s="42"/>
      <c r="K1895" s="42"/>
      <c r="L1895" s="3"/>
      <c r="M1895" s="3"/>
      <c r="N1895" s="3"/>
    </row>
    <row r="1896" spans="2:14" ht="32.1" customHeight="1" x14ac:dyDescent="0.25">
      <c r="B1896" s="44" t="str">
        <f>_xlfn.CONCAT( VLOOKUP(tbGemLevels[[#This Row],[Name]],tbGems[],MATCH("Prefix",tbGems[#Headers],0),FALSE),".",tbGemLevels[[#This Row],[Level]]," ",tbGemLevels[[#This Row],[Name]])</f>
        <v>6.13.103.14 Charged Traps Support</v>
      </c>
      <c r="C1896" s="2" t="s">
        <v>968</v>
      </c>
      <c r="D1896" s="3">
        <v>14</v>
      </c>
      <c r="E1896" s="3">
        <v>58</v>
      </c>
      <c r="F1896" s="3">
        <v>0</v>
      </c>
      <c r="G1896" s="3">
        <v>58</v>
      </c>
      <c r="H1896" s="3">
        <v>41</v>
      </c>
      <c r="I1896" s="20"/>
      <c r="J1896" s="42"/>
      <c r="K1896" s="42"/>
      <c r="L1896" s="3"/>
      <c r="M1896" s="3"/>
      <c r="N1896" s="3"/>
    </row>
    <row r="1897" spans="2:14" ht="32.1" customHeight="1" x14ac:dyDescent="0.25">
      <c r="B1897" s="44" t="str">
        <f>_xlfn.CONCAT( VLOOKUP(tbGemLevels[[#This Row],[Name]],tbGems[],MATCH("Prefix",tbGems[#Headers],0),FALSE),".",tbGemLevels[[#This Row],[Level]]," ",tbGemLevels[[#This Row],[Name]])</f>
        <v>6.13.103.15 Charged Traps Support</v>
      </c>
      <c r="C1897" s="2" t="s">
        <v>968</v>
      </c>
      <c r="D1897" s="3">
        <v>15</v>
      </c>
      <c r="E1897" s="3">
        <v>60</v>
      </c>
      <c r="F1897" s="3">
        <v>0</v>
      </c>
      <c r="G1897" s="3">
        <v>60</v>
      </c>
      <c r="H1897" s="3">
        <v>42</v>
      </c>
      <c r="I1897" s="20"/>
      <c r="J1897" s="42"/>
      <c r="K1897" s="42"/>
      <c r="L1897" s="3"/>
      <c r="M1897" s="3"/>
      <c r="N1897" s="3"/>
    </row>
    <row r="1898" spans="2:14" ht="32.1" customHeight="1" x14ac:dyDescent="0.25">
      <c r="B1898" s="44" t="str">
        <f>_xlfn.CONCAT( VLOOKUP(tbGemLevels[[#This Row],[Name]],tbGems[],MATCH("Prefix",tbGems[#Headers],0),FALSE),".",tbGemLevels[[#This Row],[Level]]," ",tbGemLevels[[#This Row],[Name]])</f>
        <v>6.13.103.16 Charged Traps Support</v>
      </c>
      <c r="C1898" s="2" t="s">
        <v>968</v>
      </c>
      <c r="D1898" s="3">
        <v>16</v>
      </c>
      <c r="E1898" s="3">
        <v>62</v>
      </c>
      <c r="F1898" s="3">
        <v>0</v>
      </c>
      <c r="G1898" s="3">
        <v>62</v>
      </c>
      <c r="H1898" s="3">
        <v>43</v>
      </c>
      <c r="I1898" s="20"/>
      <c r="J1898" s="42"/>
      <c r="K1898" s="42"/>
      <c r="L1898" s="3"/>
      <c r="M1898" s="3"/>
      <c r="N1898" s="3"/>
    </row>
    <row r="1899" spans="2:14" ht="32.1" customHeight="1" x14ac:dyDescent="0.25">
      <c r="B1899" s="44" t="str">
        <f>_xlfn.CONCAT( VLOOKUP(tbGemLevels[[#This Row],[Name]],tbGems[],MATCH("Prefix",tbGems[#Headers],0),FALSE),".",tbGemLevels[[#This Row],[Level]]," ",tbGemLevels[[#This Row],[Name]])</f>
        <v>6.13.103.17 Charged Traps Support</v>
      </c>
      <c r="C1899" s="2" t="s">
        <v>968</v>
      </c>
      <c r="D1899" s="3">
        <v>17</v>
      </c>
      <c r="E1899" s="3">
        <v>64</v>
      </c>
      <c r="F1899" s="3">
        <v>0</v>
      </c>
      <c r="G1899" s="3">
        <v>64</v>
      </c>
      <c r="H1899" s="3">
        <v>44</v>
      </c>
      <c r="I1899" s="20"/>
      <c r="J1899" s="42"/>
      <c r="K1899" s="42"/>
      <c r="L1899" s="3"/>
      <c r="M1899" s="3"/>
      <c r="N1899" s="3"/>
    </row>
    <row r="1900" spans="2:14" ht="32.1" customHeight="1" x14ac:dyDescent="0.25">
      <c r="B1900" s="44" t="str">
        <f>_xlfn.CONCAT( VLOOKUP(tbGemLevels[[#This Row],[Name]],tbGems[],MATCH("Prefix",tbGems[#Headers],0),FALSE),".",tbGemLevels[[#This Row],[Level]]," ",tbGemLevels[[#This Row],[Name]])</f>
        <v>6.13.103.18 Charged Traps Support</v>
      </c>
      <c r="C1900" s="2" t="s">
        <v>968</v>
      </c>
      <c r="D1900" s="3">
        <v>18</v>
      </c>
      <c r="E1900" s="3">
        <v>66</v>
      </c>
      <c r="F1900" s="3">
        <v>0</v>
      </c>
      <c r="G1900" s="3">
        <v>66</v>
      </c>
      <c r="H1900" s="3">
        <v>46</v>
      </c>
      <c r="I1900" s="20"/>
      <c r="J1900" s="42"/>
      <c r="K1900" s="42"/>
      <c r="L1900" s="3"/>
      <c r="M1900" s="3"/>
      <c r="N1900" s="3"/>
    </row>
    <row r="1901" spans="2:14" ht="32.1" customHeight="1" x14ac:dyDescent="0.25">
      <c r="B1901" s="44" t="str">
        <f>_xlfn.CONCAT( VLOOKUP(tbGemLevels[[#This Row],[Name]],tbGems[],MATCH("Prefix",tbGems[#Headers],0),FALSE),".",tbGemLevels[[#This Row],[Level]]," ",tbGemLevels[[#This Row],[Name]])</f>
        <v>6.13.103.19 Charged Traps Support</v>
      </c>
      <c r="C1901" s="2" t="s">
        <v>968</v>
      </c>
      <c r="D1901" s="3">
        <v>19</v>
      </c>
      <c r="E1901" s="3">
        <v>68</v>
      </c>
      <c r="F1901" s="3">
        <v>0</v>
      </c>
      <c r="G1901" s="3">
        <v>68</v>
      </c>
      <c r="H1901" s="3">
        <v>47</v>
      </c>
      <c r="I1901" s="20"/>
      <c r="J1901" s="42"/>
      <c r="K1901" s="42"/>
      <c r="L1901" s="3"/>
      <c r="M1901" s="3"/>
      <c r="N1901" s="3"/>
    </row>
    <row r="1902" spans="2:14" ht="32.1" customHeight="1" x14ac:dyDescent="0.25">
      <c r="B1902" s="44" t="str">
        <f>_xlfn.CONCAT( VLOOKUP(tbGemLevels[[#This Row],[Name]],tbGems[],MATCH("Prefix",tbGems[#Headers],0),FALSE),".",tbGemLevels[[#This Row],[Level]]," ",tbGemLevels[[#This Row],[Name]])</f>
        <v>6.13.103.20 Charged Traps Support</v>
      </c>
      <c r="C1902" s="2" t="s">
        <v>968</v>
      </c>
      <c r="D1902" s="3">
        <v>20</v>
      </c>
      <c r="E1902" s="3">
        <v>70</v>
      </c>
      <c r="F1902" s="3">
        <v>0</v>
      </c>
      <c r="G1902" s="3">
        <v>70</v>
      </c>
      <c r="H1902" s="3">
        <v>48</v>
      </c>
      <c r="I1902" s="20"/>
      <c r="J1902" s="42"/>
      <c r="K1902" s="42"/>
      <c r="L1902" s="3"/>
      <c r="M1902" s="3"/>
      <c r="N1902" s="3"/>
    </row>
    <row r="1903" spans="2:14" ht="32.1" customHeight="1" x14ac:dyDescent="0.25">
      <c r="B1903" s="44" t="str">
        <f>_xlfn.CONCAT( VLOOKUP(tbGemLevels[[#This Row],[Name]],tbGems[],MATCH("Prefix",tbGems[#Headers],0),FALSE),".",tbGemLevels[[#This Row],[Level]]," ",tbGemLevels[[#This Row],[Name]])</f>
        <v>6.13.103.21 Charged Traps Support</v>
      </c>
      <c r="C1903" s="2" t="s">
        <v>968</v>
      </c>
      <c r="D1903" s="3">
        <v>21</v>
      </c>
      <c r="E1903" s="3">
        <v>72</v>
      </c>
      <c r="F1903" s="3">
        <v>0</v>
      </c>
      <c r="G1903" s="3">
        <v>72</v>
      </c>
      <c r="H1903" s="3">
        <v>50</v>
      </c>
      <c r="I1903" s="20"/>
      <c r="J1903" s="4"/>
      <c r="K1903" s="3"/>
      <c r="L1903" s="3"/>
      <c r="M1903" s="3"/>
      <c r="N1903" s="3"/>
    </row>
    <row r="1904" spans="2:14" ht="32.1" customHeight="1" x14ac:dyDescent="0.25">
      <c r="B1904" s="44" t="str">
        <f>_xlfn.CONCAT( VLOOKUP(tbGemLevels[[#This Row],[Name]],tbGems[],MATCH("Prefix",tbGems[#Headers],0),FALSE),".",tbGemLevels[[#This Row],[Level]]," ",tbGemLevels[[#This Row],[Name]])</f>
        <v>6.13.103.22 Charged Traps Support</v>
      </c>
      <c r="C1904" s="2" t="s">
        <v>968</v>
      </c>
      <c r="D1904" s="3">
        <v>22</v>
      </c>
      <c r="E1904" s="3">
        <v>74</v>
      </c>
      <c r="F1904" s="3">
        <v>0</v>
      </c>
      <c r="G1904" s="3" t="s">
        <v>269</v>
      </c>
      <c r="H1904" s="3" t="s">
        <v>269</v>
      </c>
      <c r="I1904" s="20"/>
      <c r="J1904" s="4"/>
      <c r="K1904" s="3"/>
      <c r="L1904" s="3"/>
      <c r="M1904" s="3"/>
      <c r="N1904" s="3"/>
    </row>
    <row r="1905" spans="2:14" ht="32.1" customHeight="1" x14ac:dyDescent="0.25">
      <c r="B1905" s="44" t="str">
        <f>_xlfn.CONCAT( VLOOKUP(tbGemLevels[[#This Row],[Name]],tbGems[],MATCH("Prefix",tbGems[#Headers],0),FALSE),".",tbGemLevels[[#This Row],[Level]]," ",tbGemLevels[[#This Row],[Name]])</f>
        <v>6.13.103.23 Charged Traps Support</v>
      </c>
      <c r="C1905" s="2" t="s">
        <v>968</v>
      </c>
      <c r="D1905" s="3">
        <v>23</v>
      </c>
      <c r="E1905" s="3">
        <v>76</v>
      </c>
      <c r="F1905" s="3">
        <v>0</v>
      </c>
      <c r="G1905" s="3" t="s">
        <v>269</v>
      </c>
      <c r="H1905" s="3" t="s">
        <v>269</v>
      </c>
      <c r="I1905" s="20"/>
      <c r="J1905" s="4"/>
      <c r="K1905" s="3"/>
      <c r="L1905" s="3"/>
      <c r="M1905" s="3"/>
      <c r="N1905" s="3"/>
    </row>
    <row r="1906" spans="2:14" ht="32.1" customHeight="1" x14ac:dyDescent="0.25">
      <c r="B1906" s="44" t="str">
        <f>_xlfn.CONCAT( VLOOKUP(tbGemLevels[[#This Row],[Name]],tbGems[],MATCH("Prefix",tbGems[#Headers],0),FALSE),".",tbGemLevels[[#This Row],[Level]]," ",tbGemLevels[[#This Row],[Name]])</f>
        <v>6.13.103.24 Charged Traps Support</v>
      </c>
      <c r="C1906" s="2" t="s">
        <v>968</v>
      </c>
      <c r="D1906" s="3">
        <v>24</v>
      </c>
      <c r="E1906" s="3">
        <v>78</v>
      </c>
      <c r="F1906" s="3">
        <v>0</v>
      </c>
      <c r="G1906" s="3" t="s">
        <v>269</v>
      </c>
      <c r="H1906" s="3" t="s">
        <v>269</v>
      </c>
      <c r="I1906" s="20"/>
      <c r="J1906" s="4"/>
      <c r="K1906" s="3"/>
      <c r="L1906" s="3"/>
      <c r="M1906" s="3"/>
      <c r="N1906" s="3"/>
    </row>
    <row r="1907" spans="2:14" ht="32.1" customHeight="1" x14ac:dyDescent="0.25">
      <c r="B1907" s="44" t="str">
        <f>_xlfn.CONCAT( VLOOKUP(tbGemLevels[[#This Row],[Name]],tbGems[],MATCH("Prefix",tbGems[#Headers],0),FALSE),".",tbGemLevels[[#This Row],[Level]]," ",tbGemLevels[[#This Row],[Name]])</f>
        <v>6.13.103.25 Charged Traps Support</v>
      </c>
      <c r="C1907" s="2" t="s">
        <v>968</v>
      </c>
      <c r="D1907" s="3">
        <v>25</v>
      </c>
      <c r="E1907" s="3">
        <v>80</v>
      </c>
      <c r="F1907" s="3">
        <v>0</v>
      </c>
      <c r="G1907" s="3" t="s">
        <v>269</v>
      </c>
      <c r="H1907" s="3" t="s">
        <v>269</v>
      </c>
      <c r="I1907" s="20"/>
      <c r="J1907" s="4"/>
      <c r="K1907" s="3"/>
      <c r="L1907" s="3"/>
      <c r="M1907" s="3"/>
      <c r="N1907" s="3"/>
    </row>
    <row r="1908" spans="2:14" ht="32.1" customHeight="1" x14ac:dyDescent="0.25">
      <c r="B1908" s="44" t="str">
        <f>_xlfn.CONCAT( VLOOKUP(tbGemLevels[[#This Row],[Name]],tbGems[],MATCH("Prefix",tbGems[#Headers],0),FALSE),".",tbGemLevels[[#This Row],[Level]]," ",tbGemLevels[[#This Row],[Name]])</f>
        <v>6.13.103.26 Charged Traps Support</v>
      </c>
      <c r="C1908" s="2" t="s">
        <v>968</v>
      </c>
      <c r="D1908" s="3">
        <v>26</v>
      </c>
      <c r="E1908" s="3">
        <v>82</v>
      </c>
      <c r="F1908" s="3">
        <v>0</v>
      </c>
      <c r="G1908" s="3" t="s">
        <v>269</v>
      </c>
      <c r="H1908" s="3" t="s">
        <v>269</v>
      </c>
      <c r="I1908" s="20"/>
      <c r="J1908" s="4"/>
      <c r="K1908" s="3"/>
      <c r="L1908" s="3"/>
      <c r="M1908" s="3"/>
      <c r="N1908" s="3"/>
    </row>
    <row r="1909" spans="2:14" ht="32.1" customHeight="1" x14ac:dyDescent="0.25">
      <c r="B1909" s="44" t="str">
        <f>_xlfn.CONCAT( VLOOKUP(tbGemLevels[[#This Row],[Name]],tbGems[],MATCH("Prefix",tbGems[#Headers],0),FALSE),".",tbGemLevels[[#This Row],[Level]]," ",tbGemLevels[[#This Row],[Name]])</f>
        <v>6.13.103.27 Charged Traps Support</v>
      </c>
      <c r="C1909" s="2" t="s">
        <v>968</v>
      </c>
      <c r="D1909" s="3">
        <v>27</v>
      </c>
      <c r="E1909" s="3">
        <v>84</v>
      </c>
      <c r="F1909" s="3">
        <v>0</v>
      </c>
      <c r="G1909" s="3" t="s">
        <v>269</v>
      </c>
      <c r="H1909" s="3" t="s">
        <v>269</v>
      </c>
      <c r="I1909" s="20"/>
      <c r="J1909" s="4"/>
      <c r="K1909" s="3"/>
      <c r="L1909" s="3"/>
      <c r="M1909" s="3"/>
      <c r="N1909" s="3"/>
    </row>
    <row r="1910" spans="2:14" ht="32.1" customHeight="1" x14ac:dyDescent="0.25">
      <c r="B1910" s="44" t="str">
        <f>_xlfn.CONCAT( VLOOKUP(tbGemLevels[[#This Row],[Name]],tbGems[],MATCH("Prefix",tbGems[#Headers],0),FALSE),".",tbGemLevels[[#This Row],[Level]]," ",tbGemLevels[[#This Row],[Name]])</f>
        <v>6.13.103.28 Charged Traps Support</v>
      </c>
      <c r="C1910" s="2" t="s">
        <v>968</v>
      </c>
      <c r="D1910" s="3">
        <v>28</v>
      </c>
      <c r="E1910" s="3">
        <v>86</v>
      </c>
      <c r="F1910" s="3">
        <v>0</v>
      </c>
      <c r="G1910" s="3" t="s">
        <v>269</v>
      </c>
      <c r="H1910" s="3" t="s">
        <v>269</v>
      </c>
      <c r="I1910" s="20"/>
      <c r="J1910" s="4"/>
      <c r="K1910" s="3"/>
      <c r="L1910" s="3"/>
      <c r="M1910" s="3"/>
      <c r="N1910" s="3"/>
    </row>
    <row r="1911" spans="2:14" ht="32.1" customHeight="1" x14ac:dyDescent="0.25">
      <c r="B1911" s="44" t="str">
        <f>_xlfn.CONCAT( VLOOKUP(tbGemLevels[[#This Row],[Name]],tbGems[],MATCH("Prefix",tbGems[#Headers],0),FALSE),".",tbGemLevels[[#This Row],[Level]]," ",tbGemLevels[[#This Row],[Name]])</f>
        <v>6.13.103.29 Charged Traps Support</v>
      </c>
      <c r="C1911" s="2" t="s">
        <v>968</v>
      </c>
      <c r="D1911" s="3">
        <v>29</v>
      </c>
      <c r="E1911" s="3">
        <v>88</v>
      </c>
      <c r="F1911" s="3">
        <v>0</v>
      </c>
      <c r="G1911" s="3" t="s">
        <v>269</v>
      </c>
      <c r="H1911" s="3" t="s">
        <v>269</v>
      </c>
      <c r="I1911" s="20"/>
      <c r="J1911" s="4"/>
      <c r="K1911" s="3"/>
      <c r="L1911" s="3"/>
      <c r="M1911" s="3"/>
      <c r="N1911" s="3"/>
    </row>
    <row r="1912" spans="2:14" ht="32.1" customHeight="1" x14ac:dyDescent="0.25">
      <c r="B1912" s="44" t="str">
        <f>_xlfn.CONCAT( VLOOKUP(tbGemLevels[[#This Row],[Name]],tbGems[],MATCH("Prefix",tbGems[#Headers],0),FALSE),".",tbGemLevels[[#This Row],[Level]]," ",tbGemLevels[[#This Row],[Name]])</f>
        <v>6.13.103.30 Charged Traps Support</v>
      </c>
      <c r="C1912" s="2" t="s">
        <v>968</v>
      </c>
      <c r="D1912" s="3">
        <v>30</v>
      </c>
      <c r="E1912" s="3">
        <v>90</v>
      </c>
      <c r="F1912" s="3">
        <v>0</v>
      </c>
      <c r="G1912" s="3" t="s">
        <v>269</v>
      </c>
      <c r="H1912" s="3" t="s">
        <v>269</v>
      </c>
      <c r="I1912" s="20"/>
      <c r="J1912" s="4"/>
      <c r="K1912" s="3"/>
      <c r="L1912" s="3"/>
      <c r="M1912" s="3"/>
      <c r="N1912" s="3"/>
    </row>
    <row r="1913" spans="2:14" ht="32.1" customHeight="1" x14ac:dyDescent="0.25">
      <c r="B1913" s="44" t="str">
        <f>_xlfn.CONCAT( VLOOKUP(tbGemLevels[[#This Row],[Name]],tbGems[],MATCH("Prefix",tbGems[#Headers],0),FALSE),".",tbGemLevels[[#This Row],[Level]]," ",tbGemLevels[[#This Row],[Name]])</f>
        <v>6.13.103.31 Charged Traps Support</v>
      </c>
      <c r="C1913" s="2" t="s">
        <v>968</v>
      </c>
      <c r="D1913" s="3">
        <v>31</v>
      </c>
      <c r="E1913" s="3">
        <v>91</v>
      </c>
      <c r="F1913" s="3">
        <v>0</v>
      </c>
      <c r="G1913" s="3" t="s">
        <v>269</v>
      </c>
      <c r="H1913" s="3" t="s">
        <v>269</v>
      </c>
      <c r="I1913" s="20"/>
      <c r="J1913" s="4"/>
      <c r="K1913" s="3"/>
      <c r="L1913" s="3"/>
      <c r="M1913" s="3"/>
      <c r="N1913" s="3"/>
    </row>
    <row r="1914" spans="2:14" ht="32.1" customHeight="1" x14ac:dyDescent="0.25">
      <c r="B1914" s="44" t="str">
        <f>_xlfn.CONCAT( VLOOKUP(tbGemLevels[[#This Row],[Name]],tbGems[],MATCH("Prefix",tbGems[#Headers],0),FALSE),".",tbGemLevels[[#This Row],[Level]]," ",tbGemLevels[[#This Row],[Name]])</f>
        <v>6.13.103.32 Charged Traps Support</v>
      </c>
      <c r="C1914" s="2" t="s">
        <v>968</v>
      </c>
      <c r="D1914" s="3">
        <v>32</v>
      </c>
      <c r="E1914" s="3">
        <v>92</v>
      </c>
      <c r="F1914" s="3">
        <v>0</v>
      </c>
      <c r="G1914" s="3" t="s">
        <v>269</v>
      </c>
      <c r="H1914" s="3" t="s">
        <v>269</v>
      </c>
      <c r="I1914" s="20"/>
      <c r="J1914" s="4"/>
      <c r="K1914" s="3"/>
      <c r="L1914" s="3"/>
      <c r="M1914" s="3"/>
      <c r="N1914" s="3"/>
    </row>
    <row r="1915" spans="2:14" ht="32.1" customHeight="1" x14ac:dyDescent="0.25">
      <c r="B1915" s="44" t="str">
        <f>_xlfn.CONCAT( VLOOKUP(tbGemLevels[[#This Row],[Name]],tbGems[],MATCH("Prefix",tbGems[#Headers],0),FALSE),".",tbGemLevels[[#This Row],[Level]]," ",tbGemLevels[[#This Row],[Name]])</f>
        <v>6.13.103.33 Charged Traps Support</v>
      </c>
      <c r="C1915" s="2" t="s">
        <v>968</v>
      </c>
      <c r="D1915" s="3">
        <v>33</v>
      </c>
      <c r="E1915" s="3">
        <v>93</v>
      </c>
      <c r="F1915" s="3">
        <v>0</v>
      </c>
      <c r="G1915" s="3" t="s">
        <v>269</v>
      </c>
      <c r="H1915" s="3" t="s">
        <v>269</v>
      </c>
      <c r="I1915" s="20"/>
      <c r="J1915" s="4"/>
      <c r="K1915" s="3"/>
      <c r="L1915" s="3"/>
      <c r="M1915" s="3"/>
      <c r="N1915" s="3"/>
    </row>
    <row r="1916" spans="2:14" ht="32.1" customHeight="1" x14ac:dyDescent="0.25">
      <c r="B1916" s="44" t="str">
        <f>_xlfn.CONCAT( VLOOKUP(tbGemLevels[[#This Row],[Name]],tbGems[],MATCH("Prefix",tbGems[#Headers],0),FALSE),".",tbGemLevels[[#This Row],[Level]]," ",tbGemLevels[[#This Row],[Name]])</f>
        <v>6.13.103.34 Charged Traps Support</v>
      </c>
      <c r="C1916" s="2" t="s">
        <v>968</v>
      </c>
      <c r="D1916" s="3">
        <v>34</v>
      </c>
      <c r="E1916" s="3">
        <v>94</v>
      </c>
      <c r="F1916" s="3">
        <v>0</v>
      </c>
      <c r="G1916" s="3" t="s">
        <v>269</v>
      </c>
      <c r="H1916" s="3" t="s">
        <v>269</v>
      </c>
      <c r="I1916" s="20"/>
      <c r="J1916" s="4"/>
      <c r="K1916" s="3"/>
      <c r="L1916" s="3"/>
      <c r="M1916" s="3"/>
      <c r="N1916" s="3"/>
    </row>
    <row r="1917" spans="2:14" ht="32.1" customHeight="1" x14ac:dyDescent="0.25">
      <c r="B1917" s="44" t="str">
        <f>_xlfn.CONCAT( VLOOKUP(tbGemLevels[[#This Row],[Name]],tbGems[],MATCH("Prefix",tbGems[#Headers],0),FALSE),".",tbGemLevels[[#This Row],[Level]]," ",tbGemLevels[[#This Row],[Name]])</f>
        <v>6.13.103.35 Charged Traps Support</v>
      </c>
      <c r="C1917" s="2" t="s">
        <v>968</v>
      </c>
      <c r="D1917" s="3">
        <v>35</v>
      </c>
      <c r="E1917" s="3">
        <v>95</v>
      </c>
      <c r="F1917" s="3">
        <v>0</v>
      </c>
      <c r="G1917" s="3" t="s">
        <v>269</v>
      </c>
      <c r="H1917" s="3" t="s">
        <v>269</v>
      </c>
      <c r="I1917" s="20"/>
      <c r="J1917" s="4"/>
      <c r="K1917" s="3"/>
      <c r="L1917" s="3"/>
      <c r="M1917" s="3"/>
      <c r="N1917" s="3"/>
    </row>
    <row r="1918" spans="2:14" ht="32.1" customHeight="1" x14ac:dyDescent="0.25">
      <c r="B1918" s="44" t="str">
        <f>_xlfn.CONCAT( VLOOKUP(tbGemLevels[[#This Row],[Name]],tbGems[],MATCH("Prefix",tbGems[#Headers],0),FALSE),".",tbGemLevels[[#This Row],[Level]]," ",tbGemLevels[[#This Row],[Name]])</f>
        <v>6.13.103.36 Charged Traps Support</v>
      </c>
      <c r="C1918" s="2" t="s">
        <v>968</v>
      </c>
      <c r="D1918" s="3">
        <v>36</v>
      </c>
      <c r="E1918" s="3">
        <v>96</v>
      </c>
      <c r="F1918" s="3">
        <v>0</v>
      </c>
      <c r="G1918" s="3" t="s">
        <v>269</v>
      </c>
      <c r="H1918" s="3" t="s">
        <v>269</v>
      </c>
      <c r="I1918" s="20"/>
      <c r="J1918" s="4"/>
      <c r="K1918" s="3"/>
      <c r="L1918" s="3"/>
      <c r="M1918" s="3"/>
      <c r="N1918" s="3"/>
    </row>
    <row r="1919" spans="2:14" ht="32.1" customHeight="1" x14ac:dyDescent="0.25">
      <c r="B1919" s="44" t="str">
        <f>_xlfn.CONCAT( VLOOKUP(tbGemLevels[[#This Row],[Name]],tbGems[],MATCH("Prefix",tbGems[#Headers],0),FALSE),".",tbGemLevels[[#This Row],[Level]]," ",tbGemLevels[[#This Row],[Name]])</f>
        <v>6.13.103.37 Charged Traps Support</v>
      </c>
      <c r="C1919" s="2" t="s">
        <v>968</v>
      </c>
      <c r="D1919" s="3">
        <v>37</v>
      </c>
      <c r="E1919" s="3">
        <v>97</v>
      </c>
      <c r="F1919" s="3">
        <v>0</v>
      </c>
      <c r="G1919" s="3" t="s">
        <v>269</v>
      </c>
      <c r="H1919" s="3" t="s">
        <v>269</v>
      </c>
      <c r="I1919" s="20"/>
      <c r="J1919" s="4"/>
      <c r="K1919" s="3"/>
      <c r="L1919" s="3"/>
      <c r="M1919" s="3"/>
      <c r="N1919" s="3"/>
    </row>
    <row r="1920" spans="2:14" ht="32.1" customHeight="1" x14ac:dyDescent="0.25">
      <c r="B1920" s="44" t="str">
        <f>_xlfn.CONCAT( VLOOKUP(tbGemLevels[[#This Row],[Name]],tbGems[],MATCH("Prefix",tbGems[#Headers],0),FALSE),".",tbGemLevels[[#This Row],[Level]]," ",tbGemLevels[[#This Row],[Name]])</f>
        <v>6.13.103.38 Charged Traps Support</v>
      </c>
      <c r="C1920" s="2" t="s">
        <v>968</v>
      </c>
      <c r="D1920" s="3">
        <v>38</v>
      </c>
      <c r="E1920" s="3">
        <v>98</v>
      </c>
      <c r="F1920" s="3">
        <v>0</v>
      </c>
      <c r="G1920" s="3" t="s">
        <v>269</v>
      </c>
      <c r="H1920" s="3" t="s">
        <v>269</v>
      </c>
      <c r="I1920" s="20"/>
      <c r="J1920" s="4"/>
      <c r="K1920" s="3"/>
      <c r="L1920" s="3"/>
      <c r="M1920" s="3"/>
      <c r="N1920" s="3"/>
    </row>
    <row r="1921" spans="2:14" ht="32.1" customHeight="1" x14ac:dyDescent="0.25">
      <c r="B1921" s="44" t="str">
        <f>_xlfn.CONCAT( VLOOKUP(tbGemLevels[[#This Row],[Name]],tbGems[],MATCH("Prefix",tbGems[#Headers],0),FALSE),".",tbGemLevels[[#This Row],[Level]]," ",tbGemLevels[[#This Row],[Name]])</f>
        <v>6.13.103.39 Charged Traps Support</v>
      </c>
      <c r="C1921" s="2" t="s">
        <v>968</v>
      </c>
      <c r="D1921" s="3">
        <v>39</v>
      </c>
      <c r="E1921" s="3">
        <v>99</v>
      </c>
      <c r="F1921" s="3">
        <v>0</v>
      </c>
      <c r="G1921" s="3" t="s">
        <v>269</v>
      </c>
      <c r="H1921" s="3" t="s">
        <v>269</v>
      </c>
      <c r="I1921" s="20"/>
      <c r="J1921" s="4"/>
      <c r="K1921" s="3"/>
      <c r="L1921" s="3"/>
      <c r="M1921" s="3"/>
      <c r="N1921" s="3"/>
    </row>
    <row r="1922" spans="2:14" ht="32.1" customHeight="1" x14ac:dyDescent="0.25">
      <c r="B1922" s="44" t="str">
        <f>_xlfn.CONCAT( VLOOKUP(tbGemLevels[[#This Row],[Name]],tbGems[],MATCH("Prefix",tbGems[#Headers],0),FALSE),".",tbGemLevels[[#This Row],[Level]]," ",tbGemLevels[[#This Row],[Name]])</f>
        <v>6.13.103.40 Charged Traps Support</v>
      </c>
      <c r="C1922" s="2" t="s">
        <v>968</v>
      </c>
      <c r="D1922" s="3">
        <v>40</v>
      </c>
      <c r="E1922" s="3">
        <v>100</v>
      </c>
      <c r="F1922" s="3">
        <v>0</v>
      </c>
      <c r="G1922" s="3" t="s">
        <v>269</v>
      </c>
      <c r="H1922" s="3" t="s">
        <v>269</v>
      </c>
      <c r="I1922" s="20"/>
      <c r="J1922" s="4"/>
      <c r="K1922" s="3"/>
      <c r="L1922" s="3"/>
      <c r="M1922" s="3"/>
      <c r="N1922" s="3"/>
    </row>
    <row r="1923" spans="2:14" ht="32.1" customHeight="1" x14ac:dyDescent="0.25">
      <c r="B1923" s="44" t="str">
        <f>_xlfn.CONCAT( VLOOKUP(tbGemLevels[[#This Row],[Name]],tbGems[],MATCH("Prefix",tbGems[#Headers],0),FALSE),".",tbGemLevels[[#This Row],[Level]]," ",tbGemLevels[[#This Row],[Name]])</f>
        <v>6.13.286.1 Phase Run</v>
      </c>
      <c r="C1923" s="2" t="s">
        <v>788</v>
      </c>
      <c r="D1923" s="3">
        <v>1</v>
      </c>
      <c r="E1923" s="3">
        <v>34</v>
      </c>
      <c r="F1923" s="3">
        <v>0</v>
      </c>
      <c r="G1923" s="3">
        <v>79</v>
      </c>
      <c r="H1923" s="3">
        <v>0</v>
      </c>
      <c r="I1923" s="20"/>
      <c r="J1923" s="4"/>
      <c r="K1923" s="3"/>
      <c r="L1923" s="3"/>
      <c r="M1923" s="3"/>
      <c r="N1923" s="3"/>
    </row>
    <row r="1924" spans="2:14" ht="32.1" customHeight="1" x14ac:dyDescent="0.25">
      <c r="B1924" s="44" t="str">
        <f>_xlfn.CONCAT( VLOOKUP(tbGemLevels[[#This Row],[Name]],tbGems[],MATCH("Prefix",tbGems[#Headers],0),FALSE),".",tbGemLevels[[#This Row],[Level]]," ",tbGemLevels[[#This Row],[Name]])</f>
        <v>6.13.286.2 Phase Run</v>
      </c>
      <c r="C1924" s="2" t="s">
        <v>788</v>
      </c>
      <c r="D1924" s="3">
        <v>2</v>
      </c>
      <c r="E1924" s="3">
        <v>36</v>
      </c>
      <c r="F1924" s="3">
        <v>0</v>
      </c>
      <c r="G1924" s="3">
        <v>83</v>
      </c>
      <c r="H1924" s="3">
        <v>0</v>
      </c>
      <c r="I1924" s="20"/>
      <c r="J1924" s="42"/>
      <c r="K1924" s="42"/>
      <c r="L1924" s="3"/>
      <c r="M1924" s="3"/>
      <c r="N1924" s="3"/>
    </row>
    <row r="1925" spans="2:14" ht="32.1" customHeight="1" x14ac:dyDescent="0.25">
      <c r="B1925" s="44" t="str">
        <f>_xlfn.CONCAT( VLOOKUP(tbGemLevels[[#This Row],[Name]],tbGems[],MATCH("Prefix",tbGems[#Headers],0),FALSE),".",tbGemLevels[[#This Row],[Level]]," ",tbGemLevels[[#This Row],[Name]])</f>
        <v>6.13.286.3 Phase Run</v>
      </c>
      <c r="C1925" s="2" t="s">
        <v>788</v>
      </c>
      <c r="D1925" s="3">
        <v>3</v>
      </c>
      <c r="E1925" s="3">
        <v>38</v>
      </c>
      <c r="F1925" s="3">
        <v>0</v>
      </c>
      <c r="G1925" s="3">
        <v>88</v>
      </c>
      <c r="H1925" s="3">
        <v>0</v>
      </c>
      <c r="I1925" s="20"/>
      <c r="J1925" s="42"/>
      <c r="K1925" s="42"/>
      <c r="L1925" s="3"/>
      <c r="M1925" s="3"/>
      <c r="N1925" s="3"/>
    </row>
    <row r="1926" spans="2:14" ht="32.1" customHeight="1" x14ac:dyDescent="0.25">
      <c r="B1926" s="44" t="str">
        <f>_xlfn.CONCAT( VLOOKUP(tbGemLevels[[#This Row],[Name]],tbGems[],MATCH("Prefix",tbGems[#Headers],0),FALSE),".",tbGemLevels[[#This Row],[Level]]," ",tbGemLevels[[#This Row],[Name]])</f>
        <v>6.13.286.4 Phase Run</v>
      </c>
      <c r="C1926" s="2" t="s">
        <v>788</v>
      </c>
      <c r="D1926" s="3">
        <v>4</v>
      </c>
      <c r="E1926" s="3">
        <v>40</v>
      </c>
      <c r="F1926" s="3">
        <v>0</v>
      </c>
      <c r="G1926" s="3">
        <v>92</v>
      </c>
      <c r="H1926" s="3">
        <v>0</v>
      </c>
      <c r="I1926" s="20"/>
      <c r="J1926" s="42"/>
      <c r="K1926" s="42"/>
      <c r="L1926" s="3"/>
      <c r="M1926" s="3"/>
      <c r="N1926" s="3"/>
    </row>
    <row r="1927" spans="2:14" ht="32.1" customHeight="1" x14ac:dyDescent="0.25">
      <c r="B1927" s="44" t="str">
        <f>_xlfn.CONCAT( VLOOKUP(tbGemLevels[[#This Row],[Name]],tbGems[],MATCH("Prefix",tbGems[#Headers],0),FALSE),".",tbGemLevels[[#This Row],[Level]]," ",tbGemLevels[[#This Row],[Name]])</f>
        <v>6.13.286.5 Phase Run</v>
      </c>
      <c r="C1927" s="2" t="s">
        <v>788</v>
      </c>
      <c r="D1927" s="3">
        <v>5</v>
      </c>
      <c r="E1927" s="3">
        <v>42</v>
      </c>
      <c r="F1927" s="3">
        <v>0</v>
      </c>
      <c r="G1927" s="3">
        <v>96</v>
      </c>
      <c r="H1927" s="3">
        <v>0</v>
      </c>
      <c r="I1927" s="20"/>
      <c r="J1927" s="42"/>
      <c r="K1927" s="42"/>
      <c r="L1927" s="3"/>
      <c r="M1927" s="3"/>
      <c r="N1927" s="3"/>
    </row>
    <row r="1928" spans="2:14" ht="32.1" customHeight="1" x14ac:dyDescent="0.25">
      <c r="B1928" s="44" t="str">
        <f>_xlfn.CONCAT( VLOOKUP(tbGemLevels[[#This Row],[Name]],tbGems[],MATCH("Prefix",tbGems[#Headers],0),FALSE),".",tbGemLevels[[#This Row],[Level]]," ",tbGemLevels[[#This Row],[Name]])</f>
        <v>6.13.286.6 Phase Run</v>
      </c>
      <c r="C1928" s="2" t="s">
        <v>788</v>
      </c>
      <c r="D1928" s="3">
        <v>6</v>
      </c>
      <c r="E1928" s="3">
        <v>44</v>
      </c>
      <c r="F1928" s="3">
        <v>0</v>
      </c>
      <c r="G1928" s="3">
        <v>100</v>
      </c>
      <c r="H1928" s="3">
        <v>0</v>
      </c>
      <c r="I1928" s="20"/>
      <c r="J1928" s="42"/>
      <c r="K1928" s="42"/>
      <c r="L1928" s="3"/>
      <c r="M1928" s="3"/>
      <c r="N1928" s="3"/>
    </row>
    <row r="1929" spans="2:14" ht="32.1" customHeight="1" x14ac:dyDescent="0.25">
      <c r="B1929" s="44" t="str">
        <f>_xlfn.CONCAT( VLOOKUP(tbGemLevels[[#This Row],[Name]],tbGems[],MATCH("Prefix",tbGems[#Headers],0),FALSE),".",tbGemLevels[[#This Row],[Level]]," ",tbGemLevels[[#This Row],[Name]])</f>
        <v>6.13.286.7 Phase Run</v>
      </c>
      <c r="C1929" s="2" t="s">
        <v>788</v>
      </c>
      <c r="D1929" s="3">
        <v>7</v>
      </c>
      <c r="E1929" s="3">
        <v>46</v>
      </c>
      <c r="F1929" s="3">
        <v>0</v>
      </c>
      <c r="G1929" s="3">
        <v>104</v>
      </c>
      <c r="H1929" s="3">
        <v>0</v>
      </c>
      <c r="I1929" s="20"/>
      <c r="J1929" s="42"/>
      <c r="K1929" s="42"/>
      <c r="L1929" s="3"/>
      <c r="M1929" s="3"/>
      <c r="N1929" s="3"/>
    </row>
    <row r="1930" spans="2:14" ht="32.1" customHeight="1" x14ac:dyDescent="0.25">
      <c r="B1930" s="44" t="str">
        <f>_xlfn.CONCAT( VLOOKUP(tbGemLevels[[#This Row],[Name]],tbGems[],MATCH("Prefix",tbGems[#Headers],0),FALSE),".",tbGemLevels[[#This Row],[Level]]," ",tbGemLevels[[#This Row],[Name]])</f>
        <v>6.13.286.8 Phase Run</v>
      </c>
      <c r="C1930" s="2" t="s">
        <v>788</v>
      </c>
      <c r="D1930" s="3">
        <v>8</v>
      </c>
      <c r="E1930" s="3">
        <v>48</v>
      </c>
      <c r="F1930" s="3">
        <v>0</v>
      </c>
      <c r="G1930" s="3">
        <v>109</v>
      </c>
      <c r="H1930" s="3">
        <v>0</v>
      </c>
      <c r="I1930" s="20"/>
      <c r="J1930" s="42"/>
      <c r="K1930" s="42"/>
      <c r="L1930" s="3"/>
      <c r="M1930" s="3"/>
      <c r="N1930" s="3"/>
    </row>
    <row r="1931" spans="2:14" ht="32.1" customHeight="1" x14ac:dyDescent="0.25">
      <c r="B1931" s="44" t="str">
        <f>_xlfn.CONCAT( VLOOKUP(tbGemLevels[[#This Row],[Name]],tbGems[],MATCH("Prefix",tbGems[#Headers],0),FALSE),".",tbGemLevels[[#This Row],[Level]]," ",tbGemLevels[[#This Row],[Name]])</f>
        <v>6.13.286.9 Phase Run</v>
      </c>
      <c r="C1931" s="2" t="s">
        <v>788</v>
      </c>
      <c r="D1931" s="3">
        <v>9</v>
      </c>
      <c r="E1931" s="3">
        <v>50</v>
      </c>
      <c r="F1931" s="3">
        <v>0</v>
      </c>
      <c r="G1931" s="3">
        <v>113</v>
      </c>
      <c r="H1931" s="3">
        <v>0</v>
      </c>
      <c r="I1931" s="20"/>
      <c r="J1931" s="42"/>
      <c r="K1931" s="42"/>
      <c r="L1931" s="3"/>
      <c r="M1931" s="3"/>
      <c r="N1931" s="3"/>
    </row>
    <row r="1932" spans="2:14" ht="32.1" customHeight="1" x14ac:dyDescent="0.25">
      <c r="B1932" s="44" t="str">
        <f>_xlfn.CONCAT( VLOOKUP(tbGemLevels[[#This Row],[Name]],tbGems[],MATCH("Prefix",tbGems[#Headers],0),FALSE),".",tbGemLevels[[#This Row],[Level]]," ",tbGemLevels[[#This Row],[Name]])</f>
        <v>6.13.286.10 Phase Run</v>
      </c>
      <c r="C1932" s="2" t="s">
        <v>788</v>
      </c>
      <c r="D1932" s="3">
        <v>10</v>
      </c>
      <c r="E1932" s="3">
        <v>52</v>
      </c>
      <c r="F1932" s="3">
        <v>0</v>
      </c>
      <c r="G1932" s="3">
        <v>117</v>
      </c>
      <c r="H1932" s="3">
        <v>0</v>
      </c>
      <c r="I1932" s="20"/>
      <c r="J1932" s="42"/>
      <c r="K1932" s="42"/>
      <c r="L1932" s="3"/>
      <c r="M1932" s="3"/>
      <c r="N1932" s="3"/>
    </row>
    <row r="1933" spans="2:14" ht="32.1" customHeight="1" x14ac:dyDescent="0.25">
      <c r="B1933" s="44" t="str">
        <f>_xlfn.CONCAT( VLOOKUP(tbGemLevels[[#This Row],[Name]],tbGems[],MATCH("Prefix",tbGems[#Headers],0),FALSE),".",tbGemLevels[[#This Row],[Level]]," ",tbGemLevels[[#This Row],[Name]])</f>
        <v>6.13.286.11 Phase Run</v>
      </c>
      <c r="C1933" s="2" t="s">
        <v>788</v>
      </c>
      <c r="D1933" s="3">
        <v>11</v>
      </c>
      <c r="E1933" s="3">
        <v>54</v>
      </c>
      <c r="F1933" s="3">
        <v>0</v>
      </c>
      <c r="G1933" s="3">
        <v>121</v>
      </c>
      <c r="H1933" s="3">
        <v>0</v>
      </c>
      <c r="I1933" s="20"/>
      <c r="J1933" s="42"/>
      <c r="K1933" s="42"/>
      <c r="L1933" s="3"/>
      <c r="M1933" s="3"/>
      <c r="N1933" s="3"/>
    </row>
    <row r="1934" spans="2:14" ht="32.1" customHeight="1" x14ac:dyDescent="0.25">
      <c r="B1934" s="44" t="str">
        <f>_xlfn.CONCAT( VLOOKUP(tbGemLevels[[#This Row],[Name]],tbGems[],MATCH("Prefix",tbGems[#Headers],0),FALSE),".",tbGemLevels[[#This Row],[Level]]," ",tbGemLevels[[#This Row],[Name]])</f>
        <v>6.13.286.12 Phase Run</v>
      </c>
      <c r="C1934" s="2" t="s">
        <v>788</v>
      </c>
      <c r="D1934" s="3">
        <v>12</v>
      </c>
      <c r="E1934" s="3">
        <v>56</v>
      </c>
      <c r="F1934" s="3">
        <v>0</v>
      </c>
      <c r="G1934" s="3">
        <v>125</v>
      </c>
      <c r="H1934" s="3">
        <v>0</v>
      </c>
      <c r="I1934" s="20"/>
      <c r="J1934" s="42"/>
      <c r="K1934" s="42"/>
      <c r="L1934" s="3"/>
      <c r="M1934" s="3"/>
      <c r="N1934" s="3"/>
    </row>
    <row r="1935" spans="2:14" ht="32.1" customHeight="1" x14ac:dyDescent="0.25">
      <c r="B1935" s="44" t="str">
        <f>_xlfn.CONCAT( VLOOKUP(tbGemLevels[[#This Row],[Name]],tbGems[],MATCH("Prefix",tbGems[#Headers],0),FALSE),".",tbGemLevels[[#This Row],[Level]]," ",tbGemLevels[[#This Row],[Name]])</f>
        <v>6.13.286.13 Phase Run</v>
      </c>
      <c r="C1935" s="2" t="s">
        <v>788</v>
      </c>
      <c r="D1935" s="3">
        <v>13</v>
      </c>
      <c r="E1935" s="3">
        <v>58</v>
      </c>
      <c r="F1935" s="3">
        <v>0</v>
      </c>
      <c r="G1935" s="3">
        <v>130</v>
      </c>
      <c r="H1935" s="3">
        <v>0</v>
      </c>
      <c r="I1935" s="20"/>
      <c r="J1935" s="42"/>
      <c r="K1935" s="42"/>
      <c r="L1935" s="3"/>
      <c r="M1935" s="3"/>
      <c r="N1935" s="3"/>
    </row>
    <row r="1936" spans="2:14" ht="32.1" customHeight="1" x14ac:dyDescent="0.25">
      <c r="B1936" s="44" t="str">
        <f>_xlfn.CONCAT( VLOOKUP(tbGemLevels[[#This Row],[Name]],tbGems[],MATCH("Prefix",tbGems[#Headers],0),FALSE),".",tbGemLevels[[#This Row],[Level]]," ",tbGemLevels[[#This Row],[Name]])</f>
        <v>6.13.286.14 Phase Run</v>
      </c>
      <c r="C1936" s="2" t="s">
        <v>788</v>
      </c>
      <c r="D1936" s="3">
        <v>14</v>
      </c>
      <c r="E1936" s="3">
        <v>60</v>
      </c>
      <c r="F1936" s="3">
        <v>0</v>
      </c>
      <c r="G1936" s="3">
        <v>134</v>
      </c>
      <c r="H1936" s="3">
        <v>0</v>
      </c>
      <c r="I1936" s="20"/>
      <c r="J1936" s="42"/>
      <c r="K1936" s="42"/>
      <c r="L1936" s="3"/>
      <c r="M1936" s="3"/>
      <c r="N1936" s="3"/>
    </row>
    <row r="1937" spans="2:14" ht="32.1" customHeight="1" x14ac:dyDescent="0.25">
      <c r="B1937" s="44" t="str">
        <f>_xlfn.CONCAT( VLOOKUP(tbGemLevels[[#This Row],[Name]],tbGems[],MATCH("Prefix",tbGems[#Headers],0),FALSE),".",tbGemLevels[[#This Row],[Level]]," ",tbGemLevels[[#This Row],[Name]])</f>
        <v>6.13.286.15 Phase Run</v>
      </c>
      <c r="C1937" s="2" t="s">
        <v>788</v>
      </c>
      <c r="D1937" s="3">
        <v>15</v>
      </c>
      <c r="E1937" s="3">
        <v>62</v>
      </c>
      <c r="F1937" s="3">
        <v>0</v>
      </c>
      <c r="G1937" s="3">
        <v>138</v>
      </c>
      <c r="H1937" s="3">
        <v>0</v>
      </c>
      <c r="I1937" s="20"/>
      <c r="J1937" s="42"/>
      <c r="K1937" s="42"/>
      <c r="L1937" s="3"/>
      <c r="M1937" s="3"/>
      <c r="N1937" s="3"/>
    </row>
    <row r="1938" spans="2:14" ht="32.1" customHeight="1" x14ac:dyDescent="0.25">
      <c r="B1938" s="44" t="str">
        <f>_xlfn.CONCAT( VLOOKUP(tbGemLevels[[#This Row],[Name]],tbGems[],MATCH("Prefix",tbGems[#Headers],0),FALSE),".",tbGemLevels[[#This Row],[Level]]," ",tbGemLevels[[#This Row],[Name]])</f>
        <v>6.13.286.16 Phase Run</v>
      </c>
      <c r="C1938" s="2" t="s">
        <v>788</v>
      </c>
      <c r="D1938" s="3">
        <v>16</v>
      </c>
      <c r="E1938" s="3">
        <v>64</v>
      </c>
      <c r="F1938" s="3">
        <v>0</v>
      </c>
      <c r="G1938" s="3">
        <v>142</v>
      </c>
      <c r="H1938" s="3">
        <v>0</v>
      </c>
      <c r="I1938" s="20"/>
      <c r="J1938" s="42"/>
      <c r="K1938" s="42"/>
      <c r="L1938" s="3"/>
      <c r="M1938" s="3"/>
      <c r="N1938" s="3"/>
    </row>
    <row r="1939" spans="2:14" ht="32.1" customHeight="1" x14ac:dyDescent="0.25">
      <c r="B1939" s="44" t="str">
        <f>_xlfn.CONCAT( VLOOKUP(tbGemLevels[[#This Row],[Name]],tbGems[],MATCH("Prefix",tbGems[#Headers],0),FALSE),".",tbGemLevels[[#This Row],[Level]]," ",tbGemLevels[[#This Row],[Name]])</f>
        <v>6.13.286.17 Phase Run</v>
      </c>
      <c r="C1939" s="2" t="s">
        <v>788</v>
      </c>
      <c r="D1939" s="3">
        <v>17</v>
      </c>
      <c r="E1939" s="3">
        <v>66</v>
      </c>
      <c r="F1939" s="3">
        <v>0</v>
      </c>
      <c r="G1939" s="3">
        <v>146</v>
      </c>
      <c r="H1939" s="3">
        <v>0</v>
      </c>
      <c r="I1939" s="20"/>
      <c r="J1939" s="42"/>
      <c r="K1939" s="42"/>
      <c r="L1939" s="3"/>
      <c r="M1939" s="3"/>
      <c r="N1939" s="3"/>
    </row>
    <row r="1940" spans="2:14" ht="32.1" customHeight="1" x14ac:dyDescent="0.25">
      <c r="B1940" s="44" t="str">
        <f>_xlfn.CONCAT( VLOOKUP(tbGemLevels[[#This Row],[Name]],tbGems[],MATCH("Prefix",tbGems[#Headers],0),FALSE),".",tbGemLevels[[#This Row],[Level]]," ",tbGemLevels[[#This Row],[Name]])</f>
        <v>6.13.286.18 Phase Run</v>
      </c>
      <c r="C1940" s="2" t="s">
        <v>788</v>
      </c>
      <c r="D1940" s="3">
        <v>18</v>
      </c>
      <c r="E1940" s="3">
        <v>68</v>
      </c>
      <c r="F1940" s="3">
        <v>0</v>
      </c>
      <c r="G1940" s="3">
        <v>151</v>
      </c>
      <c r="H1940" s="3">
        <v>0</v>
      </c>
      <c r="I1940" s="20"/>
      <c r="J1940" s="42"/>
      <c r="K1940" s="42"/>
      <c r="L1940" s="3"/>
      <c r="M1940" s="3"/>
      <c r="N1940" s="3"/>
    </row>
    <row r="1941" spans="2:14" ht="32.1" customHeight="1" x14ac:dyDescent="0.25">
      <c r="B1941" s="44" t="str">
        <f>_xlfn.CONCAT( VLOOKUP(tbGemLevels[[#This Row],[Name]],tbGems[],MATCH("Prefix",tbGems[#Headers],0),FALSE),".",tbGemLevels[[#This Row],[Level]]," ",tbGemLevels[[#This Row],[Name]])</f>
        <v>6.13.286.19 Phase Run</v>
      </c>
      <c r="C1941" s="2" t="s">
        <v>788</v>
      </c>
      <c r="D1941" s="3">
        <v>19</v>
      </c>
      <c r="E1941" s="3">
        <v>69</v>
      </c>
      <c r="F1941" s="3">
        <v>0</v>
      </c>
      <c r="G1941" s="3">
        <v>153</v>
      </c>
      <c r="H1941" s="3">
        <v>0</v>
      </c>
      <c r="I1941" s="20"/>
      <c r="J1941" s="42"/>
      <c r="K1941" s="42"/>
      <c r="L1941" s="3"/>
      <c r="M1941" s="3"/>
      <c r="N1941" s="3"/>
    </row>
    <row r="1942" spans="2:14" ht="32.1" customHeight="1" x14ac:dyDescent="0.25">
      <c r="B1942" s="44" t="str">
        <f>_xlfn.CONCAT( VLOOKUP(tbGemLevels[[#This Row],[Name]],tbGems[],MATCH("Prefix",tbGems[#Headers],0),FALSE),".",tbGemLevels[[#This Row],[Level]]," ",tbGemLevels[[#This Row],[Name]])</f>
        <v>6.13.286.20 Phase Run</v>
      </c>
      <c r="C1942" s="2" t="s">
        <v>788</v>
      </c>
      <c r="D1942" s="3">
        <v>20</v>
      </c>
      <c r="E1942" s="3">
        <v>70</v>
      </c>
      <c r="F1942" s="3">
        <v>0</v>
      </c>
      <c r="G1942" s="3">
        <v>155</v>
      </c>
      <c r="H1942" s="3">
        <v>0</v>
      </c>
      <c r="I1942" s="20"/>
      <c r="J1942" s="42"/>
      <c r="K1942" s="42"/>
      <c r="L1942" s="3"/>
      <c r="M1942" s="3"/>
      <c r="N1942" s="3"/>
    </row>
    <row r="1943" spans="2:14" ht="32.1" customHeight="1" x14ac:dyDescent="0.25">
      <c r="B1943" s="44" t="str">
        <f>_xlfn.CONCAT( VLOOKUP(tbGemLevels[[#This Row],[Name]],tbGems[],MATCH("Prefix",tbGems[#Headers],0),FALSE),".",tbGemLevels[[#This Row],[Level]]," ",tbGemLevels[[#This Row],[Name]])</f>
        <v>6.13.286.21 Phase Run</v>
      </c>
      <c r="C1943" s="2" t="s">
        <v>788</v>
      </c>
      <c r="D1943" s="3">
        <v>21</v>
      </c>
      <c r="E1943" s="3">
        <v>72</v>
      </c>
      <c r="F1943" s="3">
        <v>0</v>
      </c>
      <c r="G1943" s="3">
        <v>159</v>
      </c>
      <c r="H1943" s="3">
        <v>0</v>
      </c>
      <c r="I1943" s="20"/>
      <c r="J1943" s="4"/>
      <c r="K1943" s="3"/>
      <c r="L1943" s="3"/>
      <c r="M1943" s="3"/>
      <c r="N1943" s="3"/>
    </row>
    <row r="1944" spans="2:14" ht="32.1" customHeight="1" x14ac:dyDescent="0.25">
      <c r="B1944" s="44" t="str">
        <f>_xlfn.CONCAT( VLOOKUP(tbGemLevels[[#This Row],[Name]],tbGems[],MATCH("Prefix",tbGems[#Headers],0),FALSE),".",tbGemLevels[[#This Row],[Level]]," ",tbGemLevels[[#This Row],[Name]])</f>
        <v>6.13.286.22 Phase Run</v>
      </c>
      <c r="C1944" s="2" t="s">
        <v>788</v>
      </c>
      <c r="D1944" s="3">
        <v>22</v>
      </c>
      <c r="E1944" s="3">
        <v>74</v>
      </c>
      <c r="F1944" s="3">
        <v>0</v>
      </c>
      <c r="G1944" s="3" t="s">
        <v>269</v>
      </c>
      <c r="H1944" s="3">
        <v>0</v>
      </c>
      <c r="I1944" s="20"/>
      <c r="J1944" s="4"/>
      <c r="K1944" s="3"/>
      <c r="L1944" s="3"/>
      <c r="M1944" s="3"/>
      <c r="N1944" s="3"/>
    </row>
    <row r="1945" spans="2:14" ht="32.1" customHeight="1" x14ac:dyDescent="0.25">
      <c r="B1945" s="44" t="str">
        <f>_xlfn.CONCAT( VLOOKUP(tbGemLevels[[#This Row],[Name]],tbGems[],MATCH("Prefix",tbGems[#Headers],0),FALSE),".",tbGemLevels[[#This Row],[Level]]," ",tbGemLevels[[#This Row],[Name]])</f>
        <v>6.13.286.23 Phase Run</v>
      </c>
      <c r="C1945" s="2" t="s">
        <v>788</v>
      </c>
      <c r="D1945" s="3">
        <v>23</v>
      </c>
      <c r="E1945" s="3">
        <v>76</v>
      </c>
      <c r="F1945" s="3">
        <v>0</v>
      </c>
      <c r="G1945" s="3" t="s">
        <v>269</v>
      </c>
      <c r="H1945" s="3">
        <v>0</v>
      </c>
      <c r="I1945" s="20"/>
      <c r="J1945" s="4"/>
      <c r="K1945" s="3"/>
      <c r="L1945" s="3"/>
      <c r="M1945" s="3"/>
      <c r="N1945" s="3"/>
    </row>
    <row r="1946" spans="2:14" ht="32.1" customHeight="1" x14ac:dyDescent="0.25">
      <c r="B1946" s="44" t="str">
        <f>_xlfn.CONCAT( VLOOKUP(tbGemLevels[[#This Row],[Name]],tbGems[],MATCH("Prefix",tbGems[#Headers],0),FALSE),".",tbGemLevels[[#This Row],[Level]]," ",tbGemLevels[[#This Row],[Name]])</f>
        <v>6.13.286.24 Phase Run</v>
      </c>
      <c r="C1946" s="2" t="s">
        <v>788</v>
      </c>
      <c r="D1946" s="3">
        <v>24</v>
      </c>
      <c r="E1946" s="3">
        <v>78</v>
      </c>
      <c r="F1946" s="3">
        <v>0</v>
      </c>
      <c r="G1946" s="3" t="s">
        <v>269</v>
      </c>
      <c r="H1946" s="3">
        <v>0</v>
      </c>
      <c r="I1946" s="20"/>
      <c r="J1946" s="4"/>
      <c r="K1946" s="3"/>
      <c r="L1946" s="3"/>
      <c r="M1946" s="3"/>
      <c r="N1946" s="3"/>
    </row>
    <row r="1947" spans="2:14" ht="32.1" customHeight="1" x14ac:dyDescent="0.25">
      <c r="B1947" s="44" t="str">
        <f>_xlfn.CONCAT( VLOOKUP(tbGemLevels[[#This Row],[Name]],tbGems[],MATCH("Prefix",tbGems[#Headers],0),FALSE),".",tbGemLevels[[#This Row],[Level]]," ",tbGemLevels[[#This Row],[Name]])</f>
        <v>6.13.286.25 Phase Run</v>
      </c>
      <c r="C1947" s="2" t="s">
        <v>788</v>
      </c>
      <c r="D1947" s="3">
        <v>25</v>
      </c>
      <c r="E1947" s="3">
        <v>80</v>
      </c>
      <c r="F1947" s="3">
        <v>0</v>
      </c>
      <c r="G1947" s="3" t="s">
        <v>269</v>
      </c>
      <c r="H1947" s="3">
        <v>0</v>
      </c>
      <c r="I1947" s="20"/>
      <c r="J1947" s="4"/>
      <c r="K1947" s="3"/>
      <c r="L1947" s="3"/>
      <c r="M1947" s="3"/>
      <c r="N1947" s="3"/>
    </row>
    <row r="1948" spans="2:14" ht="32.1" customHeight="1" x14ac:dyDescent="0.25">
      <c r="B1948" s="44" t="str">
        <f>_xlfn.CONCAT( VLOOKUP(tbGemLevels[[#This Row],[Name]],tbGems[],MATCH("Prefix",tbGems[#Headers],0),FALSE),".",tbGemLevels[[#This Row],[Level]]," ",tbGemLevels[[#This Row],[Name]])</f>
        <v>6.13.286.26 Phase Run</v>
      </c>
      <c r="C1948" s="2" t="s">
        <v>788</v>
      </c>
      <c r="D1948" s="3">
        <v>26</v>
      </c>
      <c r="E1948" s="3">
        <v>82</v>
      </c>
      <c r="F1948" s="3">
        <v>0</v>
      </c>
      <c r="G1948" s="3" t="s">
        <v>269</v>
      </c>
      <c r="H1948" s="3">
        <v>0</v>
      </c>
      <c r="I1948" s="20"/>
      <c r="J1948" s="4"/>
      <c r="K1948" s="3"/>
      <c r="L1948" s="3"/>
      <c r="M1948" s="3"/>
      <c r="N1948" s="3"/>
    </row>
    <row r="1949" spans="2:14" ht="32.1" customHeight="1" x14ac:dyDescent="0.25">
      <c r="B1949" s="44" t="str">
        <f>_xlfn.CONCAT( VLOOKUP(tbGemLevels[[#This Row],[Name]],tbGems[],MATCH("Prefix",tbGems[#Headers],0),FALSE),".",tbGemLevels[[#This Row],[Level]]," ",tbGemLevels[[#This Row],[Name]])</f>
        <v>6.13.286.27 Phase Run</v>
      </c>
      <c r="C1949" s="2" t="s">
        <v>788</v>
      </c>
      <c r="D1949" s="3">
        <v>27</v>
      </c>
      <c r="E1949" s="3">
        <v>84</v>
      </c>
      <c r="F1949" s="3">
        <v>0</v>
      </c>
      <c r="G1949" s="3" t="s">
        <v>269</v>
      </c>
      <c r="H1949" s="3">
        <v>0</v>
      </c>
      <c r="I1949" s="20"/>
      <c r="J1949" s="4"/>
      <c r="K1949" s="3"/>
      <c r="L1949" s="3"/>
      <c r="M1949" s="3"/>
      <c r="N1949" s="3"/>
    </row>
    <row r="1950" spans="2:14" ht="32.1" customHeight="1" x14ac:dyDescent="0.25">
      <c r="B1950" s="44" t="str">
        <f>_xlfn.CONCAT( VLOOKUP(tbGemLevels[[#This Row],[Name]],tbGems[],MATCH("Prefix",tbGems[#Headers],0),FALSE),".",tbGemLevels[[#This Row],[Level]]," ",tbGemLevels[[#This Row],[Name]])</f>
        <v>6.13.286.28 Phase Run</v>
      </c>
      <c r="C1950" s="2" t="s">
        <v>788</v>
      </c>
      <c r="D1950" s="3">
        <v>28</v>
      </c>
      <c r="E1950" s="3">
        <v>86</v>
      </c>
      <c r="F1950" s="3">
        <v>0</v>
      </c>
      <c r="G1950" s="3" t="s">
        <v>269</v>
      </c>
      <c r="H1950" s="3">
        <v>0</v>
      </c>
      <c r="I1950" s="20"/>
      <c r="J1950" s="4"/>
      <c r="K1950" s="3"/>
      <c r="L1950" s="3"/>
      <c r="M1950" s="3"/>
      <c r="N1950" s="3"/>
    </row>
    <row r="1951" spans="2:14" ht="32.1" customHeight="1" x14ac:dyDescent="0.25">
      <c r="B1951" s="44" t="str">
        <f>_xlfn.CONCAT( VLOOKUP(tbGemLevels[[#This Row],[Name]],tbGems[],MATCH("Prefix",tbGems[#Headers],0),FALSE),".",tbGemLevels[[#This Row],[Level]]," ",tbGemLevels[[#This Row],[Name]])</f>
        <v>6.13.286.29 Phase Run</v>
      </c>
      <c r="C1951" s="2" t="s">
        <v>788</v>
      </c>
      <c r="D1951" s="3">
        <v>29</v>
      </c>
      <c r="E1951" s="3">
        <v>88</v>
      </c>
      <c r="F1951" s="3">
        <v>0</v>
      </c>
      <c r="G1951" s="3" t="s">
        <v>269</v>
      </c>
      <c r="H1951" s="3">
        <v>0</v>
      </c>
      <c r="I1951" s="20"/>
      <c r="J1951" s="4"/>
      <c r="K1951" s="3"/>
      <c r="L1951" s="3"/>
      <c r="M1951" s="3"/>
      <c r="N1951" s="3"/>
    </row>
    <row r="1952" spans="2:14" ht="32.1" customHeight="1" x14ac:dyDescent="0.25">
      <c r="B1952" s="44" t="str">
        <f>_xlfn.CONCAT( VLOOKUP(tbGemLevels[[#This Row],[Name]],tbGems[],MATCH("Prefix",tbGems[#Headers],0),FALSE),".",tbGemLevels[[#This Row],[Level]]," ",tbGemLevels[[#This Row],[Name]])</f>
        <v>6.13.286.30 Phase Run</v>
      </c>
      <c r="C1952" s="2" t="s">
        <v>788</v>
      </c>
      <c r="D1952" s="3">
        <v>30</v>
      </c>
      <c r="E1952" s="3">
        <v>90</v>
      </c>
      <c r="F1952" s="3">
        <v>0</v>
      </c>
      <c r="G1952" s="3" t="s">
        <v>269</v>
      </c>
      <c r="H1952" s="3">
        <v>0</v>
      </c>
      <c r="I1952" s="20"/>
      <c r="J1952" s="4"/>
      <c r="K1952" s="3"/>
      <c r="L1952" s="3"/>
      <c r="M1952" s="3"/>
      <c r="N1952" s="3"/>
    </row>
    <row r="1953" spans="2:14" ht="32.1" customHeight="1" x14ac:dyDescent="0.25">
      <c r="B1953" s="44" t="str">
        <f>_xlfn.CONCAT( VLOOKUP(tbGemLevels[[#This Row],[Name]],tbGems[],MATCH("Prefix",tbGems[#Headers],0),FALSE),".",tbGemLevels[[#This Row],[Level]]," ",tbGemLevels[[#This Row],[Name]])</f>
        <v>6.13.286.31 Phase Run</v>
      </c>
      <c r="C1953" s="2" t="s">
        <v>788</v>
      </c>
      <c r="D1953" s="3">
        <v>31</v>
      </c>
      <c r="E1953" s="3">
        <v>91</v>
      </c>
      <c r="F1953" s="3">
        <v>0</v>
      </c>
      <c r="G1953" s="3" t="s">
        <v>269</v>
      </c>
      <c r="H1953" s="3">
        <v>0</v>
      </c>
      <c r="I1953" s="20"/>
      <c r="J1953" s="4"/>
      <c r="K1953" s="3"/>
      <c r="L1953" s="3"/>
      <c r="M1953" s="3"/>
      <c r="N1953" s="3"/>
    </row>
    <row r="1954" spans="2:14" ht="32.1" customHeight="1" x14ac:dyDescent="0.25">
      <c r="B1954" s="44" t="str">
        <f>_xlfn.CONCAT( VLOOKUP(tbGemLevels[[#This Row],[Name]],tbGems[],MATCH("Prefix",tbGems[#Headers],0),FALSE),".",tbGemLevels[[#This Row],[Level]]," ",tbGemLevels[[#This Row],[Name]])</f>
        <v>6.13.286.32 Phase Run</v>
      </c>
      <c r="C1954" s="2" t="s">
        <v>788</v>
      </c>
      <c r="D1954" s="3">
        <v>32</v>
      </c>
      <c r="E1954" s="3">
        <v>92</v>
      </c>
      <c r="F1954" s="3">
        <v>0</v>
      </c>
      <c r="G1954" s="3" t="s">
        <v>269</v>
      </c>
      <c r="H1954" s="3">
        <v>0</v>
      </c>
      <c r="I1954" s="20"/>
      <c r="J1954" s="4"/>
      <c r="K1954" s="3"/>
      <c r="L1954" s="3"/>
      <c r="M1954" s="3"/>
      <c r="N1954" s="3"/>
    </row>
    <row r="1955" spans="2:14" ht="32.1" customHeight="1" x14ac:dyDescent="0.25">
      <c r="B1955" s="44" t="str">
        <f>_xlfn.CONCAT( VLOOKUP(tbGemLevels[[#This Row],[Name]],tbGems[],MATCH("Prefix",tbGems[#Headers],0),FALSE),".",tbGemLevels[[#This Row],[Level]]," ",tbGemLevels[[#This Row],[Name]])</f>
        <v>6.13.286.33 Phase Run</v>
      </c>
      <c r="C1955" s="2" t="s">
        <v>788</v>
      </c>
      <c r="D1955" s="3">
        <v>33</v>
      </c>
      <c r="E1955" s="3">
        <v>93</v>
      </c>
      <c r="F1955" s="3">
        <v>0</v>
      </c>
      <c r="G1955" s="3" t="s">
        <v>269</v>
      </c>
      <c r="H1955" s="3">
        <v>0</v>
      </c>
      <c r="I1955" s="20"/>
      <c r="J1955" s="4"/>
      <c r="K1955" s="3"/>
      <c r="L1955" s="3"/>
      <c r="M1955" s="3"/>
      <c r="N1955" s="3"/>
    </row>
    <row r="1956" spans="2:14" ht="32.1" customHeight="1" x14ac:dyDescent="0.25">
      <c r="B1956" s="44" t="str">
        <f>_xlfn.CONCAT( VLOOKUP(tbGemLevels[[#This Row],[Name]],tbGems[],MATCH("Prefix",tbGems[#Headers],0),FALSE),".",tbGemLevels[[#This Row],[Level]]," ",tbGemLevels[[#This Row],[Name]])</f>
        <v>6.13.286.34 Phase Run</v>
      </c>
      <c r="C1956" s="2" t="s">
        <v>788</v>
      </c>
      <c r="D1956" s="3">
        <v>34</v>
      </c>
      <c r="E1956" s="3">
        <v>94</v>
      </c>
      <c r="F1956" s="3">
        <v>0</v>
      </c>
      <c r="G1956" s="3" t="s">
        <v>269</v>
      </c>
      <c r="H1956" s="3">
        <v>0</v>
      </c>
      <c r="I1956" s="20"/>
      <c r="J1956" s="4"/>
      <c r="K1956" s="3"/>
      <c r="L1956" s="3"/>
      <c r="M1956" s="3"/>
      <c r="N1956" s="3"/>
    </row>
    <row r="1957" spans="2:14" ht="32.1" customHeight="1" x14ac:dyDescent="0.25">
      <c r="B1957" s="44" t="str">
        <f>_xlfn.CONCAT( VLOOKUP(tbGemLevels[[#This Row],[Name]],tbGems[],MATCH("Prefix",tbGems[#Headers],0),FALSE),".",tbGemLevels[[#This Row],[Level]]," ",tbGemLevels[[#This Row],[Name]])</f>
        <v>6.13.286.35 Phase Run</v>
      </c>
      <c r="C1957" s="2" t="s">
        <v>788</v>
      </c>
      <c r="D1957" s="3">
        <v>35</v>
      </c>
      <c r="E1957" s="3">
        <v>95</v>
      </c>
      <c r="F1957" s="3">
        <v>0</v>
      </c>
      <c r="G1957" s="3" t="s">
        <v>269</v>
      </c>
      <c r="H1957" s="3">
        <v>0</v>
      </c>
      <c r="I1957" s="20"/>
      <c r="J1957" s="4"/>
      <c r="K1957" s="3"/>
      <c r="L1957" s="3"/>
      <c r="M1957" s="3"/>
      <c r="N1957" s="3"/>
    </row>
    <row r="1958" spans="2:14" ht="32.1" customHeight="1" x14ac:dyDescent="0.25">
      <c r="B1958" s="44" t="str">
        <f>_xlfn.CONCAT( VLOOKUP(tbGemLevels[[#This Row],[Name]],tbGems[],MATCH("Prefix",tbGems[#Headers],0),FALSE),".",tbGemLevels[[#This Row],[Level]]," ",tbGemLevels[[#This Row],[Name]])</f>
        <v>6.13.286.36 Phase Run</v>
      </c>
      <c r="C1958" s="2" t="s">
        <v>788</v>
      </c>
      <c r="D1958" s="3">
        <v>36</v>
      </c>
      <c r="E1958" s="3">
        <v>96</v>
      </c>
      <c r="F1958" s="3">
        <v>0</v>
      </c>
      <c r="G1958" s="3" t="s">
        <v>269</v>
      </c>
      <c r="H1958" s="3">
        <v>0</v>
      </c>
      <c r="I1958" s="20"/>
      <c r="J1958" s="4"/>
      <c r="K1958" s="3"/>
      <c r="L1958" s="3"/>
      <c r="M1958" s="3"/>
      <c r="N1958" s="3"/>
    </row>
    <row r="1959" spans="2:14" ht="32.1" customHeight="1" x14ac:dyDescent="0.25">
      <c r="B1959" s="44" t="str">
        <f>_xlfn.CONCAT( VLOOKUP(tbGemLevels[[#This Row],[Name]],tbGems[],MATCH("Prefix",tbGems[#Headers],0),FALSE),".",tbGemLevels[[#This Row],[Level]]," ",tbGemLevels[[#This Row],[Name]])</f>
        <v>6.13.286.37 Phase Run</v>
      </c>
      <c r="C1959" s="2" t="s">
        <v>788</v>
      </c>
      <c r="D1959" s="3">
        <v>37</v>
      </c>
      <c r="E1959" s="3">
        <v>97</v>
      </c>
      <c r="F1959" s="3">
        <v>0</v>
      </c>
      <c r="G1959" s="3" t="s">
        <v>269</v>
      </c>
      <c r="H1959" s="3">
        <v>0</v>
      </c>
      <c r="I1959" s="20"/>
      <c r="J1959" s="4"/>
      <c r="K1959" s="3"/>
      <c r="L1959" s="3"/>
      <c r="M1959" s="3"/>
      <c r="N1959" s="3"/>
    </row>
    <row r="1960" spans="2:14" ht="32.1" customHeight="1" x14ac:dyDescent="0.25">
      <c r="B1960" s="44" t="str">
        <f>_xlfn.CONCAT( VLOOKUP(tbGemLevels[[#This Row],[Name]],tbGems[],MATCH("Prefix",tbGems[#Headers],0),FALSE),".",tbGemLevels[[#This Row],[Level]]," ",tbGemLevels[[#This Row],[Name]])</f>
        <v>6.13.286.38 Phase Run</v>
      </c>
      <c r="C1960" s="2" t="s">
        <v>788</v>
      </c>
      <c r="D1960" s="3">
        <v>38</v>
      </c>
      <c r="E1960" s="3">
        <v>98</v>
      </c>
      <c r="F1960" s="3">
        <v>0</v>
      </c>
      <c r="G1960" s="3" t="s">
        <v>269</v>
      </c>
      <c r="H1960" s="3">
        <v>0</v>
      </c>
      <c r="I1960" s="20"/>
      <c r="J1960" s="4"/>
      <c r="K1960" s="3"/>
      <c r="L1960" s="3"/>
      <c r="M1960" s="3"/>
      <c r="N1960" s="3"/>
    </row>
    <row r="1961" spans="2:14" ht="32.1" customHeight="1" x14ac:dyDescent="0.25">
      <c r="B1961" s="44" t="str">
        <f>_xlfn.CONCAT( VLOOKUP(tbGemLevels[[#This Row],[Name]],tbGems[],MATCH("Prefix",tbGems[#Headers],0),FALSE),".",tbGemLevels[[#This Row],[Level]]," ",tbGemLevels[[#This Row],[Name]])</f>
        <v>6.13.286.39 Phase Run</v>
      </c>
      <c r="C1961" s="2" t="s">
        <v>788</v>
      </c>
      <c r="D1961" s="3">
        <v>39</v>
      </c>
      <c r="E1961" s="3">
        <v>99</v>
      </c>
      <c r="F1961" s="3">
        <v>0</v>
      </c>
      <c r="G1961" s="3" t="s">
        <v>269</v>
      </c>
      <c r="H1961" s="3">
        <v>0</v>
      </c>
      <c r="I1961" s="20"/>
      <c r="J1961" s="4"/>
      <c r="K1961" s="3"/>
      <c r="L1961" s="3"/>
      <c r="M1961" s="3"/>
      <c r="N1961" s="3"/>
    </row>
    <row r="1962" spans="2:14" ht="32.1" customHeight="1" x14ac:dyDescent="0.25">
      <c r="B1962" s="44" t="str">
        <f>_xlfn.CONCAT( VLOOKUP(tbGemLevels[[#This Row],[Name]],tbGems[],MATCH("Prefix",tbGems[#Headers],0),FALSE),".",tbGemLevels[[#This Row],[Level]]," ",tbGemLevels[[#This Row],[Name]])</f>
        <v>6.13.286.40 Phase Run</v>
      </c>
      <c r="C1962" s="2" t="s">
        <v>788</v>
      </c>
      <c r="D1962" s="3">
        <v>40</v>
      </c>
      <c r="E1962" s="3">
        <v>100</v>
      </c>
      <c r="F1962" s="3">
        <v>0</v>
      </c>
      <c r="G1962" s="3" t="s">
        <v>269</v>
      </c>
      <c r="H1962" s="3">
        <v>0</v>
      </c>
      <c r="I1962" s="20"/>
      <c r="J1962" s="4"/>
      <c r="K1962" s="3"/>
      <c r="L1962" s="3"/>
      <c r="M1962" s="3"/>
      <c r="N1962" s="3"/>
    </row>
    <row r="1963" spans="2:14" ht="32.1" customHeight="1" x14ac:dyDescent="0.25">
      <c r="B1963" s="44" t="str">
        <f>_xlfn.CONCAT( VLOOKUP(tbGemLevels[[#This Row],[Name]],tbGems[],MATCH("Prefix",tbGems[#Headers],0),FALSE),".",tbGemLevels[[#This Row],[Level]]," ",tbGemLevels[[#This Row],[Name]])</f>
        <v>6.12.205.1 Heavy Strike</v>
      </c>
      <c r="C1963" s="2" t="s">
        <v>265</v>
      </c>
      <c r="D1963" s="3">
        <v>1</v>
      </c>
      <c r="E1963" s="3">
        <v>1</v>
      </c>
      <c r="F1963" s="3">
        <v>0</v>
      </c>
      <c r="G1963" s="3">
        <v>0</v>
      </c>
      <c r="H1963" s="3">
        <v>0</v>
      </c>
      <c r="J1963" s="4"/>
      <c r="K1963" s="3"/>
      <c r="L1963" s="3"/>
      <c r="M1963" s="3"/>
      <c r="N1963" s="3"/>
    </row>
    <row r="1964" spans="2:14" ht="32.1" customHeight="1" x14ac:dyDescent="0.25">
      <c r="B1964" s="44" t="str">
        <f>_xlfn.CONCAT( VLOOKUP(tbGemLevels[[#This Row],[Name]],tbGems[],MATCH("Prefix",tbGems[#Headers],0),FALSE),".",tbGemLevels[[#This Row],[Level]]," ",tbGemLevels[[#This Row],[Name]])</f>
        <v>6.12.205.2 Heavy Strike</v>
      </c>
      <c r="C1964" s="2" t="s">
        <v>265</v>
      </c>
      <c r="D1964" s="3">
        <v>2</v>
      </c>
      <c r="E1964" s="3">
        <v>2</v>
      </c>
      <c r="F1964" s="3">
        <v>0</v>
      </c>
      <c r="G1964" s="3">
        <v>0</v>
      </c>
      <c r="H1964" s="3">
        <v>0</v>
      </c>
      <c r="J1964" s="4"/>
      <c r="K1964" s="3"/>
      <c r="L1964" s="3"/>
      <c r="M1964" s="3"/>
      <c r="N1964" s="3"/>
    </row>
    <row r="1965" spans="2:14" ht="32.1" customHeight="1" x14ac:dyDescent="0.25">
      <c r="B1965" s="44" t="str">
        <f>_xlfn.CONCAT( VLOOKUP(tbGemLevels[[#This Row],[Name]],tbGems[],MATCH("Prefix",tbGems[#Headers],0),FALSE),".",tbGemLevels[[#This Row],[Level]]," ",tbGemLevels[[#This Row],[Name]])</f>
        <v>6.12.205.3 Heavy Strike</v>
      </c>
      <c r="C1965" s="2" t="s">
        <v>265</v>
      </c>
      <c r="D1965" s="3">
        <v>3</v>
      </c>
      <c r="E1965" s="3">
        <v>4</v>
      </c>
      <c r="F1965" s="3">
        <v>16</v>
      </c>
      <c r="G1965" s="3">
        <v>0</v>
      </c>
      <c r="H1965" s="3">
        <v>0</v>
      </c>
      <c r="J1965" s="4"/>
      <c r="K1965" s="3"/>
      <c r="L1965" s="3"/>
      <c r="M1965" s="3"/>
      <c r="N1965" s="3"/>
    </row>
    <row r="1966" spans="2:14" ht="32.1" customHeight="1" x14ac:dyDescent="0.25">
      <c r="B1966" s="44" t="str">
        <f>_xlfn.CONCAT( VLOOKUP(tbGemLevels[[#This Row],[Name]],tbGems[],MATCH("Prefix",tbGems[#Headers],0),FALSE),".",tbGemLevels[[#This Row],[Level]]," ",tbGemLevels[[#This Row],[Name]])</f>
        <v>6.12.205.4 Heavy Strike</v>
      </c>
      <c r="C1966" s="2" t="s">
        <v>265</v>
      </c>
      <c r="D1966" s="3">
        <v>4</v>
      </c>
      <c r="E1966" s="3">
        <v>7</v>
      </c>
      <c r="F1966" s="3">
        <v>22</v>
      </c>
      <c r="G1966" s="3">
        <v>0</v>
      </c>
      <c r="H1966" s="3">
        <v>0</v>
      </c>
      <c r="J1966" s="42"/>
      <c r="K1966" s="42"/>
      <c r="L1966" s="3"/>
      <c r="M1966" s="3"/>
      <c r="N1966" s="3"/>
    </row>
    <row r="1967" spans="2:14" ht="32.1" customHeight="1" x14ac:dyDescent="0.25">
      <c r="B1967" s="44" t="str">
        <f>_xlfn.CONCAT( VLOOKUP(tbGemLevels[[#This Row],[Name]],tbGems[],MATCH("Prefix",tbGems[#Headers],0),FALSE),".",tbGemLevels[[#This Row],[Level]]," ",tbGemLevels[[#This Row],[Name]])</f>
        <v>6.12.205.5 Heavy Strike</v>
      </c>
      <c r="C1967" s="2" t="s">
        <v>265</v>
      </c>
      <c r="D1967" s="3">
        <v>5</v>
      </c>
      <c r="E1967" s="3">
        <v>11</v>
      </c>
      <c r="F1967" s="3">
        <v>31</v>
      </c>
      <c r="G1967" s="3">
        <v>0</v>
      </c>
      <c r="H1967" s="3">
        <v>0</v>
      </c>
      <c r="J1967" s="42"/>
      <c r="K1967" s="42"/>
      <c r="L1967" s="3"/>
      <c r="M1967" s="3"/>
      <c r="N1967" s="3"/>
    </row>
    <row r="1968" spans="2:14" ht="32.1" customHeight="1" x14ac:dyDescent="0.25">
      <c r="B1968" s="44" t="str">
        <f>_xlfn.CONCAT( VLOOKUP(tbGemLevels[[#This Row],[Name]],tbGems[],MATCH("Prefix",tbGems[#Headers],0),FALSE),".",tbGemLevels[[#This Row],[Level]]," ",tbGemLevels[[#This Row],[Name]])</f>
        <v>6.12.205.6 Heavy Strike</v>
      </c>
      <c r="C1968" s="2" t="s">
        <v>265</v>
      </c>
      <c r="D1968" s="3">
        <v>6</v>
      </c>
      <c r="E1968" s="3">
        <v>16</v>
      </c>
      <c r="F1968" s="3">
        <v>41</v>
      </c>
      <c r="G1968" s="3">
        <v>0</v>
      </c>
      <c r="H1968" s="3">
        <v>0</v>
      </c>
      <c r="J1968" s="42"/>
      <c r="K1968" s="42"/>
      <c r="L1968" s="3"/>
      <c r="M1968" s="3"/>
      <c r="N1968" s="3"/>
    </row>
    <row r="1969" spans="2:14" ht="32.1" customHeight="1" x14ac:dyDescent="0.25">
      <c r="B1969" s="44" t="str">
        <f>_xlfn.CONCAT( VLOOKUP(tbGemLevels[[#This Row],[Name]],tbGems[],MATCH("Prefix",tbGems[#Headers],0),FALSE),".",tbGemLevels[[#This Row],[Level]]," ",tbGemLevels[[#This Row],[Name]])</f>
        <v>6.12.205.7 Heavy Strike</v>
      </c>
      <c r="C1969" s="2" t="s">
        <v>265</v>
      </c>
      <c r="D1969" s="3">
        <v>7</v>
      </c>
      <c r="E1969" s="3">
        <v>20</v>
      </c>
      <c r="F1969" s="3">
        <v>50</v>
      </c>
      <c r="G1969" s="3">
        <v>0</v>
      </c>
      <c r="H1969" s="3">
        <v>0</v>
      </c>
      <c r="J1969" s="42"/>
      <c r="K1969" s="42"/>
      <c r="L1969" s="3"/>
      <c r="M1969" s="3"/>
      <c r="N1969" s="3"/>
    </row>
    <row r="1970" spans="2:14" ht="32.1" customHeight="1" x14ac:dyDescent="0.25">
      <c r="B1970" s="44" t="str">
        <f>_xlfn.CONCAT( VLOOKUP(tbGemLevels[[#This Row],[Name]],tbGems[],MATCH("Prefix",tbGems[#Headers],0),FALSE),".",tbGemLevels[[#This Row],[Level]]," ",tbGemLevels[[#This Row],[Name]])</f>
        <v>6.12.205.8 Heavy Strike</v>
      </c>
      <c r="C1970" s="2" t="s">
        <v>265</v>
      </c>
      <c r="D1970" s="3">
        <v>8</v>
      </c>
      <c r="E1970" s="3">
        <v>24</v>
      </c>
      <c r="F1970" s="3">
        <v>58</v>
      </c>
      <c r="G1970" s="3">
        <v>0</v>
      </c>
      <c r="H1970" s="3">
        <v>0</v>
      </c>
      <c r="J1970" s="42"/>
      <c r="K1970" s="42"/>
      <c r="L1970" s="3"/>
      <c r="M1970" s="3"/>
      <c r="N1970" s="3"/>
    </row>
    <row r="1971" spans="2:14" ht="32.1" customHeight="1" x14ac:dyDescent="0.25">
      <c r="B1971" s="44" t="str">
        <f>_xlfn.CONCAT( VLOOKUP(tbGemLevels[[#This Row],[Name]],tbGems[],MATCH("Prefix",tbGems[#Headers],0),FALSE),".",tbGemLevels[[#This Row],[Level]]," ",tbGemLevels[[#This Row],[Name]])</f>
        <v>6.12.205.9 Heavy Strike</v>
      </c>
      <c r="C1971" s="2" t="s">
        <v>265</v>
      </c>
      <c r="D1971" s="3">
        <v>9</v>
      </c>
      <c r="E1971" s="3">
        <v>28</v>
      </c>
      <c r="F1971" s="3">
        <v>67</v>
      </c>
      <c r="G1971" s="3">
        <v>0</v>
      </c>
      <c r="H1971" s="3">
        <v>0</v>
      </c>
      <c r="J1971" s="42"/>
      <c r="K1971" s="42"/>
      <c r="L1971" s="3"/>
      <c r="M1971" s="3"/>
      <c r="N1971" s="3"/>
    </row>
    <row r="1972" spans="2:14" ht="32.1" customHeight="1" x14ac:dyDescent="0.25">
      <c r="B1972" s="44" t="str">
        <f>_xlfn.CONCAT( VLOOKUP(tbGemLevels[[#This Row],[Name]],tbGems[],MATCH("Prefix",tbGems[#Headers],0),FALSE),".",tbGemLevels[[#This Row],[Level]]," ",tbGemLevels[[#This Row],[Name]])</f>
        <v>6.12.205.10 Heavy Strike</v>
      </c>
      <c r="C1972" s="2" t="s">
        <v>265</v>
      </c>
      <c r="D1972" s="3">
        <v>10</v>
      </c>
      <c r="E1972" s="3">
        <v>32</v>
      </c>
      <c r="F1972" s="3">
        <v>75</v>
      </c>
      <c r="G1972" s="3">
        <v>0</v>
      </c>
      <c r="H1972" s="3">
        <v>0</v>
      </c>
      <c r="J1972" s="42"/>
      <c r="K1972" s="42"/>
      <c r="L1972" s="3"/>
      <c r="M1972" s="3"/>
      <c r="N1972" s="3"/>
    </row>
    <row r="1973" spans="2:14" ht="32.1" customHeight="1" x14ac:dyDescent="0.25">
      <c r="B1973" s="44" t="str">
        <f>_xlfn.CONCAT( VLOOKUP(tbGemLevels[[#This Row],[Name]],tbGems[],MATCH("Prefix",tbGems[#Headers],0),FALSE),".",tbGemLevels[[#This Row],[Level]]," ",tbGemLevels[[#This Row],[Name]])</f>
        <v>6.12.205.11 Heavy Strike</v>
      </c>
      <c r="C1973" s="2" t="s">
        <v>265</v>
      </c>
      <c r="D1973" s="3">
        <v>11</v>
      </c>
      <c r="E1973" s="3">
        <v>36</v>
      </c>
      <c r="F1973" s="3">
        <v>83</v>
      </c>
      <c r="G1973" s="3">
        <v>0</v>
      </c>
      <c r="H1973" s="3">
        <v>0</v>
      </c>
      <c r="J1973" s="42"/>
      <c r="K1973" s="42"/>
      <c r="L1973" s="3"/>
      <c r="M1973" s="3"/>
      <c r="N1973" s="3"/>
    </row>
    <row r="1974" spans="2:14" ht="32.1" customHeight="1" x14ac:dyDescent="0.25">
      <c r="B1974" s="44" t="str">
        <f>_xlfn.CONCAT( VLOOKUP(tbGemLevels[[#This Row],[Name]],tbGems[],MATCH("Prefix",tbGems[#Headers],0),FALSE),".",tbGemLevels[[#This Row],[Level]]," ",tbGemLevels[[#This Row],[Name]])</f>
        <v>6.12.205.12 Heavy Strike</v>
      </c>
      <c r="C1974" s="2" t="s">
        <v>265</v>
      </c>
      <c r="D1974" s="3">
        <v>12</v>
      </c>
      <c r="E1974" s="3">
        <v>40</v>
      </c>
      <c r="F1974" s="3">
        <v>92</v>
      </c>
      <c r="G1974" s="3">
        <v>0</v>
      </c>
      <c r="H1974" s="3">
        <v>0</v>
      </c>
      <c r="J1974" s="42"/>
      <c r="K1974" s="42"/>
      <c r="L1974" s="3"/>
      <c r="M1974" s="3"/>
      <c r="N1974" s="3"/>
    </row>
    <row r="1975" spans="2:14" ht="32.1" customHeight="1" x14ac:dyDescent="0.25">
      <c r="B1975" s="44" t="str">
        <f>_xlfn.CONCAT( VLOOKUP(tbGemLevels[[#This Row],[Name]],tbGems[],MATCH("Prefix",tbGems[#Headers],0),FALSE),".",tbGemLevels[[#This Row],[Level]]," ",tbGemLevels[[#This Row],[Name]])</f>
        <v>6.12.205.13 Heavy Strike</v>
      </c>
      <c r="C1975" s="2" t="s">
        <v>265</v>
      </c>
      <c r="D1975" s="3">
        <v>13</v>
      </c>
      <c r="E1975" s="3">
        <v>44</v>
      </c>
      <c r="F1975" s="3">
        <v>100</v>
      </c>
      <c r="G1975" s="3">
        <v>0</v>
      </c>
      <c r="H1975" s="3">
        <v>0</v>
      </c>
      <c r="J1975" s="42"/>
      <c r="K1975" s="42"/>
      <c r="L1975" s="3"/>
      <c r="M1975" s="3"/>
      <c r="N1975" s="3"/>
    </row>
    <row r="1976" spans="2:14" ht="32.1" customHeight="1" x14ac:dyDescent="0.25">
      <c r="B1976" s="44" t="str">
        <f>_xlfn.CONCAT( VLOOKUP(tbGemLevels[[#This Row],[Name]],tbGems[],MATCH("Prefix",tbGems[#Headers],0),FALSE),".",tbGemLevels[[#This Row],[Level]]," ",tbGemLevels[[#This Row],[Name]])</f>
        <v>6.12.205.14 Heavy Strike</v>
      </c>
      <c r="C1976" s="2" t="s">
        <v>265</v>
      </c>
      <c r="D1976" s="3">
        <v>14</v>
      </c>
      <c r="E1976" s="3">
        <v>48</v>
      </c>
      <c r="F1976" s="3">
        <v>109</v>
      </c>
      <c r="G1976" s="3">
        <v>0</v>
      </c>
      <c r="H1976" s="3">
        <v>0</v>
      </c>
      <c r="J1976" s="42"/>
      <c r="K1976" s="42"/>
      <c r="L1976" s="3"/>
      <c r="M1976" s="3"/>
      <c r="N1976" s="3"/>
    </row>
    <row r="1977" spans="2:14" ht="32.1" customHeight="1" x14ac:dyDescent="0.25">
      <c r="B1977" s="44" t="str">
        <f>_xlfn.CONCAT( VLOOKUP(tbGemLevels[[#This Row],[Name]],tbGems[],MATCH("Prefix",tbGems[#Headers],0),FALSE),".",tbGemLevels[[#This Row],[Level]]," ",tbGemLevels[[#This Row],[Name]])</f>
        <v>6.12.205.15 Heavy Strike</v>
      </c>
      <c r="C1977" s="2" t="s">
        <v>265</v>
      </c>
      <c r="D1977" s="3">
        <v>15</v>
      </c>
      <c r="E1977" s="3">
        <v>52</v>
      </c>
      <c r="F1977" s="3">
        <v>117</v>
      </c>
      <c r="G1977" s="3">
        <v>0</v>
      </c>
      <c r="H1977" s="3">
        <v>0</v>
      </c>
      <c r="J1977" s="42"/>
      <c r="K1977" s="42"/>
      <c r="L1977" s="3"/>
      <c r="M1977" s="3"/>
      <c r="N1977" s="3"/>
    </row>
    <row r="1978" spans="2:14" ht="32.1" customHeight="1" x14ac:dyDescent="0.25">
      <c r="B1978" s="44" t="str">
        <f>_xlfn.CONCAT( VLOOKUP(tbGemLevels[[#This Row],[Name]],tbGems[],MATCH("Prefix",tbGems[#Headers],0),FALSE),".",tbGemLevels[[#This Row],[Level]]," ",tbGemLevels[[#This Row],[Name]])</f>
        <v>6.12.205.16 Heavy Strike</v>
      </c>
      <c r="C1978" s="2" t="s">
        <v>265</v>
      </c>
      <c r="D1978" s="3">
        <v>16</v>
      </c>
      <c r="E1978" s="3">
        <v>56</v>
      </c>
      <c r="F1978" s="3">
        <v>125</v>
      </c>
      <c r="G1978" s="3">
        <v>0</v>
      </c>
      <c r="H1978" s="3">
        <v>0</v>
      </c>
      <c r="J1978" s="42"/>
      <c r="K1978" s="42"/>
      <c r="L1978" s="3"/>
      <c r="M1978" s="3"/>
      <c r="N1978" s="3"/>
    </row>
    <row r="1979" spans="2:14" ht="32.1" customHeight="1" x14ac:dyDescent="0.25">
      <c r="B1979" s="44" t="str">
        <f>_xlfn.CONCAT( VLOOKUP(tbGemLevels[[#This Row],[Name]],tbGems[],MATCH("Prefix",tbGems[#Headers],0),FALSE),".",tbGemLevels[[#This Row],[Level]]," ",tbGemLevels[[#This Row],[Name]])</f>
        <v>6.12.205.17 Heavy Strike</v>
      </c>
      <c r="C1979" s="2" t="s">
        <v>265</v>
      </c>
      <c r="D1979" s="3">
        <v>17</v>
      </c>
      <c r="E1979" s="3">
        <v>60</v>
      </c>
      <c r="F1979" s="3">
        <v>134</v>
      </c>
      <c r="G1979" s="3">
        <v>0</v>
      </c>
      <c r="H1979" s="3">
        <v>0</v>
      </c>
      <c r="J1979" s="42"/>
      <c r="K1979" s="42"/>
      <c r="L1979" s="3"/>
      <c r="M1979" s="3"/>
      <c r="N1979" s="3"/>
    </row>
    <row r="1980" spans="2:14" ht="32.1" customHeight="1" x14ac:dyDescent="0.25">
      <c r="B1980" s="44" t="str">
        <f>_xlfn.CONCAT( VLOOKUP(tbGemLevels[[#This Row],[Name]],tbGems[],MATCH("Prefix",tbGems[#Headers],0),FALSE),".",tbGemLevels[[#This Row],[Level]]," ",tbGemLevels[[#This Row],[Name]])</f>
        <v>6.12.205.18 Heavy Strike</v>
      </c>
      <c r="C1980" s="2" t="s">
        <v>265</v>
      </c>
      <c r="D1980" s="3">
        <v>18</v>
      </c>
      <c r="E1980" s="3">
        <v>64</v>
      </c>
      <c r="F1980" s="3">
        <v>142</v>
      </c>
      <c r="G1980" s="3">
        <v>0</v>
      </c>
      <c r="H1980" s="3">
        <v>0</v>
      </c>
      <c r="J1980" s="42"/>
      <c r="K1980" s="42"/>
      <c r="L1980" s="3"/>
      <c r="M1980" s="3"/>
      <c r="N1980" s="3"/>
    </row>
    <row r="1981" spans="2:14" ht="32.1" customHeight="1" x14ac:dyDescent="0.25">
      <c r="B1981" s="44" t="str">
        <f>_xlfn.CONCAT( VLOOKUP(tbGemLevels[[#This Row],[Name]],tbGems[],MATCH("Prefix",tbGems[#Headers],0),FALSE),".",tbGemLevels[[#This Row],[Level]]," ",tbGemLevels[[#This Row],[Name]])</f>
        <v>6.12.205.19 Heavy Strike</v>
      </c>
      <c r="C1981" s="2" t="s">
        <v>265</v>
      </c>
      <c r="D1981" s="3">
        <v>19</v>
      </c>
      <c r="E1981" s="3">
        <v>67</v>
      </c>
      <c r="F1981" s="3">
        <v>148</v>
      </c>
      <c r="G1981" s="3">
        <v>0</v>
      </c>
      <c r="H1981" s="3">
        <v>0</v>
      </c>
      <c r="J1981" s="42"/>
      <c r="K1981" s="42"/>
      <c r="L1981" s="3"/>
      <c r="M1981" s="3"/>
      <c r="N1981" s="3"/>
    </row>
    <row r="1982" spans="2:14" ht="32.1" customHeight="1" x14ac:dyDescent="0.25">
      <c r="B1982" s="44" t="str">
        <f>_xlfn.CONCAT( VLOOKUP(tbGemLevels[[#This Row],[Name]],tbGems[],MATCH("Prefix",tbGems[#Headers],0),FALSE),".",tbGemLevels[[#This Row],[Level]]," ",tbGemLevels[[#This Row],[Name]])</f>
        <v>6.12.205.20 Heavy Strike</v>
      </c>
      <c r="C1982" s="2" t="s">
        <v>265</v>
      </c>
      <c r="D1982" s="3">
        <v>20</v>
      </c>
      <c r="E1982" s="3">
        <v>70</v>
      </c>
      <c r="F1982" s="3">
        <v>155</v>
      </c>
      <c r="G1982" s="3">
        <v>0</v>
      </c>
      <c r="H1982" s="3">
        <v>0</v>
      </c>
      <c r="J1982" s="42"/>
      <c r="K1982" s="42"/>
      <c r="L1982" s="3"/>
      <c r="M1982" s="3"/>
      <c r="N1982" s="3"/>
    </row>
    <row r="1983" spans="2:14" ht="32.1" customHeight="1" x14ac:dyDescent="0.25">
      <c r="B1983" s="44" t="str">
        <f>_xlfn.CONCAT( VLOOKUP(tbGemLevels[[#This Row],[Name]],tbGems[],MATCH("Prefix",tbGems[#Headers],0),FALSE),".",tbGemLevels[[#This Row],[Level]]," ",tbGemLevels[[#This Row],[Name]])</f>
        <v>6.12.205.21 Heavy Strike</v>
      </c>
      <c r="C1983" s="2" t="s">
        <v>265</v>
      </c>
      <c r="D1983" s="3">
        <v>21</v>
      </c>
      <c r="E1983" s="3">
        <v>72</v>
      </c>
      <c r="F1983" s="3">
        <v>159</v>
      </c>
      <c r="G1983" s="3">
        <v>0</v>
      </c>
      <c r="H1983" s="3">
        <v>0</v>
      </c>
      <c r="J1983" s="4"/>
      <c r="K1983" s="3"/>
      <c r="L1983" s="3"/>
      <c r="M1983" s="3"/>
      <c r="N1983" s="3"/>
    </row>
    <row r="1984" spans="2:14" ht="32.1" customHeight="1" x14ac:dyDescent="0.25">
      <c r="B1984" s="44" t="str">
        <f>_xlfn.CONCAT( VLOOKUP(tbGemLevels[[#This Row],[Name]],tbGems[],MATCH("Prefix",tbGems[#Headers],0),FALSE),".",tbGemLevels[[#This Row],[Level]]," ",tbGemLevels[[#This Row],[Name]])</f>
        <v>6.12.205.22 Heavy Strike</v>
      </c>
      <c r="C1984" s="2" t="s">
        <v>265</v>
      </c>
      <c r="D1984" s="3">
        <v>22</v>
      </c>
      <c r="E1984" s="3">
        <v>74</v>
      </c>
      <c r="F1984" s="3" t="s">
        <v>269</v>
      </c>
      <c r="G1984" s="3">
        <v>0</v>
      </c>
      <c r="H1984" s="3">
        <v>0</v>
      </c>
      <c r="J1984" s="4"/>
      <c r="K1984" s="3"/>
      <c r="L1984" s="3"/>
      <c r="M1984" s="3"/>
      <c r="N1984" s="3"/>
    </row>
    <row r="1985" spans="2:14" ht="32.1" customHeight="1" x14ac:dyDescent="0.25">
      <c r="B1985" s="44" t="str">
        <f>_xlfn.CONCAT( VLOOKUP(tbGemLevels[[#This Row],[Name]],tbGems[],MATCH("Prefix",tbGems[#Headers],0),FALSE),".",tbGemLevels[[#This Row],[Level]]," ",tbGemLevels[[#This Row],[Name]])</f>
        <v>6.12.205.23 Heavy Strike</v>
      </c>
      <c r="C1985" s="2" t="s">
        <v>265</v>
      </c>
      <c r="D1985" s="3">
        <v>23</v>
      </c>
      <c r="E1985" s="3">
        <v>76</v>
      </c>
      <c r="F1985" s="3" t="s">
        <v>269</v>
      </c>
      <c r="G1985" s="3">
        <v>0</v>
      </c>
      <c r="H1985" s="3">
        <v>0</v>
      </c>
      <c r="J1985" s="4"/>
      <c r="K1985" s="3"/>
      <c r="L1985" s="3"/>
      <c r="M1985" s="3"/>
      <c r="N1985" s="3"/>
    </row>
    <row r="1986" spans="2:14" ht="32.1" customHeight="1" x14ac:dyDescent="0.25">
      <c r="B1986" s="44" t="str">
        <f>_xlfn.CONCAT( VLOOKUP(tbGemLevels[[#This Row],[Name]],tbGems[],MATCH("Prefix",tbGems[#Headers],0),FALSE),".",tbGemLevels[[#This Row],[Level]]," ",tbGemLevels[[#This Row],[Name]])</f>
        <v>6.12.205.24 Heavy Strike</v>
      </c>
      <c r="C1986" s="2" t="s">
        <v>265</v>
      </c>
      <c r="D1986" s="3">
        <v>24</v>
      </c>
      <c r="E1986" s="3">
        <v>78</v>
      </c>
      <c r="F1986" s="3" t="s">
        <v>269</v>
      </c>
      <c r="G1986" s="3">
        <v>0</v>
      </c>
      <c r="H1986" s="3">
        <v>0</v>
      </c>
      <c r="J1986" s="4"/>
      <c r="K1986" s="3"/>
      <c r="L1986" s="3"/>
      <c r="M1986" s="3"/>
      <c r="N1986" s="3"/>
    </row>
    <row r="1987" spans="2:14" ht="32.1" customHeight="1" x14ac:dyDescent="0.25">
      <c r="B1987" s="44" t="str">
        <f>_xlfn.CONCAT( VLOOKUP(tbGemLevels[[#This Row],[Name]],tbGems[],MATCH("Prefix",tbGems[#Headers],0),FALSE),".",tbGemLevels[[#This Row],[Level]]," ",tbGemLevels[[#This Row],[Name]])</f>
        <v>6.12.205.25 Heavy Strike</v>
      </c>
      <c r="C1987" s="2" t="s">
        <v>265</v>
      </c>
      <c r="D1987" s="3">
        <v>25</v>
      </c>
      <c r="E1987" s="3">
        <v>80</v>
      </c>
      <c r="F1987" s="3" t="s">
        <v>269</v>
      </c>
      <c r="G1987" s="3">
        <v>0</v>
      </c>
      <c r="H1987" s="3">
        <v>0</v>
      </c>
      <c r="J1987" s="4"/>
      <c r="K1987" s="3"/>
      <c r="L1987" s="3"/>
      <c r="M1987" s="3"/>
      <c r="N1987" s="3"/>
    </row>
    <row r="1988" spans="2:14" ht="32.1" customHeight="1" x14ac:dyDescent="0.25">
      <c r="B1988" s="44" t="str">
        <f>_xlfn.CONCAT( VLOOKUP(tbGemLevels[[#This Row],[Name]],tbGems[],MATCH("Prefix",tbGems[#Headers],0),FALSE),".",tbGemLevels[[#This Row],[Level]]," ",tbGemLevels[[#This Row],[Name]])</f>
        <v>6.12.205.26 Heavy Strike</v>
      </c>
      <c r="C1988" s="2" t="s">
        <v>265</v>
      </c>
      <c r="D1988" s="3">
        <v>26</v>
      </c>
      <c r="E1988" s="3">
        <v>82</v>
      </c>
      <c r="F1988" s="3" t="s">
        <v>269</v>
      </c>
      <c r="G1988" s="3">
        <v>0</v>
      </c>
      <c r="H1988" s="3">
        <v>0</v>
      </c>
      <c r="J1988" s="4"/>
      <c r="K1988" s="3"/>
      <c r="L1988" s="3"/>
      <c r="M1988" s="3"/>
      <c r="N1988" s="3"/>
    </row>
    <row r="1989" spans="2:14" ht="32.1" customHeight="1" x14ac:dyDescent="0.25">
      <c r="B1989" s="44" t="str">
        <f>_xlfn.CONCAT( VLOOKUP(tbGemLevels[[#This Row],[Name]],tbGems[],MATCH("Prefix",tbGems[#Headers],0),FALSE),".",tbGemLevels[[#This Row],[Level]]," ",tbGemLevels[[#This Row],[Name]])</f>
        <v>6.12.205.27 Heavy Strike</v>
      </c>
      <c r="C1989" s="2" t="s">
        <v>265</v>
      </c>
      <c r="D1989" s="3">
        <v>27</v>
      </c>
      <c r="E1989" s="3">
        <v>84</v>
      </c>
      <c r="F1989" s="3" t="s">
        <v>269</v>
      </c>
      <c r="G1989" s="3">
        <v>0</v>
      </c>
      <c r="H1989" s="3">
        <v>0</v>
      </c>
      <c r="J1989" s="4"/>
      <c r="K1989" s="3"/>
      <c r="L1989" s="3"/>
      <c r="M1989" s="3"/>
      <c r="N1989" s="3"/>
    </row>
    <row r="1990" spans="2:14" ht="32.1" customHeight="1" x14ac:dyDescent="0.25">
      <c r="B1990" s="44" t="str">
        <f>_xlfn.CONCAT( VLOOKUP(tbGemLevels[[#This Row],[Name]],tbGems[],MATCH("Prefix",tbGems[#Headers],0),FALSE),".",tbGemLevels[[#This Row],[Level]]," ",tbGemLevels[[#This Row],[Name]])</f>
        <v>6.12.205.28 Heavy Strike</v>
      </c>
      <c r="C1990" s="2" t="s">
        <v>265</v>
      </c>
      <c r="D1990" s="3">
        <v>28</v>
      </c>
      <c r="E1990" s="3">
        <v>86</v>
      </c>
      <c r="F1990" s="3" t="s">
        <v>269</v>
      </c>
      <c r="G1990" s="3">
        <v>0</v>
      </c>
      <c r="H1990" s="3">
        <v>0</v>
      </c>
      <c r="J1990" s="4"/>
      <c r="K1990" s="3"/>
      <c r="L1990" s="3"/>
      <c r="M1990" s="3"/>
      <c r="N1990" s="3"/>
    </row>
    <row r="1991" spans="2:14" ht="32.1" customHeight="1" x14ac:dyDescent="0.25">
      <c r="B1991" s="44" t="str">
        <f>_xlfn.CONCAT( VLOOKUP(tbGemLevels[[#This Row],[Name]],tbGems[],MATCH("Prefix",tbGems[#Headers],0),FALSE),".",tbGemLevels[[#This Row],[Level]]," ",tbGemLevels[[#This Row],[Name]])</f>
        <v>6.12.205.29 Heavy Strike</v>
      </c>
      <c r="C1991" s="2" t="s">
        <v>265</v>
      </c>
      <c r="D1991" s="3">
        <v>29</v>
      </c>
      <c r="E1991" s="3">
        <v>88</v>
      </c>
      <c r="F1991" s="3" t="s">
        <v>269</v>
      </c>
      <c r="G1991" s="3">
        <v>0</v>
      </c>
      <c r="H1991" s="3">
        <v>0</v>
      </c>
      <c r="J1991" s="4"/>
      <c r="K1991" s="3"/>
      <c r="L1991" s="3"/>
      <c r="M1991" s="3"/>
      <c r="N1991" s="3"/>
    </row>
    <row r="1992" spans="2:14" ht="32.1" customHeight="1" x14ac:dyDescent="0.25">
      <c r="B1992" s="44" t="str">
        <f>_xlfn.CONCAT( VLOOKUP(tbGemLevels[[#This Row],[Name]],tbGems[],MATCH("Prefix",tbGems[#Headers],0),FALSE),".",tbGemLevels[[#This Row],[Level]]," ",tbGemLevels[[#This Row],[Name]])</f>
        <v>6.12.205.30 Heavy Strike</v>
      </c>
      <c r="C1992" s="2" t="s">
        <v>265</v>
      </c>
      <c r="D1992" s="3">
        <v>30</v>
      </c>
      <c r="E1992" s="3">
        <v>90</v>
      </c>
      <c r="F1992" s="3" t="s">
        <v>269</v>
      </c>
      <c r="G1992" s="3">
        <v>0</v>
      </c>
      <c r="H1992" s="3">
        <v>0</v>
      </c>
      <c r="J1992" s="4"/>
      <c r="K1992" s="3"/>
      <c r="L1992" s="3"/>
      <c r="M1992" s="3"/>
      <c r="N1992" s="3"/>
    </row>
    <row r="1993" spans="2:14" ht="32.1" customHeight="1" x14ac:dyDescent="0.25">
      <c r="B1993" s="44" t="str">
        <f>_xlfn.CONCAT( VLOOKUP(tbGemLevels[[#This Row],[Name]],tbGems[],MATCH("Prefix",tbGems[#Headers],0),FALSE),".",tbGemLevels[[#This Row],[Level]]," ",tbGemLevels[[#This Row],[Name]])</f>
        <v>6.12.205.31 Heavy Strike</v>
      </c>
      <c r="C1993" s="2" t="s">
        <v>265</v>
      </c>
      <c r="D1993" s="3">
        <v>31</v>
      </c>
      <c r="E1993" s="3">
        <v>91</v>
      </c>
      <c r="F1993" s="3" t="s">
        <v>269</v>
      </c>
      <c r="G1993" s="3">
        <v>0</v>
      </c>
      <c r="H1993" s="3">
        <v>0</v>
      </c>
      <c r="J1993" s="4"/>
      <c r="K1993" s="3"/>
      <c r="L1993" s="3"/>
      <c r="M1993" s="3"/>
      <c r="N1993" s="3"/>
    </row>
    <row r="1994" spans="2:14" ht="32.1" customHeight="1" x14ac:dyDescent="0.25">
      <c r="B1994" s="44" t="str">
        <f>_xlfn.CONCAT( VLOOKUP(tbGemLevels[[#This Row],[Name]],tbGems[],MATCH("Prefix",tbGems[#Headers],0),FALSE),".",tbGemLevels[[#This Row],[Level]]," ",tbGemLevels[[#This Row],[Name]])</f>
        <v>6.12.205.32 Heavy Strike</v>
      </c>
      <c r="C1994" s="2" t="s">
        <v>265</v>
      </c>
      <c r="D1994" s="3">
        <v>32</v>
      </c>
      <c r="E1994" s="3">
        <v>92</v>
      </c>
      <c r="F1994" s="3" t="s">
        <v>269</v>
      </c>
      <c r="G1994" s="3">
        <v>0</v>
      </c>
      <c r="H1994" s="3">
        <v>0</v>
      </c>
      <c r="J1994" s="4"/>
      <c r="K1994" s="3"/>
      <c r="L1994" s="3"/>
      <c r="M1994" s="3"/>
      <c r="N1994" s="3"/>
    </row>
    <row r="1995" spans="2:14" ht="32.1" customHeight="1" x14ac:dyDescent="0.25">
      <c r="B1995" s="44" t="str">
        <f>_xlfn.CONCAT( VLOOKUP(tbGemLevels[[#This Row],[Name]],tbGems[],MATCH("Prefix",tbGems[#Headers],0),FALSE),".",tbGemLevels[[#This Row],[Level]]," ",tbGemLevels[[#This Row],[Name]])</f>
        <v>6.12.205.33 Heavy Strike</v>
      </c>
      <c r="C1995" s="2" t="s">
        <v>265</v>
      </c>
      <c r="D1995" s="3">
        <v>33</v>
      </c>
      <c r="E1995" s="3">
        <v>93</v>
      </c>
      <c r="F1995" s="3" t="s">
        <v>269</v>
      </c>
      <c r="G1995" s="3">
        <v>0</v>
      </c>
      <c r="H1995" s="3">
        <v>0</v>
      </c>
      <c r="J1995" s="4"/>
      <c r="K1995" s="3"/>
      <c r="L1995" s="3"/>
      <c r="M1995" s="3"/>
      <c r="N1995" s="3"/>
    </row>
    <row r="1996" spans="2:14" ht="32.1" customHeight="1" x14ac:dyDescent="0.25">
      <c r="B1996" s="44" t="str">
        <f>_xlfn.CONCAT( VLOOKUP(tbGemLevels[[#This Row],[Name]],tbGems[],MATCH("Prefix",tbGems[#Headers],0),FALSE),".",tbGemLevels[[#This Row],[Level]]," ",tbGemLevels[[#This Row],[Name]])</f>
        <v>6.12.205.34 Heavy Strike</v>
      </c>
      <c r="C1996" s="2" t="s">
        <v>265</v>
      </c>
      <c r="D1996" s="3">
        <v>34</v>
      </c>
      <c r="E1996" s="3">
        <v>94</v>
      </c>
      <c r="F1996" s="3" t="s">
        <v>269</v>
      </c>
      <c r="G1996" s="3">
        <v>0</v>
      </c>
      <c r="H1996" s="3">
        <v>0</v>
      </c>
      <c r="J1996" s="4"/>
      <c r="K1996" s="3"/>
      <c r="L1996" s="3"/>
      <c r="M1996" s="3"/>
      <c r="N1996" s="3"/>
    </row>
    <row r="1997" spans="2:14" ht="32.1" customHeight="1" x14ac:dyDescent="0.25">
      <c r="B1997" s="44" t="str">
        <f>_xlfn.CONCAT( VLOOKUP(tbGemLevels[[#This Row],[Name]],tbGems[],MATCH("Prefix",tbGems[#Headers],0),FALSE),".",tbGemLevels[[#This Row],[Level]]," ",tbGemLevels[[#This Row],[Name]])</f>
        <v>6.12.205.35 Heavy Strike</v>
      </c>
      <c r="C1997" s="2" t="s">
        <v>265</v>
      </c>
      <c r="D1997" s="3">
        <v>35</v>
      </c>
      <c r="E1997" s="3">
        <v>95</v>
      </c>
      <c r="F1997" s="3" t="s">
        <v>269</v>
      </c>
      <c r="G1997" s="3">
        <v>0</v>
      </c>
      <c r="H1997" s="3">
        <v>0</v>
      </c>
      <c r="J1997" s="4"/>
      <c r="K1997" s="3"/>
      <c r="L1997" s="3"/>
      <c r="M1997" s="3"/>
      <c r="N1997" s="3"/>
    </row>
    <row r="1998" spans="2:14" ht="32.1" customHeight="1" x14ac:dyDescent="0.25">
      <c r="B1998" s="44" t="str">
        <f>_xlfn.CONCAT( VLOOKUP(tbGemLevels[[#This Row],[Name]],tbGems[],MATCH("Prefix",tbGems[#Headers],0),FALSE),".",tbGemLevels[[#This Row],[Level]]," ",tbGemLevels[[#This Row],[Name]])</f>
        <v>6.12.205.36 Heavy Strike</v>
      </c>
      <c r="C1998" s="2" t="s">
        <v>265</v>
      </c>
      <c r="D1998" s="3">
        <v>36</v>
      </c>
      <c r="E1998" s="3">
        <v>96</v>
      </c>
      <c r="F1998" s="3" t="s">
        <v>269</v>
      </c>
      <c r="G1998" s="3">
        <v>0</v>
      </c>
      <c r="H1998" s="3">
        <v>0</v>
      </c>
      <c r="J1998" s="4"/>
      <c r="K1998" s="3"/>
      <c r="L1998" s="3"/>
      <c r="M1998" s="3"/>
      <c r="N1998" s="3"/>
    </row>
    <row r="1999" spans="2:14" ht="32.1" customHeight="1" x14ac:dyDescent="0.25">
      <c r="B1999" s="44" t="str">
        <f>_xlfn.CONCAT( VLOOKUP(tbGemLevels[[#This Row],[Name]],tbGems[],MATCH("Prefix",tbGems[#Headers],0),FALSE),".",tbGemLevels[[#This Row],[Level]]," ",tbGemLevels[[#This Row],[Name]])</f>
        <v>6.12.205.37 Heavy Strike</v>
      </c>
      <c r="C1999" s="2" t="s">
        <v>265</v>
      </c>
      <c r="D1999" s="3">
        <v>37</v>
      </c>
      <c r="E1999" s="3">
        <v>97</v>
      </c>
      <c r="F1999" s="3" t="s">
        <v>269</v>
      </c>
      <c r="G1999" s="3">
        <v>0</v>
      </c>
      <c r="H1999" s="3">
        <v>0</v>
      </c>
      <c r="J1999" s="4"/>
      <c r="K1999" s="3"/>
      <c r="L1999" s="3"/>
      <c r="M1999" s="3"/>
      <c r="N1999" s="3"/>
    </row>
    <row r="2000" spans="2:14" ht="32.1" customHeight="1" x14ac:dyDescent="0.25">
      <c r="B2000" s="44" t="str">
        <f>_xlfn.CONCAT( VLOOKUP(tbGemLevels[[#This Row],[Name]],tbGems[],MATCH("Prefix",tbGems[#Headers],0),FALSE),".",tbGemLevels[[#This Row],[Level]]," ",tbGemLevels[[#This Row],[Name]])</f>
        <v>6.12.205.38 Heavy Strike</v>
      </c>
      <c r="C2000" s="2" t="s">
        <v>265</v>
      </c>
      <c r="D2000" s="3">
        <v>38</v>
      </c>
      <c r="E2000" s="3">
        <v>98</v>
      </c>
      <c r="F2000" s="3" t="s">
        <v>269</v>
      </c>
      <c r="G2000" s="3">
        <v>0</v>
      </c>
      <c r="H2000" s="3">
        <v>0</v>
      </c>
      <c r="J2000" s="4"/>
      <c r="K2000" s="3"/>
      <c r="L2000" s="3"/>
      <c r="M2000" s="3"/>
      <c r="N2000" s="3"/>
    </row>
    <row r="2001" spans="2:14" ht="32.1" customHeight="1" x14ac:dyDescent="0.25">
      <c r="B2001" s="44" t="str">
        <f>_xlfn.CONCAT( VLOOKUP(tbGemLevels[[#This Row],[Name]],tbGems[],MATCH("Prefix",tbGems[#Headers],0),FALSE),".",tbGemLevels[[#This Row],[Level]]," ",tbGemLevels[[#This Row],[Name]])</f>
        <v>6.12.205.39 Heavy Strike</v>
      </c>
      <c r="C2001" s="2" t="s">
        <v>265</v>
      </c>
      <c r="D2001" s="3">
        <v>39</v>
      </c>
      <c r="E2001" s="3">
        <v>99</v>
      </c>
      <c r="F2001" s="3" t="s">
        <v>269</v>
      </c>
      <c r="G2001" s="3">
        <v>0</v>
      </c>
      <c r="H2001" s="3">
        <v>0</v>
      </c>
      <c r="J2001" s="4"/>
      <c r="K2001" s="3"/>
      <c r="L2001" s="3"/>
      <c r="M2001" s="3"/>
      <c r="N2001" s="3"/>
    </row>
    <row r="2002" spans="2:14" ht="32.1" customHeight="1" x14ac:dyDescent="0.25">
      <c r="B2002" s="44" t="str">
        <f>_xlfn.CONCAT( VLOOKUP(tbGemLevels[[#This Row],[Name]],tbGems[],MATCH("Prefix",tbGems[#Headers],0),FALSE),".",tbGemLevels[[#This Row],[Level]]," ",tbGemLevels[[#This Row],[Name]])</f>
        <v>6.12.205.40 Heavy Strike</v>
      </c>
      <c r="C2002" s="2" t="s">
        <v>265</v>
      </c>
      <c r="D2002" s="3">
        <v>40</v>
      </c>
      <c r="E2002" s="3">
        <v>100</v>
      </c>
      <c r="F2002" s="3" t="s">
        <v>269</v>
      </c>
      <c r="G2002" s="3">
        <v>0</v>
      </c>
      <c r="H2002" s="3">
        <v>0</v>
      </c>
      <c r="J2002" s="4"/>
      <c r="K2002" s="3"/>
      <c r="L2002" s="3"/>
      <c r="M2002" s="3"/>
      <c r="N2002" s="3"/>
    </row>
    <row r="2003" spans="2:14" ht="32.1" customHeight="1" x14ac:dyDescent="0.25">
      <c r="B2003" s="44" t="str">
        <f>_xlfn.CONCAT( VLOOKUP(tbGemLevels[[#This Row],[Name]],tbGems[],MATCH("Prefix",tbGems[#Headers],0),FALSE),".",tbGemLevels[[#This Row],[Level]]," ",tbGemLevels[[#This Row],[Name]])</f>
        <v>6.14.261.1 Lightning Warp</v>
      </c>
      <c r="C2003" s="35" t="s">
        <v>214</v>
      </c>
      <c r="D2003" s="3">
        <v>1</v>
      </c>
      <c r="E2003" s="3">
        <v>10</v>
      </c>
      <c r="F2003" s="3">
        <v>0</v>
      </c>
      <c r="G2003" s="3">
        <v>0</v>
      </c>
      <c r="H2003" s="3">
        <v>29</v>
      </c>
      <c r="I2003" s="20"/>
      <c r="J2003" s="4"/>
      <c r="K2003" s="3"/>
      <c r="L2003" s="3"/>
      <c r="M2003" s="3"/>
      <c r="N2003" s="3"/>
    </row>
    <row r="2004" spans="2:14" ht="32.1" customHeight="1" x14ac:dyDescent="0.25">
      <c r="B2004" s="44" t="str">
        <f>_xlfn.CONCAT( VLOOKUP(tbGemLevels[[#This Row],[Name]],tbGems[],MATCH("Prefix",tbGems[#Headers],0),FALSE),".",tbGemLevels[[#This Row],[Level]]," ",tbGemLevels[[#This Row],[Name]])</f>
        <v>6.14.261.2 Lightning Warp</v>
      </c>
      <c r="C2004" s="35" t="s">
        <v>214</v>
      </c>
      <c r="D2004" s="3">
        <v>2</v>
      </c>
      <c r="E2004" s="3">
        <v>13</v>
      </c>
      <c r="F2004" s="3">
        <v>0</v>
      </c>
      <c r="G2004" s="3">
        <v>0</v>
      </c>
      <c r="H2004" s="3">
        <v>35</v>
      </c>
      <c r="I2004" s="20"/>
      <c r="J2004" s="42"/>
      <c r="K2004" s="42"/>
      <c r="L2004" s="3"/>
      <c r="M2004" s="3"/>
      <c r="N2004" s="3"/>
    </row>
    <row r="2005" spans="2:14" ht="32.1" customHeight="1" x14ac:dyDescent="0.25">
      <c r="B2005" s="44" t="str">
        <f>_xlfn.CONCAT( VLOOKUP(tbGemLevels[[#This Row],[Name]],tbGems[],MATCH("Prefix",tbGems[#Headers],0),FALSE),".",tbGemLevels[[#This Row],[Level]]," ",tbGemLevels[[#This Row],[Name]])</f>
        <v>6.14.261.3 Lightning Warp</v>
      </c>
      <c r="C2005" s="35" t="s">
        <v>214</v>
      </c>
      <c r="D2005" s="3">
        <v>3</v>
      </c>
      <c r="E2005" s="3">
        <v>17</v>
      </c>
      <c r="F2005" s="3">
        <v>0</v>
      </c>
      <c r="G2005" s="3">
        <v>0</v>
      </c>
      <c r="H2005" s="3">
        <v>43</v>
      </c>
      <c r="I2005" s="20"/>
      <c r="J2005" s="42"/>
      <c r="K2005" s="42"/>
      <c r="L2005" s="3"/>
      <c r="M2005" s="3"/>
      <c r="N2005" s="3"/>
    </row>
    <row r="2006" spans="2:14" ht="32.1" customHeight="1" x14ac:dyDescent="0.25">
      <c r="B2006" s="44" t="str">
        <f>_xlfn.CONCAT( VLOOKUP(tbGemLevels[[#This Row],[Name]],tbGems[],MATCH("Prefix",tbGems[#Headers],0),FALSE),".",tbGemLevels[[#This Row],[Level]]," ",tbGemLevels[[#This Row],[Name]])</f>
        <v>6.14.261.4 Lightning Warp</v>
      </c>
      <c r="C2006" s="35" t="s">
        <v>214</v>
      </c>
      <c r="D2006" s="3">
        <v>4</v>
      </c>
      <c r="E2006" s="3">
        <v>21</v>
      </c>
      <c r="F2006" s="3">
        <v>0</v>
      </c>
      <c r="G2006" s="3">
        <v>0</v>
      </c>
      <c r="H2006" s="3">
        <v>52</v>
      </c>
      <c r="I2006" s="20"/>
      <c r="J2006" s="42"/>
      <c r="K2006" s="42"/>
      <c r="L2006" s="3"/>
      <c r="M2006" s="3"/>
      <c r="N2006" s="3"/>
    </row>
    <row r="2007" spans="2:14" ht="32.1" customHeight="1" x14ac:dyDescent="0.25">
      <c r="B2007" s="44" t="str">
        <f>_xlfn.CONCAT( VLOOKUP(tbGemLevels[[#This Row],[Name]],tbGems[],MATCH("Prefix",tbGems[#Headers],0),FALSE),".",tbGemLevels[[#This Row],[Level]]," ",tbGemLevels[[#This Row],[Name]])</f>
        <v>6.14.261.5 Lightning Warp</v>
      </c>
      <c r="C2007" s="35" t="s">
        <v>214</v>
      </c>
      <c r="D2007" s="3">
        <v>5</v>
      </c>
      <c r="E2007" s="3">
        <v>25</v>
      </c>
      <c r="F2007" s="3">
        <v>0</v>
      </c>
      <c r="G2007" s="3">
        <v>0</v>
      </c>
      <c r="H2007" s="3">
        <v>60</v>
      </c>
      <c r="I2007" s="20"/>
      <c r="J2007" s="42"/>
      <c r="K2007" s="42"/>
      <c r="L2007" s="3"/>
      <c r="M2007" s="3"/>
      <c r="N2007" s="3"/>
    </row>
    <row r="2008" spans="2:14" ht="32.1" customHeight="1" x14ac:dyDescent="0.25">
      <c r="B2008" s="44" t="str">
        <f>_xlfn.CONCAT( VLOOKUP(tbGemLevels[[#This Row],[Name]],tbGems[],MATCH("Prefix",tbGems[#Headers],0),FALSE),".",tbGemLevels[[#This Row],[Level]]," ",tbGemLevels[[#This Row],[Name]])</f>
        <v>6.14.261.6 Lightning Warp</v>
      </c>
      <c r="C2008" s="35" t="s">
        <v>214</v>
      </c>
      <c r="D2008" s="3">
        <v>6</v>
      </c>
      <c r="E2008" s="3">
        <v>29</v>
      </c>
      <c r="F2008" s="3">
        <v>0</v>
      </c>
      <c r="G2008" s="3">
        <v>0</v>
      </c>
      <c r="H2008" s="3">
        <v>69</v>
      </c>
      <c r="I2008" s="20"/>
      <c r="J2008" s="42"/>
      <c r="K2008" s="42"/>
      <c r="L2008" s="3"/>
      <c r="M2008" s="3"/>
      <c r="N2008" s="3"/>
    </row>
    <row r="2009" spans="2:14" ht="32.1" customHeight="1" x14ac:dyDescent="0.25">
      <c r="B2009" s="44" t="str">
        <f>_xlfn.CONCAT( VLOOKUP(tbGemLevels[[#This Row],[Name]],tbGems[],MATCH("Prefix",tbGems[#Headers],0),FALSE),".",tbGemLevels[[#This Row],[Level]]," ",tbGemLevels[[#This Row],[Name]])</f>
        <v>6.14.261.7 Lightning Warp</v>
      </c>
      <c r="C2009" s="35" t="s">
        <v>214</v>
      </c>
      <c r="D2009" s="3">
        <v>7</v>
      </c>
      <c r="E2009" s="3">
        <v>33</v>
      </c>
      <c r="F2009" s="3">
        <v>0</v>
      </c>
      <c r="G2009" s="3">
        <v>0</v>
      </c>
      <c r="H2009" s="3">
        <v>77</v>
      </c>
      <c r="I2009" s="20"/>
      <c r="J2009" s="42"/>
      <c r="K2009" s="42"/>
      <c r="L2009" s="3"/>
      <c r="M2009" s="3"/>
      <c r="N2009" s="3"/>
    </row>
    <row r="2010" spans="2:14" ht="32.1" customHeight="1" x14ac:dyDescent="0.25">
      <c r="B2010" s="44" t="str">
        <f>_xlfn.CONCAT( VLOOKUP(tbGemLevels[[#This Row],[Name]],tbGems[],MATCH("Prefix",tbGems[#Headers],0),FALSE),".",tbGemLevels[[#This Row],[Level]]," ",tbGemLevels[[#This Row],[Name]])</f>
        <v>6.14.261.8 Lightning Warp</v>
      </c>
      <c r="C2010" s="35" t="s">
        <v>214</v>
      </c>
      <c r="D2010" s="3">
        <v>8</v>
      </c>
      <c r="E2010" s="3">
        <v>36</v>
      </c>
      <c r="F2010" s="3">
        <v>0</v>
      </c>
      <c r="G2010" s="3">
        <v>0</v>
      </c>
      <c r="H2010" s="3">
        <v>83</v>
      </c>
      <c r="I2010" s="20"/>
      <c r="J2010" s="42"/>
      <c r="K2010" s="42"/>
      <c r="L2010" s="3"/>
      <c r="M2010" s="3"/>
      <c r="N2010" s="3"/>
    </row>
    <row r="2011" spans="2:14" ht="32.1" customHeight="1" x14ac:dyDescent="0.25">
      <c r="B2011" s="44" t="str">
        <f>_xlfn.CONCAT( VLOOKUP(tbGemLevels[[#This Row],[Name]],tbGems[],MATCH("Prefix",tbGems[#Headers],0),FALSE),".",tbGemLevels[[#This Row],[Level]]," ",tbGemLevels[[#This Row],[Name]])</f>
        <v>6.14.261.9 Lightning Warp</v>
      </c>
      <c r="C2011" s="35" t="s">
        <v>214</v>
      </c>
      <c r="D2011" s="3">
        <v>9</v>
      </c>
      <c r="E2011" s="3">
        <v>39</v>
      </c>
      <c r="F2011" s="3">
        <v>0</v>
      </c>
      <c r="G2011" s="3">
        <v>0</v>
      </c>
      <c r="H2011" s="3">
        <v>90</v>
      </c>
      <c r="I2011" s="20"/>
      <c r="J2011" s="42"/>
      <c r="K2011" s="42"/>
      <c r="L2011" s="3"/>
      <c r="M2011" s="3"/>
      <c r="N2011" s="3"/>
    </row>
    <row r="2012" spans="2:14" ht="32.1" customHeight="1" x14ac:dyDescent="0.25">
      <c r="B2012" s="44" t="str">
        <f>_xlfn.CONCAT( VLOOKUP(tbGemLevels[[#This Row],[Name]],tbGems[],MATCH("Prefix",tbGems[#Headers],0),FALSE),".",tbGemLevels[[#This Row],[Level]]," ",tbGemLevels[[#This Row],[Name]])</f>
        <v>6.14.261.10 Lightning Warp</v>
      </c>
      <c r="C2012" s="35" t="s">
        <v>214</v>
      </c>
      <c r="D2012" s="3">
        <v>10</v>
      </c>
      <c r="E2012" s="3">
        <v>42</v>
      </c>
      <c r="F2012" s="3">
        <v>0</v>
      </c>
      <c r="G2012" s="3">
        <v>0</v>
      </c>
      <c r="H2012" s="3">
        <v>96</v>
      </c>
      <c r="I2012" s="20"/>
      <c r="J2012" s="42"/>
      <c r="K2012" s="42"/>
      <c r="L2012" s="3"/>
      <c r="M2012" s="3"/>
      <c r="N2012" s="3"/>
    </row>
    <row r="2013" spans="2:14" ht="32.1" customHeight="1" x14ac:dyDescent="0.25">
      <c r="B2013" s="44" t="str">
        <f>_xlfn.CONCAT( VLOOKUP(tbGemLevels[[#This Row],[Name]],tbGems[],MATCH("Prefix",tbGems[#Headers],0),FALSE),".",tbGemLevels[[#This Row],[Level]]," ",tbGemLevels[[#This Row],[Name]])</f>
        <v>6.14.261.11 Lightning Warp</v>
      </c>
      <c r="C2013" s="35" t="s">
        <v>214</v>
      </c>
      <c r="D2013" s="3">
        <v>11</v>
      </c>
      <c r="E2013" s="3">
        <v>45</v>
      </c>
      <c r="F2013" s="3">
        <v>0</v>
      </c>
      <c r="G2013" s="3">
        <v>0</v>
      </c>
      <c r="H2013" s="3">
        <v>102</v>
      </c>
      <c r="I2013" s="20"/>
      <c r="J2013" s="42"/>
      <c r="K2013" s="42"/>
      <c r="L2013" s="3"/>
      <c r="M2013" s="3"/>
      <c r="N2013" s="3"/>
    </row>
    <row r="2014" spans="2:14" ht="32.1" customHeight="1" x14ac:dyDescent="0.25">
      <c r="B2014" s="44" t="str">
        <f>_xlfn.CONCAT( VLOOKUP(tbGemLevels[[#This Row],[Name]],tbGems[],MATCH("Prefix",tbGems[#Headers],0),FALSE),".",tbGemLevels[[#This Row],[Level]]," ",tbGemLevels[[#This Row],[Name]])</f>
        <v>6.14.261.12 Lightning Warp</v>
      </c>
      <c r="C2014" s="35" t="s">
        <v>214</v>
      </c>
      <c r="D2014" s="3">
        <v>12</v>
      </c>
      <c r="E2014" s="3">
        <v>48</v>
      </c>
      <c r="F2014" s="3">
        <v>0</v>
      </c>
      <c r="G2014" s="3">
        <v>0</v>
      </c>
      <c r="H2014" s="3">
        <v>109</v>
      </c>
      <c r="I2014" s="20"/>
      <c r="J2014" s="42"/>
      <c r="K2014" s="42"/>
      <c r="L2014" s="3"/>
      <c r="M2014" s="3"/>
      <c r="N2014" s="3"/>
    </row>
    <row r="2015" spans="2:14" ht="32.1" customHeight="1" x14ac:dyDescent="0.25">
      <c r="B2015" s="44" t="str">
        <f>_xlfn.CONCAT( VLOOKUP(tbGemLevels[[#This Row],[Name]],tbGems[],MATCH("Prefix",tbGems[#Headers],0),FALSE),".",tbGemLevels[[#This Row],[Level]]," ",tbGemLevels[[#This Row],[Name]])</f>
        <v>6.14.261.13 Lightning Warp</v>
      </c>
      <c r="C2015" s="35" t="s">
        <v>214</v>
      </c>
      <c r="D2015" s="3">
        <v>13</v>
      </c>
      <c r="E2015" s="3">
        <v>51</v>
      </c>
      <c r="F2015" s="3">
        <v>0</v>
      </c>
      <c r="G2015" s="3">
        <v>0</v>
      </c>
      <c r="H2015" s="3">
        <v>115</v>
      </c>
      <c r="I2015" s="20"/>
      <c r="J2015" s="42"/>
      <c r="K2015" s="42"/>
      <c r="L2015" s="3"/>
      <c r="M2015" s="3"/>
      <c r="N2015" s="3"/>
    </row>
    <row r="2016" spans="2:14" ht="32.1" customHeight="1" x14ac:dyDescent="0.25">
      <c r="B2016" s="44" t="str">
        <f>_xlfn.CONCAT( VLOOKUP(tbGemLevels[[#This Row],[Name]],tbGems[],MATCH("Prefix",tbGems[#Headers],0),FALSE),".",tbGemLevels[[#This Row],[Level]]," ",tbGemLevels[[#This Row],[Name]])</f>
        <v>6.14.261.14 Lightning Warp</v>
      </c>
      <c r="C2016" s="35" t="s">
        <v>214</v>
      </c>
      <c r="D2016" s="3">
        <v>14</v>
      </c>
      <c r="E2016" s="3">
        <v>54</v>
      </c>
      <c r="F2016" s="3">
        <v>0</v>
      </c>
      <c r="G2016" s="3">
        <v>0</v>
      </c>
      <c r="H2016" s="3">
        <v>121</v>
      </c>
      <c r="I2016" s="20"/>
      <c r="J2016" s="42"/>
      <c r="K2016" s="42"/>
      <c r="L2016" s="3"/>
      <c r="M2016" s="3"/>
      <c r="N2016" s="3"/>
    </row>
    <row r="2017" spans="2:14" ht="32.1" customHeight="1" x14ac:dyDescent="0.25">
      <c r="B2017" s="44" t="str">
        <f>_xlfn.CONCAT( VLOOKUP(tbGemLevels[[#This Row],[Name]],tbGems[],MATCH("Prefix",tbGems[#Headers],0),FALSE),".",tbGemLevels[[#This Row],[Level]]," ",tbGemLevels[[#This Row],[Name]])</f>
        <v>6.14.261.15 Lightning Warp</v>
      </c>
      <c r="C2017" s="35" t="s">
        <v>214</v>
      </c>
      <c r="D2017" s="3">
        <v>15</v>
      </c>
      <c r="E2017" s="3">
        <v>57</v>
      </c>
      <c r="F2017" s="3">
        <v>0</v>
      </c>
      <c r="G2017" s="3">
        <v>0</v>
      </c>
      <c r="H2017" s="3">
        <v>127</v>
      </c>
      <c r="I2017" s="20"/>
      <c r="J2017" s="42"/>
      <c r="K2017" s="42"/>
      <c r="L2017" s="3"/>
      <c r="M2017" s="3"/>
      <c r="N2017" s="3"/>
    </row>
    <row r="2018" spans="2:14" ht="32.1" customHeight="1" x14ac:dyDescent="0.25">
      <c r="B2018" s="44" t="str">
        <f>_xlfn.CONCAT( VLOOKUP(tbGemLevels[[#This Row],[Name]],tbGems[],MATCH("Prefix",tbGems[#Headers],0),FALSE),".",tbGemLevels[[#This Row],[Level]]," ",tbGemLevels[[#This Row],[Name]])</f>
        <v>6.14.261.16 Lightning Warp</v>
      </c>
      <c r="C2018" s="35" t="s">
        <v>214</v>
      </c>
      <c r="D2018" s="3">
        <v>16</v>
      </c>
      <c r="E2018" s="3">
        <v>60</v>
      </c>
      <c r="F2018" s="3">
        <v>0</v>
      </c>
      <c r="G2018" s="3">
        <v>0</v>
      </c>
      <c r="H2018" s="3">
        <v>134</v>
      </c>
      <c r="I2018" s="20"/>
      <c r="J2018" s="42"/>
      <c r="K2018" s="42"/>
      <c r="L2018" s="3"/>
      <c r="M2018" s="3"/>
      <c r="N2018" s="3"/>
    </row>
    <row r="2019" spans="2:14" ht="32.1" customHeight="1" x14ac:dyDescent="0.25">
      <c r="B2019" s="44" t="str">
        <f>_xlfn.CONCAT( VLOOKUP(tbGemLevels[[#This Row],[Name]],tbGems[],MATCH("Prefix",tbGems[#Headers],0),FALSE),".",tbGemLevels[[#This Row],[Level]]," ",tbGemLevels[[#This Row],[Name]])</f>
        <v>6.14.261.17 Lightning Warp</v>
      </c>
      <c r="C2019" s="35" t="s">
        <v>214</v>
      </c>
      <c r="D2019" s="3">
        <v>17</v>
      </c>
      <c r="E2019" s="3">
        <v>63</v>
      </c>
      <c r="F2019" s="3">
        <v>0</v>
      </c>
      <c r="G2019" s="3">
        <v>0</v>
      </c>
      <c r="H2019" s="3">
        <v>140</v>
      </c>
      <c r="I2019" s="20"/>
      <c r="J2019" s="42"/>
      <c r="K2019" s="42"/>
      <c r="L2019" s="3"/>
      <c r="M2019" s="3"/>
      <c r="N2019" s="3"/>
    </row>
    <row r="2020" spans="2:14" ht="32.1" customHeight="1" x14ac:dyDescent="0.25">
      <c r="B2020" s="44" t="str">
        <f>_xlfn.CONCAT( VLOOKUP(tbGemLevels[[#This Row],[Name]],tbGems[],MATCH("Prefix",tbGems[#Headers],0),FALSE),".",tbGemLevels[[#This Row],[Level]]," ",tbGemLevels[[#This Row],[Name]])</f>
        <v>6.14.261.18 Lightning Warp</v>
      </c>
      <c r="C2020" s="35" t="s">
        <v>214</v>
      </c>
      <c r="D2020" s="3">
        <v>18</v>
      </c>
      <c r="E2020" s="3">
        <v>66</v>
      </c>
      <c r="F2020" s="3">
        <v>0</v>
      </c>
      <c r="G2020" s="3">
        <v>0</v>
      </c>
      <c r="H2020" s="3">
        <v>146</v>
      </c>
      <c r="I2020" s="20"/>
      <c r="J2020" s="42"/>
      <c r="K2020" s="42"/>
      <c r="L2020" s="3"/>
      <c r="M2020" s="3"/>
      <c r="N2020" s="3"/>
    </row>
    <row r="2021" spans="2:14" ht="32.1" customHeight="1" x14ac:dyDescent="0.25">
      <c r="B2021" s="44" t="str">
        <f>_xlfn.CONCAT( VLOOKUP(tbGemLevels[[#This Row],[Name]],tbGems[],MATCH("Prefix",tbGems[#Headers],0),FALSE),".",tbGemLevels[[#This Row],[Level]]," ",tbGemLevels[[#This Row],[Name]])</f>
        <v>6.14.261.19 Lightning Warp</v>
      </c>
      <c r="C2021" s="35" t="s">
        <v>214</v>
      </c>
      <c r="D2021" s="3">
        <v>19</v>
      </c>
      <c r="E2021" s="3">
        <v>68</v>
      </c>
      <c r="F2021" s="3">
        <v>0</v>
      </c>
      <c r="G2021" s="3">
        <v>0</v>
      </c>
      <c r="H2021" s="3">
        <v>151</v>
      </c>
      <c r="I2021" s="20"/>
      <c r="J2021" s="42"/>
      <c r="K2021" s="42"/>
      <c r="L2021" s="3"/>
      <c r="M2021" s="3"/>
      <c r="N2021" s="3"/>
    </row>
    <row r="2022" spans="2:14" ht="32.1" customHeight="1" x14ac:dyDescent="0.25">
      <c r="B2022" s="44" t="str">
        <f>_xlfn.CONCAT( VLOOKUP(tbGemLevels[[#This Row],[Name]],tbGems[],MATCH("Prefix",tbGems[#Headers],0),FALSE),".",tbGemLevels[[#This Row],[Level]]," ",tbGemLevels[[#This Row],[Name]])</f>
        <v>6.14.261.20 Lightning Warp</v>
      </c>
      <c r="C2022" s="35" t="s">
        <v>214</v>
      </c>
      <c r="D2022" s="3">
        <v>20</v>
      </c>
      <c r="E2022" s="3">
        <v>70</v>
      </c>
      <c r="F2022" s="3">
        <v>0</v>
      </c>
      <c r="G2022" s="3">
        <v>0</v>
      </c>
      <c r="H2022" s="3">
        <v>155</v>
      </c>
      <c r="I2022" s="20"/>
      <c r="J2022" s="42"/>
      <c r="K2022" s="42"/>
      <c r="L2022" s="3"/>
      <c r="M2022" s="3"/>
      <c r="N2022" s="3"/>
    </row>
    <row r="2023" spans="2:14" ht="32.1" customHeight="1" x14ac:dyDescent="0.25">
      <c r="B2023" s="44" t="str">
        <f>_xlfn.CONCAT( VLOOKUP(tbGemLevels[[#This Row],[Name]],tbGems[],MATCH("Prefix",tbGems[#Headers],0),FALSE),".",tbGemLevels[[#This Row],[Level]]," ",tbGemLevels[[#This Row],[Name]])</f>
        <v>6.14.261.21 Lightning Warp</v>
      </c>
      <c r="C2023" s="35" t="s">
        <v>214</v>
      </c>
      <c r="D2023" s="3">
        <v>21</v>
      </c>
      <c r="E2023" s="3">
        <v>72</v>
      </c>
      <c r="F2023" s="3">
        <v>0</v>
      </c>
      <c r="G2023" s="3">
        <v>0</v>
      </c>
      <c r="H2023" s="3">
        <v>159</v>
      </c>
      <c r="I2023" s="20"/>
      <c r="J2023" s="4"/>
      <c r="K2023" s="3"/>
      <c r="L2023" s="3"/>
      <c r="M2023" s="3"/>
      <c r="N2023" s="3"/>
    </row>
    <row r="2024" spans="2:14" ht="32.1" customHeight="1" x14ac:dyDescent="0.25">
      <c r="B2024" s="44" t="str">
        <f>_xlfn.CONCAT( VLOOKUP(tbGemLevels[[#This Row],[Name]],tbGems[],MATCH("Prefix",tbGems[#Headers],0),FALSE),".",tbGemLevels[[#This Row],[Level]]," ",tbGemLevels[[#This Row],[Name]])</f>
        <v>6.14.261.22 Lightning Warp</v>
      </c>
      <c r="C2024" s="35" t="s">
        <v>214</v>
      </c>
      <c r="D2024" s="3">
        <v>22</v>
      </c>
      <c r="E2024" s="3">
        <v>74</v>
      </c>
      <c r="F2024" s="3">
        <v>0</v>
      </c>
      <c r="G2024" s="3">
        <v>0</v>
      </c>
      <c r="H2024" s="3" t="s">
        <v>269</v>
      </c>
      <c r="I2024" s="20"/>
      <c r="J2024" s="4"/>
      <c r="K2024" s="3"/>
      <c r="L2024" s="3"/>
      <c r="M2024" s="3"/>
      <c r="N2024" s="3"/>
    </row>
    <row r="2025" spans="2:14" ht="32.1" customHeight="1" x14ac:dyDescent="0.25">
      <c r="B2025" s="44" t="str">
        <f>_xlfn.CONCAT( VLOOKUP(tbGemLevels[[#This Row],[Name]],tbGems[],MATCH("Prefix",tbGems[#Headers],0),FALSE),".",tbGemLevels[[#This Row],[Level]]," ",tbGemLevels[[#This Row],[Name]])</f>
        <v>6.14.261.23 Lightning Warp</v>
      </c>
      <c r="C2025" s="35" t="s">
        <v>214</v>
      </c>
      <c r="D2025" s="3">
        <v>23</v>
      </c>
      <c r="E2025" s="3">
        <v>76</v>
      </c>
      <c r="F2025" s="3">
        <v>0</v>
      </c>
      <c r="G2025" s="3">
        <v>0</v>
      </c>
      <c r="H2025" s="3" t="s">
        <v>269</v>
      </c>
      <c r="I2025" s="20"/>
      <c r="J2025" s="4"/>
      <c r="K2025" s="3"/>
      <c r="L2025" s="3"/>
      <c r="M2025" s="3"/>
      <c r="N2025" s="3"/>
    </row>
    <row r="2026" spans="2:14" ht="32.1" customHeight="1" x14ac:dyDescent="0.25">
      <c r="B2026" s="44" t="str">
        <f>_xlfn.CONCAT( VLOOKUP(tbGemLevels[[#This Row],[Name]],tbGems[],MATCH("Prefix",tbGems[#Headers],0),FALSE),".",tbGemLevels[[#This Row],[Level]]," ",tbGemLevels[[#This Row],[Name]])</f>
        <v>6.14.261.24 Lightning Warp</v>
      </c>
      <c r="C2026" s="35" t="s">
        <v>214</v>
      </c>
      <c r="D2026" s="3">
        <v>24</v>
      </c>
      <c r="E2026" s="3">
        <v>78</v>
      </c>
      <c r="F2026" s="3">
        <v>0</v>
      </c>
      <c r="G2026" s="3">
        <v>0</v>
      </c>
      <c r="H2026" s="3" t="s">
        <v>269</v>
      </c>
      <c r="I2026" s="20"/>
      <c r="J2026" s="4"/>
      <c r="K2026" s="3"/>
      <c r="L2026" s="3"/>
      <c r="M2026" s="3"/>
      <c r="N2026" s="3"/>
    </row>
    <row r="2027" spans="2:14" ht="32.1" customHeight="1" x14ac:dyDescent="0.25">
      <c r="B2027" s="44" t="str">
        <f>_xlfn.CONCAT( VLOOKUP(tbGemLevels[[#This Row],[Name]],tbGems[],MATCH("Prefix",tbGems[#Headers],0),FALSE),".",tbGemLevels[[#This Row],[Level]]," ",tbGemLevels[[#This Row],[Name]])</f>
        <v>6.14.261.25 Lightning Warp</v>
      </c>
      <c r="C2027" s="35" t="s">
        <v>214</v>
      </c>
      <c r="D2027" s="3">
        <v>25</v>
      </c>
      <c r="E2027" s="3">
        <v>80</v>
      </c>
      <c r="F2027" s="3">
        <v>0</v>
      </c>
      <c r="G2027" s="3">
        <v>0</v>
      </c>
      <c r="H2027" s="3" t="s">
        <v>269</v>
      </c>
      <c r="I2027" s="20"/>
      <c r="J2027" s="4"/>
      <c r="K2027" s="3"/>
      <c r="L2027" s="3"/>
      <c r="M2027" s="3"/>
      <c r="N2027" s="3"/>
    </row>
    <row r="2028" spans="2:14" ht="32.1" customHeight="1" x14ac:dyDescent="0.25">
      <c r="B2028" s="44" t="str">
        <f>_xlfn.CONCAT( VLOOKUP(tbGemLevels[[#This Row],[Name]],tbGems[],MATCH("Prefix",tbGems[#Headers],0),FALSE),".",tbGemLevels[[#This Row],[Level]]," ",tbGemLevels[[#This Row],[Name]])</f>
        <v>6.14.261.26 Lightning Warp</v>
      </c>
      <c r="C2028" s="35" t="s">
        <v>214</v>
      </c>
      <c r="D2028" s="3">
        <v>26</v>
      </c>
      <c r="E2028" s="3">
        <v>82</v>
      </c>
      <c r="F2028" s="3">
        <v>0</v>
      </c>
      <c r="G2028" s="3">
        <v>0</v>
      </c>
      <c r="H2028" s="3" t="s">
        <v>269</v>
      </c>
      <c r="I2028" s="20"/>
      <c r="J2028" s="4"/>
      <c r="K2028" s="3"/>
      <c r="L2028" s="3"/>
      <c r="M2028" s="3"/>
      <c r="N2028" s="3"/>
    </row>
    <row r="2029" spans="2:14" ht="32.1" customHeight="1" x14ac:dyDescent="0.25">
      <c r="B2029" s="44" t="str">
        <f>_xlfn.CONCAT( VLOOKUP(tbGemLevels[[#This Row],[Name]],tbGems[],MATCH("Prefix",tbGems[#Headers],0),FALSE),".",tbGemLevels[[#This Row],[Level]]," ",tbGemLevels[[#This Row],[Name]])</f>
        <v>6.14.261.27 Lightning Warp</v>
      </c>
      <c r="C2029" s="35" t="s">
        <v>214</v>
      </c>
      <c r="D2029" s="3">
        <v>27</v>
      </c>
      <c r="E2029" s="3">
        <v>84</v>
      </c>
      <c r="F2029" s="3">
        <v>0</v>
      </c>
      <c r="G2029" s="3">
        <v>0</v>
      </c>
      <c r="H2029" s="3" t="s">
        <v>269</v>
      </c>
      <c r="I2029" s="20"/>
      <c r="J2029" s="4"/>
      <c r="K2029" s="3"/>
      <c r="L2029" s="3"/>
      <c r="M2029" s="3"/>
      <c r="N2029" s="3"/>
    </row>
    <row r="2030" spans="2:14" ht="32.1" customHeight="1" x14ac:dyDescent="0.25">
      <c r="B2030" s="44" t="str">
        <f>_xlfn.CONCAT( VLOOKUP(tbGemLevels[[#This Row],[Name]],tbGems[],MATCH("Prefix",tbGems[#Headers],0),FALSE),".",tbGemLevels[[#This Row],[Level]]," ",tbGemLevels[[#This Row],[Name]])</f>
        <v>6.14.261.28 Lightning Warp</v>
      </c>
      <c r="C2030" s="35" t="s">
        <v>214</v>
      </c>
      <c r="D2030" s="3">
        <v>28</v>
      </c>
      <c r="E2030" s="3">
        <v>86</v>
      </c>
      <c r="F2030" s="3">
        <v>0</v>
      </c>
      <c r="G2030" s="3">
        <v>0</v>
      </c>
      <c r="H2030" s="3" t="s">
        <v>269</v>
      </c>
      <c r="I2030" s="20"/>
      <c r="J2030" s="4"/>
      <c r="K2030" s="3"/>
      <c r="L2030" s="3"/>
      <c r="M2030" s="3"/>
      <c r="N2030" s="3"/>
    </row>
    <row r="2031" spans="2:14" ht="32.1" customHeight="1" x14ac:dyDescent="0.25">
      <c r="B2031" s="44" t="str">
        <f>_xlfn.CONCAT( VLOOKUP(tbGemLevels[[#This Row],[Name]],tbGems[],MATCH("Prefix",tbGems[#Headers],0),FALSE),".",tbGemLevels[[#This Row],[Level]]," ",tbGemLevels[[#This Row],[Name]])</f>
        <v>6.14.261.29 Lightning Warp</v>
      </c>
      <c r="C2031" s="35" t="s">
        <v>214</v>
      </c>
      <c r="D2031" s="3">
        <v>29</v>
      </c>
      <c r="E2031" s="3">
        <v>88</v>
      </c>
      <c r="F2031" s="3">
        <v>0</v>
      </c>
      <c r="G2031" s="3">
        <v>0</v>
      </c>
      <c r="H2031" s="3" t="s">
        <v>269</v>
      </c>
      <c r="I2031" s="20"/>
      <c r="J2031" s="4"/>
      <c r="K2031" s="3"/>
      <c r="L2031" s="3"/>
      <c r="M2031" s="3"/>
      <c r="N2031" s="3"/>
    </row>
    <row r="2032" spans="2:14" ht="32.1" customHeight="1" x14ac:dyDescent="0.25">
      <c r="B2032" s="44" t="str">
        <f>_xlfn.CONCAT( VLOOKUP(tbGemLevels[[#This Row],[Name]],tbGems[],MATCH("Prefix",tbGems[#Headers],0),FALSE),".",tbGemLevels[[#This Row],[Level]]," ",tbGemLevels[[#This Row],[Name]])</f>
        <v>6.14.261.30 Lightning Warp</v>
      </c>
      <c r="C2032" s="35" t="s">
        <v>214</v>
      </c>
      <c r="D2032" s="3">
        <v>30</v>
      </c>
      <c r="E2032" s="3">
        <v>90</v>
      </c>
      <c r="F2032" s="3">
        <v>0</v>
      </c>
      <c r="G2032" s="3">
        <v>0</v>
      </c>
      <c r="H2032" s="3" t="s">
        <v>269</v>
      </c>
      <c r="I2032" s="20"/>
      <c r="J2032" s="4"/>
      <c r="K2032" s="3"/>
      <c r="L2032" s="3"/>
      <c r="M2032" s="3"/>
      <c r="N2032" s="3"/>
    </row>
    <row r="2033" spans="2:14" ht="32.1" customHeight="1" x14ac:dyDescent="0.25">
      <c r="B2033" s="44" t="str">
        <f>_xlfn.CONCAT( VLOOKUP(tbGemLevels[[#This Row],[Name]],tbGems[],MATCH("Prefix",tbGems[#Headers],0),FALSE),".",tbGemLevels[[#This Row],[Level]]," ",tbGemLevels[[#This Row],[Name]])</f>
        <v>6.14.261.31 Lightning Warp</v>
      </c>
      <c r="C2033" s="35" t="s">
        <v>214</v>
      </c>
      <c r="D2033" s="3">
        <v>31</v>
      </c>
      <c r="E2033" s="3">
        <v>91</v>
      </c>
      <c r="F2033" s="3">
        <v>0</v>
      </c>
      <c r="G2033" s="3">
        <v>0</v>
      </c>
      <c r="H2033" s="3" t="s">
        <v>269</v>
      </c>
      <c r="I2033" s="20"/>
      <c r="J2033" s="4"/>
      <c r="K2033" s="3"/>
      <c r="L2033" s="3"/>
      <c r="M2033" s="3"/>
      <c r="N2033" s="3"/>
    </row>
    <row r="2034" spans="2:14" ht="32.1" customHeight="1" x14ac:dyDescent="0.25">
      <c r="B2034" s="44" t="str">
        <f>_xlfn.CONCAT( VLOOKUP(tbGemLevels[[#This Row],[Name]],tbGems[],MATCH("Prefix",tbGems[#Headers],0),FALSE),".",tbGemLevels[[#This Row],[Level]]," ",tbGemLevels[[#This Row],[Name]])</f>
        <v>6.14.261.32 Lightning Warp</v>
      </c>
      <c r="C2034" s="35" t="s">
        <v>214</v>
      </c>
      <c r="D2034" s="3">
        <v>32</v>
      </c>
      <c r="E2034" s="3">
        <v>92</v>
      </c>
      <c r="F2034" s="3">
        <v>0</v>
      </c>
      <c r="G2034" s="3">
        <v>0</v>
      </c>
      <c r="H2034" s="3" t="s">
        <v>269</v>
      </c>
      <c r="I2034" s="20"/>
      <c r="J2034" s="4"/>
      <c r="K2034" s="3"/>
      <c r="L2034" s="3"/>
      <c r="M2034" s="3"/>
      <c r="N2034" s="3"/>
    </row>
    <row r="2035" spans="2:14" ht="32.1" customHeight="1" x14ac:dyDescent="0.25">
      <c r="B2035" s="44" t="str">
        <f>_xlfn.CONCAT( VLOOKUP(tbGemLevels[[#This Row],[Name]],tbGems[],MATCH("Prefix",tbGems[#Headers],0),FALSE),".",tbGemLevels[[#This Row],[Level]]," ",tbGemLevels[[#This Row],[Name]])</f>
        <v>6.14.261.33 Lightning Warp</v>
      </c>
      <c r="C2035" s="35" t="s">
        <v>214</v>
      </c>
      <c r="D2035" s="3">
        <v>33</v>
      </c>
      <c r="E2035" s="3">
        <v>93</v>
      </c>
      <c r="F2035" s="3">
        <v>0</v>
      </c>
      <c r="G2035" s="3">
        <v>0</v>
      </c>
      <c r="H2035" s="3" t="s">
        <v>269</v>
      </c>
      <c r="I2035" s="20"/>
      <c r="J2035" s="4"/>
      <c r="K2035" s="3"/>
      <c r="L2035" s="3"/>
      <c r="M2035" s="3"/>
      <c r="N2035" s="3"/>
    </row>
    <row r="2036" spans="2:14" ht="32.1" customHeight="1" x14ac:dyDescent="0.25">
      <c r="B2036" s="44" t="str">
        <f>_xlfn.CONCAT( VLOOKUP(tbGemLevels[[#This Row],[Name]],tbGems[],MATCH("Prefix",tbGems[#Headers],0),FALSE),".",tbGemLevels[[#This Row],[Level]]," ",tbGemLevels[[#This Row],[Name]])</f>
        <v>6.14.261.34 Lightning Warp</v>
      </c>
      <c r="C2036" s="35" t="s">
        <v>214</v>
      </c>
      <c r="D2036" s="3">
        <v>34</v>
      </c>
      <c r="E2036" s="3">
        <v>94</v>
      </c>
      <c r="F2036" s="3">
        <v>0</v>
      </c>
      <c r="G2036" s="3">
        <v>0</v>
      </c>
      <c r="H2036" s="3" t="s">
        <v>269</v>
      </c>
      <c r="I2036" s="20"/>
      <c r="J2036" s="4"/>
      <c r="K2036" s="3"/>
      <c r="L2036" s="3"/>
      <c r="M2036" s="3"/>
      <c r="N2036" s="3"/>
    </row>
    <row r="2037" spans="2:14" ht="32.1" customHeight="1" x14ac:dyDescent="0.25">
      <c r="B2037" s="44" t="str">
        <f>_xlfn.CONCAT( VLOOKUP(tbGemLevels[[#This Row],[Name]],tbGems[],MATCH("Prefix",tbGems[#Headers],0),FALSE),".",tbGemLevels[[#This Row],[Level]]," ",tbGemLevels[[#This Row],[Name]])</f>
        <v>6.14.261.35 Lightning Warp</v>
      </c>
      <c r="C2037" s="35" t="s">
        <v>214</v>
      </c>
      <c r="D2037" s="3">
        <v>35</v>
      </c>
      <c r="E2037" s="3">
        <v>95</v>
      </c>
      <c r="F2037" s="3">
        <v>0</v>
      </c>
      <c r="G2037" s="3">
        <v>0</v>
      </c>
      <c r="H2037" s="3" t="s">
        <v>269</v>
      </c>
      <c r="I2037" s="20"/>
      <c r="J2037" s="4"/>
      <c r="K2037" s="3"/>
      <c r="L2037" s="3"/>
      <c r="M2037" s="3"/>
      <c r="N2037" s="3"/>
    </row>
    <row r="2038" spans="2:14" ht="32.1" customHeight="1" x14ac:dyDescent="0.25">
      <c r="B2038" s="44" t="str">
        <f>_xlfn.CONCAT( VLOOKUP(tbGemLevels[[#This Row],[Name]],tbGems[],MATCH("Prefix",tbGems[#Headers],0),FALSE),".",tbGemLevels[[#This Row],[Level]]," ",tbGemLevels[[#This Row],[Name]])</f>
        <v>6.14.261.36 Lightning Warp</v>
      </c>
      <c r="C2038" s="35" t="s">
        <v>214</v>
      </c>
      <c r="D2038" s="3">
        <v>36</v>
      </c>
      <c r="E2038" s="3">
        <v>96</v>
      </c>
      <c r="F2038" s="3">
        <v>0</v>
      </c>
      <c r="G2038" s="3">
        <v>0</v>
      </c>
      <c r="H2038" s="3" t="s">
        <v>269</v>
      </c>
      <c r="I2038" s="20"/>
      <c r="J2038" s="4"/>
      <c r="K2038" s="3"/>
      <c r="L2038" s="3"/>
      <c r="M2038" s="3"/>
      <c r="N2038" s="3"/>
    </row>
    <row r="2039" spans="2:14" ht="32.1" customHeight="1" x14ac:dyDescent="0.25">
      <c r="B2039" s="44" t="str">
        <f>_xlfn.CONCAT( VLOOKUP(tbGemLevels[[#This Row],[Name]],tbGems[],MATCH("Prefix",tbGems[#Headers],0),FALSE),".",tbGemLevels[[#This Row],[Level]]," ",tbGemLevels[[#This Row],[Name]])</f>
        <v>6.14.261.37 Lightning Warp</v>
      </c>
      <c r="C2039" s="35" t="s">
        <v>214</v>
      </c>
      <c r="D2039" s="3">
        <v>37</v>
      </c>
      <c r="E2039" s="3">
        <v>97</v>
      </c>
      <c r="F2039" s="3">
        <v>0</v>
      </c>
      <c r="G2039" s="3">
        <v>0</v>
      </c>
      <c r="H2039" s="3" t="s">
        <v>269</v>
      </c>
      <c r="I2039" s="20"/>
      <c r="J2039" s="4"/>
      <c r="K2039" s="3"/>
      <c r="L2039" s="3"/>
      <c r="M2039" s="3"/>
      <c r="N2039" s="3"/>
    </row>
    <row r="2040" spans="2:14" ht="32.1" customHeight="1" x14ac:dyDescent="0.25">
      <c r="B2040" s="44" t="str">
        <f>_xlfn.CONCAT( VLOOKUP(tbGemLevels[[#This Row],[Name]],tbGems[],MATCH("Prefix",tbGems[#Headers],0),FALSE),".",tbGemLevels[[#This Row],[Level]]," ",tbGemLevels[[#This Row],[Name]])</f>
        <v>6.14.261.38 Lightning Warp</v>
      </c>
      <c r="C2040" s="35" t="s">
        <v>214</v>
      </c>
      <c r="D2040" s="3">
        <v>38</v>
      </c>
      <c r="E2040" s="3">
        <v>98</v>
      </c>
      <c r="F2040" s="3">
        <v>0</v>
      </c>
      <c r="G2040" s="3">
        <v>0</v>
      </c>
      <c r="H2040" s="3" t="s">
        <v>269</v>
      </c>
      <c r="I2040" s="20"/>
      <c r="J2040" s="4"/>
      <c r="K2040" s="3"/>
      <c r="L2040" s="3"/>
      <c r="M2040" s="3"/>
      <c r="N2040" s="3"/>
    </row>
    <row r="2041" spans="2:14" ht="32.1" customHeight="1" x14ac:dyDescent="0.25">
      <c r="B2041" s="44" t="str">
        <f>_xlfn.CONCAT( VLOOKUP(tbGemLevels[[#This Row],[Name]],tbGems[],MATCH("Prefix",tbGems[#Headers],0),FALSE),".",tbGemLevels[[#This Row],[Level]]," ",tbGemLevels[[#This Row],[Name]])</f>
        <v>6.14.261.39 Lightning Warp</v>
      </c>
      <c r="C2041" s="35" t="s">
        <v>214</v>
      </c>
      <c r="D2041" s="3">
        <v>39</v>
      </c>
      <c r="E2041" s="3">
        <v>99</v>
      </c>
      <c r="F2041" s="3">
        <v>0</v>
      </c>
      <c r="G2041" s="3">
        <v>0</v>
      </c>
      <c r="H2041" s="3" t="s">
        <v>269</v>
      </c>
      <c r="I2041" s="20"/>
      <c r="J2041" s="4"/>
      <c r="K2041" s="3"/>
      <c r="L2041" s="3"/>
      <c r="M2041" s="3"/>
      <c r="N2041" s="3"/>
    </row>
    <row r="2042" spans="2:14" ht="32.1" customHeight="1" x14ac:dyDescent="0.25">
      <c r="B2042" s="44" t="str">
        <f>_xlfn.CONCAT( VLOOKUP(tbGemLevels[[#This Row],[Name]],tbGems[],MATCH("Prefix",tbGems[#Headers],0),FALSE),".",tbGemLevels[[#This Row],[Level]]," ",tbGemLevels[[#This Row],[Name]])</f>
        <v>6.14.261.40 Lightning Warp</v>
      </c>
      <c r="C2042" s="35" t="s">
        <v>214</v>
      </c>
      <c r="D2042" s="3">
        <v>40</v>
      </c>
      <c r="E2042" s="3">
        <v>100</v>
      </c>
      <c r="F2042" s="3">
        <v>0</v>
      </c>
      <c r="G2042" s="3">
        <v>0</v>
      </c>
      <c r="H2042" s="3" t="s">
        <v>269</v>
      </c>
      <c r="I2042" s="20"/>
      <c r="J2042" s="4"/>
      <c r="K2042" s="3"/>
      <c r="L2042" s="3"/>
      <c r="M2042" s="3"/>
      <c r="N2042" s="3"/>
    </row>
    <row r="2043" spans="2:14" ht="32.1" customHeight="1" x14ac:dyDescent="0.25">
      <c r="B2043" s="44" t="str">
        <f>_xlfn.CONCAT( VLOOKUP(tbGemLevels[[#This Row],[Name]],tbGems[],MATCH("Prefix",tbGems[#Headers],0),FALSE),".",tbGemLevels[[#This Row],[Level]]," ",tbGemLevels[[#This Row],[Name]])</f>
        <v>6.14.271.1 Minion Life Support</v>
      </c>
      <c r="C2043" s="2" t="s">
        <v>227</v>
      </c>
      <c r="D2043" s="3">
        <v>1</v>
      </c>
      <c r="E2043" s="3">
        <v>18</v>
      </c>
      <c r="F2043" s="3">
        <v>0</v>
      </c>
      <c r="G2043" s="3">
        <v>0</v>
      </c>
      <c r="H2043" s="3">
        <v>33</v>
      </c>
      <c r="J2043" s="4"/>
      <c r="K2043" s="3"/>
      <c r="L2043" s="3"/>
      <c r="M2043" s="3"/>
      <c r="N2043" s="3"/>
    </row>
    <row r="2044" spans="2:14" ht="32.1" customHeight="1" x14ac:dyDescent="0.25">
      <c r="B2044" s="44" t="str">
        <f>_xlfn.CONCAT( VLOOKUP(tbGemLevels[[#This Row],[Name]],tbGems[],MATCH("Prefix",tbGems[#Headers],0),FALSE),".",tbGemLevels[[#This Row],[Level]]," ",tbGemLevels[[#This Row],[Name]])</f>
        <v>6.14.271.2 Minion Life Support</v>
      </c>
      <c r="C2044" s="2" t="s">
        <v>227</v>
      </c>
      <c r="D2044" s="3">
        <v>2</v>
      </c>
      <c r="E2044" s="3">
        <v>22</v>
      </c>
      <c r="F2044" s="3">
        <v>0</v>
      </c>
      <c r="G2044" s="3">
        <v>0</v>
      </c>
      <c r="H2044" s="3">
        <v>39</v>
      </c>
      <c r="I2044" s="42"/>
      <c r="J2044" s="4"/>
      <c r="K2044" s="3"/>
      <c r="L2044" s="3"/>
      <c r="M2044" s="3"/>
      <c r="N2044" s="3"/>
    </row>
    <row r="2045" spans="2:14" ht="32.1" customHeight="1" x14ac:dyDescent="0.25">
      <c r="B2045" s="44" t="str">
        <f>_xlfn.CONCAT( VLOOKUP(tbGemLevels[[#This Row],[Name]],tbGems[],MATCH("Prefix",tbGems[#Headers],0),FALSE),".",tbGemLevels[[#This Row],[Level]]," ",tbGemLevels[[#This Row],[Name]])</f>
        <v>6.14.271.3 Minion Life Support</v>
      </c>
      <c r="C2045" s="2" t="s">
        <v>227</v>
      </c>
      <c r="D2045" s="3">
        <v>3</v>
      </c>
      <c r="E2045" s="3">
        <v>26</v>
      </c>
      <c r="F2045" s="3">
        <v>0</v>
      </c>
      <c r="G2045" s="3">
        <v>0</v>
      </c>
      <c r="H2045" s="3">
        <v>45</v>
      </c>
      <c r="I2045" s="42"/>
      <c r="J2045" s="4"/>
      <c r="K2045" s="3"/>
      <c r="L2045" s="3"/>
      <c r="M2045" s="3"/>
      <c r="N2045" s="3"/>
    </row>
    <row r="2046" spans="2:14" ht="32.1" customHeight="1" x14ac:dyDescent="0.25">
      <c r="B2046" s="44" t="str">
        <f>_xlfn.CONCAT( VLOOKUP(tbGemLevels[[#This Row],[Name]],tbGems[],MATCH("Prefix",tbGems[#Headers],0),FALSE),".",tbGemLevels[[#This Row],[Level]]," ",tbGemLevels[[#This Row],[Name]])</f>
        <v>6.14.271.4 Minion Life Support</v>
      </c>
      <c r="C2046" s="2" t="s">
        <v>227</v>
      </c>
      <c r="D2046" s="3">
        <v>4</v>
      </c>
      <c r="E2046" s="3">
        <v>29</v>
      </c>
      <c r="F2046" s="3">
        <v>0</v>
      </c>
      <c r="G2046" s="3">
        <v>0</v>
      </c>
      <c r="H2046" s="3">
        <v>49</v>
      </c>
      <c r="I2046" s="42"/>
      <c r="J2046" s="4"/>
      <c r="K2046" s="3"/>
      <c r="L2046" s="3"/>
      <c r="M2046" s="3"/>
      <c r="N2046" s="3"/>
    </row>
    <row r="2047" spans="2:14" ht="32.1" customHeight="1" x14ac:dyDescent="0.25">
      <c r="B2047" s="44" t="str">
        <f>_xlfn.CONCAT( VLOOKUP(tbGemLevels[[#This Row],[Name]],tbGems[],MATCH("Prefix",tbGems[#Headers],0),FALSE),".",tbGemLevels[[#This Row],[Level]]," ",tbGemLevels[[#This Row],[Name]])</f>
        <v>6.14.271.5 Minion Life Support</v>
      </c>
      <c r="C2047" s="2" t="s">
        <v>227</v>
      </c>
      <c r="D2047" s="3">
        <v>5</v>
      </c>
      <c r="E2047" s="3">
        <v>32</v>
      </c>
      <c r="F2047" s="3">
        <v>0</v>
      </c>
      <c r="G2047" s="3">
        <v>0</v>
      </c>
      <c r="H2047" s="3">
        <v>54</v>
      </c>
      <c r="I2047" s="42"/>
      <c r="J2047" s="4"/>
      <c r="K2047" s="3"/>
      <c r="L2047" s="3"/>
      <c r="M2047" s="3"/>
      <c r="N2047" s="3"/>
    </row>
    <row r="2048" spans="2:14" ht="32.1" customHeight="1" x14ac:dyDescent="0.25">
      <c r="B2048" s="44" t="str">
        <f>_xlfn.CONCAT( VLOOKUP(tbGemLevels[[#This Row],[Name]],tbGems[],MATCH("Prefix",tbGems[#Headers],0),FALSE),".",tbGemLevels[[#This Row],[Level]]," ",tbGemLevels[[#This Row],[Name]])</f>
        <v>6.14.271.6 Minion Life Support</v>
      </c>
      <c r="C2048" s="2" t="s">
        <v>227</v>
      </c>
      <c r="D2048" s="3">
        <v>6</v>
      </c>
      <c r="E2048" s="3">
        <v>35</v>
      </c>
      <c r="F2048" s="3">
        <v>0</v>
      </c>
      <c r="G2048" s="3">
        <v>0</v>
      </c>
      <c r="H2048" s="3">
        <v>58</v>
      </c>
      <c r="I2048" s="42"/>
      <c r="J2048" s="4"/>
      <c r="K2048" s="3"/>
      <c r="L2048" s="3"/>
      <c r="M2048" s="3"/>
      <c r="N2048" s="3"/>
    </row>
    <row r="2049" spans="2:14" ht="32.1" customHeight="1" x14ac:dyDescent="0.25">
      <c r="B2049" s="44" t="str">
        <f>_xlfn.CONCAT( VLOOKUP(tbGemLevels[[#This Row],[Name]],tbGems[],MATCH("Prefix",tbGems[#Headers],0),FALSE),".",tbGemLevels[[#This Row],[Level]]," ",tbGemLevels[[#This Row],[Name]])</f>
        <v>6.14.271.7 Minion Life Support</v>
      </c>
      <c r="C2049" s="2" t="s">
        <v>227</v>
      </c>
      <c r="D2049" s="3">
        <v>7</v>
      </c>
      <c r="E2049" s="3">
        <v>38</v>
      </c>
      <c r="F2049" s="3">
        <v>0</v>
      </c>
      <c r="G2049" s="3">
        <v>0</v>
      </c>
      <c r="H2049" s="3">
        <v>63</v>
      </c>
      <c r="I2049" s="42"/>
      <c r="J2049" s="4"/>
      <c r="K2049" s="3"/>
      <c r="L2049" s="3"/>
      <c r="M2049" s="3"/>
      <c r="N2049" s="3"/>
    </row>
    <row r="2050" spans="2:14" ht="32.1" customHeight="1" x14ac:dyDescent="0.25">
      <c r="B2050" s="44" t="str">
        <f>_xlfn.CONCAT( VLOOKUP(tbGemLevels[[#This Row],[Name]],tbGems[],MATCH("Prefix",tbGems[#Headers],0),FALSE),".",tbGemLevels[[#This Row],[Level]]," ",tbGemLevels[[#This Row],[Name]])</f>
        <v>6.14.271.8 Minion Life Support</v>
      </c>
      <c r="C2050" s="2" t="s">
        <v>227</v>
      </c>
      <c r="D2050" s="3">
        <v>8</v>
      </c>
      <c r="E2050" s="3">
        <v>41</v>
      </c>
      <c r="F2050" s="3">
        <v>0</v>
      </c>
      <c r="G2050" s="3">
        <v>0</v>
      </c>
      <c r="H2050" s="3">
        <v>67</v>
      </c>
      <c r="I2050" s="42"/>
      <c r="J2050" s="4"/>
      <c r="K2050" s="3"/>
      <c r="L2050" s="3"/>
      <c r="M2050" s="3"/>
      <c r="N2050" s="3"/>
    </row>
    <row r="2051" spans="2:14" ht="32.1" customHeight="1" x14ac:dyDescent="0.25">
      <c r="B2051" s="44" t="str">
        <f>_xlfn.CONCAT( VLOOKUP(tbGemLevels[[#This Row],[Name]],tbGems[],MATCH("Prefix",tbGems[#Headers],0),FALSE),".",tbGemLevels[[#This Row],[Level]]," ",tbGemLevels[[#This Row],[Name]])</f>
        <v>6.14.271.9 Minion Life Support</v>
      </c>
      <c r="C2051" s="2" t="s">
        <v>227</v>
      </c>
      <c r="D2051" s="3">
        <v>9</v>
      </c>
      <c r="E2051" s="3">
        <v>44</v>
      </c>
      <c r="F2051" s="3">
        <v>0</v>
      </c>
      <c r="G2051" s="3">
        <v>0</v>
      </c>
      <c r="H2051" s="3">
        <v>72</v>
      </c>
      <c r="I2051" s="42"/>
      <c r="J2051" s="4"/>
      <c r="K2051" s="3"/>
      <c r="L2051" s="3"/>
      <c r="M2051" s="3"/>
      <c r="N2051" s="3"/>
    </row>
    <row r="2052" spans="2:14" ht="32.1" customHeight="1" x14ac:dyDescent="0.25">
      <c r="B2052" s="44" t="str">
        <f>_xlfn.CONCAT( VLOOKUP(tbGemLevels[[#This Row],[Name]],tbGems[],MATCH("Prefix",tbGems[#Headers],0),FALSE),".",tbGemLevels[[#This Row],[Level]]," ",tbGemLevels[[#This Row],[Name]])</f>
        <v>6.14.271.10 Minion Life Support</v>
      </c>
      <c r="C2052" s="2" t="s">
        <v>227</v>
      </c>
      <c r="D2052" s="3">
        <v>10</v>
      </c>
      <c r="E2052" s="3">
        <v>47</v>
      </c>
      <c r="F2052" s="3">
        <v>0</v>
      </c>
      <c r="G2052" s="3">
        <v>0</v>
      </c>
      <c r="H2052" s="3">
        <v>76</v>
      </c>
      <c r="I2052" s="42"/>
      <c r="J2052" s="4"/>
      <c r="K2052" s="3"/>
      <c r="L2052" s="3"/>
      <c r="M2052" s="3"/>
      <c r="N2052" s="3"/>
    </row>
    <row r="2053" spans="2:14" ht="32.1" customHeight="1" x14ac:dyDescent="0.25">
      <c r="B2053" s="44" t="str">
        <f>_xlfn.CONCAT( VLOOKUP(tbGemLevels[[#This Row],[Name]],tbGems[],MATCH("Prefix",tbGems[#Headers],0),FALSE),".",tbGemLevels[[#This Row],[Level]]," ",tbGemLevels[[#This Row],[Name]])</f>
        <v>6.14.271.11 Minion Life Support</v>
      </c>
      <c r="C2053" s="2" t="s">
        <v>227</v>
      </c>
      <c r="D2053" s="3">
        <v>11</v>
      </c>
      <c r="E2053" s="3">
        <v>50</v>
      </c>
      <c r="F2053" s="3">
        <v>0</v>
      </c>
      <c r="G2053" s="3">
        <v>0</v>
      </c>
      <c r="H2053" s="3">
        <v>81</v>
      </c>
      <c r="I2053" s="42"/>
      <c r="J2053" s="4"/>
      <c r="K2053" s="3"/>
      <c r="L2053" s="3"/>
      <c r="M2053" s="3"/>
      <c r="N2053" s="3"/>
    </row>
    <row r="2054" spans="2:14" ht="32.1" customHeight="1" x14ac:dyDescent="0.25">
      <c r="B2054" s="44" t="str">
        <f>_xlfn.CONCAT( VLOOKUP(tbGemLevels[[#This Row],[Name]],tbGems[],MATCH("Prefix",tbGems[#Headers],0),FALSE),".",tbGemLevels[[#This Row],[Level]]," ",tbGemLevels[[#This Row],[Name]])</f>
        <v>6.14.271.12 Minion Life Support</v>
      </c>
      <c r="C2054" s="2" t="s">
        <v>227</v>
      </c>
      <c r="D2054" s="3">
        <v>12</v>
      </c>
      <c r="E2054" s="3">
        <v>53</v>
      </c>
      <c r="F2054" s="3">
        <v>0</v>
      </c>
      <c r="G2054" s="3">
        <v>0</v>
      </c>
      <c r="H2054" s="3">
        <v>85</v>
      </c>
      <c r="I2054" s="42"/>
      <c r="J2054" s="4"/>
      <c r="K2054" s="3"/>
      <c r="L2054" s="3"/>
      <c r="M2054" s="3"/>
      <c r="N2054" s="3"/>
    </row>
    <row r="2055" spans="2:14" ht="32.1" customHeight="1" x14ac:dyDescent="0.25">
      <c r="B2055" s="44" t="str">
        <f>_xlfn.CONCAT( VLOOKUP(tbGemLevels[[#This Row],[Name]],tbGems[],MATCH("Prefix",tbGems[#Headers],0),FALSE),".",tbGemLevels[[#This Row],[Level]]," ",tbGemLevels[[#This Row],[Name]])</f>
        <v>6.14.271.13 Minion Life Support</v>
      </c>
      <c r="C2055" s="2" t="s">
        <v>227</v>
      </c>
      <c r="D2055" s="3">
        <v>13</v>
      </c>
      <c r="E2055" s="3">
        <v>56</v>
      </c>
      <c r="F2055" s="3">
        <v>0</v>
      </c>
      <c r="G2055" s="3">
        <v>0</v>
      </c>
      <c r="H2055" s="3">
        <v>90</v>
      </c>
      <c r="I2055" s="42"/>
      <c r="J2055" s="4"/>
      <c r="K2055" s="3"/>
      <c r="L2055" s="3"/>
      <c r="M2055" s="3"/>
      <c r="N2055" s="3"/>
    </row>
    <row r="2056" spans="2:14" ht="32.1" customHeight="1" x14ac:dyDescent="0.25">
      <c r="B2056" s="44" t="str">
        <f>_xlfn.CONCAT( VLOOKUP(tbGemLevels[[#This Row],[Name]],tbGems[],MATCH("Prefix",tbGems[#Headers],0),FALSE),".",tbGemLevels[[#This Row],[Level]]," ",tbGemLevels[[#This Row],[Name]])</f>
        <v>6.14.271.14 Minion Life Support</v>
      </c>
      <c r="C2056" s="2" t="s">
        <v>227</v>
      </c>
      <c r="D2056" s="3">
        <v>14</v>
      </c>
      <c r="E2056" s="3">
        <v>58</v>
      </c>
      <c r="F2056" s="3">
        <v>0</v>
      </c>
      <c r="G2056" s="3">
        <v>0</v>
      </c>
      <c r="H2056" s="3">
        <v>93</v>
      </c>
      <c r="I2056" s="42"/>
      <c r="J2056" s="4"/>
      <c r="K2056" s="3"/>
      <c r="L2056" s="3"/>
      <c r="M2056" s="3"/>
      <c r="N2056" s="3"/>
    </row>
    <row r="2057" spans="2:14" ht="32.1" customHeight="1" x14ac:dyDescent="0.25">
      <c r="B2057" s="44" t="str">
        <f>_xlfn.CONCAT( VLOOKUP(tbGemLevels[[#This Row],[Name]],tbGems[],MATCH("Prefix",tbGems[#Headers],0),FALSE),".",tbGemLevels[[#This Row],[Level]]," ",tbGemLevels[[#This Row],[Name]])</f>
        <v>6.14.271.15 Minion Life Support</v>
      </c>
      <c r="C2057" s="2" t="s">
        <v>227</v>
      </c>
      <c r="D2057" s="3">
        <v>15</v>
      </c>
      <c r="E2057" s="3">
        <v>60</v>
      </c>
      <c r="F2057" s="3">
        <v>0</v>
      </c>
      <c r="G2057" s="3">
        <v>0</v>
      </c>
      <c r="H2057" s="3">
        <v>96</v>
      </c>
      <c r="I2057" s="42"/>
      <c r="J2057" s="4"/>
      <c r="K2057" s="3"/>
      <c r="L2057" s="3"/>
      <c r="M2057" s="3"/>
      <c r="N2057" s="3"/>
    </row>
    <row r="2058" spans="2:14" ht="32.1" customHeight="1" x14ac:dyDescent="0.25">
      <c r="B2058" s="44" t="str">
        <f>_xlfn.CONCAT( VLOOKUP(tbGemLevels[[#This Row],[Name]],tbGems[],MATCH("Prefix",tbGems[#Headers],0),FALSE),".",tbGemLevels[[#This Row],[Level]]," ",tbGemLevels[[#This Row],[Name]])</f>
        <v>6.14.271.16 Minion Life Support</v>
      </c>
      <c r="C2058" s="2" t="s">
        <v>227</v>
      </c>
      <c r="D2058" s="3">
        <v>16</v>
      </c>
      <c r="E2058" s="3">
        <v>62</v>
      </c>
      <c r="F2058" s="3">
        <v>0</v>
      </c>
      <c r="G2058" s="3">
        <v>0</v>
      </c>
      <c r="H2058" s="3">
        <v>99</v>
      </c>
      <c r="I2058" s="42"/>
      <c r="J2058" s="4"/>
      <c r="K2058" s="3"/>
      <c r="L2058" s="3"/>
      <c r="M2058" s="3"/>
      <c r="N2058" s="3"/>
    </row>
    <row r="2059" spans="2:14" ht="32.1" customHeight="1" x14ac:dyDescent="0.25">
      <c r="B2059" s="44" t="str">
        <f>_xlfn.CONCAT( VLOOKUP(tbGemLevels[[#This Row],[Name]],tbGems[],MATCH("Prefix",tbGems[#Headers],0),FALSE),".",tbGemLevels[[#This Row],[Level]]," ",tbGemLevels[[#This Row],[Name]])</f>
        <v>6.14.271.17 Minion Life Support</v>
      </c>
      <c r="C2059" s="2" t="s">
        <v>227</v>
      </c>
      <c r="D2059" s="3">
        <v>17</v>
      </c>
      <c r="E2059" s="3">
        <v>64</v>
      </c>
      <c r="F2059" s="3">
        <v>0</v>
      </c>
      <c r="G2059" s="3">
        <v>0</v>
      </c>
      <c r="H2059" s="3">
        <v>102</v>
      </c>
      <c r="I2059" s="42"/>
      <c r="J2059" s="4"/>
      <c r="K2059" s="3"/>
      <c r="L2059" s="3"/>
      <c r="M2059" s="3"/>
      <c r="N2059" s="3"/>
    </row>
    <row r="2060" spans="2:14" ht="32.1" customHeight="1" x14ac:dyDescent="0.25">
      <c r="B2060" s="44" t="str">
        <f>_xlfn.CONCAT( VLOOKUP(tbGemLevels[[#This Row],[Name]],tbGems[],MATCH("Prefix",tbGems[#Headers],0),FALSE),".",tbGemLevels[[#This Row],[Level]]," ",tbGemLevels[[#This Row],[Name]])</f>
        <v>6.14.271.18 Minion Life Support</v>
      </c>
      <c r="C2060" s="2" t="s">
        <v>227</v>
      </c>
      <c r="D2060" s="3">
        <v>18</v>
      </c>
      <c r="E2060" s="3">
        <v>66</v>
      </c>
      <c r="F2060" s="3">
        <v>0</v>
      </c>
      <c r="G2060" s="3">
        <v>0</v>
      </c>
      <c r="H2060" s="3">
        <v>105</v>
      </c>
      <c r="I2060" s="42"/>
      <c r="J2060" s="4"/>
      <c r="K2060" s="3"/>
      <c r="L2060" s="3"/>
      <c r="M2060" s="3"/>
      <c r="N2060" s="3"/>
    </row>
    <row r="2061" spans="2:14" ht="32.1" customHeight="1" x14ac:dyDescent="0.25">
      <c r="B2061" s="44" t="str">
        <f>_xlfn.CONCAT( VLOOKUP(tbGemLevels[[#This Row],[Name]],tbGems[],MATCH("Prefix",tbGems[#Headers],0),FALSE),".",tbGemLevels[[#This Row],[Level]]," ",tbGemLevels[[#This Row],[Name]])</f>
        <v>6.14.271.19 Minion Life Support</v>
      </c>
      <c r="C2061" s="2" t="s">
        <v>227</v>
      </c>
      <c r="D2061" s="3">
        <v>19</v>
      </c>
      <c r="E2061" s="3">
        <v>68</v>
      </c>
      <c r="F2061" s="3">
        <v>0</v>
      </c>
      <c r="G2061" s="3">
        <v>0</v>
      </c>
      <c r="H2061" s="3">
        <v>108</v>
      </c>
      <c r="I2061" s="42"/>
      <c r="J2061" s="4"/>
      <c r="K2061" s="3"/>
      <c r="L2061" s="3"/>
      <c r="M2061" s="3"/>
      <c r="N2061" s="3"/>
    </row>
    <row r="2062" spans="2:14" ht="32.1" customHeight="1" x14ac:dyDescent="0.25">
      <c r="B2062" s="44" t="str">
        <f>_xlfn.CONCAT( VLOOKUP(tbGemLevels[[#This Row],[Name]],tbGems[],MATCH("Prefix",tbGems[#Headers],0),FALSE),".",tbGemLevels[[#This Row],[Level]]," ",tbGemLevels[[#This Row],[Name]])</f>
        <v>6.14.271.20 Minion Life Support</v>
      </c>
      <c r="C2062" s="2" t="s">
        <v>227</v>
      </c>
      <c r="D2062" s="3">
        <v>20</v>
      </c>
      <c r="E2062" s="3">
        <v>70</v>
      </c>
      <c r="F2062" s="3">
        <v>0</v>
      </c>
      <c r="G2062" s="3">
        <v>0</v>
      </c>
      <c r="H2062" s="3">
        <v>111</v>
      </c>
      <c r="I2062" s="42"/>
      <c r="J2062" s="4"/>
      <c r="K2062" s="3"/>
      <c r="L2062" s="3"/>
      <c r="M2062" s="3"/>
      <c r="N2062" s="3"/>
    </row>
    <row r="2063" spans="2:14" ht="32.1" customHeight="1" x14ac:dyDescent="0.25">
      <c r="B2063" s="44" t="str">
        <f>_xlfn.CONCAT( VLOOKUP(tbGemLevels[[#This Row],[Name]],tbGems[],MATCH("Prefix",tbGems[#Headers],0),FALSE),".",tbGemLevels[[#This Row],[Level]]," ",tbGemLevels[[#This Row],[Name]])</f>
        <v>6.14.271.21 Minion Life Support</v>
      </c>
      <c r="C2063" s="2" t="s">
        <v>227</v>
      </c>
      <c r="D2063" s="3">
        <v>21</v>
      </c>
      <c r="E2063" s="3">
        <v>72</v>
      </c>
      <c r="F2063" s="3">
        <v>0</v>
      </c>
      <c r="G2063" s="3">
        <v>0</v>
      </c>
      <c r="H2063" s="3">
        <v>114</v>
      </c>
      <c r="J2063" s="4"/>
      <c r="K2063" s="3"/>
      <c r="L2063" s="3"/>
      <c r="M2063" s="3"/>
      <c r="N2063" s="3"/>
    </row>
    <row r="2064" spans="2:14" ht="32.1" customHeight="1" x14ac:dyDescent="0.25">
      <c r="B2064" s="44" t="str">
        <f>_xlfn.CONCAT( VLOOKUP(tbGemLevels[[#This Row],[Name]],tbGems[],MATCH("Prefix",tbGems[#Headers],0),FALSE),".",tbGemLevels[[#This Row],[Level]]," ",tbGemLevels[[#This Row],[Name]])</f>
        <v>6.14.271.22 Minion Life Support</v>
      </c>
      <c r="C2064" s="2" t="s">
        <v>227</v>
      </c>
      <c r="D2064" s="3">
        <v>22</v>
      </c>
      <c r="E2064" s="3">
        <v>74</v>
      </c>
      <c r="F2064" s="3">
        <v>0</v>
      </c>
      <c r="G2064" s="3">
        <v>0</v>
      </c>
      <c r="H2064" s="3" t="s">
        <v>269</v>
      </c>
      <c r="J2064" s="4"/>
      <c r="K2064" s="3"/>
      <c r="L2064" s="3"/>
      <c r="M2064" s="3"/>
      <c r="N2064" s="3"/>
    </row>
    <row r="2065" spans="2:14" ht="32.1" customHeight="1" x14ac:dyDescent="0.25">
      <c r="B2065" s="44" t="str">
        <f>_xlfn.CONCAT( VLOOKUP(tbGemLevels[[#This Row],[Name]],tbGems[],MATCH("Prefix",tbGems[#Headers],0),FALSE),".",tbGemLevels[[#This Row],[Level]]," ",tbGemLevels[[#This Row],[Name]])</f>
        <v>6.14.271.23 Minion Life Support</v>
      </c>
      <c r="C2065" s="2" t="s">
        <v>227</v>
      </c>
      <c r="D2065" s="3">
        <v>23</v>
      </c>
      <c r="E2065" s="3">
        <v>76</v>
      </c>
      <c r="F2065" s="3">
        <v>0</v>
      </c>
      <c r="G2065" s="3">
        <v>0</v>
      </c>
      <c r="H2065" s="3" t="s">
        <v>269</v>
      </c>
      <c r="J2065" s="4"/>
      <c r="K2065" s="3"/>
      <c r="L2065" s="3"/>
      <c r="M2065" s="3"/>
      <c r="N2065" s="3"/>
    </row>
    <row r="2066" spans="2:14" ht="32.1" customHeight="1" x14ac:dyDescent="0.25">
      <c r="B2066" s="44" t="str">
        <f>_xlfn.CONCAT( VLOOKUP(tbGemLevels[[#This Row],[Name]],tbGems[],MATCH("Prefix",tbGems[#Headers],0),FALSE),".",tbGemLevels[[#This Row],[Level]]," ",tbGemLevels[[#This Row],[Name]])</f>
        <v>6.14.271.24 Minion Life Support</v>
      </c>
      <c r="C2066" s="2" t="s">
        <v>227</v>
      </c>
      <c r="D2066" s="3">
        <v>24</v>
      </c>
      <c r="E2066" s="3">
        <v>78</v>
      </c>
      <c r="F2066" s="3">
        <v>0</v>
      </c>
      <c r="G2066" s="3">
        <v>0</v>
      </c>
      <c r="H2066" s="3" t="s">
        <v>269</v>
      </c>
      <c r="J2066" s="4"/>
      <c r="K2066" s="3"/>
      <c r="L2066" s="3"/>
      <c r="M2066" s="3"/>
      <c r="N2066" s="3"/>
    </row>
    <row r="2067" spans="2:14" ht="32.1" customHeight="1" x14ac:dyDescent="0.25">
      <c r="B2067" s="44" t="str">
        <f>_xlfn.CONCAT( VLOOKUP(tbGemLevels[[#This Row],[Name]],tbGems[],MATCH("Prefix",tbGems[#Headers],0),FALSE),".",tbGemLevels[[#This Row],[Level]]," ",tbGemLevels[[#This Row],[Name]])</f>
        <v>6.14.271.25 Minion Life Support</v>
      </c>
      <c r="C2067" s="2" t="s">
        <v>227</v>
      </c>
      <c r="D2067" s="3">
        <v>25</v>
      </c>
      <c r="E2067" s="3">
        <v>80</v>
      </c>
      <c r="F2067" s="3">
        <v>0</v>
      </c>
      <c r="G2067" s="3">
        <v>0</v>
      </c>
      <c r="H2067" s="3" t="s">
        <v>269</v>
      </c>
      <c r="J2067" s="4"/>
      <c r="K2067" s="3"/>
      <c r="L2067" s="3"/>
      <c r="M2067" s="3"/>
      <c r="N2067" s="3"/>
    </row>
    <row r="2068" spans="2:14" ht="32.1" customHeight="1" x14ac:dyDescent="0.25">
      <c r="B2068" s="44" t="str">
        <f>_xlfn.CONCAT( VLOOKUP(tbGemLevels[[#This Row],[Name]],tbGems[],MATCH("Prefix",tbGems[#Headers],0),FALSE),".",tbGemLevels[[#This Row],[Level]]," ",tbGemLevels[[#This Row],[Name]])</f>
        <v>6.14.271.26 Minion Life Support</v>
      </c>
      <c r="C2068" s="2" t="s">
        <v>227</v>
      </c>
      <c r="D2068" s="3">
        <v>26</v>
      </c>
      <c r="E2068" s="3">
        <v>82</v>
      </c>
      <c r="F2068" s="3">
        <v>0</v>
      </c>
      <c r="G2068" s="3">
        <v>0</v>
      </c>
      <c r="H2068" s="3" t="s">
        <v>269</v>
      </c>
      <c r="J2068" s="4"/>
      <c r="K2068" s="3"/>
      <c r="L2068" s="3"/>
      <c r="M2068" s="3"/>
      <c r="N2068" s="3"/>
    </row>
    <row r="2069" spans="2:14" ht="32.1" customHeight="1" x14ac:dyDescent="0.25">
      <c r="B2069" s="44" t="str">
        <f>_xlfn.CONCAT( VLOOKUP(tbGemLevels[[#This Row],[Name]],tbGems[],MATCH("Prefix",tbGems[#Headers],0),FALSE),".",tbGemLevels[[#This Row],[Level]]," ",tbGemLevels[[#This Row],[Name]])</f>
        <v>6.14.271.27 Minion Life Support</v>
      </c>
      <c r="C2069" s="2" t="s">
        <v>227</v>
      </c>
      <c r="D2069" s="3">
        <v>27</v>
      </c>
      <c r="E2069" s="3">
        <v>84</v>
      </c>
      <c r="F2069" s="3">
        <v>0</v>
      </c>
      <c r="G2069" s="3">
        <v>0</v>
      </c>
      <c r="H2069" s="3" t="s">
        <v>269</v>
      </c>
      <c r="J2069" s="4"/>
      <c r="K2069" s="3"/>
      <c r="L2069" s="3"/>
      <c r="M2069" s="3"/>
      <c r="N2069" s="3"/>
    </row>
    <row r="2070" spans="2:14" ht="32.1" customHeight="1" x14ac:dyDescent="0.25">
      <c r="B2070" s="44" t="str">
        <f>_xlfn.CONCAT( VLOOKUP(tbGemLevels[[#This Row],[Name]],tbGems[],MATCH("Prefix",tbGems[#Headers],0),FALSE),".",tbGemLevels[[#This Row],[Level]]," ",tbGemLevels[[#This Row],[Name]])</f>
        <v>6.14.271.28 Minion Life Support</v>
      </c>
      <c r="C2070" s="2" t="s">
        <v>227</v>
      </c>
      <c r="D2070" s="3">
        <v>28</v>
      </c>
      <c r="E2070" s="3">
        <v>86</v>
      </c>
      <c r="F2070" s="3">
        <v>0</v>
      </c>
      <c r="G2070" s="3">
        <v>0</v>
      </c>
      <c r="H2070" s="3" t="s">
        <v>269</v>
      </c>
      <c r="J2070" s="4"/>
      <c r="K2070" s="3"/>
      <c r="L2070" s="3"/>
      <c r="M2070" s="3"/>
      <c r="N2070" s="3"/>
    </row>
    <row r="2071" spans="2:14" ht="32.1" customHeight="1" x14ac:dyDescent="0.25">
      <c r="B2071" s="44" t="str">
        <f>_xlfn.CONCAT( VLOOKUP(tbGemLevels[[#This Row],[Name]],tbGems[],MATCH("Prefix",tbGems[#Headers],0),FALSE),".",tbGemLevels[[#This Row],[Level]]," ",tbGemLevels[[#This Row],[Name]])</f>
        <v>6.14.271.29 Minion Life Support</v>
      </c>
      <c r="C2071" s="2" t="s">
        <v>227</v>
      </c>
      <c r="D2071" s="3">
        <v>29</v>
      </c>
      <c r="E2071" s="3">
        <v>88</v>
      </c>
      <c r="F2071" s="3">
        <v>0</v>
      </c>
      <c r="G2071" s="3">
        <v>0</v>
      </c>
      <c r="H2071" s="3" t="s">
        <v>269</v>
      </c>
      <c r="J2071" s="4"/>
      <c r="K2071" s="3"/>
      <c r="L2071" s="3"/>
      <c r="M2071" s="3"/>
      <c r="N2071" s="3"/>
    </row>
    <row r="2072" spans="2:14" ht="32.1" customHeight="1" x14ac:dyDescent="0.25">
      <c r="B2072" s="44" t="str">
        <f>_xlfn.CONCAT( VLOOKUP(tbGemLevels[[#This Row],[Name]],tbGems[],MATCH("Prefix",tbGems[#Headers],0),FALSE),".",tbGemLevels[[#This Row],[Level]]," ",tbGemLevels[[#This Row],[Name]])</f>
        <v>6.14.271.30 Minion Life Support</v>
      </c>
      <c r="C2072" s="2" t="s">
        <v>227</v>
      </c>
      <c r="D2072" s="3">
        <v>30</v>
      </c>
      <c r="E2072" s="3">
        <v>90</v>
      </c>
      <c r="F2072" s="3">
        <v>0</v>
      </c>
      <c r="G2072" s="3">
        <v>0</v>
      </c>
      <c r="H2072" s="3" t="s">
        <v>269</v>
      </c>
      <c r="J2072" s="4"/>
      <c r="K2072" s="3"/>
      <c r="L2072" s="3"/>
      <c r="M2072" s="3"/>
      <c r="N2072" s="3"/>
    </row>
    <row r="2073" spans="2:14" ht="32.1" customHeight="1" x14ac:dyDescent="0.25">
      <c r="B2073" s="44" t="str">
        <f>_xlfn.CONCAT( VLOOKUP(tbGemLevels[[#This Row],[Name]],tbGems[],MATCH("Prefix",tbGems[#Headers],0),FALSE),".",tbGemLevels[[#This Row],[Level]]," ",tbGemLevels[[#This Row],[Name]])</f>
        <v>6.14.271.31 Minion Life Support</v>
      </c>
      <c r="C2073" s="2" t="s">
        <v>227</v>
      </c>
      <c r="D2073" s="3">
        <v>31</v>
      </c>
      <c r="E2073" s="3">
        <v>91</v>
      </c>
      <c r="F2073" s="3">
        <v>0</v>
      </c>
      <c r="G2073" s="3">
        <v>0</v>
      </c>
      <c r="H2073" s="3" t="s">
        <v>269</v>
      </c>
      <c r="J2073" s="4"/>
      <c r="K2073" s="3"/>
      <c r="L2073" s="3"/>
      <c r="M2073" s="3"/>
      <c r="N2073" s="3"/>
    </row>
    <row r="2074" spans="2:14" ht="32.1" customHeight="1" x14ac:dyDescent="0.25">
      <c r="B2074" s="44" t="str">
        <f>_xlfn.CONCAT( VLOOKUP(tbGemLevels[[#This Row],[Name]],tbGems[],MATCH("Prefix",tbGems[#Headers],0),FALSE),".",tbGemLevels[[#This Row],[Level]]," ",tbGemLevels[[#This Row],[Name]])</f>
        <v>6.14.271.32 Minion Life Support</v>
      </c>
      <c r="C2074" s="2" t="s">
        <v>227</v>
      </c>
      <c r="D2074" s="3">
        <v>32</v>
      </c>
      <c r="E2074" s="3">
        <v>92</v>
      </c>
      <c r="F2074" s="3">
        <v>0</v>
      </c>
      <c r="G2074" s="3">
        <v>0</v>
      </c>
      <c r="H2074" s="3" t="s">
        <v>269</v>
      </c>
      <c r="J2074" s="4"/>
      <c r="K2074" s="3"/>
      <c r="L2074" s="3"/>
      <c r="M2074" s="3"/>
      <c r="N2074" s="3"/>
    </row>
    <row r="2075" spans="2:14" ht="32.1" customHeight="1" x14ac:dyDescent="0.25">
      <c r="B2075" s="44" t="str">
        <f>_xlfn.CONCAT( VLOOKUP(tbGemLevels[[#This Row],[Name]],tbGems[],MATCH("Prefix",tbGems[#Headers],0),FALSE),".",tbGemLevels[[#This Row],[Level]]," ",tbGemLevels[[#This Row],[Name]])</f>
        <v>6.14.271.33 Minion Life Support</v>
      </c>
      <c r="C2075" s="2" t="s">
        <v>227</v>
      </c>
      <c r="D2075" s="3">
        <v>33</v>
      </c>
      <c r="E2075" s="3">
        <v>93</v>
      </c>
      <c r="F2075" s="3">
        <v>0</v>
      </c>
      <c r="G2075" s="3">
        <v>0</v>
      </c>
      <c r="H2075" s="3" t="s">
        <v>269</v>
      </c>
      <c r="J2075" s="4"/>
      <c r="K2075" s="3"/>
      <c r="L2075" s="3"/>
      <c r="M2075" s="3"/>
      <c r="N2075" s="3"/>
    </row>
    <row r="2076" spans="2:14" ht="32.1" customHeight="1" x14ac:dyDescent="0.25">
      <c r="B2076" s="44" t="str">
        <f>_xlfn.CONCAT( VLOOKUP(tbGemLevels[[#This Row],[Name]],tbGems[],MATCH("Prefix",tbGems[#Headers],0),FALSE),".",tbGemLevels[[#This Row],[Level]]," ",tbGemLevels[[#This Row],[Name]])</f>
        <v>6.14.271.34 Minion Life Support</v>
      </c>
      <c r="C2076" s="2" t="s">
        <v>227</v>
      </c>
      <c r="D2076" s="3">
        <v>34</v>
      </c>
      <c r="E2076" s="3">
        <v>94</v>
      </c>
      <c r="F2076" s="3">
        <v>0</v>
      </c>
      <c r="G2076" s="3">
        <v>0</v>
      </c>
      <c r="H2076" s="3" t="s">
        <v>269</v>
      </c>
      <c r="J2076" s="4"/>
      <c r="K2076" s="3"/>
      <c r="L2076" s="3"/>
      <c r="M2076" s="3"/>
      <c r="N2076" s="3"/>
    </row>
    <row r="2077" spans="2:14" ht="32.1" customHeight="1" x14ac:dyDescent="0.25">
      <c r="B2077" s="44" t="str">
        <f>_xlfn.CONCAT( VLOOKUP(tbGemLevels[[#This Row],[Name]],tbGems[],MATCH("Prefix",tbGems[#Headers],0),FALSE),".",tbGemLevels[[#This Row],[Level]]," ",tbGemLevels[[#This Row],[Name]])</f>
        <v>6.14.271.35 Minion Life Support</v>
      </c>
      <c r="C2077" s="2" t="s">
        <v>227</v>
      </c>
      <c r="D2077" s="3">
        <v>35</v>
      </c>
      <c r="E2077" s="3">
        <v>95</v>
      </c>
      <c r="F2077" s="3">
        <v>0</v>
      </c>
      <c r="G2077" s="3">
        <v>0</v>
      </c>
      <c r="H2077" s="3" t="s">
        <v>269</v>
      </c>
      <c r="J2077" s="4"/>
      <c r="K2077" s="3"/>
      <c r="L2077" s="3"/>
      <c r="M2077" s="3"/>
      <c r="N2077" s="3"/>
    </row>
    <row r="2078" spans="2:14" ht="32.1" customHeight="1" x14ac:dyDescent="0.25">
      <c r="B2078" s="44" t="str">
        <f>_xlfn.CONCAT( VLOOKUP(tbGemLevels[[#This Row],[Name]],tbGems[],MATCH("Prefix",tbGems[#Headers],0),FALSE),".",tbGemLevels[[#This Row],[Level]]," ",tbGemLevels[[#This Row],[Name]])</f>
        <v>6.14.271.36 Minion Life Support</v>
      </c>
      <c r="C2078" s="2" t="s">
        <v>227</v>
      </c>
      <c r="D2078" s="3">
        <v>36</v>
      </c>
      <c r="E2078" s="3">
        <v>96</v>
      </c>
      <c r="F2078" s="3">
        <v>0</v>
      </c>
      <c r="G2078" s="3">
        <v>0</v>
      </c>
      <c r="H2078" s="3" t="s">
        <v>269</v>
      </c>
      <c r="J2078" s="4"/>
      <c r="K2078" s="3"/>
      <c r="L2078" s="3"/>
      <c r="M2078" s="3"/>
      <c r="N2078" s="3"/>
    </row>
    <row r="2079" spans="2:14" ht="32.1" customHeight="1" x14ac:dyDescent="0.25">
      <c r="B2079" s="44" t="str">
        <f>_xlfn.CONCAT( VLOOKUP(tbGemLevels[[#This Row],[Name]],tbGems[],MATCH("Prefix",tbGems[#Headers],0),FALSE),".",tbGemLevels[[#This Row],[Level]]," ",tbGemLevels[[#This Row],[Name]])</f>
        <v>6.14.271.37 Minion Life Support</v>
      </c>
      <c r="C2079" s="2" t="s">
        <v>227</v>
      </c>
      <c r="D2079" s="3">
        <v>37</v>
      </c>
      <c r="E2079" s="3">
        <v>97</v>
      </c>
      <c r="F2079" s="3">
        <v>0</v>
      </c>
      <c r="G2079" s="3">
        <v>0</v>
      </c>
      <c r="H2079" s="3" t="s">
        <v>269</v>
      </c>
      <c r="J2079" s="4"/>
      <c r="K2079" s="3"/>
      <c r="L2079" s="3"/>
      <c r="M2079" s="3"/>
      <c r="N2079" s="3"/>
    </row>
    <row r="2080" spans="2:14" ht="32.1" customHeight="1" x14ac:dyDescent="0.25">
      <c r="B2080" s="44" t="str">
        <f>_xlfn.CONCAT( VLOOKUP(tbGemLevels[[#This Row],[Name]],tbGems[],MATCH("Prefix",tbGems[#Headers],0),FALSE),".",tbGemLevels[[#This Row],[Level]]," ",tbGemLevels[[#This Row],[Name]])</f>
        <v>6.14.271.38 Minion Life Support</v>
      </c>
      <c r="C2080" s="2" t="s">
        <v>227</v>
      </c>
      <c r="D2080" s="3">
        <v>38</v>
      </c>
      <c r="E2080" s="3">
        <v>98</v>
      </c>
      <c r="F2080" s="3">
        <v>0</v>
      </c>
      <c r="G2080" s="3">
        <v>0</v>
      </c>
      <c r="H2080" s="3" t="s">
        <v>269</v>
      </c>
      <c r="J2080" s="4"/>
      <c r="K2080" s="3"/>
      <c r="L2080" s="3"/>
      <c r="M2080" s="3"/>
      <c r="N2080" s="3"/>
    </row>
    <row r="2081" spans="2:14" ht="32.1" customHeight="1" x14ac:dyDescent="0.25">
      <c r="B2081" s="44" t="str">
        <f>_xlfn.CONCAT( VLOOKUP(tbGemLevels[[#This Row],[Name]],tbGems[],MATCH("Prefix",tbGems[#Headers],0),FALSE),".",tbGemLevels[[#This Row],[Level]]," ",tbGemLevels[[#This Row],[Name]])</f>
        <v>6.14.271.39 Minion Life Support</v>
      </c>
      <c r="C2081" s="2" t="s">
        <v>227</v>
      </c>
      <c r="D2081" s="3">
        <v>39</v>
      </c>
      <c r="E2081" s="3">
        <v>99</v>
      </c>
      <c r="F2081" s="3">
        <v>0</v>
      </c>
      <c r="G2081" s="3">
        <v>0</v>
      </c>
      <c r="H2081" s="3" t="s">
        <v>269</v>
      </c>
      <c r="J2081" s="4"/>
      <c r="K2081" s="3"/>
      <c r="L2081" s="3"/>
      <c r="M2081" s="3"/>
      <c r="N2081" s="3"/>
    </row>
    <row r="2082" spans="2:14" ht="32.1" customHeight="1" x14ac:dyDescent="0.25">
      <c r="B2082" s="44" t="str">
        <f>_xlfn.CONCAT( VLOOKUP(tbGemLevels[[#This Row],[Name]],tbGems[],MATCH("Prefix",tbGems[#Headers],0),FALSE),".",tbGemLevels[[#This Row],[Level]]," ",tbGemLevels[[#This Row],[Name]])</f>
        <v>6.14.271.40 Minion Life Support</v>
      </c>
      <c r="C2082" s="2" t="s">
        <v>227</v>
      </c>
      <c r="D2082" s="3">
        <v>40</v>
      </c>
      <c r="E2082" s="3">
        <v>100</v>
      </c>
      <c r="F2082" s="3">
        <v>0</v>
      </c>
      <c r="G2082" s="3">
        <v>0</v>
      </c>
      <c r="H2082" s="3" t="s">
        <v>269</v>
      </c>
      <c r="J2082" s="4"/>
      <c r="K2082" s="3"/>
      <c r="L2082" s="3"/>
      <c r="M2082" s="3"/>
      <c r="N2082" s="3"/>
    </row>
    <row r="2083" spans="2:14" ht="32.1" customHeight="1" x14ac:dyDescent="0.25">
      <c r="B2083" s="44" t="str">
        <f>_xlfn.CONCAT( VLOOKUP(tbGemLevels[[#This Row],[Name]],tbGems[],MATCH("Prefix",tbGems[#Headers],0),FALSE),".",tbGemLevels[[#This Row],[Level]]," ",tbGemLevels[[#This Row],[Name]])</f>
        <v>6.14.282.1 Orb of Storms</v>
      </c>
      <c r="C2083" s="35" t="s">
        <v>216</v>
      </c>
      <c r="D2083" s="3">
        <v>1</v>
      </c>
      <c r="E2083" s="3">
        <v>4</v>
      </c>
      <c r="F2083" s="3">
        <v>0</v>
      </c>
      <c r="G2083" s="3">
        <v>0</v>
      </c>
      <c r="H2083" s="3">
        <v>16</v>
      </c>
      <c r="J2083" s="4"/>
      <c r="K2083" s="3"/>
      <c r="L2083" s="3"/>
      <c r="M2083" s="3"/>
      <c r="N2083" s="3"/>
    </row>
    <row r="2084" spans="2:14" ht="32.1" customHeight="1" x14ac:dyDescent="0.25">
      <c r="B2084" s="44" t="str">
        <f>_xlfn.CONCAT( VLOOKUP(tbGemLevels[[#This Row],[Name]],tbGems[],MATCH("Prefix",tbGems[#Headers],0),FALSE),".",tbGemLevels[[#This Row],[Level]]," ",tbGemLevels[[#This Row],[Name]])</f>
        <v>6.14.282.2 Orb of Storms</v>
      </c>
      <c r="C2084" s="35" t="s">
        <v>216</v>
      </c>
      <c r="D2084" s="3">
        <v>2</v>
      </c>
      <c r="E2084" s="3">
        <v>6</v>
      </c>
      <c r="F2084" s="3">
        <v>0</v>
      </c>
      <c r="G2084" s="3">
        <v>0</v>
      </c>
      <c r="H2084" s="3">
        <v>20</v>
      </c>
      <c r="J2084" s="4"/>
      <c r="K2084" s="3"/>
      <c r="L2084" s="3"/>
      <c r="M2084" s="3"/>
      <c r="N2084" s="3"/>
    </row>
    <row r="2085" spans="2:14" ht="32.1" customHeight="1" x14ac:dyDescent="0.25">
      <c r="B2085" s="44" t="str">
        <f>_xlfn.CONCAT( VLOOKUP(tbGemLevels[[#This Row],[Name]],tbGems[],MATCH("Prefix",tbGems[#Headers],0),FALSE),".",tbGemLevels[[#This Row],[Level]]," ",tbGemLevels[[#This Row],[Name]])</f>
        <v>6.14.282.3 Orb of Storms</v>
      </c>
      <c r="C2085" s="35" t="s">
        <v>216</v>
      </c>
      <c r="D2085" s="3">
        <v>3</v>
      </c>
      <c r="E2085" s="3">
        <v>9</v>
      </c>
      <c r="F2085" s="3">
        <v>0</v>
      </c>
      <c r="G2085" s="3">
        <v>0</v>
      </c>
      <c r="H2085" s="3">
        <v>27</v>
      </c>
      <c r="J2085" s="4"/>
      <c r="K2085" s="42"/>
      <c r="L2085" s="42"/>
      <c r="M2085" s="3"/>
      <c r="N2085" s="3"/>
    </row>
    <row r="2086" spans="2:14" ht="32.1" customHeight="1" x14ac:dyDescent="0.25">
      <c r="B2086" s="44" t="str">
        <f>_xlfn.CONCAT( VLOOKUP(tbGemLevels[[#This Row],[Name]],tbGems[],MATCH("Prefix",tbGems[#Headers],0),FALSE),".",tbGemLevels[[#This Row],[Level]]," ",tbGemLevels[[#This Row],[Name]])</f>
        <v>6.14.282.4 Orb of Storms</v>
      </c>
      <c r="C2086" s="35" t="s">
        <v>216</v>
      </c>
      <c r="D2086" s="3">
        <v>4</v>
      </c>
      <c r="E2086" s="3">
        <v>12</v>
      </c>
      <c r="F2086" s="3">
        <v>0</v>
      </c>
      <c r="G2086" s="3">
        <v>0</v>
      </c>
      <c r="H2086" s="3">
        <v>33</v>
      </c>
      <c r="J2086" s="4"/>
      <c r="K2086" s="42"/>
      <c r="L2086" s="42"/>
      <c r="M2086" s="3"/>
      <c r="N2086" s="3"/>
    </row>
    <row r="2087" spans="2:14" ht="32.1" customHeight="1" x14ac:dyDescent="0.25">
      <c r="B2087" s="44" t="str">
        <f>_xlfn.CONCAT( VLOOKUP(tbGemLevels[[#This Row],[Name]],tbGems[],MATCH("Prefix",tbGems[#Headers],0),FALSE),".",tbGemLevels[[#This Row],[Level]]," ",tbGemLevels[[#This Row],[Name]])</f>
        <v>6.14.282.5 Orb of Storms</v>
      </c>
      <c r="C2087" s="35" t="s">
        <v>216</v>
      </c>
      <c r="D2087" s="3">
        <v>5</v>
      </c>
      <c r="E2087" s="3">
        <v>16</v>
      </c>
      <c r="F2087" s="3">
        <v>0</v>
      </c>
      <c r="G2087" s="3">
        <v>0</v>
      </c>
      <c r="H2087" s="3">
        <v>41</v>
      </c>
      <c r="J2087" s="4"/>
      <c r="K2087" s="42"/>
      <c r="L2087" s="42"/>
      <c r="M2087" s="3"/>
      <c r="N2087" s="3"/>
    </row>
    <row r="2088" spans="2:14" ht="32.1" customHeight="1" x14ac:dyDescent="0.25">
      <c r="B2088" s="44" t="str">
        <f>_xlfn.CONCAT( VLOOKUP(tbGemLevels[[#This Row],[Name]],tbGems[],MATCH("Prefix",tbGems[#Headers],0),FALSE),".",tbGemLevels[[#This Row],[Level]]," ",tbGemLevels[[#This Row],[Name]])</f>
        <v>6.14.282.6 Orb of Storms</v>
      </c>
      <c r="C2088" s="35" t="s">
        <v>216</v>
      </c>
      <c r="D2088" s="3">
        <v>6</v>
      </c>
      <c r="E2088" s="3">
        <v>20</v>
      </c>
      <c r="F2088" s="3">
        <v>0</v>
      </c>
      <c r="G2088" s="3">
        <v>0</v>
      </c>
      <c r="H2088" s="3">
        <v>50</v>
      </c>
      <c r="J2088" s="4"/>
      <c r="K2088" s="42"/>
      <c r="L2088" s="42"/>
      <c r="M2088" s="3"/>
      <c r="N2088" s="3"/>
    </row>
    <row r="2089" spans="2:14" ht="32.1" customHeight="1" x14ac:dyDescent="0.25">
      <c r="B2089" s="44" t="str">
        <f>_xlfn.CONCAT( VLOOKUP(tbGemLevels[[#This Row],[Name]],tbGems[],MATCH("Prefix",tbGems[#Headers],0),FALSE),".",tbGemLevels[[#This Row],[Level]]," ",tbGemLevels[[#This Row],[Name]])</f>
        <v>6.14.282.7 Orb of Storms</v>
      </c>
      <c r="C2089" s="35" t="s">
        <v>216</v>
      </c>
      <c r="D2089" s="3">
        <v>7</v>
      </c>
      <c r="E2089" s="3">
        <v>24</v>
      </c>
      <c r="F2089" s="3">
        <v>0</v>
      </c>
      <c r="G2089" s="3">
        <v>0</v>
      </c>
      <c r="H2089" s="3">
        <v>58</v>
      </c>
      <c r="J2089" s="4"/>
      <c r="K2089" s="42"/>
      <c r="L2089" s="42"/>
      <c r="M2089" s="3"/>
      <c r="N2089" s="3"/>
    </row>
    <row r="2090" spans="2:14" ht="32.1" customHeight="1" x14ac:dyDescent="0.25">
      <c r="B2090" s="44" t="str">
        <f>_xlfn.CONCAT( VLOOKUP(tbGemLevels[[#This Row],[Name]],tbGems[],MATCH("Prefix",tbGems[#Headers],0),FALSE),".",tbGemLevels[[#This Row],[Level]]," ",tbGemLevels[[#This Row],[Name]])</f>
        <v>6.14.282.8 Orb of Storms</v>
      </c>
      <c r="C2090" s="35" t="s">
        <v>216</v>
      </c>
      <c r="D2090" s="3">
        <v>8</v>
      </c>
      <c r="E2090" s="3">
        <v>28</v>
      </c>
      <c r="F2090" s="3">
        <v>0</v>
      </c>
      <c r="G2090" s="3">
        <v>0</v>
      </c>
      <c r="H2090" s="3">
        <v>67</v>
      </c>
      <c r="J2090" s="4"/>
      <c r="K2090" s="42"/>
      <c r="L2090" s="42"/>
      <c r="M2090" s="3"/>
      <c r="N2090" s="3"/>
    </row>
    <row r="2091" spans="2:14" ht="32.1" customHeight="1" x14ac:dyDescent="0.25">
      <c r="B2091" s="44" t="str">
        <f>_xlfn.CONCAT( VLOOKUP(tbGemLevels[[#This Row],[Name]],tbGems[],MATCH("Prefix",tbGems[#Headers],0),FALSE),".",tbGemLevels[[#This Row],[Level]]," ",tbGemLevels[[#This Row],[Name]])</f>
        <v>6.14.282.9 Orb of Storms</v>
      </c>
      <c r="C2091" s="35" t="s">
        <v>216</v>
      </c>
      <c r="D2091" s="3">
        <v>9</v>
      </c>
      <c r="E2091" s="3">
        <v>32</v>
      </c>
      <c r="F2091" s="3">
        <v>0</v>
      </c>
      <c r="G2091" s="3">
        <v>0</v>
      </c>
      <c r="H2091" s="3">
        <v>75</v>
      </c>
      <c r="J2091" s="4"/>
      <c r="K2091" s="42"/>
      <c r="L2091" s="42"/>
      <c r="M2091" s="3"/>
      <c r="N2091" s="3"/>
    </row>
    <row r="2092" spans="2:14" ht="32.1" customHeight="1" x14ac:dyDescent="0.25">
      <c r="B2092" s="44" t="str">
        <f>_xlfn.CONCAT( VLOOKUP(tbGemLevels[[#This Row],[Name]],tbGems[],MATCH("Prefix",tbGems[#Headers],0),FALSE),".",tbGemLevels[[#This Row],[Level]]," ",tbGemLevels[[#This Row],[Name]])</f>
        <v>6.14.282.10 Orb of Storms</v>
      </c>
      <c r="C2092" s="35" t="s">
        <v>216</v>
      </c>
      <c r="D2092" s="3">
        <v>10</v>
      </c>
      <c r="E2092" s="3">
        <v>36</v>
      </c>
      <c r="F2092" s="3">
        <v>0</v>
      </c>
      <c r="G2092" s="3">
        <v>0</v>
      </c>
      <c r="H2092" s="3">
        <v>83</v>
      </c>
      <c r="J2092" s="4"/>
      <c r="K2092" s="42"/>
      <c r="L2092" s="42"/>
      <c r="M2092" s="3"/>
      <c r="N2092" s="3"/>
    </row>
    <row r="2093" spans="2:14" ht="32.1" customHeight="1" x14ac:dyDescent="0.25">
      <c r="B2093" s="44" t="str">
        <f>_xlfn.CONCAT( VLOOKUP(tbGemLevels[[#This Row],[Name]],tbGems[],MATCH("Prefix",tbGems[#Headers],0),FALSE),".",tbGemLevels[[#This Row],[Level]]," ",tbGemLevels[[#This Row],[Name]])</f>
        <v>6.14.282.11 Orb of Storms</v>
      </c>
      <c r="C2093" s="35" t="s">
        <v>216</v>
      </c>
      <c r="D2093" s="3">
        <v>11</v>
      </c>
      <c r="E2093" s="3">
        <v>40</v>
      </c>
      <c r="F2093" s="3">
        <v>0</v>
      </c>
      <c r="G2093" s="3">
        <v>0</v>
      </c>
      <c r="H2093" s="3">
        <v>92</v>
      </c>
      <c r="J2093" s="4"/>
      <c r="K2093" s="42"/>
      <c r="L2093" s="42"/>
      <c r="M2093" s="3"/>
      <c r="N2093" s="3"/>
    </row>
    <row r="2094" spans="2:14" ht="32.1" customHeight="1" x14ac:dyDescent="0.25">
      <c r="B2094" s="44" t="str">
        <f>_xlfn.CONCAT( VLOOKUP(tbGemLevels[[#This Row],[Name]],tbGems[],MATCH("Prefix",tbGems[#Headers],0),FALSE),".",tbGemLevels[[#This Row],[Level]]," ",tbGemLevels[[#This Row],[Name]])</f>
        <v>6.14.282.12 Orb of Storms</v>
      </c>
      <c r="C2094" s="35" t="s">
        <v>216</v>
      </c>
      <c r="D2094" s="3">
        <v>12</v>
      </c>
      <c r="E2094" s="3">
        <v>44</v>
      </c>
      <c r="F2094" s="3">
        <v>0</v>
      </c>
      <c r="G2094" s="3">
        <v>0</v>
      </c>
      <c r="H2094" s="3">
        <v>100</v>
      </c>
      <c r="J2094" s="4"/>
      <c r="K2094" s="42"/>
      <c r="L2094" s="42"/>
      <c r="M2094" s="3"/>
      <c r="N2094" s="3"/>
    </row>
    <row r="2095" spans="2:14" ht="32.1" customHeight="1" x14ac:dyDescent="0.25">
      <c r="B2095" s="44" t="str">
        <f>_xlfn.CONCAT( VLOOKUP(tbGemLevels[[#This Row],[Name]],tbGems[],MATCH("Prefix",tbGems[#Headers],0),FALSE),".",tbGemLevels[[#This Row],[Level]]," ",tbGemLevels[[#This Row],[Name]])</f>
        <v>6.14.282.13 Orb of Storms</v>
      </c>
      <c r="C2095" s="35" t="s">
        <v>216</v>
      </c>
      <c r="D2095" s="3">
        <v>13</v>
      </c>
      <c r="E2095" s="3">
        <v>48</v>
      </c>
      <c r="F2095" s="3">
        <v>0</v>
      </c>
      <c r="G2095" s="3">
        <v>0</v>
      </c>
      <c r="H2095" s="3">
        <v>109</v>
      </c>
      <c r="J2095" s="4"/>
      <c r="K2095" s="42"/>
      <c r="L2095" s="42"/>
      <c r="M2095" s="3"/>
      <c r="N2095" s="3"/>
    </row>
    <row r="2096" spans="2:14" ht="32.1" customHeight="1" x14ac:dyDescent="0.25">
      <c r="B2096" s="44" t="str">
        <f>_xlfn.CONCAT( VLOOKUP(tbGemLevels[[#This Row],[Name]],tbGems[],MATCH("Prefix",tbGems[#Headers],0),FALSE),".",tbGemLevels[[#This Row],[Level]]," ",tbGemLevels[[#This Row],[Name]])</f>
        <v>6.14.282.14 Orb of Storms</v>
      </c>
      <c r="C2096" s="35" t="s">
        <v>216</v>
      </c>
      <c r="D2096" s="3">
        <v>14</v>
      </c>
      <c r="E2096" s="3">
        <v>52</v>
      </c>
      <c r="F2096" s="3">
        <v>0</v>
      </c>
      <c r="G2096" s="3">
        <v>0</v>
      </c>
      <c r="H2096" s="3">
        <v>117</v>
      </c>
      <c r="J2096" s="4"/>
      <c r="K2096" s="42"/>
      <c r="L2096" s="42"/>
      <c r="M2096" s="3"/>
      <c r="N2096" s="3"/>
    </row>
    <row r="2097" spans="2:14" ht="32.1" customHeight="1" x14ac:dyDescent="0.25">
      <c r="B2097" s="44" t="str">
        <f>_xlfn.CONCAT( VLOOKUP(tbGemLevels[[#This Row],[Name]],tbGems[],MATCH("Prefix",tbGems[#Headers],0),FALSE),".",tbGemLevels[[#This Row],[Level]]," ",tbGemLevels[[#This Row],[Name]])</f>
        <v>6.14.282.15 Orb of Storms</v>
      </c>
      <c r="C2097" s="35" t="s">
        <v>216</v>
      </c>
      <c r="D2097" s="3">
        <v>15</v>
      </c>
      <c r="E2097" s="3">
        <v>55</v>
      </c>
      <c r="F2097" s="3">
        <v>0</v>
      </c>
      <c r="G2097" s="3">
        <v>0</v>
      </c>
      <c r="H2097" s="3">
        <v>123</v>
      </c>
      <c r="J2097" s="4"/>
      <c r="K2097" s="42"/>
      <c r="L2097" s="42"/>
      <c r="M2097" s="3"/>
      <c r="N2097" s="3"/>
    </row>
    <row r="2098" spans="2:14" ht="32.1" customHeight="1" x14ac:dyDescent="0.25">
      <c r="B2098" s="44" t="str">
        <f>_xlfn.CONCAT( VLOOKUP(tbGemLevels[[#This Row],[Name]],tbGems[],MATCH("Prefix",tbGems[#Headers],0),FALSE),".",tbGemLevels[[#This Row],[Level]]," ",tbGemLevels[[#This Row],[Name]])</f>
        <v>6.14.282.16 Orb of Storms</v>
      </c>
      <c r="C2098" s="35" t="s">
        <v>216</v>
      </c>
      <c r="D2098" s="3">
        <v>16</v>
      </c>
      <c r="E2098" s="3">
        <v>58</v>
      </c>
      <c r="F2098" s="3">
        <v>0</v>
      </c>
      <c r="G2098" s="3">
        <v>0</v>
      </c>
      <c r="H2098" s="3">
        <v>130</v>
      </c>
      <c r="J2098" s="4"/>
      <c r="K2098" s="42"/>
      <c r="L2098" s="42"/>
      <c r="M2098" s="3"/>
      <c r="N2098" s="3"/>
    </row>
    <row r="2099" spans="2:14" ht="32.1" customHeight="1" x14ac:dyDescent="0.25">
      <c r="B2099" s="44" t="str">
        <f>_xlfn.CONCAT( VLOOKUP(tbGemLevels[[#This Row],[Name]],tbGems[],MATCH("Prefix",tbGems[#Headers],0),FALSE),".",tbGemLevels[[#This Row],[Level]]," ",tbGemLevels[[#This Row],[Name]])</f>
        <v>6.14.282.17 Orb of Storms</v>
      </c>
      <c r="C2099" s="35" t="s">
        <v>216</v>
      </c>
      <c r="D2099" s="3">
        <v>17</v>
      </c>
      <c r="E2099" s="3">
        <v>61</v>
      </c>
      <c r="F2099" s="3">
        <v>0</v>
      </c>
      <c r="G2099" s="3">
        <v>0</v>
      </c>
      <c r="H2099" s="3">
        <v>136</v>
      </c>
      <c r="J2099" s="4"/>
      <c r="K2099" s="42"/>
      <c r="L2099" s="42"/>
      <c r="M2099" s="3"/>
      <c r="N2099" s="3"/>
    </row>
    <row r="2100" spans="2:14" ht="32.1" customHeight="1" x14ac:dyDescent="0.25">
      <c r="B2100" s="44" t="str">
        <f>_xlfn.CONCAT( VLOOKUP(tbGemLevels[[#This Row],[Name]],tbGems[],MATCH("Prefix",tbGems[#Headers],0),FALSE),".",tbGemLevels[[#This Row],[Level]]," ",tbGemLevels[[#This Row],[Name]])</f>
        <v>6.14.282.18 Orb of Storms</v>
      </c>
      <c r="C2100" s="35" t="s">
        <v>216</v>
      </c>
      <c r="D2100" s="3">
        <v>18</v>
      </c>
      <c r="E2100" s="3">
        <v>64</v>
      </c>
      <c r="F2100" s="3">
        <v>0</v>
      </c>
      <c r="G2100" s="3">
        <v>0</v>
      </c>
      <c r="H2100" s="3">
        <v>142</v>
      </c>
      <c r="J2100" s="4"/>
      <c r="K2100" s="42"/>
      <c r="L2100" s="42"/>
      <c r="M2100" s="3"/>
      <c r="N2100" s="3"/>
    </row>
    <row r="2101" spans="2:14" ht="32.1" customHeight="1" x14ac:dyDescent="0.25">
      <c r="B2101" s="44" t="str">
        <f>_xlfn.CONCAT( VLOOKUP(tbGemLevels[[#This Row],[Name]],tbGems[],MATCH("Prefix",tbGems[#Headers],0),FALSE),".",tbGemLevels[[#This Row],[Level]]," ",tbGemLevels[[#This Row],[Name]])</f>
        <v>6.14.282.19 Orb of Storms</v>
      </c>
      <c r="C2101" s="35" t="s">
        <v>216</v>
      </c>
      <c r="D2101" s="3">
        <v>19</v>
      </c>
      <c r="E2101" s="3">
        <v>67</v>
      </c>
      <c r="F2101" s="3">
        <v>0</v>
      </c>
      <c r="G2101" s="3">
        <v>0</v>
      </c>
      <c r="H2101" s="3">
        <v>148</v>
      </c>
      <c r="J2101" s="4"/>
      <c r="K2101" s="42"/>
      <c r="L2101" s="42"/>
      <c r="M2101" s="3"/>
      <c r="N2101" s="3"/>
    </row>
    <row r="2102" spans="2:14" ht="32.1" customHeight="1" x14ac:dyDescent="0.25">
      <c r="B2102" s="44" t="str">
        <f>_xlfn.CONCAT( VLOOKUP(tbGemLevels[[#This Row],[Name]],tbGems[],MATCH("Prefix",tbGems[#Headers],0),FALSE),".",tbGemLevels[[#This Row],[Level]]," ",tbGemLevels[[#This Row],[Name]])</f>
        <v>6.14.282.20 Orb of Storms</v>
      </c>
      <c r="C2102" s="35" t="s">
        <v>216</v>
      </c>
      <c r="D2102" s="3">
        <v>20</v>
      </c>
      <c r="E2102" s="3">
        <v>70</v>
      </c>
      <c r="F2102" s="3">
        <v>0</v>
      </c>
      <c r="G2102" s="3">
        <v>0</v>
      </c>
      <c r="H2102" s="3">
        <v>155</v>
      </c>
      <c r="J2102" s="4"/>
      <c r="K2102" s="42"/>
      <c r="L2102" s="42"/>
      <c r="M2102" s="3"/>
      <c r="N2102" s="3"/>
    </row>
    <row r="2103" spans="2:14" ht="32.1" customHeight="1" x14ac:dyDescent="0.25">
      <c r="B2103" s="44" t="str">
        <f>_xlfn.CONCAT( VLOOKUP(tbGemLevels[[#This Row],[Name]],tbGems[],MATCH("Prefix",tbGems[#Headers],0),FALSE),".",tbGemLevels[[#This Row],[Level]]," ",tbGemLevels[[#This Row],[Name]])</f>
        <v>6.14.282.21 Orb of Storms</v>
      </c>
      <c r="C2103" s="35" t="s">
        <v>216</v>
      </c>
      <c r="D2103" s="3">
        <v>21</v>
      </c>
      <c r="E2103" s="3">
        <v>72</v>
      </c>
      <c r="F2103" s="3">
        <v>0</v>
      </c>
      <c r="G2103" s="3">
        <v>0</v>
      </c>
      <c r="H2103" s="3">
        <v>159</v>
      </c>
      <c r="J2103" s="4"/>
      <c r="K2103" s="3"/>
      <c r="L2103" s="3"/>
      <c r="M2103" s="3"/>
      <c r="N2103" s="3"/>
    </row>
    <row r="2104" spans="2:14" ht="32.1" customHeight="1" x14ac:dyDescent="0.25">
      <c r="B2104" s="44" t="str">
        <f>_xlfn.CONCAT( VLOOKUP(tbGemLevels[[#This Row],[Name]],tbGems[],MATCH("Prefix",tbGems[#Headers],0),FALSE),".",tbGemLevels[[#This Row],[Level]]," ",tbGemLevels[[#This Row],[Name]])</f>
        <v>6.14.282.22 Orb of Storms</v>
      </c>
      <c r="C2104" s="35" t="s">
        <v>216</v>
      </c>
      <c r="D2104" s="3">
        <v>22</v>
      </c>
      <c r="E2104" s="3">
        <v>74</v>
      </c>
      <c r="F2104" s="3">
        <v>0</v>
      </c>
      <c r="G2104" s="3">
        <v>0</v>
      </c>
      <c r="H2104" s="3" t="s">
        <v>269</v>
      </c>
      <c r="J2104" s="4"/>
      <c r="K2104" s="3"/>
      <c r="L2104" s="3"/>
      <c r="M2104" s="3"/>
      <c r="N2104" s="3"/>
    </row>
    <row r="2105" spans="2:14" ht="32.1" customHeight="1" x14ac:dyDescent="0.25">
      <c r="B2105" s="44" t="str">
        <f>_xlfn.CONCAT( VLOOKUP(tbGemLevels[[#This Row],[Name]],tbGems[],MATCH("Prefix",tbGems[#Headers],0),FALSE),".",tbGemLevels[[#This Row],[Level]]," ",tbGemLevels[[#This Row],[Name]])</f>
        <v>6.14.282.23 Orb of Storms</v>
      </c>
      <c r="C2105" s="35" t="s">
        <v>216</v>
      </c>
      <c r="D2105" s="3">
        <v>23</v>
      </c>
      <c r="E2105" s="3">
        <v>76</v>
      </c>
      <c r="F2105" s="3">
        <v>0</v>
      </c>
      <c r="G2105" s="3">
        <v>0</v>
      </c>
      <c r="H2105" s="3" t="s">
        <v>269</v>
      </c>
      <c r="J2105" s="4"/>
      <c r="K2105" s="3"/>
      <c r="L2105" s="3"/>
      <c r="M2105" s="3"/>
      <c r="N2105" s="3"/>
    </row>
    <row r="2106" spans="2:14" ht="32.1" customHeight="1" x14ac:dyDescent="0.25">
      <c r="B2106" s="44" t="str">
        <f>_xlfn.CONCAT( VLOOKUP(tbGemLevels[[#This Row],[Name]],tbGems[],MATCH("Prefix",tbGems[#Headers],0),FALSE),".",tbGemLevels[[#This Row],[Level]]," ",tbGemLevels[[#This Row],[Name]])</f>
        <v>6.14.282.24 Orb of Storms</v>
      </c>
      <c r="C2106" s="35" t="s">
        <v>216</v>
      </c>
      <c r="D2106" s="3">
        <v>24</v>
      </c>
      <c r="E2106" s="3">
        <v>78</v>
      </c>
      <c r="F2106" s="3">
        <v>0</v>
      </c>
      <c r="G2106" s="3">
        <v>0</v>
      </c>
      <c r="H2106" s="3" t="s">
        <v>269</v>
      </c>
      <c r="J2106" s="4"/>
      <c r="K2106" s="3"/>
      <c r="L2106" s="3"/>
      <c r="M2106" s="3"/>
      <c r="N2106" s="3"/>
    </row>
    <row r="2107" spans="2:14" ht="32.1" customHeight="1" x14ac:dyDescent="0.25">
      <c r="B2107" s="44" t="str">
        <f>_xlfn.CONCAT( VLOOKUP(tbGemLevels[[#This Row],[Name]],tbGems[],MATCH("Prefix",tbGems[#Headers],0),FALSE),".",tbGemLevels[[#This Row],[Level]]," ",tbGemLevels[[#This Row],[Name]])</f>
        <v>6.14.282.25 Orb of Storms</v>
      </c>
      <c r="C2107" s="35" t="s">
        <v>216</v>
      </c>
      <c r="D2107" s="3">
        <v>25</v>
      </c>
      <c r="E2107" s="3">
        <v>80</v>
      </c>
      <c r="F2107" s="3">
        <v>0</v>
      </c>
      <c r="G2107" s="3">
        <v>0</v>
      </c>
      <c r="H2107" s="3" t="s">
        <v>269</v>
      </c>
      <c r="J2107" s="4"/>
      <c r="K2107" s="3"/>
      <c r="L2107" s="3"/>
      <c r="M2107" s="3"/>
      <c r="N2107" s="3"/>
    </row>
    <row r="2108" spans="2:14" ht="32.1" customHeight="1" x14ac:dyDescent="0.25">
      <c r="B2108" s="44" t="str">
        <f>_xlfn.CONCAT( VLOOKUP(tbGemLevels[[#This Row],[Name]],tbGems[],MATCH("Prefix",tbGems[#Headers],0),FALSE),".",tbGemLevels[[#This Row],[Level]]," ",tbGemLevels[[#This Row],[Name]])</f>
        <v>6.14.282.26 Orb of Storms</v>
      </c>
      <c r="C2108" s="35" t="s">
        <v>216</v>
      </c>
      <c r="D2108" s="3">
        <v>26</v>
      </c>
      <c r="E2108" s="3">
        <v>82</v>
      </c>
      <c r="F2108" s="3">
        <v>0</v>
      </c>
      <c r="G2108" s="3">
        <v>0</v>
      </c>
      <c r="H2108" s="3" t="s">
        <v>269</v>
      </c>
      <c r="J2108" s="4"/>
      <c r="K2108" s="3"/>
      <c r="L2108" s="3"/>
      <c r="M2108" s="3"/>
      <c r="N2108" s="3"/>
    </row>
    <row r="2109" spans="2:14" ht="32.1" customHeight="1" x14ac:dyDescent="0.25">
      <c r="B2109" s="44" t="str">
        <f>_xlfn.CONCAT( VLOOKUP(tbGemLevels[[#This Row],[Name]],tbGems[],MATCH("Prefix",tbGems[#Headers],0),FALSE),".",tbGemLevels[[#This Row],[Level]]," ",tbGemLevels[[#This Row],[Name]])</f>
        <v>6.14.282.27 Orb of Storms</v>
      </c>
      <c r="C2109" s="35" t="s">
        <v>216</v>
      </c>
      <c r="D2109" s="3">
        <v>27</v>
      </c>
      <c r="E2109" s="3">
        <v>84</v>
      </c>
      <c r="F2109" s="3">
        <v>0</v>
      </c>
      <c r="G2109" s="3">
        <v>0</v>
      </c>
      <c r="H2109" s="3" t="s">
        <v>269</v>
      </c>
      <c r="J2109" s="4"/>
      <c r="K2109" s="3"/>
      <c r="L2109" s="3"/>
      <c r="M2109" s="3"/>
      <c r="N2109" s="3"/>
    </row>
    <row r="2110" spans="2:14" ht="32.1" customHeight="1" x14ac:dyDescent="0.25">
      <c r="B2110" s="44" t="str">
        <f>_xlfn.CONCAT( VLOOKUP(tbGemLevels[[#This Row],[Name]],tbGems[],MATCH("Prefix",tbGems[#Headers],0),FALSE),".",tbGemLevels[[#This Row],[Level]]," ",tbGemLevels[[#This Row],[Name]])</f>
        <v>6.14.282.28 Orb of Storms</v>
      </c>
      <c r="C2110" s="35" t="s">
        <v>216</v>
      </c>
      <c r="D2110" s="3">
        <v>28</v>
      </c>
      <c r="E2110" s="3">
        <v>86</v>
      </c>
      <c r="F2110" s="3">
        <v>0</v>
      </c>
      <c r="G2110" s="3">
        <v>0</v>
      </c>
      <c r="H2110" s="3" t="s">
        <v>269</v>
      </c>
      <c r="J2110" s="4"/>
      <c r="K2110" s="3"/>
      <c r="L2110" s="3"/>
      <c r="M2110" s="3"/>
      <c r="N2110" s="3"/>
    </row>
    <row r="2111" spans="2:14" ht="32.1" customHeight="1" x14ac:dyDescent="0.25">
      <c r="B2111" s="44" t="str">
        <f>_xlfn.CONCAT( VLOOKUP(tbGemLevels[[#This Row],[Name]],tbGems[],MATCH("Prefix",tbGems[#Headers],0),FALSE),".",tbGemLevels[[#This Row],[Level]]," ",tbGemLevels[[#This Row],[Name]])</f>
        <v>6.14.282.29 Orb of Storms</v>
      </c>
      <c r="C2111" s="35" t="s">
        <v>216</v>
      </c>
      <c r="D2111" s="3">
        <v>29</v>
      </c>
      <c r="E2111" s="3">
        <v>88</v>
      </c>
      <c r="F2111" s="3">
        <v>0</v>
      </c>
      <c r="G2111" s="3">
        <v>0</v>
      </c>
      <c r="H2111" s="3" t="s">
        <v>269</v>
      </c>
      <c r="J2111" s="4"/>
      <c r="K2111" s="3"/>
      <c r="L2111" s="3"/>
      <c r="M2111" s="3"/>
      <c r="N2111" s="3"/>
    </row>
    <row r="2112" spans="2:14" ht="32.1" customHeight="1" x14ac:dyDescent="0.25">
      <c r="B2112" s="44" t="str">
        <f>_xlfn.CONCAT( VLOOKUP(tbGemLevels[[#This Row],[Name]],tbGems[],MATCH("Prefix",tbGems[#Headers],0),FALSE),".",tbGemLevels[[#This Row],[Level]]," ",tbGemLevels[[#This Row],[Name]])</f>
        <v>6.14.282.30 Orb of Storms</v>
      </c>
      <c r="C2112" s="35" t="s">
        <v>216</v>
      </c>
      <c r="D2112" s="3">
        <v>30</v>
      </c>
      <c r="E2112" s="3">
        <v>90</v>
      </c>
      <c r="F2112" s="3">
        <v>0</v>
      </c>
      <c r="G2112" s="3">
        <v>0</v>
      </c>
      <c r="H2112" s="3" t="s">
        <v>269</v>
      </c>
      <c r="J2112" s="4"/>
      <c r="K2112" s="3"/>
      <c r="L2112" s="3"/>
      <c r="M2112" s="3"/>
      <c r="N2112" s="3"/>
    </row>
    <row r="2113" spans="2:14" ht="32.1" customHeight="1" x14ac:dyDescent="0.25">
      <c r="B2113" s="44" t="str">
        <f>_xlfn.CONCAT( VLOOKUP(tbGemLevels[[#This Row],[Name]],tbGems[],MATCH("Prefix",tbGems[#Headers],0),FALSE),".",tbGemLevels[[#This Row],[Level]]," ",tbGemLevels[[#This Row],[Name]])</f>
        <v>6.14.282.31 Orb of Storms</v>
      </c>
      <c r="C2113" s="35" t="s">
        <v>216</v>
      </c>
      <c r="D2113" s="3">
        <v>31</v>
      </c>
      <c r="E2113" s="3">
        <v>91</v>
      </c>
      <c r="F2113" s="3">
        <v>0</v>
      </c>
      <c r="G2113" s="3">
        <v>0</v>
      </c>
      <c r="H2113" s="3" t="s">
        <v>269</v>
      </c>
      <c r="J2113" s="4"/>
      <c r="K2113" s="3"/>
      <c r="L2113" s="3"/>
      <c r="M2113" s="3"/>
      <c r="N2113" s="3"/>
    </row>
    <row r="2114" spans="2:14" ht="32.1" customHeight="1" x14ac:dyDescent="0.25">
      <c r="B2114" s="44" t="str">
        <f>_xlfn.CONCAT( VLOOKUP(tbGemLevels[[#This Row],[Name]],tbGems[],MATCH("Prefix",tbGems[#Headers],0),FALSE),".",tbGemLevels[[#This Row],[Level]]," ",tbGemLevels[[#This Row],[Name]])</f>
        <v>6.14.282.32 Orb of Storms</v>
      </c>
      <c r="C2114" s="35" t="s">
        <v>216</v>
      </c>
      <c r="D2114" s="3">
        <v>32</v>
      </c>
      <c r="E2114" s="3">
        <v>92</v>
      </c>
      <c r="F2114" s="3">
        <v>0</v>
      </c>
      <c r="G2114" s="3">
        <v>0</v>
      </c>
      <c r="H2114" s="3" t="s">
        <v>269</v>
      </c>
      <c r="J2114" s="4"/>
      <c r="K2114" s="3"/>
      <c r="L2114" s="3"/>
      <c r="M2114" s="3"/>
      <c r="N2114" s="3"/>
    </row>
    <row r="2115" spans="2:14" ht="32.1" customHeight="1" x14ac:dyDescent="0.25">
      <c r="B2115" s="44" t="str">
        <f>_xlfn.CONCAT( VLOOKUP(tbGemLevels[[#This Row],[Name]],tbGems[],MATCH("Prefix",tbGems[#Headers],0),FALSE),".",tbGemLevels[[#This Row],[Level]]," ",tbGemLevels[[#This Row],[Name]])</f>
        <v>6.14.282.33 Orb of Storms</v>
      </c>
      <c r="C2115" s="35" t="s">
        <v>216</v>
      </c>
      <c r="D2115" s="3">
        <v>33</v>
      </c>
      <c r="E2115" s="3">
        <v>93</v>
      </c>
      <c r="F2115" s="3">
        <v>0</v>
      </c>
      <c r="G2115" s="3">
        <v>0</v>
      </c>
      <c r="H2115" s="3" t="s">
        <v>269</v>
      </c>
      <c r="J2115" s="4"/>
      <c r="K2115" s="3"/>
      <c r="L2115" s="3"/>
      <c r="M2115" s="3"/>
      <c r="N2115" s="3"/>
    </row>
    <row r="2116" spans="2:14" ht="32.1" customHeight="1" x14ac:dyDescent="0.25">
      <c r="B2116" s="44" t="str">
        <f>_xlfn.CONCAT( VLOOKUP(tbGemLevels[[#This Row],[Name]],tbGems[],MATCH("Prefix",tbGems[#Headers],0),FALSE),".",tbGemLevels[[#This Row],[Level]]," ",tbGemLevels[[#This Row],[Name]])</f>
        <v>6.14.282.34 Orb of Storms</v>
      </c>
      <c r="C2116" s="35" t="s">
        <v>216</v>
      </c>
      <c r="D2116" s="3">
        <v>34</v>
      </c>
      <c r="E2116" s="3">
        <v>94</v>
      </c>
      <c r="F2116" s="3">
        <v>0</v>
      </c>
      <c r="G2116" s="3">
        <v>0</v>
      </c>
      <c r="H2116" s="3" t="s">
        <v>269</v>
      </c>
      <c r="J2116" s="4"/>
      <c r="K2116" s="3"/>
      <c r="L2116" s="3"/>
      <c r="M2116" s="3"/>
      <c r="N2116" s="3"/>
    </row>
    <row r="2117" spans="2:14" ht="32.1" customHeight="1" x14ac:dyDescent="0.25">
      <c r="B2117" s="44" t="str">
        <f>_xlfn.CONCAT( VLOOKUP(tbGemLevels[[#This Row],[Name]],tbGems[],MATCH("Prefix",tbGems[#Headers],0),FALSE),".",tbGemLevels[[#This Row],[Level]]," ",tbGemLevels[[#This Row],[Name]])</f>
        <v>6.14.282.35 Orb of Storms</v>
      </c>
      <c r="C2117" s="35" t="s">
        <v>216</v>
      </c>
      <c r="D2117" s="3">
        <v>35</v>
      </c>
      <c r="E2117" s="3">
        <v>95</v>
      </c>
      <c r="F2117" s="3">
        <v>0</v>
      </c>
      <c r="G2117" s="3">
        <v>0</v>
      </c>
      <c r="H2117" s="3" t="s">
        <v>269</v>
      </c>
      <c r="J2117" s="4"/>
      <c r="K2117" s="3"/>
      <c r="L2117" s="3"/>
      <c r="M2117" s="3"/>
      <c r="N2117" s="3"/>
    </row>
    <row r="2118" spans="2:14" ht="32.1" customHeight="1" x14ac:dyDescent="0.25">
      <c r="B2118" s="44" t="str">
        <f>_xlfn.CONCAT( VLOOKUP(tbGemLevels[[#This Row],[Name]],tbGems[],MATCH("Prefix",tbGems[#Headers],0),FALSE),".",tbGemLevels[[#This Row],[Level]]," ",tbGemLevels[[#This Row],[Name]])</f>
        <v>6.14.282.36 Orb of Storms</v>
      </c>
      <c r="C2118" s="35" t="s">
        <v>216</v>
      </c>
      <c r="D2118" s="3">
        <v>36</v>
      </c>
      <c r="E2118" s="3">
        <v>96</v>
      </c>
      <c r="F2118" s="3">
        <v>0</v>
      </c>
      <c r="G2118" s="3">
        <v>0</v>
      </c>
      <c r="H2118" s="3" t="s">
        <v>269</v>
      </c>
      <c r="J2118" s="4"/>
      <c r="K2118" s="3"/>
      <c r="L2118" s="3"/>
      <c r="M2118" s="3"/>
      <c r="N2118" s="3"/>
    </row>
    <row r="2119" spans="2:14" ht="32.1" customHeight="1" x14ac:dyDescent="0.25">
      <c r="B2119" s="44" t="str">
        <f>_xlfn.CONCAT( VLOOKUP(tbGemLevels[[#This Row],[Name]],tbGems[],MATCH("Prefix",tbGems[#Headers],0),FALSE),".",tbGemLevels[[#This Row],[Level]]," ",tbGemLevels[[#This Row],[Name]])</f>
        <v>6.14.282.37 Orb of Storms</v>
      </c>
      <c r="C2119" s="35" t="s">
        <v>216</v>
      </c>
      <c r="D2119" s="3">
        <v>37</v>
      </c>
      <c r="E2119" s="3">
        <v>97</v>
      </c>
      <c r="F2119" s="3">
        <v>0</v>
      </c>
      <c r="G2119" s="3">
        <v>0</v>
      </c>
      <c r="H2119" s="3" t="s">
        <v>269</v>
      </c>
      <c r="J2119" s="4"/>
      <c r="K2119" s="3"/>
      <c r="L2119" s="3"/>
      <c r="M2119" s="3"/>
      <c r="N2119" s="3"/>
    </row>
    <row r="2120" spans="2:14" ht="32.1" customHeight="1" x14ac:dyDescent="0.25">
      <c r="B2120" s="44" t="str">
        <f>_xlfn.CONCAT( VLOOKUP(tbGemLevels[[#This Row],[Name]],tbGems[],MATCH("Prefix",tbGems[#Headers],0),FALSE),".",tbGemLevels[[#This Row],[Level]]," ",tbGemLevels[[#This Row],[Name]])</f>
        <v>6.14.282.38 Orb of Storms</v>
      </c>
      <c r="C2120" s="35" t="s">
        <v>216</v>
      </c>
      <c r="D2120" s="3">
        <v>38</v>
      </c>
      <c r="E2120" s="3">
        <v>98</v>
      </c>
      <c r="F2120" s="3">
        <v>0</v>
      </c>
      <c r="G2120" s="3">
        <v>0</v>
      </c>
      <c r="H2120" s="3" t="s">
        <v>269</v>
      </c>
      <c r="J2120" s="4"/>
      <c r="K2120" s="3"/>
      <c r="L2120" s="3"/>
      <c r="M2120" s="3"/>
      <c r="N2120" s="3"/>
    </row>
    <row r="2121" spans="2:14" ht="32.1" customHeight="1" x14ac:dyDescent="0.25">
      <c r="B2121" s="44" t="str">
        <f>_xlfn.CONCAT( VLOOKUP(tbGemLevels[[#This Row],[Name]],tbGems[],MATCH("Prefix",tbGems[#Headers],0),FALSE),".",tbGemLevels[[#This Row],[Level]]," ",tbGemLevels[[#This Row],[Name]])</f>
        <v>6.14.282.39 Orb of Storms</v>
      </c>
      <c r="C2121" s="35" t="s">
        <v>216</v>
      </c>
      <c r="D2121" s="3">
        <v>39</v>
      </c>
      <c r="E2121" s="3">
        <v>99</v>
      </c>
      <c r="F2121" s="3">
        <v>0</v>
      </c>
      <c r="G2121" s="3">
        <v>0</v>
      </c>
      <c r="H2121" s="3" t="s">
        <v>269</v>
      </c>
      <c r="J2121" s="4"/>
      <c r="K2121" s="3"/>
      <c r="L2121" s="3"/>
      <c r="M2121" s="3"/>
      <c r="N2121" s="3"/>
    </row>
    <row r="2122" spans="2:14" ht="32.1" customHeight="1" x14ac:dyDescent="0.25">
      <c r="B2122" s="44" t="str">
        <f>_xlfn.CONCAT( VLOOKUP(tbGemLevels[[#This Row],[Name]],tbGems[],MATCH("Prefix",tbGems[#Headers],0),FALSE),".",tbGemLevels[[#This Row],[Level]]," ",tbGemLevels[[#This Row],[Name]])</f>
        <v>6.14.282.40 Orb of Storms</v>
      </c>
      <c r="C2122" s="35" t="s">
        <v>216</v>
      </c>
      <c r="D2122" s="3">
        <v>40</v>
      </c>
      <c r="E2122" s="3">
        <v>100</v>
      </c>
      <c r="F2122" s="3">
        <v>0</v>
      </c>
      <c r="G2122" s="3">
        <v>0</v>
      </c>
      <c r="H2122" s="3" t="s">
        <v>269</v>
      </c>
      <c r="J2122" s="4"/>
      <c r="K2122" s="3"/>
      <c r="L2122" s="3"/>
      <c r="M2122" s="3"/>
      <c r="N2122" s="3"/>
    </row>
    <row r="2123" spans="2:14" ht="32.1" customHeight="1" x14ac:dyDescent="0.25">
      <c r="B2123" s="44" t="str">
        <f>_xlfn.CONCAT( VLOOKUP(tbGemLevels[[#This Row],[Name]],tbGems[],MATCH("Prefix",tbGems[#Headers],0),FALSE),".",tbGemLevels[[#This Row],[Level]]," ",tbGemLevels[[#This Row],[Name]])</f>
        <v>6.14.363.1 Summon Phantasm Support</v>
      </c>
      <c r="C2123" s="35" t="s">
        <v>218</v>
      </c>
      <c r="D2123" s="3">
        <v>1</v>
      </c>
      <c r="E2123" s="3">
        <v>4</v>
      </c>
      <c r="F2123" s="3">
        <v>0</v>
      </c>
      <c r="G2123" s="3">
        <v>0</v>
      </c>
      <c r="H2123" s="3">
        <v>0</v>
      </c>
      <c r="J2123" s="4"/>
      <c r="K2123" s="3"/>
      <c r="L2123" s="3"/>
      <c r="M2123" s="3"/>
      <c r="N2123" s="3"/>
    </row>
    <row r="2124" spans="2:14" ht="32.1" customHeight="1" x14ac:dyDescent="0.25">
      <c r="B2124" s="44" t="str">
        <f>_xlfn.CONCAT( VLOOKUP(tbGemLevels[[#This Row],[Name]],tbGems[],MATCH("Prefix",tbGems[#Headers],0),FALSE),".",tbGemLevels[[#This Row],[Level]]," ",tbGemLevels[[#This Row],[Name]])</f>
        <v>6.14.363.2 Summon Phantasm Support</v>
      </c>
      <c r="C2124" s="35" t="s">
        <v>218</v>
      </c>
      <c r="D2124" s="3">
        <v>2</v>
      </c>
      <c r="E2124" s="3">
        <v>6</v>
      </c>
      <c r="F2124" s="3">
        <v>0</v>
      </c>
      <c r="G2124" s="3">
        <v>0</v>
      </c>
      <c r="H2124" s="3">
        <v>15</v>
      </c>
      <c r="J2124" s="4"/>
      <c r="K2124" s="3"/>
      <c r="L2124" s="3"/>
      <c r="M2124" s="3"/>
      <c r="N2124" s="3"/>
    </row>
    <row r="2125" spans="2:14" ht="32.1" customHeight="1" x14ac:dyDescent="0.25">
      <c r="B2125" s="44" t="str">
        <f>_xlfn.CONCAT( VLOOKUP(tbGemLevels[[#This Row],[Name]],tbGems[],MATCH("Prefix",tbGems[#Headers],0),FALSE),".",tbGemLevels[[#This Row],[Level]]," ",tbGemLevels[[#This Row],[Name]])</f>
        <v>6.14.363.3 Summon Phantasm Support</v>
      </c>
      <c r="C2125" s="35" t="s">
        <v>218</v>
      </c>
      <c r="D2125" s="3">
        <v>3</v>
      </c>
      <c r="E2125" s="3">
        <v>9</v>
      </c>
      <c r="F2125" s="3">
        <v>0</v>
      </c>
      <c r="G2125" s="3">
        <v>0</v>
      </c>
      <c r="H2125" s="3">
        <v>19</v>
      </c>
      <c r="I2125" s="42"/>
      <c r="J2125" s="42"/>
      <c r="K2125" s="3"/>
      <c r="L2125" s="3"/>
      <c r="M2125" s="3"/>
      <c r="N2125" s="3"/>
    </row>
    <row r="2126" spans="2:14" ht="32.1" customHeight="1" x14ac:dyDescent="0.25">
      <c r="B2126" s="44" t="str">
        <f>_xlfn.CONCAT( VLOOKUP(tbGemLevels[[#This Row],[Name]],tbGems[],MATCH("Prefix",tbGems[#Headers],0),FALSE),".",tbGemLevels[[#This Row],[Level]]," ",tbGemLevels[[#This Row],[Name]])</f>
        <v>6.14.363.4 Summon Phantasm Support</v>
      </c>
      <c r="C2126" s="35" t="s">
        <v>218</v>
      </c>
      <c r="D2126" s="3">
        <v>4</v>
      </c>
      <c r="E2126" s="3">
        <v>12</v>
      </c>
      <c r="F2126" s="3">
        <v>0</v>
      </c>
      <c r="G2126" s="3">
        <v>0</v>
      </c>
      <c r="H2126" s="3">
        <v>24</v>
      </c>
      <c r="I2126" s="42"/>
      <c r="J2126" s="42"/>
      <c r="K2126" s="3"/>
      <c r="L2126" s="3"/>
      <c r="M2126" s="3"/>
      <c r="N2126" s="3"/>
    </row>
    <row r="2127" spans="2:14" ht="32.1" customHeight="1" x14ac:dyDescent="0.25">
      <c r="B2127" s="44" t="str">
        <f>_xlfn.CONCAT( VLOOKUP(tbGemLevels[[#This Row],[Name]],tbGems[],MATCH("Prefix",tbGems[#Headers],0),FALSE),".",tbGemLevels[[#This Row],[Level]]," ",tbGemLevels[[#This Row],[Name]])</f>
        <v>6.14.363.5 Summon Phantasm Support</v>
      </c>
      <c r="C2127" s="35" t="s">
        <v>218</v>
      </c>
      <c r="D2127" s="3">
        <v>5</v>
      </c>
      <c r="E2127" s="3">
        <v>16</v>
      </c>
      <c r="F2127" s="3">
        <v>0</v>
      </c>
      <c r="G2127" s="3">
        <v>0</v>
      </c>
      <c r="H2127" s="3">
        <v>30</v>
      </c>
      <c r="I2127" s="42"/>
      <c r="J2127" s="42"/>
      <c r="K2127" s="3"/>
      <c r="L2127" s="3"/>
      <c r="M2127" s="3"/>
      <c r="N2127" s="3"/>
    </row>
    <row r="2128" spans="2:14" ht="32.1" customHeight="1" x14ac:dyDescent="0.25">
      <c r="B2128" s="44" t="str">
        <f>_xlfn.CONCAT( VLOOKUP(tbGemLevels[[#This Row],[Name]],tbGems[],MATCH("Prefix",tbGems[#Headers],0),FALSE),".",tbGemLevels[[#This Row],[Level]]," ",tbGemLevels[[#This Row],[Name]])</f>
        <v>6.14.363.6 Summon Phantasm Support</v>
      </c>
      <c r="C2128" s="35" t="s">
        <v>218</v>
      </c>
      <c r="D2128" s="3">
        <v>6</v>
      </c>
      <c r="E2128" s="3">
        <v>20</v>
      </c>
      <c r="F2128" s="3">
        <v>0</v>
      </c>
      <c r="G2128" s="3">
        <v>0</v>
      </c>
      <c r="H2128" s="3">
        <v>36</v>
      </c>
      <c r="I2128" s="42"/>
      <c r="J2128" s="42"/>
      <c r="K2128" s="3"/>
      <c r="L2128" s="3"/>
      <c r="M2128" s="3"/>
      <c r="N2128" s="3"/>
    </row>
    <row r="2129" spans="2:14" ht="32.1" customHeight="1" x14ac:dyDescent="0.25">
      <c r="B2129" s="44" t="str">
        <f>_xlfn.CONCAT( VLOOKUP(tbGemLevels[[#This Row],[Name]],tbGems[],MATCH("Prefix",tbGems[#Headers],0),FALSE),".",tbGemLevels[[#This Row],[Level]]," ",tbGemLevels[[#This Row],[Name]])</f>
        <v>6.14.363.7 Summon Phantasm Support</v>
      </c>
      <c r="C2129" s="35" t="s">
        <v>218</v>
      </c>
      <c r="D2129" s="3">
        <v>7</v>
      </c>
      <c r="E2129" s="3">
        <v>24</v>
      </c>
      <c r="F2129" s="3">
        <v>0</v>
      </c>
      <c r="G2129" s="3">
        <v>0</v>
      </c>
      <c r="H2129" s="3">
        <v>42</v>
      </c>
      <c r="I2129" s="42"/>
      <c r="J2129" s="42"/>
      <c r="K2129" s="3"/>
      <c r="L2129" s="3"/>
      <c r="M2129" s="3"/>
      <c r="N2129" s="3"/>
    </row>
    <row r="2130" spans="2:14" ht="32.1" customHeight="1" x14ac:dyDescent="0.25">
      <c r="B2130" s="44" t="str">
        <f>_xlfn.CONCAT( VLOOKUP(tbGemLevels[[#This Row],[Name]],tbGems[],MATCH("Prefix",tbGems[#Headers],0),FALSE),".",tbGemLevels[[#This Row],[Level]]," ",tbGemLevels[[#This Row],[Name]])</f>
        <v>6.14.363.8 Summon Phantasm Support</v>
      </c>
      <c r="C2130" s="35" t="s">
        <v>218</v>
      </c>
      <c r="D2130" s="3">
        <v>8</v>
      </c>
      <c r="E2130" s="3">
        <v>28</v>
      </c>
      <c r="F2130" s="3">
        <v>0</v>
      </c>
      <c r="G2130" s="3">
        <v>0</v>
      </c>
      <c r="H2130" s="3">
        <v>48</v>
      </c>
      <c r="I2130" s="42"/>
      <c r="J2130" s="42"/>
      <c r="K2130" s="3"/>
      <c r="L2130" s="3"/>
      <c r="M2130" s="3"/>
      <c r="N2130" s="3"/>
    </row>
    <row r="2131" spans="2:14" ht="32.1" customHeight="1" x14ac:dyDescent="0.25">
      <c r="B2131" s="44" t="str">
        <f>_xlfn.CONCAT( VLOOKUP(tbGemLevels[[#This Row],[Name]],tbGems[],MATCH("Prefix",tbGems[#Headers],0),FALSE),".",tbGemLevels[[#This Row],[Level]]," ",tbGemLevels[[#This Row],[Name]])</f>
        <v>6.14.363.9 Summon Phantasm Support</v>
      </c>
      <c r="C2131" s="35" t="s">
        <v>218</v>
      </c>
      <c r="D2131" s="3">
        <v>9</v>
      </c>
      <c r="E2131" s="3">
        <v>32</v>
      </c>
      <c r="F2131" s="3">
        <v>0</v>
      </c>
      <c r="G2131" s="3">
        <v>0</v>
      </c>
      <c r="H2131" s="3">
        <v>54</v>
      </c>
      <c r="I2131" s="42"/>
      <c r="J2131" s="42"/>
      <c r="K2131" s="3"/>
      <c r="L2131" s="3"/>
      <c r="M2131" s="3"/>
      <c r="N2131" s="3"/>
    </row>
    <row r="2132" spans="2:14" ht="32.1" customHeight="1" x14ac:dyDescent="0.25">
      <c r="B2132" s="44" t="str">
        <f>_xlfn.CONCAT( VLOOKUP(tbGemLevels[[#This Row],[Name]],tbGems[],MATCH("Prefix",tbGems[#Headers],0),FALSE),".",tbGemLevels[[#This Row],[Level]]," ",tbGemLevels[[#This Row],[Name]])</f>
        <v>6.14.363.10 Summon Phantasm Support</v>
      </c>
      <c r="C2132" s="35" t="s">
        <v>218</v>
      </c>
      <c r="D2132" s="3">
        <v>10</v>
      </c>
      <c r="E2132" s="3">
        <v>36</v>
      </c>
      <c r="F2132" s="3">
        <v>0</v>
      </c>
      <c r="G2132" s="3">
        <v>0</v>
      </c>
      <c r="H2132" s="3">
        <v>60</v>
      </c>
      <c r="I2132" s="42"/>
      <c r="J2132" s="42"/>
      <c r="K2132" s="3"/>
      <c r="L2132" s="3"/>
      <c r="M2132" s="3"/>
      <c r="N2132" s="3"/>
    </row>
    <row r="2133" spans="2:14" ht="32.1" customHeight="1" x14ac:dyDescent="0.25">
      <c r="B2133" s="44" t="str">
        <f>_xlfn.CONCAT( VLOOKUP(tbGemLevels[[#This Row],[Name]],tbGems[],MATCH("Prefix",tbGems[#Headers],0),FALSE),".",tbGemLevels[[#This Row],[Level]]," ",tbGemLevels[[#This Row],[Name]])</f>
        <v>6.14.363.11 Summon Phantasm Support</v>
      </c>
      <c r="C2133" s="35" t="s">
        <v>218</v>
      </c>
      <c r="D2133" s="3">
        <v>11</v>
      </c>
      <c r="E2133" s="3">
        <v>40</v>
      </c>
      <c r="F2133" s="3">
        <v>0</v>
      </c>
      <c r="G2133" s="3">
        <v>0</v>
      </c>
      <c r="H2133" s="3">
        <v>66</v>
      </c>
      <c r="I2133" s="42"/>
      <c r="J2133" s="42"/>
      <c r="K2133" s="3"/>
      <c r="L2133" s="3"/>
      <c r="M2133" s="3"/>
      <c r="N2133" s="3"/>
    </row>
    <row r="2134" spans="2:14" ht="32.1" customHeight="1" x14ac:dyDescent="0.25">
      <c r="B2134" s="44" t="str">
        <f>_xlfn.CONCAT( VLOOKUP(tbGemLevels[[#This Row],[Name]],tbGems[],MATCH("Prefix",tbGems[#Headers],0),FALSE),".",tbGemLevels[[#This Row],[Level]]," ",tbGemLevels[[#This Row],[Name]])</f>
        <v>6.14.363.12 Summon Phantasm Support</v>
      </c>
      <c r="C2134" s="35" t="s">
        <v>218</v>
      </c>
      <c r="D2134" s="3">
        <v>12</v>
      </c>
      <c r="E2134" s="3">
        <v>44</v>
      </c>
      <c r="F2134" s="3">
        <v>0</v>
      </c>
      <c r="G2134" s="3">
        <v>0</v>
      </c>
      <c r="H2134" s="3">
        <v>72</v>
      </c>
      <c r="I2134" s="42"/>
      <c r="J2134" s="42"/>
      <c r="K2134" s="3"/>
      <c r="L2134" s="3"/>
      <c r="M2134" s="3"/>
      <c r="N2134" s="3"/>
    </row>
    <row r="2135" spans="2:14" ht="32.1" customHeight="1" x14ac:dyDescent="0.25">
      <c r="B2135" s="44" t="str">
        <f>_xlfn.CONCAT( VLOOKUP(tbGemLevels[[#This Row],[Name]],tbGems[],MATCH("Prefix",tbGems[#Headers],0),FALSE),".",tbGemLevels[[#This Row],[Level]]," ",tbGemLevels[[#This Row],[Name]])</f>
        <v>6.14.363.13 Summon Phantasm Support</v>
      </c>
      <c r="C2135" s="35" t="s">
        <v>218</v>
      </c>
      <c r="D2135" s="3">
        <v>13</v>
      </c>
      <c r="E2135" s="3">
        <v>48</v>
      </c>
      <c r="F2135" s="3">
        <v>0</v>
      </c>
      <c r="G2135" s="3">
        <v>0</v>
      </c>
      <c r="H2135" s="3">
        <v>78</v>
      </c>
      <c r="I2135" s="42"/>
      <c r="J2135" s="42"/>
      <c r="K2135" s="3"/>
      <c r="L2135" s="3"/>
      <c r="M2135" s="3"/>
      <c r="N2135" s="3"/>
    </row>
    <row r="2136" spans="2:14" ht="32.1" customHeight="1" x14ac:dyDescent="0.25">
      <c r="B2136" s="44" t="str">
        <f>_xlfn.CONCAT( VLOOKUP(tbGemLevels[[#This Row],[Name]],tbGems[],MATCH("Prefix",tbGems[#Headers],0),FALSE),".",tbGemLevels[[#This Row],[Level]]," ",tbGemLevels[[#This Row],[Name]])</f>
        <v>6.14.363.14 Summon Phantasm Support</v>
      </c>
      <c r="C2136" s="35" t="s">
        <v>218</v>
      </c>
      <c r="D2136" s="3">
        <v>14</v>
      </c>
      <c r="E2136" s="3">
        <v>52</v>
      </c>
      <c r="F2136" s="3">
        <v>0</v>
      </c>
      <c r="G2136" s="3">
        <v>0</v>
      </c>
      <c r="H2136" s="3">
        <v>84</v>
      </c>
      <c r="I2136" s="42"/>
      <c r="J2136" s="42"/>
      <c r="K2136" s="3"/>
      <c r="L2136" s="3"/>
      <c r="M2136" s="3"/>
      <c r="N2136" s="3"/>
    </row>
    <row r="2137" spans="2:14" ht="32.1" customHeight="1" x14ac:dyDescent="0.25">
      <c r="B2137" s="44" t="str">
        <f>_xlfn.CONCAT( VLOOKUP(tbGemLevels[[#This Row],[Name]],tbGems[],MATCH("Prefix",tbGems[#Headers],0),FALSE),".",tbGemLevels[[#This Row],[Level]]," ",tbGemLevels[[#This Row],[Name]])</f>
        <v>6.14.363.15 Summon Phantasm Support</v>
      </c>
      <c r="C2137" s="35" t="s">
        <v>218</v>
      </c>
      <c r="D2137" s="3">
        <v>15</v>
      </c>
      <c r="E2137" s="3">
        <v>55</v>
      </c>
      <c r="F2137" s="3">
        <v>0</v>
      </c>
      <c r="G2137" s="3">
        <v>0</v>
      </c>
      <c r="H2137" s="3">
        <v>88</v>
      </c>
      <c r="I2137" s="42"/>
      <c r="J2137" s="42"/>
      <c r="K2137" s="3"/>
      <c r="L2137" s="3"/>
      <c r="M2137" s="3"/>
      <c r="N2137" s="3"/>
    </row>
    <row r="2138" spans="2:14" ht="32.1" customHeight="1" x14ac:dyDescent="0.25">
      <c r="B2138" s="44" t="str">
        <f>_xlfn.CONCAT( VLOOKUP(tbGemLevels[[#This Row],[Name]],tbGems[],MATCH("Prefix",tbGems[#Headers],0),FALSE),".",tbGemLevels[[#This Row],[Level]]," ",tbGemLevels[[#This Row],[Name]])</f>
        <v>6.14.363.16 Summon Phantasm Support</v>
      </c>
      <c r="C2138" s="35" t="s">
        <v>218</v>
      </c>
      <c r="D2138" s="3">
        <v>16</v>
      </c>
      <c r="E2138" s="3">
        <v>58</v>
      </c>
      <c r="F2138" s="3">
        <v>0</v>
      </c>
      <c r="G2138" s="3">
        <v>0</v>
      </c>
      <c r="H2138" s="3">
        <v>93</v>
      </c>
      <c r="I2138" s="42"/>
      <c r="J2138" s="42"/>
      <c r="K2138" s="3"/>
      <c r="L2138" s="3"/>
      <c r="M2138" s="3"/>
      <c r="N2138" s="3"/>
    </row>
    <row r="2139" spans="2:14" ht="32.1" customHeight="1" x14ac:dyDescent="0.25">
      <c r="B2139" s="44" t="str">
        <f>_xlfn.CONCAT( VLOOKUP(tbGemLevels[[#This Row],[Name]],tbGems[],MATCH("Prefix",tbGems[#Headers],0),FALSE),".",tbGemLevels[[#This Row],[Level]]," ",tbGemLevels[[#This Row],[Name]])</f>
        <v>6.14.363.17 Summon Phantasm Support</v>
      </c>
      <c r="C2139" s="35" t="s">
        <v>218</v>
      </c>
      <c r="D2139" s="3">
        <v>17</v>
      </c>
      <c r="E2139" s="3">
        <v>61</v>
      </c>
      <c r="F2139" s="3">
        <v>0</v>
      </c>
      <c r="G2139" s="3">
        <v>0</v>
      </c>
      <c r="H2139" s="3">
        <v>97</v>
      </c>
      <c r="I2139" s="42"/>
      <c r="J2139" s="42"/>
      <c r="K2139" s="3"/>
      <c r="L2139" s="3"/>
      <c r="M2139" s="3"/>
      <c r="N2139" s="3"/>
    </row>
    <row r="2140" spans="2:14" ht="32.1" customHeight="1" x14ac:dyDescent="0.25">
      <c r="B2140" s="44" t="str">
        <f>_xlfn.CONCAT( VLOOKUP(tbGemLevels[[#This Row],[Name]],tbGems[],MATCH("Prefix",tbGems[#Headers],0),FALSE),".",tbGemLevels[[#This Row],[Level]]," ",tbGemLevels[[#This Row],[Name]])</f>
        <v>6.14.363.18 Summon Phantasm Support</v>
      </c>
      <c r="C2140" s="35" t="s">
        <v>218</v>
      </c>
      <c r="D2140" s="3">
        <v>18</v>
      </c>
      <c r="E2140" s="3">
        <v>64</v>
      </c>
      <c r="F2140" s="3">
        <v>0</v>
      </c>
      <c r="G2140" s="3">
        <v>0</v>
      </c>
      <c r="H2140" s="3">
        <v>102</v>
      </c>
      <c r="I2140" s="42"/>
      <c r="J2140" s="42"/>
      <c r="K2140" s="3"/>
      <c r="L2140" s="3"/>
      <c r="M2140" s="3"/>
      <c r="N2140" s="3"/>
    </row>
    <row r="2141" spans="2:14" ht="32.1" customHeight="1" x14ac:dyDescent="0.25">
      <c r="B2141" s="44" t="str">
        <f>_xlfn.CONCAT( VLOOKUP(tbGemLevels[[#This Row],[Name]],tbGems[],MATCH("Prefix",tbGems[#Headers],0),FALSE),".",tbGemLevels[[#This Row],[Level]]," ",tbGemLevels[[#This Row],[Name]])</f>
        <v>6.14.363.19 Summon Phantasm Support</v>
      </c>
      <c r="C2141" s="35" t="s">
        <v>218</v>
      </c>
      <c r="D2141" s="3">
        <v>19</v>
      </c>
      <c r="E2141" s="3">
        <v>67</v>
      </c>
      <c r="F2141" s="3">
        <v>0</v>
      </c>
      <c r="G2141" s="3">
        <v>0</v>
      </c>
      <c r="H2141" s="3">
        <v>106</v>
      </c>
      <c r="I2141" s="42"/>
      <c r="J2141" s="42"/>
      <c r="K2141" s="3"/>
      <c r="L2141" s="3"/>
      <c r="M2141" s="3"/>
      <c r="N2141" s="3"/>
    </row>
    <row r="2142" spans="2:14" ht="32.1" customHeight="1" x14ac:dyDescent="0.25">
      <c r="B2142" s="44" t="str">
        <f>_xlfn.CONCAT( VLOOKUP(tbGemLevels[[#This Row],[Name]],tbGems[],MATCH("Prefix",tbGems[#Headers],0),FALSE),".",tbGemLevels[[#This Row],[Level]]," ",tbGemLevels[[#This Row],[Name]])</f>
        <v>6.14.363.20 Summon Phantasm Support</v>
      </c>
      <c r="C2142" s="35" t="s">
        <v>218</v>
      </c>
      <c r="D2142" s="3">
        <v>20</v>
      </c>
      <c r="E2142" s="3">
        <v>70</v>
      </c>
      <c r="F2142" s="3">
        <v>0</v>
      </c>
      <c r="G2142" s="3">
        <v>0</v>
      </c>
      <c r="H2142" s="3">
        <v>111</v>
      </c>
      <c r="I2142" s="42"/>
      <c r="J2142" s="42"/>
      <c r="K2142" s="3"/>
      <c r="L2142" s="3"/>
      <c r="M2142" s="3"/>
      <c r="N2142" s="3"/>
    </row>
    <row r="2143" spans="2:14" ht="32.1" customHeight="1" x14ac:dyDescent="0.25">
      <c r="B2143" s="44" t="str">
        <f>_xlfn.CONCAT( VLOOKUP(tbGemLevels[[#This Row],[Name]],tbGems[],MATCH("Prefix",tbGems[#Headers],0),FALSE),".",tbGemLevels[[#This Row],[Level]]," ",tbGemLevels[[#This Row],[Name]])</f>
        <v>6.14.363.21 Summon Phantasm Support</v>
      </c>
      <c r="C2143" s="35" t="s">
        <v>218</v>
      </c>
      <c r="D2143" s="3">
        <v>21</v>
      </c>
      <c r="E2143" s="3">
        <v>72</v>
      </c>
      <c r="F2143" s="3">
        <v>0</v>
      </c>
      <c r="G2143" s="3">
        <v>0</v>
      </c>
      <c r="H2143" s="3">
        <v>114</v>
      </c>
      <c r="J2143" s="4"/>
      <c r="K2143" s="3"/>
      <c r="L2143" s="3"/>
      <c r="M2143" s="3"/>
      <c r="N2143" s="3"/>
    </row>
    <row r="2144" spans="2:14" ht="32.1" customHeight="1" x14ac:dyDescent="0.25">
      <c r="B2144" s="44" t="str">
        <f>_xlfn.CONCAT( VLOOKUP(tbGemLevels[[#This Row],[Name]],tbGems[],MATCH("Prefix",tbGems[#Headers],0),FALSE),".",tbGemLevels[[#This Row],[Level]]," ",tbGemLevels[[#This Row],[Name]])</f>
        <v>6.14.363.22 Summon Phantasm Support</v>
      </c>
      <c r="C2144" s="35" t="s">
        <v>218</v>
      </c>
      <c r="D2144" s="3">
        <v>22</v>
      </c>
      <c r="E2144" s="3">
        <v>74</v>
      </c>
      <c r="F2144" s="3">
        <v>0</v>
      </c>
      <c r="G2144" s="3">
        <v>0</v>
      </c>
      <c r="H2144" s="3" t="s">
        <v>269</v>
      </c>
      <c r="J2144" s="4"/>
      <c r="K2144" s="3"/>
      <c r="L2144" s="3"/>
      <c r="M2144" s="3"/>
      <c r="N2144" s="3"/>
    </row>
    <row r="2145" spans="2:14" ht="32.1" customHeight="1" x14ac:dyDescent="0.25">
      <c r="B2145" s="44" t="str">
        <f>_xlfn.CONCAT( VLOOKUP(tbGemLevels[[#This Row],[Name]],tbGems[],MATCH("Prefix",tbGems[#Headers],0),FALSE),".",tbGemLevels[[#This Row],[Level]]," ",tbGemLevels[[#This Row],[Name]])</f>
        <v>6.14.363.23 Summon Phantasm Support</v>
      </c>
      <c r="C2145" s="35" t="s">
        <v>218</v>
      </c>
      <c r="D2145" s="3">
        <v>23</v>
      </c>
      <c r="E2145" s="3">
        <v>76</v>
      </c>
      <c r="F2145" s="3">
        <v>0</v>
      </c>
      <c r="G2145" s="3">
        <v>0</v>
      </c>
      <c r="H2145" s="3" t="s">
        <v>269</v>
      </c>
      <c r="J2145" s="4"/>
      <c r="K2145" s="3"/>
      <c r="L2145" s="3"/>
      <c r="M2145" s="3"/>
      <c r="N2145" s="3"/>
    </row>
    <row r="2146" spans="2:14" ht="32.1" customHeight="1" x14ac:dyDescent="0.25">
      <c r="B2146" s="44" t="str">
        <f>_xlfn.CONCAT( VLOOKUP(tbGemLevels[[#This Row],[Name]],tbGems[],MATCH("Prefix",tbGems[#Headers],0),FALSE),".",tbGemLevels[[#This Row],[Level]]," ",tbGemLevels[[#This Row],[Name]])</f>
        <v>6.14.363.24 Summon Phantasm Support</v>
      </c>
      <c r="C2146" s="35" t="s">
        <v>218</v>
      </c>
      <c r="D2146" s="3">
        <v>24</v>
      </c>
      <c r="E2146" s="3">
        <v>78</v>
      </c>
      <c r="F2146" s="3">
        <v>0</v>
      </c>
      <c r="G2146" s="3">
        <v>0</v>
      </c>
      <c r="H2146" s="3" t="s">
        <v>269</v>
      </c>
      <c r="J2146" s="4"/>
      <c r="K2146" s="3"/>
      <c r="L2146" s="3"/>
      <c r="M2146" s="3"/>
      <c r="N2146" s="3"/>
    </row>
    <row r="2147" spans="2:14" ht="32.1" customHeight="1" x14ac:dyDescent="0.25">
      <c r="B2147" s="44" t="str">
        <f>_xlfn.CONCAT( VLOOKUP(tbGemLevels[[#This Row],[Name]],tbGems[],MATCH("Prefix",tbGems[#Headers],0),FALSE),".",tbGemLevels[[#This Row],[Level]]," ",tbGemLevels[[#This Row],[Name]])</f>
        <v>6.14.363.25 Summon Phantasm Support</v>
      </c>
      <c r="C2147" s="35" t="s">
        <v>218</v>
      </c>
      <c r="D2147" s="3">
        <v>25</v>
      </c>
      <c r="E2147" s="3">
        <v>80</v>
      </c>
      <c r="F2147" s="3">
        <v>0</v>
      </c>
      <c r="G2147" s="3">
        <v>0</v>
      </c>
      <c r="H2147" s="3" t="s">
        <v>269</v>
      </c>
      <c r="J2147" s="4"/>
      <c r="K2147" s="3"/>
      <c r="L2147" s="3"/>
      <c r="M2147" s="3"/>
      <c r="N2147" s="3"/>
    </row>
    <row r="2148" spans="2:14" ht="32.1" customHeight="1" x14ac:dyDescent="0.25">
      <c r="B2148" s="44" t="str">
        <f>_xlfn.CONCAT( VLOOKUP(tbGemLevels[[#This Row],[Name]],tbGems[],MATCH("Prefix",tbGems[#Headers],0),FALSE),".",tbGemLevels[[#This Row],[Level]]," ",tbGemLevels[[#This Row],[Name]])</f>
        <v>6.14.363.26 Summon Phantasm Support</v>
      </c>
      <c r="C2148" s="35" t="s">
        <v>218</v>
      </c>
      <c r="D2148" s="3">
        <v>26</v>
      </c>
      <c r="E2148" s="3">
        <v>82</v>
      </c>
      <c r="F2148" s="3">
        <v>0</v>
      </c>
      <c r="G2148" s="3">
        <v>0</v>
      </c>
      <c r="H2148" s="3" t="s">
        <v>269</v>
      </c>
      <c r="J2148" s="4"/>
      <c r="K2148" s="3"/>
      <c r="L2148" s="3"/>
      <c r="M2148" s="3"/>
      <c r="N2148" s="3"/>
    </row>
    <row r="2149" spans="2:14" ht="32.1" customHeight="1" x14ac:dyDescent="0.25">
      <c r="B2149" s="44" t="str">
        <f>_xlfn.CONCAT( VLOOKUP(tbGemLevels[[#This Row],[Name]],tbGems[],MATCH("Prefix",tbGems[#Headers],0),FALSE),".",tbGemLevels[[#This Row],[Level]]," ",tbGemLevels[[#This Row],[Name]])</f>
        <v>6.14.363.27 Summon Phantasm Support</v>
      </c>
      <c r="C2149" s="35" t="s">
        <v>218</v>
      </c>
      <c r="D2149" s="3">
        <v>27</v>
      </c>
      <c r="E2149" s="3">
        <v>84</v>
      </c>
      <c r="F2149" s="3">
        <v>0</v>
      </c>
      <c r="G2149" s="3">
        <v>0</v>
      </c>
      <c r="H2149" s="3" t="s">
        <v>269</v>
      </c>
      <c r="J2149" s="4"/>
      <c r="K2149" s="3"/>
      <c r="L2149" s="3"/>
      <c r="M2149" s="3"/>
      <c r="N2149" s="3"/>
    </row>
    <row r="2150" spans="2:14" ht="32.1" customHeight="1" x14ac:dyDescent="0.25">
      <c r="B2150" s="44" t="str">
        <f>_xlfn.CONCAT( VLOOKUP(tbGemLevels[[#This Row],[Name]],tbGems[],MATCH("Prefix",tbGems[#Headers],0),FALSE),".",tbGemLevels[[#This Row],[Level]]," ",tbGemLevels[[#This Row],[Name]])</f>
        <v>6.14.363.28 Summon Phantasm Support</v>
      </c>
      <c r="C2150" s="35" t="s">
        <v>218</v>
      </c>
      <c r="D2150" s="3">
        <v>28</v>
      </c>
      <c r="E2150" s="3">
        <v>86</v>
      </c>
      <c r="F2150" s="3">
        <v>0</v>
      </c>
      <c r="G2150" s="3">
        <v>0</v>
      </c>
      <c r="H2150" s="3" t="s">
        <v>269</v>
      </c>
      <c r="J2150" s="4"/>
      <c r="K2150" s="3"/>
      <c r="L2150" s="3"/>
      <c r="M2150" s="3"/>
      <c r="N2150" s="3"/>
    </row>
    <row r="2151" spans="2:14" ht="32.1" customHeight="1" x14ac:dyDescent="0.25">
      <c r="B2151" s="44" t="str">
        <f>_xlfn.CONCAT( VLOOKUP(tbGemLevels[[#This Row],[Name]],tbGems[],MATCH("Prefix",tbGems[#Headers],0),FALSE),".",tbGemLevels[[#This Row],[Level]]," ",tbGemLevels[[#This Row],[Name]])</f>
        <v>6.14.363.29 Summon Phantasm Support</v>
      </c>
      <c r="C2151" s="35" t="s">
        <v>218</v>
      </c>
      <c r="D2151" s="3">
        <v>29</v>
      </c>
      <c r="E2151" s="3">
        <v>88</v>
      </c>
      <c r="F2151" s="3">
        <v>0</v>
      </c>
      <c r="G2151" s="3">
        <v>0</v>
      </c>
      <c r="H2151" s="3" t="s">
        <v>269</v>
      </c>
      <c r="J2151" s="4"/>
      <c r="K2151" s="3"/>
      <c r="L2151" s="3"/>
      <c r="M2151" s="3"/>
      <c r="N2151" s="3"/>
    </row>
    <row r="2152" spans="2:14" ht="32.1" customHeight="1" x14ac:dyDescent="0.25">
      <c r="B2152" s="44" t="str">
        <f>_xlfn.CONCAT( VLOOKUP(tbGemLevels[[#This Row],[Name]],tbGems[],MATCH("Prefix",tbGems[#Headers],0),FALSE),".",tbGemLevels[[#This Row],[Level]]," ",tbGemLevels[[#This Row],[Name]])</f>
        <v>6.14.363.30 Summon Phantasm Support</v>
      </c>
      <c r="C2152" s="35" t="s">
        <v>218</v>
      </c>
      <c r="D2152" s="3">
        <v>30</v>
      </c>
      <c r="E2152" s="3">
        <v>90</v>
      </c>
      <c r="F2152" s="3">
        <v>0</v>
      </c>
      <c r="G2152" s="3">
        <v>0</v>
      </c>
      <c r="H2152" s="3" t="s">
        <v>269</v>
      </c>
      <c r="J2152" s="4"/>
      <c r="K2152" s="3"/>
      <c r="L2152" s="3"/>
      <c r="M2152" s="3"/>
      <c r="N2152" s="3"/>
    </row>
    <row r="2153" spans="2:14" ht="32.1" customHeight="1" x14ac:dyDescent="0.25">
      <c r="B2153" s="44" t="str">
        <f>_xlfn.CONCAT( VLOOKUP(tbGemLevels[[#This Row],[Name]],tbGems[],MATCH("Prefix",tbGems[#Headers],0),FALSE),".",tbGemLevels[[#This Row],[Level]]," ",tbGemLevels[[#This Row],[Name]])</f>
        <v>6.14.363.31 Summon Phantasm Support</v>
      </c>
      <c r="C2153" s="35" t="s">
        <v>218</v>
      </c>
      <c r="D2153" s="3">
        <v>31</v>
      </c>
      <c r="E2153" s="3">
        <v>91</v>
      </c>
      <c r="F2153" s="3">
        <v>0</v>
      </c>
      <c r="G2153" s="3">
        <v>0</v>
      </c>
      <c r="H2153" s="3" t="s">
        <v>269</v>
      </c>
      <c r="J2153" s="4"/>
      <c r="K2153" s="3"/>
      <c r="L2153" s="3"/>
      <c r="M2153" s="3"/>
      <c r="N2153" s="3"/>
    </row>
    <row r="2154" spans="2:14" ht="32.1" customHeight="1" x14ac:dyDescent="0.25">
      <c r="B2154" s="44" t="str">
        <f>_xlfn.CONCAT( VLOOKUP(tbGemLevels[[#This Row],[Name]],tbGems[],MATCH("Prefix",tbGems[#Headers],0),FALSE),".",tbGemLevels[[#This Row],[Level]]," ",tbGemLevels[[#This Row],[Name]])</f>
        <v>6.14.363.32 Summon Phantasm Support</v>
      </c>
      <c r="C2154" s="35" t="s">
        <v>218</v>
      </c>
      <c r="D2154" s="3">
        <v>32</v>
      </c>
      <c r="E2154" s="3">
        <v>92</v>
      </c>
      <c r="F2154" s="3">
        <v>0</v>
      </c>
      <c r="G2154" s="3">
        <v>0</v>
      </c>
      <c r="H2154" s="3" t="s">
        <v>269</v>
      </c>
      <c r="J2154" s="4"/>
      <c r="K2154" s="3"/>
      <c r="L2154" s="3"/>
      <c r="M2154" s="3"/>
      <c r="N2154" s="3"/>
    </row>
    <row r="2155" spans="2:14" ht="32.1" customHeight="1" x14ac:dyDescent="0.25">
      <c r="B2155" s="44" t="str">
        <f>_xlfn.CONCAT( VLOOKUP(tbGemLevels[[#This Row],[Name]],tbGems[],MATCH("Prefix",tbGems[#Headers],0),FALSE),".",tbGemLevels[[#This Row],[Level]]," ",tbGemLevels[[#This Row],[Name]])</f>
        <v>6.14.363.33 Summon Phantasm Support</v>
      </c>
      <c r="C2155" s="35" t="s">
        <v>218</v>
      </c>
      <c r="D2155" s="3">
        <v>33</v>
      </c>
      <c r="E2155" s="3">
        <v>93</v>
      </c>
      <c r="F2155" s="3">
        <v>0</v>
      </c>
      <c r="G2155" s="3">
        <v>0</v>
      </c>
      <c r="H2155" s="3" t="s">
        <v>269</v>
      </c>
      <c r="J2155" s="4"/>
      <c r="K2155" s="3"/>
      <c r="L2155" s="3"/>
      <c r="M2155" s="3"/>
      <c r="N2155" s="3"/>
    </row>
    <row r="2156" spans="2:14" ht="32.1" customHeight="1" x14ac:dyDescent="0.25">
      <c r="B2156" s="44" t="str">
        <f>_xlfn.CONCAT( VLOOKUP(tbGemLevels[[#This Row],[Name]],tbGems[],MATCH("Prefix",tbGems[#Headers],0),FALSE),".",tbGemLevels[[#This Row],[Level]]," ",tbGemLevels[[#This Row],[Name]])</f>
        <v>6.14.363.34 Summon Phantasm Support</v>
      </c>
      <c r="C2156" s="35" t="s">
        <v>218</v>
      </c>
      <c r="D2156" s="3">
        <v>34</v>
      </c>
      <c r="E2156" s="3">
        <v>94</v>
      </c>
      <c r="F2156" s="3">
        <v>0</v>
      </c>
      <c r="G2156" s="3">
        <v>0</v>
      </c>
      <c r="H2156" s="3" t="s">
        <v>269</v>
      </c>
      <c r="J2156" s="4"/>
      <c r="K2156" s="3"/>
      <c r="L2156" s="3"/>
      <c r="M2156" s="3"/>
      <c r="N2156" s="3"/>
    </row>
    <row r="2157" spans="2:14" ht="32.1" customHeight="1" x14ac:dyDescent="0.25">
      <c r="B2157" s="44" t="str">
        <f>_xlfn.CONCAT( VLOOKUP(tbGemLevels[[#This Row],[Name]],tbGems[],MATCH("Prefix",tbGems[#Headers],0),FALSE),".",tbGemLevels[[#This Row],[Level]]," ",tbGemLevels[[#This Row],[Name]])</f>
        <v>6.14.363.35 Summon Phantasm Support</v>
      </c>
      <c r="C2157" s="35" t="s">
        <v>218</v>
      </c>
      <c r="D2157" s="3">
        <v>35</v>
      </c>
      <c r="E2157" s="3">
        <v>95</v>
      </c>
      <c r="F2157" s="3">
        <v>0</v>
      </c>
      <c r="G2157" s="3">
        <v>0</v>
      </c>
      <c r="H2157" s="3" t="s">
        <v>269</v>
      </c>
      <c r="J2157" s="4"/>
      <c r="K2157" s="3"/>
      <c r="L2157" s="3"/>
      <c r="M2157" s="3"/>
      <c r="N2157" s="3"/>
    </row>
    <row r="2158" spans="2:14" ht="32.1" customHeight="1" x14ac:dyDescent="0.25">
      <c r="B2158" s="44" t="str">
        <f>_xlfn.CONCAT( VLOOKUP(tbGemLevels[[#This Row],[Name]],tbGems[],MATCH("Prefix",tbGems[#Headers],0),FALSE),".",tbGemLevels[[#This Row],[Level]]," ",tbGemLevels[[#This Row],[Name]])</f>
        <v>6.14.363.36 Summon Phantasm Support</v>
      </c>
      <c r="C2158" s="35" t="s">
        <v>218</v>
      </c>
      <c r="D2158" s="3">
        <v>36</v>
      </c>
      <c r="E2158" s="3">
        <v>96</v>
      </c>
      <c r="F2158" s="3">
        <v>0</v>
      </c>
      <c r="G2158" s="3">
        <v>0</v>
      </c>
      <c r="H2158" s="3" t="s">
        <v>269</v>
      </c>
      <c r="J2158" s="4"/>
      <c r="K2158" s="3"/>
      <c r="L2158" s="3"/>
      <c r="M2158" s="3"/>
      <c r="N2158" s="3"/>
    </row>
    <row r="2159" spans="2:14" ht="32.1" customHeight="1" x14ac:dyDescent="0.25">
      <c r="B2159" s="44" t="str">
        <f>_xlfn.CONCAT( VLOOKUP(tbGemLevels[[#This Row],[Name]],tbGems[],MATCH("Prefix",tbGems[#Headers],0),FALSE),".",tbGemLevels[[#This Row],[Level]]," ",tbGemLevels[[#This Row],[Name]])</f>
        <v>6.14.363.37 Summon Phantasm Support</v>
      </c>
      <c r="C2159" s="35" t="s">
        <v>218</v>
      </c>
      <c r="D2159" s="3">
        <v>37</v>
      </c>
      <c r="E2159" s="3">
        <v>97</v>
      </c>
      <c r="F2159" s="3">
        <v>0</v>
      </c>
      <c r="G2159" s="3">
        <v>0</v>
      </c>
      <c r="H2159" s="3" t="s">
        <v>269</v>
      </c>
      <c r="J2159" s="4"/>
      <c r="K2159" s="3"/>
      <c r="L2159" s="3"/>
      <c r="M2159" s="3"/>
      <c r="N2159" s="3"/>
    </row>
    <row r="2160" spans="2:14" ht="32.1" customHeight="1" x14ac:dyDescent="0.25">
      <c r="B2160" s="44" t="str">
        <f>_xlfn.CONCAT( VLOOKUP(tbGemLevels[[#This Row],[Name]],tbGems[],MATCH("Prefix",tbGems[#Headers],0),FALSE),".",tbGemLevels[[#This Row],[Level]]," ",tbGemLevels[[#This Row],[Name]])</f>
        <v>6.14.363.38 Summon Phantasm Support</v>
      </c>
      <c r="C2160" s="35" t="s">
        <v>218</v>
      </c>
      <c r="D2160" s="3">
        <v>38</v>
      </c>
      <c r="E2160" s="3">
        <v>98</v>
      </c>
      <c r="F2160" s="3">
        <v>0</v>
      </c>
      <c r="G2160" s="3">
        <v>0</v>
      </c>
      <c r="H2160" s="3" t="s">
        <v>269</v>
      </c>
      <c r="J2160" s="4"/>
      <c r="K2160" s="3"/>
      <c r="L2160" s="3"/>
      <c r="M2160" s="3"/>
      <c r="N2160" s="3"/>
    </row>
    <row r="2161" spans="2:14" ht="32.1" customHeight="1" x14ac:dyDescent="0.25">
      <c r="B2161" s="44" t="str">
        <f>_xlfn.CONCAT( VLOOKUP(tbGemLevels[[#This Row],[Name]],tbGems[],MATCH("Prefix",tbGems[#Headers],0),FALSE),".",tbGemLevels[[#This Row],[Level]]," ",tbGemLevels[[#This Row],[Name]])</f>
        <v>6.14.363.39 Summon Phantasm Support</v>
      </c>
      <c r="C2161" s="35" t="s">
        <v>218</v>
      </c>
      <c r="D2161" s="3">
        <v>39</v>
      </c>
      <c r="E2161" s="3">
        <v>99</v>
      </c>
      <c r="F2161" s="3">
        <v>0</v>
      </c>
      <c r="G2161" s="3">
        <v>0</v>
      </c>
      <c r="H2161" s="3" t="s">
        <v>269</v>
      </c>
      <c r="J2161" s="4"/>
      <c r="K2161" s="3"/>
      <c r="L2161" s="3"/>
      <c r="M2161" s="3"/>
      <c r="N2161" s="3"/>
    </row>
    <row r="2162" spans="2:14" ht="32.1" customHeight="1" x14ac:dyDescent="0.25">
      <c r="B2162" s="44" t="str">
        <f>_xlfn.CONCAT( VLOOKUP(tbGemLevels[[#This Row],[Name]],tbGems[],MATCH("Prefix",tbGems[#Headers],0),FALSE),".",tbGemLevels[[#This Row],[Level]]," ",tbGemLevels[[#This Row],[Name]])</f>
        <v>6.14.363.40 Summon Phantasm Support</v>
      </c>
      <c r="C2162" s="35" t="s">
        <v>218</v>
      </c>
      <c r="D2162" s="3">
        <v>40</v>
      </c>
      <c r="E2162" s="3">
        <v>100</v>
      </c>
      <c r="F2162" s="3">
        <v>0</v>
      </c>
      <c r="G2162" s="3">
        <v>0</v>
      </c>
      <c r="H2162" s="3" t="s">
        <v>269</v>
      </c>
      <c r="J2162" s="4"/>
      <c r="K2162" s="3"/>
      <c r="L2162" s="3"/>
      <c r="M2162" s="3"/>
      <c r="N2162" s="3"/>
    </row>
    <row r="2163" spans="2:14" ht="32.1" customHeight="1" x14ac:dyDescent="0.25">
      <c r="B2163" s="44" t="str">
        <f>_xlfn.CONCAT( VLOOKUP(tbGemLevels[[#This Row],[Name]],tbGems[],MATCH("Prefix",tbGems[#Headers],0),FALSE),".",tbGemLevels[[#This Row],[Level]]," ",tbGemLevels[[#This Row],[Name]])</f>
        <v>6.14.264.1 Malevolence</v>
      </c>
      <c r="C2163" s="2" t="s">
        <v>918</v>
      </c>
      <c r="D2163" s="3">
        <v>1</v>
      </c>
      <c r="E2163" s="3">
        <v>24</v>
      </c>
      <c r="F2163" s="3">
        <v>0</v>
      </c>
      <c r="G2163" s="3">
        <v>25</v>
      </c>
      <c r="H2163" s="3">
        <v>37</v>
      </c>
      <c r="I2163" s="20"/>
      <c r="J2163" s="4"/>
      <c r="K2163" s="3"/>
      <c r="L2163" s="3"/>
      <c r="M2163" s="3"/>
      <c r="N2163" s="3"/>
    </row>
    <row r="2164" spans="2:14" ht="32.1" customHeight="1" x14ac:dyDescent="0.25">
      <c r="B2164" s="44" t="str">
        <f>_xlfn.CONCAT( VLOOKUP(tbGemLevels[[#This Row],[Name]],tbGems[],MATCH("Prefix",tbGems[#Headers],0),FALSE),".",tbGemLevels[[#This Row],[Level]]," ",tbGemLevels[[#This Row],[Name]])</f>
        <v>6.14.264.2 Malevolence</v>
      </c>
      <c r="C2164" s="2" t="s">
        <v>918</v>
      </c>
      <c r="D2164" s="3">
        <v>2</v>
      </c>
      <c r="E2164" s="3">
        <v>27</v>
      </c>
      <c r="F2164" s="3">
        <v>0</v>
      </c>
      <c r="G2164" s="3">
        <v>28</v>
      </c>
      <c r="H2164" s="3">
        <v>41</v>
      </c>
      <c r="I2164" s="20"/>
      <c r="J2164" s="4"/>
      <c r="K2164" s="42"/>
      <c r="L2164" s="42"/>
      <c r="M2164" s="3"/>
      <c r="N2164" s="3"/>
    </row>
    <row r="2165" spans="2:14" ht="32.1" customHeight="1" x14ac:dyDescent="0.25">
      <c r="B2165" s="44" t="str">
        <f>_xlfn.CONCAT( VLOOKUP(tbGemLevels[[#This Row],[Name]],tbGems[],MATCH("Prefix",tbGems[#Headers],0),FALSE),".",tbGemLevels[[#This Row],[Level]]," ",tbGemLevels[[#This Row],[Name]])</f>
        <v>6.14.264.3 Malevolence</v>
      </c>
      <c r="C2165" s="2" t="s">
        <v>918</v>
      </c>
      <c r="D2165" s="3">
        <v>3</v>
      </c>
      <c r="E2165" s="3">
        <v>30</v>
      </c>
      <c r="F2165" s="3">
        <v>0</v>
      </c>
      <c r="G2165" s="3">
        <v>31</v>
      </c>
      <c r="H2165" s="3">
        <v>45</v>
      </c>
      <c r="I2165" s="20"/>
      <c r="J2165" s="4"/>
      <c r="K2165" s="42"/>
      <c r="L2165" s="42"/>
      <c r="M2165" s="3"/>
      <c r="N2165" s="3"/>
    </row>
    <row r="2166" spans="2:14" ht="32.1" customHeight="1" x14ac:dyDescent="0.25">
      <c r="B2166" s="44" t="str">
        <f>_xlfn.CONCAT( VLOOKUP(tbGemLevels[[#This Row],[Name]],tbGems[],MATCH("Prefix",tbGems[#Headers],0),FALSE),".",tbGemLevels[[#This Row],[Level]]," ",tbGemLevels[[#This Row],[Name]])</f>
        <v>6.14.264.4 Malevolence</v>
      </c>
      <c r="C2166" s="2" t="s">
        <v>918</v>
      </c>
      <c r="D2166" s="3">
        <v>4</v>
      </c>
      <c r="E2166" s="3">
        <v>33</v>
      </c>
      <c r="F2166" s="3">
        <v>0</v>
      </c>
      <c r="G2166" s="3">
        <v>34</v>
      </c>
      <c r="H2166" s="3">
        <v>49</v>
      </c>
      <c r="I2166" s="20"/>
      <c r="J2166" s="4"/>
      <c r="K2166" s="42"/>
      <c r="L2166" s="42"/>
      <c r="M2166" s="3"/>
      <c r="N2166" s="3"/>
    </row>
    <row r="2167" spans="2:14" ht="32.1" customHeight="1" x14ac:dyDescent="0.25">
      <c r="B2167" s="44" t="str">
        <f>_xlfn.CONCAT( VLOOKUP(tbGemLevels[[#This Row],[Name]],tbGems[],MATCH("Prefix",tbGems[#Headers],0),FALSE),".",tbGemLevels[[#This Row],[Level]]," ",tbGemLevels[[#This Row],[Name]])</f>
        <v>6.14.264.5 Malevolence</v>
      </c>
      <c r="C2167" s="2" t="s">
        <v>918</v>
      </c>
      <c r="D2167" s="3">
        <v>5</v>
      </c>
      <c r="E2167" s="3">
        <v>36</v>
      </c>
      <c r="F2167" s="3">
        <v>0</v>
      </c>
      <c r="G2167" s="3">
        <v>36</v>
      </c>
      <c r="H2167" s="3">
        <v>52</v>
      </c>
      <c r="I2167" s="20"/>
      <c r="J2167" s="4"/>
      <c r="K2167" s="42"/>
      <c r="L2167" s="42"/>
      <c r="M2167" s="3"/>
      <c r="N2167" s="3"/>
    </row>
    <row r="2168" spans="2:14" ht="32.1" customHeight="1" x14ac:dyDescent="0.25">
      <c r="B2168" s="44" t="str">
        <f>_xlfn.CONCAT( VLOOKUP(tbGemLevels[[#This Row],[Name]],tbGems[],MATCH("Prefix",tbGems[#Headers],0),FALSE),".",tbGemLevels[[#This Row],[Level]]," ",tbGemLevels[[#This Row],[Name]])</f>
        <v>6.14.264.6 Malevolence</v>
      </c>
      <c r="C2168" s="2" t="s">
        <v>918</v>
      </c>
      <c r="D2168" s="3">
        <v>6</v>
      </c>
      <c r="E2168" s="3">
        <v>39</v>
      </c>
      <c r="F2168" s="3">
        <v>0</v>
      </c>
      <c r="G2168" s="3">
        <v>39</v>
      </c>
      <c r="H2168" s="3">
        <v>56</v>
      </c>
      <c r="I2168" s="20"/>
      <c r="J2168" s="4"/>
      <c r="K2168" s="42"/>
      <c r="L2168" s="42"/>
      <c r="M2168" s="3"/>
      <c r="N2168" s="3"/>
    </row>
    <row r="2169" spans="2:14" ht="32.1" customHeight="1" x14ac:dyDescent="0.25">
      <c r="B2169" s="44" t="str">
        <f>_xlfn.CONCAT( VLOOKUP(tbGemLevels[[#This Row],[Name]],tbGems[],MATCH("Prefix",tbGems[#Headers],0),FALSE),".",tbGemLevels[[#This Row],[Level]]," ",tbGemLevels[[#This Row],[Name]])</f>
        <v>6.14.264.7 Malevolence</v>
      </c>
      <c r="C2169" s="2" t="s">
        <v>918</v>
      </c>
      <c r="D2169" s="3">
        <v>7</v>
      </c>
      <c r="E2169" s="3">
        <v>42</v>
      </c>
      <c r="F2169" s="3">
        <v>0</v>
      </c>
      <c r="G2169" s="3">
        <v>42</v>
      </c>
      <c r="H2169" s="3">
        <v>60</v>
      </c>
      <c r="I2169" s="20"/>
      <c r="J2169" s="4"/>
      <c r="K2169" s="42"/>
      <c r="L2169" s="42"/>
      <c r="M2169" s="3"/>
      <c r="N2169" s="3"/>
    </row>
    <row r="2170" spans="2:14" ht="32.1" customHeight="1" x14ac:dyDescent="0.25">
      <c r="B2170" s="44" t="str">
        <f>_xlfn.CONCAT( VLOOKUP(tbGemLevels[[#This Row],[Name]],tbGems[],MATCH("Prefix",tbGems[#Headers],0),FALSE),".",tbGemLevels[[#This Row],[Level]]," ",tbGemLevels[[#This Row],[Name]])</f>
        <v>6.14.264.8 Malevolence</v>
      </c>
      <c r="C2170" s="2" t="s">
        <v>918</v>
      </c>
      <c r="D2170" s="3">
        <v>8</v>
      </c>
      <c r="E2170" s="3">
        <v>45</v>
      </c>
      <c r="F2170" s="3">
        <v>0</v>
      </c>
      <c r="G2170" s="3">
        <v>45</v>
      </c>
      <c r="H2170" s="3">
        <v>64</v>
      </c>
      <c r="I2170" s="20"/>
      <c r="J2170" s="4"/>
      <c r="K2170" s="42"/>
      <c r="L2170" s="42"/>
      <c r="M2170" s="3"/>
      <c r="N2170" s="3"/>
    </row>
    <row r="2171" spans="2:14" ht="32.1" customHeight="1" x14ac:dyDescent="0.25">
      <c r="B2171" s="44" t="str">
        <f>_xlfn.CONCAT( VLOOKUP(tbGemLevels[[#This Row],[Name]],tbGems[],MATCH("Prefix",tbGems[#Headers],0),FALSE),".",tbGemLevels[[#This Row],[Level]]," ",tbGemLevels[[#This Row],[Name]])</f>
        <v>6.14.264.9 Malevolence</v>
      </c>
      <c r="C2171" s="2" t="s">
        <v>918</v>
      </c>
      <c r="D2171" s="3">
        <v>9</v>
      </c>
      <c r="E2171" s="3">
        <v>48</v>
      </c>
      <c r="F2171" s="3">
        <v>0</v>
      </c>
      <c r="G2171" s="3">
        <v>48</v>
      </c>
      <c r="H2171" s="3">
        <v>68</v>
      </c>
      <c r="I2171" s="20"/>
      <c r="J2171" s="4"/>
      <c r="K2171" s="42"/>
      <c r="L2171" s="42"/>
      <c r="M2171" s="3"/>
      <c r="N2171" s="3"/>
    </row>
    <row r="2172" spans="2:14" ht="32.1" customHeight="1" x14ac:dyDescent="0.25">
      <c r="B2172" s="44" t="str">
        <f>_xlfn.CONCAT( VLOOKUP(tbGemLevels[[#This Row],[Name]],tbGems[],MATCH("Prefix",tbGems[#Headers],0),FALSE),".",tbGemLevels[[#This Row],[Level]]," ",tbGemLevels[[#This Row],[Name]])</f>
        <v>6.14.264.10 Malevolence</v>
      </c>
      <c r="C2172" s="2" t="s">
        <v>918</v>
      </c>
      <c r="D2172" s="3">
        <v>10</v>
      </c>
      <c r="E2172" s="3">
        <v>50</v>
      </c>
      <c r="F2172" s="3">
        <v>0</v>
      </c>
      <c r="G2172" s="3">
        <v>49</v>
      </c>
      <c r="H2172" s="3">
        <v>71</v>
      </c>
      <c r="I2172" s="20"/>
      <c r="J2172" s="4"/>
      <c r="K2172" s="42"/>
      <c r="L2172" s="42"/>
      <c r="M2172" s="3"/>
      <c r="N2172" s="3"/>
    </row>
    <row r="2173" spans="2:14" ht="32.1" customHeight="1" x14ac:dyDescent="0.25">
      <c r="B2173" s="44" t="str">
        <f>_xlfn.CONCAT( VLOOKUP(tbGemLevels[[#This Row],[Name]],tbGems[],MATCH("Prefix",tbGems[#Headers],0),FALSE),".",tbGemLevels[[#This Row],[Level]]," ",tbGemLevels[[#This Row],[Name]])</f>
        <v>6.14.264.11 Malevolence</v>
      </c>
      <c r="C2173" s="2" t="s">
        <v>918</v>
      </c>
      <c r="D2173" s="3">
        <v>11</v>
      </c>
      <c r="E2173" s="3">
        <v>52</v>
      </c>
      <c r="F2173" s="3">
        <v>0</v>
      </c>
      <c r="G2173" s="3">
        <v>51</v>
      </c>
      <c r="H2173" s="3">
        <v>74</v>
      </c>
      <c r="I2173" s="20"/>
      <c r="J2173" s="4"/>
      <c r="K2173" s="42"/>
      <c r="L2173" s="42"/>
      <c r="M2173" s="3"/>
      <c r="N2173" s="3"/>
    </row>
    <row r="2174" spans="2:14" ht="32.1" customHeight="1" x14ac:dyDescent="0.25">
      <c r="B2174" s="44" t="str">
        <f>_xlfn.CONCAT( VLOOKUP(tbGemLevels[[#This Row],[Name]],tbGems[],MATCH("Prefix",tbGems[#Headers],0),FALSE),".",tbGemLevels[[#This Row],[Level]]," ",tbGemLevels[[#This Row],[Name]])</f>
        <v>6.14.264.12 Malevolence</v>
      </c>
      <c r="C2174" s="2" t="s">
        <v>918</v>
      </c>
      <c r="D2174" s="3">
        <v>12</v>
      </c>
      <c r="E2174" s="3">
        <v>54</v>
      </c>
      <c r="F2174" s="3">
        <v>0</v>
      </c>
      <c r="G2174" s="3">
        <v>53</v>
      </c>
      <c r="H2174" s="3">
        <v>76</v>
      </c>
      <c r="I2174" s="20"/>
      <c r="J2174" s="4"/>
      <c r="K2174" s="42"/>
      <c r="L2174" s="42"/>
      <c r="M2174" s="3"/>
      <c r="N2174" s="3"/>
    </row>
    <row r="2175" spans="2:14" ht="32.1" customHeight="1" x14ac:dyDescent="0.25">
      <c r="B2175" s="44" t="str">
        <f>_xlfn.CONCAT( VLOOKUP(tbGemLevels[[#This Row],[Name]],tbGems[],MATCH("Prefix",tbGems[#Headers],0),FALSE),".",tbGemLevels[[#This Row],[Level]]," ",tbGemLevels[[#This Row],[Name]])</f>
        <v>6.14.264.13 Malevolence</v>
      </c>
      <c r="C2175" s="2" t="s">
        <v>918</v>
      </c>
      <c r="D2175" s="3">
        <v>13</v>
      </c>
      <c r="E2175" s="3">
        <v>56</v>
      </c>
      <c r="F2175" s="3">
        <v>0</v>
      </c>
      <c r="G2175" s="3">
        <v>55</v>
      </c>
      <c r="H2175" s="3">
        <v>79</v>
      </c>
      <c r="I2175" s="20"/>
      <c r="J2175" s="4"/>
      <c r="K2175" s="42"/>
      <c r="L2175" s="42"/>
      <c r="M2175" s="3"/>
      <c r="N2175" s="3"/>
    </row>
    <row r="2176" spans="2:14" ht="32.1" customHeight="1" x14ac:dyDescent="0.25">
      <c r="B2176" s="44" t="str">
        <f>_xlfn.CONCAT( VLOOKUP(tbGemLevels[[#This Row],[Name]],tbGems[],MATCH("Prefix",tbGems[#Headers],0),FALSE),".",tbGemLevels[[#This Row],[Level]]," ",tbGemLevels[[#This Row],[Name]])</f>
        <v>6.14.264.14 Malevolence</v>
      </c>
      <c r="C2176" s="2" t="s">
        <v>918</v>
      </c>
      <c r="D2176" s="3">
        <v>14</v>
      </c>
      <c r="E2176" s="3">
        <v>58</v>
      </c>
      <c r="F2176" s="3">
        <v>0</v>
      </c>
      <c r="G2176" s="3">
        <v>57</v>
      </c>
      <c r="H2176" s="3">
        <v>82</v>
      </c>
      <c r="I2176" s="20"/>
      <c r="J2176" s="4"/>
      <c r="K2176" s="42"/>
      <c r="L2176" s="42"/>
      <c r="M2176" s="3"/>
      <c r="N2176" s="3"/>
    </row>
    <row r="2177" spans="2:14" ht="32.1" customHeight="1" x14ac:dyDescent="0.25">
      <c r="B2177" s="44" t="str">
        <f>_xlfn.CONCAT( VLOOKUP(tbGemLevels[[#This Row],[Name]],tbGems[],MATCH("Prefix",tbGems[#Headers],0),FALSE),".",tbGemLevels[[#This Row],[Level]]," ",tbGemLevels[[#This Row],[Name]])</f>
        <v>6.14.264.15 Malevolence</v>
      </c>
      <c r="C2177" s="2" t="s">
        <v>918</v>
      </c>
      <c r="D2177" s="3">
        <v>15</v>
      </c>
      <c r="E2177" s="3">
        <v>60</v>
      </c>
      <c r="F2177" s="3">
        <v>0</v>
      </c>
      <c r="G2177" s="3">
        <v>59</v>
      </c>
      <c r="H2177" s="3">
        <v>84</v>
      </c>
      <c r="I2177" s="20"/>
      <c r="J2177" s="4"/>
      <c r="K2177" s="42"/>
      <c r="L2177" s="42"/>
      <c r="M2177" s="3"/>
      <c r="N2177" s="3"/>
    </row>
    <row r="2178" spans="2:14" ht="32.1" customHeight="1" x14ac:dyDescent="0.25">
      <c r="B2178" s="44" t="str">
        <f>_xlfn.CONCAT( VLOOKUP(tbGemLevels[[#This Row],[Name]],tbGems[],MATCH("Prefix",tbGems[#Headers],0),FALSE),".",tbGemLevels[[#This Row],[Level]]," ",tbGemLevels[[#This Row],[Name]])</f>
        <v>6.14.264.16 Malevolence</v>
      </c>
      <c r="C2178" s="2" t="s">
        <v>918</v>
      </c>
      <c r="D2178" s="3">
        <v>16</v>
      </c>
      <c r="E2178" s="3">
        <v>62</v>
      </c>
      <c r="F2178" s="3">
        <v>0</v>
      </c>
      <c r="G2178" s="3">
        <v>60</v>
      </c>
      <c r="H2178" s="3">
        <v>87</v>
      </c>
      <c r="I2178" s="20"/>
      <c r="J2178" s="4"/>
      <c r="K2178" s="42"/>
      <c r="L2178" s="42"/>
      <c r="M2178" s="3"/>
      <c r="N2178" s="3"/>
    </row>
    <row r="2179" spans="2:14" ht="32.1" customHeight="1" x14ac:dyDescent="0.25">
      <c r="B2179" s="44" t="str">
        <f>_xlfn.CONCAT( VLOOKUP(tbGemLevels[[#This Row],[Name]],tbGems[],MATCH("Prefix",tbGems[#Headers],0),FALSE),".",tbGemLevels[[#This Row],[Level]]," ",tbGemLevels[[#This Row],[Name]])</f>
        <v>6.14.264.17 Malevolence</v>
      </c>
      <c r="C2179" s="2" t="s">
        <v>918</v>
      </c>
      <c r="D2179" s="3">
        <v>17</v>
      </c>
      <c r="E2179" s="3">
        <v>64</v>
      </c>
      <c r="F2179" s="3">
        <v>0</v>
      </c>
      <c r="G2179" s="3">
        <v>62</v>
      </c>
      <c r="H2179" s="3">
        <v>90</v>
      </c>
      <c r="I2179" s="20"/>
      <c r="J2179" s="4"/>
      <c r="K2179" s="42"/>
      <c r="L2179" s="42"/>
      <c r="M2179" s="3"/>
      <c r="N2179" s="3"/>
    </row>
    <row r="2180" spans="2:14" ht="32.1" customHeight="1" x14ac:dyDescent="0.25">
      <c r="B2180" s="44" t="str">
        <f>_xlfn.CONCAT( VLOOKUP(tbGemLevels[[#This Row],[Name]],tbGems[],MATCH("Prefix",tbGems[#Headers],0),FALSE),".",tbGemLevels[[#This Row],[Level]]," ",tbGemLevels[[#This Row],[Name]])</f>
        <v>6.14.264.18 Malevolence</v>
      </c>
      <c r="C2180" s="2" t="s">
        <v>918</v>
      </c>
      <c r="D2180" s="3">
        <v>18</v>
      </c>
      <c r="E2180" s="3">
        <v>66</v>
      </c>
      <c r="F2180" s="3">
        <v>0</v>
      </c>
      <c r="G2180" s="3">
        <v>64</v>
      </c>
      <c r="H2180" s="3">
        <v>92</v>
      </c>
      <c r="I2180" s="20"/>
      <c r="J2180" s="4"/>
      <c r="K2180" s="42"/>
      <c r="L2180" s="42"/>
      <c r="M2180" s="3"/>
      <c r="N2180" s="3"/>
    </row>
    <row r="2181" spans="2:14" ht="32.1" customHeight="1" x14ac:dyDescent="0.25">
      <c r="B2181" s="44" t="str">
        <f>_xlfn.CONCAT( VLOOKUP(tbGemLevels[[#This Row],[Name]],tbGems[],MATCH("Prefix",tbGems[#Headers],0),FALSE),".",tbGemLevels[[#This Row],[Level]]," ",tbGemLevels[[#This Row],[Name]])</f>
        <v>6.14.264.19 Malevolence</v>
      </c>
      <c r="C2181" s="2" t="s">
        <v>918</v>
      </c>
      <c r="D2181" s="3">
        <v>19</v>
      </c>
      <c r="E2181" s="3">
        <v>68</v>
      </c>
      <c r="F2181" s="3">
        <v>0</v>
      </c>
      <c r="G2181" s="3">
        <v>66</v>
      </c>
      <c r="H2181" s="3">
        <v>95</v>
      </c>
      <c r="I2181" s="20"/>
      <c r="J2181" s="4"/>
      <c r="K2181" s="42"/>
      <c r="L2181" s="42"/>
      <c r="M2181" s="3"/>
      <c r="N2181" s="3"/>
    </row>
    <row r="2182" spans="2:14" ht="32.1" customHeight="1" x14ac:dyDescent="0.25">
      <c r="B2182" s="44" t="str">
        <f>_xlfn.CONCAT( VLOOKUP(tbGemLevels[[#This Row],[Name]],tbGems[],MATCH("Prefix",tbGems[#Headers],0),FALSE),".",tbGemLevels[[#This Row],[Level]]," ",tbGemLevels[[#This Row],[Name]])</f>
        <v>6.14.264.20 Malevolence</v>
      </c>
      <c r="C2182" s="2" t="s">
        <v>918</v>
      </c>
      <c r="D2182" s="3">
        <v>20</v>
      </c>
      <c r="E2182" s="3">
        <v>70</v>
      </c>
      <c r="F2182" s="3">
        <v>0</v>
      </c>
      <c r="G2182" s="3">
        <v>68</v>
      </c>
      <c r="H2182" s="3">
        <v>98</v>
      </c>
      <c r="I2182" s="20"/>
      <c r="J2182" s="4"/>
      <c r="K2182" s="42"/>
      <c r="L2182" s="42"/>
      <c r="M2182" s="3"/>
      <c r="N2182" s="3"/>
    </row>
    <row r="2183" spans="2:14" ht="32.1" customHeight="1" x14ac:dyDescent="0.25">
      <c r="B2183" s="44" t="str">
        <f>_xlfn.CONCAT( VLOOKUP(tbGemLevels[[#This Row],[Name]],tbGems[],MATCH("Prefix",tbGems[#Headers],0),FALSE),".",tbGemLevels[[#This Row],[Level]]," ",tbGemLevels[[#This Row],[Name]])</f>
        <v>6.14.264.21 Malevolence</v>
      </c>
      <c r="C2183" s="2" t="s">
        <v>918</v>
      </c>
      <c r="D2183" s="3">
        <v>21</v>
      </c>
      <c r="E2183" s="3">
        <v>72</v>
      </c>
      <c r="F2183" s="3">
        <v>0</v>
      </c>
      <c r="G2183" s="3">
        <v>70</v>
      </c>
      <c r="H2183" s="3">
        <v>100</v>
      </c>
      <c r="I2183" s="20"/>
      <c r="J2183" s="4"/>
      <c r="K2183" s="3"/>
      <c r="L2183" s="3"/>
      <c r="M2183" s="3"/>
      <c r="N2183" s="3"/>
    </row>
    <row r="2184" spans="2:14" ht="32.1" customHeight="1" x14ac:dyDescent="0.25">
      <c r="B2184" s="44" t="str">
        <f>_xlfn.CONCAT( VLOOKUP(tbGemLevels[[#This Row],[Name]],tbGems[],MATCH("Prefix",tbGems[#Headers],0),FALSE),".",tbGemLevels[[#This Row],[Level]]," ",tbGemLevels[[#This Row],[Name]])</f>
        <v>6.14.264.22 Malevolence</v>
      </c>
      <c r="C2184" s="2" t="s">
        <v>918</v>
      </c>
      <c r="D2184" s="3">
        <v>22</v>
      </c>
      <c r="E2184" s="3">
        <v>74</v>
      </c>
      <c r="F2184" s="3">
        <v>0</v>
      </c>
      <c r="G2184" s="3" t="s">
        <v>269</v>
      </c>
      <c r="H2184" s="3" t="s">
        <v>269</v>
      </c>
      <c r="I2184" s="20"/>
      <c r="J2184" s="4"/>
      <c r="K2184" s="3"/>
      <c r="L2184" s="3"/>
      <c r="M2184" s="3"/>
      <c r="N2184" s="3"/>
    </row>
    <row r="2185" spans="2:14" ht="32.1" customHeight="1" x14ac:dyDescent="0.25">
      <c r="B2185" s="44" t="str">
        <f>_xlfn.CONCAT( VLOOKUP(tbGemLevels[[#This Row],[Name]],tbGems[],MATCH("Prefix",tbGems[#Headers],0),FALSE),".",tbGemLevels[[#This Row],[Level]]," ",tbGemLevels[[#This Row],[Name]])</f>
        <v>6.14.264.23 Malevolence</v>
      </c>
      <c r="C2185" s="2" t="s">
        <v>918</v>
      </c>
      <c r="D2185" s="3">
        <v>23</v>
      </c>
      <c r="E2185" s="3">
        <v>76</v>
      </c>
      <c r="F2185" s="3">
        <v>0</v>
      </c>
      <c r="G2185" s="3" t="s">
        <v>269</v>
      </c>
      <c r="H2185" s="3" t="s">
        <v>269</v>
      </c>
      <c r="I2185" s="20"/>
      <c r="J2185" s="4"/>
      <c r="K2185" s="3"/>
      <c r="L2185" s="3"/>
      <c r="M2185" s="3"/>
      <c r="N2185" s="3"/>
    </row>
    <row r="2186" spans="2:14" ht="32.1" customHeight="1" x14ac:dyDescent="0.25">
      <c r="B2186" s="44" t="str">
        <f>_xlfn.CONCAT( VLOOKUP(tbGemLevels[[#This Row],[Name]],tbGems[],MATCH("Prefix",tbGems[#Headers],0),FALSE),".",tbGemLevels[[#This Row],[Level]]," ",tbGemLevels[[#This Row],[Name]])</f>
        <v>6.14.264.24 Malevolence</v>
      </c>
      <c r="C2186" s="2" t="s">
        <v>918</v>
      </c>
      <c r="D2186" s="3">
        <v>24</v>
      </c>
      <c r="E2186" s="3">
        <v>78</v>
      </c>
      <c r="F2186" s="3">
        <v>0</v>
      </c>
      <c r="G2186" s="3" t="s">
        <v>269</v>
      </c>
      <c r="H2186" s="3" t="s">
        <v>269</v>
      </c>
      <c r="I2186" s="20"/>
      <c r="J2186" s="4"/>
      <c r="K2186" s="3"/>
      <c r="L2186" s="3"/>
      <c r="M2186" s="3"/>
      <c r="N2186" s="3"/>
    </row>
    <row r="2187" spans="2:14" ht="32.1" customHeight="1" x14ac:dyDescent="0.25">
      <c r="B2187" s="44" t="str">
        <f>_xlfn.CONCAT( VLOOKUP(tbGemLevels[[#This Row],[Name]],tbGems[],MATCH("Prefix",tbGems[#Headers],0),FALSE),".",tbGemLevels[[#This Row],[Level]]," ",tbGemLevels[[#This Row],[Name]])</f>
        <v>6.14.264.25 Malevolence</v>
      </c>
      <c r="C2187" s="2" t="s">
        <v>918</v>
      </c>
      <c r="D2187" s="3">
        <v>25</v>
      </c>
      <c r="E2187" s="3">
        <v>80</v>
      </c>
      <c r="F2187" s="3">
        <v>0</v>
      </c>
      <c r="G2187" s="3" t="s">
        <v>269</v>
      </c>
      <c r="H2187" s="3" t="s">
        <v>269</v>
      </c>
      <c r="I2187" s="20"/>
      <c r="J2187" s="4"/>
      <c r="K2187" s="3"/>
      <c r="L2187" s="3"/>
      <c r="M2187" s="3"/>
      <c r="N2187" s="3"/>
    </row>
    <row r="2188" spans="2:14" ht="32.1" customHeight="1" x14ac:dyDescent="0.25">
      <c r="B2188" s="44" t="str">
        <f>_xlfn.CONCAT( VLOOKUP(tbGemLevels[[#This Row],[Name]],tbGems[],MATCH("Prefix",tbGems[#Headers],0),FALSE),".",tbGemLevels[[#This Row],[Level]]," ",tbGemLevels[[#This Row],[Name]])</f>
        <v>6.14.264.26 Malevolence</v>
      </c>
      <c r="C2188" s="2" t="s">
        <v>918</v>
      </c>
      <c r="D2188" s="3">
        <v>26</v>
      </c>
      <c r="E2188" s="3">
        <v>82</v>
      </c>
      <c r="F2188" s="3">
        <v>0</v>
      </c>
      <c r="G2188" s="3" t="s">
        <v>269</v>
      </c>
      <c r="H2188" s="3" t="s">
        <v>269</v>
      </c>
      <c r="I2188" s="20"/>
      <c r="J2188" s="4"/>
      <c r="K2188" s="3"/>
      <c r="L2188" s="3"/>
      <c r="M2188" s="3"/>
      <c r="N2188" s="3"/>
    </row>
    <row r="2189" spans="2:14" ht="32.1" customHeight="1" x14ac:dyDescent="0.25">
      <c r="B2189" s="44" t="str">
        <f>_xlfn.CONCAT( VLOOKUP(tbGemLevels[[#This Row],[Name]],tbGems[],MATCH("Prefix",tbGems[#Headers],0),FALSE),".",tbGemLevels[[#This Row],[Level]]," ",tbGemLevels[[#This Row],[Name]])</f>
        <v>6.14.264.27 Malevolence</v>
      </c>
      <c r="C2189" s="2" t="s">
        <v>918</v>
      </c>
      <c r="D2189" s="3">
        <v>27</v>
      </c>
      <c r="E2189" s="3">
        <v>84</v>
      </c>
      <c r="F2189" s="3">
        <v>0</v>
      </c>
      <c r="G2189" s="3" t="s">
        <v>269</v>
      </c>
      <c r="H2189" s="3" t="s">
        <v>269</v>
      </c>
      <c r="I2189" s="20"/>
      <c r="J2189" s="4"/>
      <c r="K2189" s="3"/>
      <c r="L2189" s="3"/>
      <c r="M2189" s="3"/>
      <c r="N2189" s="3"/>
    </row>
    <row r="2190" spans="2:14" ht="32.1" customHeight="1" x14ac:dyDescent="0.25">
      <c r="B2190" s="44" t="str">
        <f>_xlfn.CONCAT( VLOOKUP(tbGemLevels[[#This Row],[Name]],tbGems[],MATCH("Prefix",tbGems[#Headers],0),FALSE),".",tbGemLevels[[#This Row],[Level]]," ",tbGemLevels[[#This Row],[Name]])</f>
        <v>6.14.264.28 Malevolence</v>
      </c>
      <c r="C2190" s="2" t="s">
        <v>918</v>
      </c>
      <c r="D2190" s="3">
        <v>28</v>
      </c>
      <c r="E2190" s="3">
        <v>86</v>
      </c>
      <c r="F2190" s="3">
        <v>0</v>
      </c>
      <c r="G2190" s="3" t="s">
        <v>269</v>
      </c>
      <c r="H2190" s="3" t="s">
        <v>269</v>
      </c>
      <c r="I2190" s="20"/>
      <c r="J2190" s="4"/>
      <c r="K2190" s="3"/>
      <c r="L2190" s="3"/>
      <c r="M2190" s="3"/>
      <c r="N2190" s="3"/>
    </row>
    <row r="2191" spans="2:14" ht="32.1" customHeight="1" x14ac:dyDescent="0.25">
      <c r="B2191" s="44" t="str">
        <f>_xlfn.CONCAT( VLOOKUP(tbGemLevels[[#This Row],[Name]],tbGems[],MATCH("Prefix",tbGems[#Headers],0),FALSE),".",tbGemLevels[[#This Row],[Level]]," ",tbGemLevels[[#This Row],[Name]])</f>
        <v>6.14.264.29 Malevolence</v>
      </c>
      <c r="C2191" s="2" t="s">
        <v>918</v>
      </c>
      <c r="D2191" s="3">
        <v>29</v>
      </c>
      <c r="E2191" s="3">
        <v>88</v>
      </c>
      <c r="F2191" s="3">
        <v>0</v>
      </c>
      <c r="G2191" s="3" t="s">
        <v>269</v>
      </c>
      <c r="H2191" s="3" t="s">
        <v>269</v>
      </c>
      <c r="I2191" s="20"/>
      <c r="J2191" s="4"/>
      <c r="K2191" s="3"/>
      <c r="L2191" s="3"/>
      <c r="M2191" s="3"/>
      <c r="N2191" s="3"/>
    </row>
    <row r="2192" spans="2:14" ht="32.1" customHeight="1" x14ac:dyDescent="0.25">
      <c r="B2192" s="44" t="str">
        <f>_xlfn.CONCAT( VLOOKUP(tbGemLevels[[#This Row],[Name]],tbGems[],MATCH("Prefix",tbGems[#Headers],0),FALSE),".",tbGemLevels[[#This Row],[Level]]," ",tbGemLevels[[#This Row],[Name]])</f>
        <v>6.14.264.30 Malevolence</v>
      </c>
      <c r="C2192" s="2" t="s">
        <v>918</v>
      </c>
      <c r="D2192" s="3">
        <v>30</v>
      </c>
      <c r="E2192" s="3">
        <v>90</v>
      </c>
      <c r="F2192" s="3">
        <v>0</v>
      </c>
      <c r="G2192" s="3" t="s">
        <v>269</v>
      </c>
      <c r="H2192" s="3" t="s">
        <v>269</v>
      </c>
      <c r="I2192" s="20"/>
      <c r="J2192" s="4"/>
      <c r="K2192" s="3"/>
      <c r="L2192" s="3"/>
      <c r="M2192" s="3"/>
      <c r="N2192" s="3"/>
    </row>
    <row r="2193" spans="2:14" ht="32.1" customHeight="1" x14ac:dyDescent="0.25">
      <c r="B2193" s="44" t="str">
        <f>_xlfn.CONCAT( VLOOKUP(tbGemLevels[[#This Row],[Name]],tbGems[],MATCH("Prefix",tbGems[#Headers],0),FALSE),".",tbGemLevels[[#This Row],[Level]]," ",tbGemLevels[[#This Row],[Name]])</f>
        <v>6.14.264.31 Malevolence</v>
      </c>
      <c r="C2193" s="2" t="s">
        <v>918</v>
      </c>
      <c r="D2193" s="3">
        <v>31</v>
      </c>
      <c r="E2193" s="3">
        <v>91</v>
      </c>
      <c r="F2193" s="3">
        <v>0</v>
      </c>
      <c r="G2193" s="3" t="s">
        <v>269</v>
      </c>
      <c r="H2193" s="3" t="s">
        <v>269</v>
      </c>
      <c r="I2193" s="20"/>
      <c r="J2193" s="4"/>
      <c r="K2193" s="3"/>
      <c r="L2193" s="3"/>
      <c r="M2193" s="3"/>
      <c r="N2193" s="3"/>
    </row>
    <row r="2194" spans="2:14" ht="32.1" customHeight="1" x14ac:dyDescent="0.25">
      <c r="B2194" s="44" t="str">
        <f>_xlfn.CONCAT( VLOOKUP(tbGemLevels[[#This Row],[Name]],tbGems[],MATCH("Prefix",tbGems[#Headers],0),FALSE),".",tbGemLevels[[#This Row],[Level]]," ",tbGemLevels[[#This Row],[Name]])</f>
        <v>6.14.264.32 Malevolence</v>
      </c>
      <c r="C2194" s="2" t="s">
        <v>918</v>
      </c>
      <c r="D2194" s="3">
        <v>32</v>
      </c>
      <c r="E2194" s="3">
        <v>92</v>
      </c>
      <c r="F2194" s="3">
        <v>0</v>
      </c>
      <c r="G2194" s="3" t="s">
        <v>269</v>
      </c>
      <c r="H2194" s="3" t="s">
        <v>269</v>
      </c>
      <c r="I2194" s="20"/>
      <c r="J2194" s="4"/>
      <c r="K2194" s="3"/>
      <c r="L2194" s="3"/>
      <c r="M2194" s="3"/>
      <c r="N2194" s="3"/>
    </row>
    <row r="2195" spans="2:14" ht="32.1" customHeight="1" x14ac:dyDescent="0.25">
      <c r="B2195" s="44" t="str">
        <f>_xlfn.CONCAT( VLOOKUP(tbGemLevels[[#This Row],[Name]],tbGems[],MATCH("Prefix",tbGems[#Headers],0),FALSE),".",tbGemLevels[[#This Row],[Level]]," ",tbGemLevels[[#This Row],[Name]])</f>
        <v>6.14.264.33 Malevolence</v>
      </c>
      <c r="C2195" s="2" t="s">
        <v>918</v>
      </c>
      <c r="D2195" s="3">
        <v>33</v>
      </c>
      <c r="E2195" s="3">
        <v>93</v>
      </c>
      <c r="F2195" s="3">
        <v>0</v>
      </c>
      <c r="G2195" s="3" t="s">
        <v>269</v>
      </c>
      <c r="H2195" s="3" t="s">
        <v>269</v>
      </c>
      <c r="I2195" s="20"/>
      <c r="J2195" s="4"/>
      <c r="K2195" s="3"/>
      <c r="L2195" s="3"/>
      <c r="M2195" s="3"/>
      <c r="N2195" s="3"/>
    </row>
    <row r="2196" spans="2:14" ht="32.1" customHeight="1" x14ac:dyDescent="0.25">
      <c r="B2196" s="44" t="str">
        <f>_xlfn.CONCAT( VLOOKUP(tbGemLevels[[#This Row],[Name]],tbGems[],MATCH("Prefix",tbGems[#Headers],0),FALSE),".",tbGemLevels[[#This Row],[Level]]," ",tbGemLevels[[#This Row],[Name]])</f>
        <v>6.14.264.34 Malevolence</v>
      </c>
      <c r="C2196" s="2" t="s">
        <v>918</v>
      </c>
      <c r="D2196" s="3">
        <v>34</v>
      </c>
      <c r="E2196" s="3">
        <v>94</v>
      </c>
      <c r="F2196" s="3">
        <v>0</v>
      </c>
      <c r="G2196" s="3" t="s">
        <v>269</v>
      </c>
      <c r="H2196" s="3" t="s">
        <v>269</v>
      </c>
      <c r="I2196" s="20"/>
      <c r="J2196" s="4"/>
      <c r="K2196" s="3"/>
      <c r="L2196" s="3"/>
      <c r="M2196" s="3"/>
      <c r="N2196" s="3"/>
    </row>
    <row r="2197" spans="2:14" ht="32.1" customHeight="1" x14ac:dyDescent="0.25">
      <c r="B2197" s="44" t="str">
        <f>_xlfn.CONCAT( VLOOKUP(tbGemLevels[[#This Row],[Name]],tbGems[],MATCH("Prefix",tbGems[#Headers],0),FALSE),".",tbGemLevels[[#This Row],[Level]]," ",tbGemLevels[[#This Row],[Name]])</f>
        <v>6.14.264.35 Malevolence</v>
      </c>
      <c r="C2197" s="2" t="s">
        <v>918</v>
      </c>
      <c r="D2197" s="3">
        <v>35</v>
      </c>
      <c r="E2197" s="3">
        <v>95</v>
      </c>
      <c r="F2197" s="3">
        <v>0</v>
      </c>
      <c r="G2197" s="3" t="s">
        <v>269</v>
      </c>
      <c r="H2197" s="3" t="s">
        <v>269</v>
      </c>
      <c r="I2197" s="20"/>
      <c r="J2197" s="4"/>
      <c r="K2197" s="3"/>
      <c r="L2197" s="3"/>
      <c r="M2197" s="3"/>
      <c r="N2197" s="3"/>
    </row>
    <row r="2198" spans="2:14" ht="32.1" customHeight="1" x14ac:dyDescent="0.25">
      <c r="B2198" s="44" t="str">
        <f>_xlfn.CONCAT( VLOOKUP(tbGemLevels[[#This Row],[Name]],tbGems[],MATCH("Prefix",tbGems[#Headers],0),FALSE),".",tbGemLevels[[#This Row],[Level]]," ",tbGemLevels[[#This Row],[Name]])</f>
        <v>6.14.264.36 Malevolence</v>
      </c>
      <c r="C2198" s="2" t="s">
        <v>918</v>
      </c>
      <c r="D2198" s="3">
        <v>36</v>
      </c>
      <c r="E2198" s="3">
        <v>96</v>
      </c>
      <c r="F2198" s="3">
        <v>0</v>
      </c>
      <c r="G2198" s="3" t="s">
        <v>269</v>
      </c>
      <c r="H2198" s="3" t="s">
        <v>269</v>
      </c>
      <c r="I2198" s="20"/>
      <c r="J2198" s="4"/>
      <c r="K2198" s="3"/>
      <c r="L2198" s="3"/>
      <c r="M2198" s="3"/>
      <c r="N2198" s="3"/>
    </row>
    <row r="2199" spans="2:14" ht="32.1" customHeight="1" x14ac:dyDescent="0.25">
      <c r="B2199" s="44" t="str">
        <f>_xlfn.CONCAT( VLOOKUP(tbGemLevels[[#This Row],[Name]],tbGems[],MATCH("Prefix",tbGems[#Headers],0),FALSE),".",tbGemLevels[[#This Row],[Level]]," ",tbGemLevels[[#This Row],[Name]])</f>
        <v>6.14.264.37 Malevolence</v>
      </c>
      <c r="C2199" s="2" t="s">
        <v>918</v>
      </c>
      <c r="D2199" s="3">
        <v>37</v>
      </c>
      <c r="E2199" s="3">
        <v>97</v>
      </c>
      <c r="F2199" s="3">
        <v>0</v>
      </c>
      <c r="G2199" s="3" t="s">
        <v>269</v>
      </c>
      <c r="H2199" s="3" t="s">
        <v>269</v>
      </c>
      <c r="I2199" s="20"/>
      <c r="J2199" s="4"/>
      <c r="K2199" s="3"/>
      <c r="L2199" s="3"/>
      <c r="M2199" s="3"/>
      <c r="N2199" s="3"/>
    </row>
    <row r="2200" spans="2:14" ht="32.1" customHeight="1" x14ac:dyDescent="0.25">
      <c r="B2200" s="44" t="str">
        <f>_xlfn.CONCAT( VLOOKUP(tbGemLevels[[#This Row],[Name]],tbGems[],MATCH("Prefix",tbGems[#Headers],0),FALSE),".",tbGemLevels[[#This Row],[Level]]," ",tbGemLevels[[#This Row],[Name]])</f>
        <v>6.14.264.38 Malevolence</v>
      </c>
      <c r="C2200" s="2" t="s">
        <v>918</v>
      </c>
      <c r="D2200" s="3">
        <v>38</v>
      </c>
      <c r="E2200" s="3">
        <v>98</v>
      </c>
      <c r="F2200" s="3">
        <v>0</v>
      </c>
      <c r="G2200" s="3" t="s">
        <v>269</v>
      </c>
      <c r="H2200" s="3" t="s">
        <v>269</v>
      </c>
      <c r="I2200" s="20"/>
      <c r="J2200" s="4"/>
      <c r="K2200" s="3"/>
      <c r="L2200" s="3"/>
      <c r="M2200" s="3"/>
      <c r="N2200" s="3"/>
    </row>
    <row r="2201" spans="2:14" ht="32.1" customHeight="1" x14ac:dyDescent="0.25">
      <c r="B2201" s="44" t="str">
        <f>_xlfn.CONCAT( VLOOKUP(tbGemLevels[[#This Row],[Name]],tbGems[],MATCH("Prefix",tbGems[#Headers],0),FALSE),".",tbGemLevels[[#This Row],[Level]]," ",tbGemLevels[[#This Row],[Name]])</f>
        <v>6.14.264.39 Malevolence</v>
      </c>
      <c r="C2201" s="2" t="s">
        <v>918</v>
      </c>
      <c r="D2201" s="3">
        <v>39</v>
      </c>
      <c r="E2201" s="3">
        <v>99</v>
      </c>
      <c r="F2201" s="3">
        <v>0</v>
      </c>
      <c r="G2201" s="3" t="s">
        <v>269</v>
      </c>
      <c r="H2201" s="3" t="s">
        <v>269</v>
      </c>
      <c r="I2201" s="20"/>
      <c r="J2201" s="4"/>
      <c r="K2201" s="3"/>
      <c r="L2201" s="3"/>
      <c r="M2201" s="3"/>
      <c r="N2201" s="3"/>
    </row>
    <row r="2202" spans="2:14" ht="32.1" customHeight="1" x14ac:dyDescent="0.25">
      <c r="B2202" s="44" t="str">
        <f>_xlfn.CONCAT( VLOOKUP(tbGemLevels[[#This Row],[Name]],tbGems[],MATCH("Prefix",tbGems[#Headers],0),FALSE),".",tbGemLevels[[#This Row],[Level]]," ",tbGemLevels[[#This Row],[Name]])</f>
        <v>6.14.264.40 Malevolence</v>
      </c>
      <c r="C2202" s="2" t="s">
        <v>918</v>
      </c>
      <c r="D2202" s="3">
        <v>40</v>
      </c>
      <c r="E2202" s="3">
        <v>100</v>
      </c>
      <c r="F2202" s="3">
        <v>0</v>
      </c>
      <c r="G2202" s="3" t="s">
        <v>269</v>
      </c>
      <c r="H2202" s="3" t="s">
        <v>269</v>
      </c>
      <c r="I2202" s="20"/>
      <c r="J2202" s="4"/>
      <c r="K2202" s="3"/>
      <c r="L2202" s="3"/>
      <c r="M2202" s="3"/>
      <c r="N2202" s="3"/>
    </row>
    <row r="2203" spans="2:14" ht="32.1" customHeight="1" x14ac:dyDescent="0.25">
      <c r="B2203" s="44" t="str">
        <f>_xlfn.CONCAT( VLOOKUP(tbGemLevels[[#This Row],[Name]],tbGems[],MATCH("Prefix",tbGems[#Headers],0),FALSE),".",tbGemLevels[[#This Row],[Level]]," ",tbGemLevels[[#This Row],[Name]])</f>
        <v>6.14.224.1 Immolate Support</v>
      </c>
      <c r="C2203" s="2" t="s">
        <v>1067</v>
      </c>
      <c r="D2203" s="3">
        <v>1</v>
      </c>
      <c r="E2203" s="3">
        <v>38</v>
      </c>
      <c r="F2203" s="3">
        <v>27</v>
      </c>
      <c r="G2203" s="3">
        <v>0</v>
      </c>
      <c r="H2203" s="3">
        <v>40</v>
      </c>
      <c r="J2203" s="4"/>
      <c r="K2203" s="3"/>
      <c r="L2203" s="3"/>
      <c r="M2203" s="3"/>
      <c r="N2203" s="3"/>
    </row>
    <row r="2204" spans="2:14" ht="32.1" customHeight="1" x14ac:dyDescent="0.25">
      <c r="B2204" s="44" t="str">
        <f>_xlfn.CONCAT( VLOOKUP(tbGemLevels[[#This Row],[Name]],tbGems[],MATCH("Prefix",tbGems[#Headers],0),FALSE),".",tbGemLevels[[#This Row],[Level]]," ",tbGemLevels[[#This Row],[Name]])</f>
        <v>6.14.224.2 Immolate Support</v>
      </c>
      <c r="C2204" s="2" t="s">
        <v>1067</v>
      </c>
      <c r="D2204" s="3">
        <v>2</v>
      </c>
      <c r="E2204" s="3">
        <v>40</v>
      </c>
      <c r="F2204" s="3">
        <v>29</v>
      </c>
      <c r="G2204" s="3">
        <v>0</v>
      </c>
      <c r="H2204" s="3">
        <v>41</v>
      </c>
      <c r="I2204" s="42"/>
      <c r="J2204" s="42"/>
      <c r="K2204" s="3"/>
      <c r="L2204" s="3"/>
      <c r="M2204" s="3"/>
      <c r="N2204" s="3"/>
    </row>
    <row r="2205" spans="2:14" ht="32.1" customHeight="1" x14ac:dyDescent="0.25">
      <c r="B2205" s="44" t="str">
        <f>_xlfn.CONCAT( VLOOKUP(tbGemLevels[[#This Row],[Name]],tbGems[],MATCH("Prefix",tbGems[#Headers],0),FALSE),".",tbGemLevels[[#This Row],[Level]]," ",tbGemLevels[[#This Row],[Name]])</f>
        <v>6.14.224.3 Immolate Support</v>
      </c>
      <c r="C2205" s="2" t="s">
        <v>1067</v>
      </c>
      <c r="D2205" s="3">
        <v>3</v>
      </c>
      <c r="E2205" s="3">
        <v>42</v>
      </c>
      <c r="F2205" s="3">
        <v>30</v>
      </c>
      <c r="G2205" s="3">
        <v>0</v>
      </c>
      <c r="H2205" s="3">
        <v>43</v>
      </c>
      <c r="I2205" s="42"/>
      <c r="J2205" s="42"/>
      <c r="K2205" s="3"/>
      <c r="L2205" s="3"/>
      <c r="M2205" s="3"/>
      <c r="N2205" s="3"/>
    </row>
    <row r="2206" spans="2:14" ht="32.1" customHeight="1" x14ac:dyDescent="0.25">
      <c r="B2206" s="44" t="str">
        <f>_xlfn.CONCAT( VLOOKUP(tbGemLevels[[#This Row],[Name]],tbGems[],MATCH("Prefix",tbGems[#Headers],0),FALSE),".",tbGemLevels[[#This Row],[Level]]," ",tbGemLevels[[#This Row],[Name]])</f>
        <v>6.14.224.4 Immolate Support</v>
      </c>
      <c r="C2206" s="2" t="s">
        <v>1067</v>
      </c>
      <c r="D2206" s="3">
        <v>4</v>
      </c>
      <c r="E2206" s="3">
        <v>44</v>
      </c>
      <c r="F2206" s="3">
        <v>31</v>
      </c>
      <c r="G2206" s="3">
        <v>0</v>
      </c>
      <c r="H2206" s="3">
        <v>45</v>
      </c>
      <c r="I2206" s="42"/>
      <c r="J2206" s="42"/>
      <c r="K2206" s="3"/>
      <c r="L2206" s="3"/>
      <c r="M2206" s="3"/>
      <c r="N2206" s="3"/>
    </row>
    <row r="2207" spans="2:14" ht="32.1" customHeight="1" x14ac:dyDescent="0.25">
      <c r="B2207" s="44" t="str">
        <f>_xlfn.CONCAT( VLOOKUP(tbGemLevels[[#This Row],[Name]],tbGems[],MATCH("Prefix",tbGems[#Headers],0),FALSE),".",tbGemLevels[[#This Row],[Level]]," ",tbGemLevels[[#This Row],[Name]])</f>
        <v>6.14.224.5 Immolate Support</v>
      </c>
      <c r="C2207" s="2" t="s">
        <v>1067</v>
      </c>
      <c r="D2207" s="3">
        <v>5</v>
      </c>
      <c r="E2207" s="3">
        <v>46</v>
      </c>
      <c r="F2207" s="3">
        <v>33</v>
      </c>
      <c r="G2207" s="3">
        <v>0</v>
      </c>
      <c r="H2207" s="3">
        <v>47</v>
      </c>
      <c r="I2207" s="42"/>
      <c r="J2207" s="42"/>
      <c r="K2207" s="3"/>
      <c r="L2207" s="3"/>
      <c r="M2207" s="3"/>
      <c r="N2207" s="3"/>
    </row>
    <row r="2208" spans="2:14" ht="32.1" customHeight="1" x14ac:dyDescent="0.25">
      <c r="B2208" s="44" t="str">
        <f>_xlfn.CONCAT( VLOOKUP(tbGemLevels[[#This Row],[Name]],tbGems[],MATCH("Prefix",tbGems[#Headers],0),FALSE),".",tbGemLevels[[#This Row],[Level]]," ",tbGemLevels[[#This Row],[Name]])</f>
        <v>6.14.224.6 Immolate Support</v>
      </c>
      <c r="C2208" s="2" t="s">
        <v>1067</v>
      </c>
      <c r="D2208" s="3">
        <v>6</v>
      </c>
      <c r="E2208" s="3">
        <v>48</v>
      </c>
      <c r="F2208" s="3">
        <v>34</v>
      </c>
      <c r="G2208" s="3">
        <v>0</v>
      </c>
      <c r="H2208" s="3">
        <v>49</v>
      </c>
      <c r="I2208" s="42"/>
      <c r="J2208" s="42"/>
      <c r="K2208" s="3"/>
      <c r="L2208" s="3"/>
      <c r="M2208" s="3"/>
      <c r="N2208" s="3"/>
    </row>
    <row r="2209" spans="2:14" ht="32.1" customHeight="1" x14ac:dyDescent="0.25">
      <c r="B2209" s="44" t="str">
        <f>_xlfn.CONCAT( VLOOKUP(tbGemLevels[[#This Row],[Name]],tbGems[],MATCH("Prefix",tbGems[#Headers],0),FALSE),".",tbGemLevels[[#This Row],[Level]]," ",tbGemLevels[[#This Row],[Name]])</f>
        <v>6.14.224.7 Immolate Support</v>
      </c>
      <c r="C2209" s="2" t="s">
        <v>1067</v>
      </c>
      <c r="D2209" s="3">
        <v>7</v>
      </c>
      <c r="E2209" s="3">
        <v>50</v>
      </c>
      <c r="F2209" s="3">
        <v>35</v>
      </c>
      <c r="G2209" s="3">
        <v>0</v>
      </c>
      <c r="H2209" s="3">
        <v>51</v>
      </c>
      <c r="I2209" s="42"/>
      <c r="J2209" s="42"/>
      <c r="K2209" s="3"/>
      <c r="L2209" s="3"/>
      <c r="M2209" s="3"/>
      <c r="N2209" s="3"/>
    </row>
    <row r="2210" spans="2:14" ht="32.1" customHeight="1" x14ac:dyDescent="0.25">
      <c r="B2210" s="44" t="str">
        <f>_xlfn.CONCAT( VLOOKUP(tbGemLevels[[#This Row],[Name]],tbGems[],MATCH("Prefix",tbGems[#Headers],0),FALSE),".",tbGemLevels[[#This Row],[Level]]," ",tbGemLevels[[#This Row],[Name]])</f>
        <v>6.14.224.8 Immolate Support</v>
      </c>
      <c r="C2210" s="2" t="s">
        <v>1067</v>
      </c>
      <c r="D2210" s="3">
        <v>8</v>
      </c>
      <c r="E2210" s="3">
        <v>52</v>
      </c>
      <c r="F2210" s="3">
        <v>37</v>
      </c>
      <c r="G2210" s="3">
        <v>0</v>
      </c>
      <c r="H2210" s="3">
        <v>53</v>
      </c>
      <c r="I2210" s="42"/>
      <c r="J2210" s="42"/>
      <c r="K2210" s="3"/>
      <c r="L2210" s="3"/>
      <c r="M2210" s="3"/>
      <c r="N2210" s="3"/>
    </row>
    <row r="2211" spans="2:14" ht="32.1" customHeight="1" x14ac:dyDescent="0.25">
      <c r="B2211" s="44" t="str">
        <f>_xlfn.CONCAT( VLOOKUP(tbGemLevels[[#This Row],[Name]],tbGems[],MATCH("Prefix",tbGems[#Headers],0),FALSE),".",tbGemLevels[[#This Row],[Level]]," ",tbGemLevels[[#This Row],[Name]])</f>
        <v>6.14.224.9 Immolate Support</v>
      </c>
      <c r="C2211" s="2" t="s">
        <v>1067</v>
      </c>
      <c r="D2211" s="3">
        <v>9</v>
      </c>
      <c r="E2211" s="3">
        <v>54</v>
      </c>
      <c r="F2211" s="3">
        <v>38</v>
      </c>
      <c r="G2211" s="3">
        <v>0</v>
      </c>
      <c r="H2211" s="3">
        <v>55</v>
      </c>
      <c r="I2211" s="42"/>
      <c r="J2211" s="42"/>
      <c r="K2211" s="3"/>
      <c r="L2211" s="3"/>
      <c r="M2211" s="3"/>
      <c r="N2211" s="3"/>
    </row>
    <row r="2212" spans="2:14" ht="32.1" customHeight="1" x14ac:dyDescent="0.25">
      <c r="B2212" s="44" t="str">
        <f>_xlfn.CONCAT( VLOOKUP(tbGemLevels[[#This Row],[Name]],tbGems[],MATCH("Prefix",tbGems[#Headers],0),FALSE),".",tbGemLevels[[#This Row],[Level]]," ",tbGemLevels[[#This Row],[Name]])</f>
        <v>6.14.224.10 Immolate Support</v>
      </c>
      <c r="C2212" s="2" t="s">
        <v>1067</v>
      </c>
      <c r="D2212" s="3">
        <v>10</v>
      </c>
      <c r="E2212" s="3">
        <v>56</v>
      </c>
      <c r="F2212" s="3">
        <v>39</v>
      </c>
      <c r="G2212" s="3">
        <v>0</v>
      </c>
      <c r="H2212" s="3">
        <v>57</v>
      </c>
      <c r="I2212" s="42"/>
      <c r="J2212" s="42"/>
      <c r="K2212" s="3"/>
      <c r="L2212" s="3"/>
      <c r="M2212" s="3"/>
      <c r="N2212" s="3"/>
    </row>
    <row r="2213" spans="2:14" ht="32.1" customHeight="1" x14ac:dyDescent="0.25">
      <c r="B2213" s="44" t="str">
        <f>_xlfn.CONCAT( VLOOKUP(tbGemLevels[[#This Row],[Name]],tbGems[],MATCH("Prefix",tbGems[#Headers],0),FALSE),".",tbGemLevels[[#This Row],[Level]]," ",tbGemLevels[[#This Row],[Name]])</f>
        <v>6.14.224.11 Immolate Support</v>
      </c>
      <c r="C2213" s="2" t="s">
        <v>1067</v>
      </c>
      <c r="D2213" s="3">
        <v>11</v>
      </c>
      <c r="E2213" s="3">
        <v>58</v>
      </c>
      <c r="F2213" s="3">
        <v>41</v>
      </c>
      <c r="G2213" s="3">
        <v>0</v>
      </c>
      <c r="H2213" s="3">
        <v>58</v>
      </c>
      <c r="I2213" s="42"/>
      <c r="J2213" s="42"/>
      <c r="K2213" s="3"/>
      <c r="L2213" s="3"/>
      <c r="M2213" s="3"/>
      <c r="N2213" s="3"/>
    </row>
    <row r="2214" spans="2:14" ht="32.1" customHeight="1" x14ac:dyDescent="0.25">
      <c r="B2214" s="44" t="str">
        <f>_xlfn.CONCAT( VLOOKUP(tbGemLevels[[#This Row],[Name]],tbGems[],MATCH("Prefix",tbGems[#Headers],0),FALSE),".",tbGemLevels[[#This Row],[Level]]," ",tbGemLevels[[#This Row],[Name]])</f>
        <v>6.14.224.12 Immolate Support</v>
      </c>
      <c r="C2214" s="2" t="s">
        <v>1067</v>
      </c>
      <c r="D2214" s="3">
        <v>12</v>
      </c>
      <c r="E2214" s="3">
        <v>60</v>
      </c>
      <c r="F2214" s="3">
        <v>42</v>
      </c>
      <c r="G2214" s="3">
        <v>0</v>
      </c>
      <c r="H2214" s="3">
        <v>60</v>
      </c>
      <c r="I2214" s="42"/>
      <c r="J2214" s="42"/>
      <c r="K2214" s="3"/>
      <c r="L2214" s="3"/>
      <c r="M2214" s="3"/>
      <c r="N2214" s="3"/>
    </row>
    <row r="2215" spans="2:14" ht="32.1" customHeight="1" x14ac:dyDescent="0.25">
      <c r="B2215" s="44" t="str">
        <f>_xlfn.CONCAT( VLOOKUP(tbGemLevels[[#This Row],[Name]],tbGems[],MATCH("Prefix",tbGems[#Headers],0),FALSE),".",tbGemLevels[[#This Row],[Level]]," ",tbGemLevels[[#This Row],[Name]])</f>
        <v>6.14.224.13 Immolate Support</v>
      </c>
      <c r="C2215" s="2" t="s">
        <v>1067</v>
      </c>
      <c r="D2215" s="3">
        <v>13</v>
      </c>
      <c r="E2215" s="3">
        <v>62</v>
      </c>
      <c r="F2215" s="3">
        <v>43</v>
      </c>
      <c r="G2215" s="3">
        <v>0</v>
      </c>
      <c r="H2215" s="3">
        <v>62</v>
      </c>
      <c r="I2215" s="42"/>
      <c r="J2215" s="42"/>
      <c r="K2215" s="3"/>
      <c r="L2215" s="3"/>
      <c r="M2215" s="3"/>
      <c r="N2215" s="3"/>
    </row>
    <row r="2216" spans="2:14" ht="32.1" customHeight="1" x14ac:dyDescent="0.25">
      <c r="B2216" s="44" t="str">
        <f>_xlfn.CONCAT( VLOOKUP(tbGemLevels[[#This Row],[Name]],tbGems[],MATCH("Prefix",tbGems[#Headers],0),FALSE),".",tbGemLevels[[#This Row],[Level]]," ",tbGemLevels[[#This Row],[Name]])</f>
        <v>6.14.224.14 Immolate Support</v>
      </c>
      <c r="C2216" s="2" t="s">
        <v>1067</v>
      </c>
      <c r="D2216" s="3">
        <v>14</v>
      </c>
      <c r="E2216" s="3">
        <v>64</v>
      </c>
      <c r="F2216" s="3">
        <v>44</v>
      </c>
      <c r="G2216" s="3">
        <v>0</v>
      </c>
      <c r="H2216" s="3">
        <v>64</v>
      </c>
      <c r="I2216" s="42"/>
      <c r="J2216" s="42"/>
      <c r="K2216" s="3"/>
      <c r="L2216" s="3"/>
      <c r="M2216" s="3"/>
      <c r="N2216" s="3"/>
    </row>
    <row r="2217" spans="2:14" ht="32.1" customHeight="1" x14ac:dyDescent="0.25">
      <c r="B2217" s="44" t="str">
        <f>_xlfn.CONCAT( VLOOKUP(tbGemLevels[[#This Row],[Name]],tbGems[],MATCH("Prefix",tbGems[#Headers],0),FALSE),".",tbGemLevels[[#This Row],[Level]]," ",tbGemLevels[[#This Row],[Name]])</f>
        <v>6.14.224.15 Immolate Support</v>
      </c>
      <c r="C2217" s="2" t="s">
        <v>1067</v>
      </c>
      <c r="D2217" s="3">
        <v>15</v>
      </c>
      <c r="E2217" s="3">
        <v>65</v>
      </c>
      <c r="F2217" s="3">
        <v>45</v>
      </c>
      <c r="G2217" s="3">
        <v>0</v>
      </c>
      <c r="H2217" s="3">
        <v>65</v>
      </c>
      <c r="I2217" s="42"/>
      <c r="J2217" s="42"/>
      <c r="K2217" s="3"/>
      <c r="L2217" s="3"/>
      <c r="M2217" s="3"/>
      <c r="N2217" s="3"/>
    </row>
    <row r="2218" spans="2:14" ht="32.1" customHeight="1" x14ac:dyDescent="0.25">
      <c r="B2218" s="44" t="str">
        <f>_xlfn.CONCAT( VLOOKUP(tbGemLevels[[#This Row],[Name]],tbGems[],MATCH("Prefix",tbGems[#Headers],0),FALSE),".",tbGemLevels[[#This Row],[Level]]," ",tbGemLevels[[#This Row],[Name]])</f>
        <v>6.14.224.16 Immolate Support</v>
      </c>
      <c r="C2218" s="2" t="s">
        <v>1067</v>
      </c>
      <c r="D2218" s="3">
        <v>16</v>
      </c>
      <c r="E2218" s="3">
        <v>66</v>
      </c>
      <c r="F2218" s="3">
        <v>46</v>
      </c>
      <c r="G2218" s="3">
        <v>0</v>
      </c>
      <c r="H2218" s="3">
        <v>66</v>
      </c>
      <c r="I2218" s="42"/>
      <c r="J2218" s="42"/>
      <c r="K2218" s="3"/>
      <c r="L2218" s="3"/>
      <c r="M2218" s="3"/>
      <c r="N2218" s="3"/>
    </row>
    <row r="2219" spans="2:14" ht="32.1" customHeight="1" x14ac:dyDescent="0.25">
      <c r="B2219" s="44" t="str">
        <f>_xlfn.CONCAT( VLOOKUP(tbGemLevels[[#This Row],[Name]],tbGems[],MATCH("Prefix",tbGems[#Headers],0),FALSE),".",tbGemLevels[[#This Row],[Level]]," ",tbGemLevels[[#This Row],[Name]])</f>
        <v>6.14.224.17 Immolate Support</v>
      </c>
      <c r="C2219" s="2" t="s">
        <v>1067</v>
      </c>
      <c r="D2219" s="3">
        <v>17</v>
      </c>
      <c r="E2219" s="3">
        <v>67</v>
      </c>
      <c r="F2219" s="3">
        <v>46</v>
      </c>
      <c r="G2219" s="3">
        <v>0</v>
      </c>
      <c r="H2219" s="3">
        <v>67</v>
      </c>
      <c r="I2219" s="42"/>
      <c r="J2219" s="42"/>
      <c r="K2219" s="3"/>
      <c r="L2219" s="3"/>
      <c r="M2219" s="3"/>
      <c r="N2219" s="3"/>
    </row>
    <row r="2220" spans="2:14" ht="32.1" customHeight="1" x14ac:dyDescent="0.25">
      <c r="B2220" s="44" t="str">
        <f>_xlfn.CONCAT( VLOOKUP(tbGemLevels[[#This Row],[Name]],tbGems[],MATCH("Prefix",tbGems[#Headers],0),FALSE),".",tbGemLevels[[#This Row],[Level]]," ",tbGemLevels[[#This Row],[Name]])</f>
        <v>6.14.224.18 Immolate Support</v>
      </c>
      <c r="C2220" s="2" t="s">
        <v>1067</v>
      </c>
      <c r="D2220" s="3">
        <v>18</v>
      </c>
      <c r="E2220" s="3">
        <v>68</v>
      </c>
      <c r="F2220" s="3">
        <v>47</v>
      </c>
      <c r="G2220" s="3">
        <v>0</v>
      </c>
      <c r="H2220" s="3">
        <v>68</v>
      </c>
      <c r="I2220" s="42"/>
      <c r="J2220" s="42"/>
      <c r="K2220" s="3"/>
      <c r="L2220" s="3"/>
      <c r="M2220" s="3"/>
      <c r="N2220" s="3"/>
    </row>
    <row r="2221" spans="2:14" ht="32.1" customHeight="1" x14ac:dyDescent="0.25">
      <c r="B2221" s="44" t="str">
        <f>_xlfn.CONCAT( VLOOKUP(tbGemLevels[[#This Row],[Name]],tbGems[],MATCH("Prefix",tbGems[#Headers],0),FALSE),".",tbGemLevels[[#This Row],[Level]]," ",tbGemLevels[[#This Row],[Name]])</f>
        <v>6.14.224.19 Immolate Support</v>
      </c>
      <c r="C2221" s="2" t="s">
        <v>1067</v>
      </c>
      <c r="D2221" s="3">
        <v>19</v>
      </c>
      <c r="E2221" s="3">
        <v>69</v>
      </c>
      <c r="F2221" s="3">
        <v>48</v>
      </c>
      <c r="G2221" s="3">
        <v>0</v>
      </c>
      <c r="H2221" s="3">
        <v>69</v>
      </c>
      <c r="I2221" s="42"/>
      <c r="J2221" s="42"/>
      <c r="K2221" s="3"/>
      <c r="L2221" s="3"/>
      <c r="M2221" s="3"/>
      <c r="N2221" s="3"/>
    </row>
    <row r="2222" spans="2:14" ht="32.1" customHeight="1" x14ac:dyDescent="0.25">
      <c r="B2222" s="44" t="str">
        <f>_xlfn.CONCAT( VLOOKUP(tbGemLevels[[#This Row],[Name]],tbGems[],MATCH("Prefix",tbGems[#Headers],0),FALSE),".",tbGemLevels[[#This Row],[Level]]," ",tbGemLevels[[#This Row],[Name]])</f>
        <v>6.14.224.20 Immolate Support</v>
      </c>
      <c r="C2222" s="2" t="s">
        <v>1067</v>
      </c>
      <c r="D2222" s="3">
        <v>20</v>
      </c>
      <c r="E2222" s="3">
        <v>70</v>
      </c>
      <c r="F2222" s="3">
        <v>48</v>
      </c>
      <c r="G2222" s="3">
        <v>0</v>
      </c>
      <c r="H2222" s="3">
        <v>70</v>
      </c>
      <c r="I2222" s="42"/>
      <c r="J2222" s="42"/>
      <c r="K2222" s="3"/>
      <c r="L2222" s="3"/>
      <c r="M2222" s="3"/>
      <c r="N2222" s="3"/>
    </row>
    <row r="2223" spans="2:14" ht="32.1" customHeight="1" x14ac:dyDescent="0.25">
      <c r="B2223" s="44" t="str">
        <f>_xlfn.CONCAT( VLOOKUP(tbGemLevels[[#This Row],[Name]],tbGems[],MATCH("Prefix",tbGems[#Headers],0),FALSE),".",tbGemLevels[[#This Row],[Level]]," ",tbGemLevels[[#This Row],[Name]])</f>
        <v>6.14.224.21 Immolate Support</v>
      </c>
      <c r="C2223" s="2" t="s">
        <v>1067</v>
      </c>
      <c r="D2223" s="3">
        <v>21</v>
      </c>
      <c r="E2223" s="3">
        <v>72</v>
      </c>
      <c r="F2223" s="3">
        <v>50</v>
      </c>
      <c r="G2223" s="3">
        <v>0</v>
      </c>
      <c r="H2223" s="3">
        <v>72</v>
      </c>
      <c r="J2223" s="4"/>
      <c r="K2223" s="3"/>
      <c r="L2223" s="3"/>
      <c r="M2223" s="3"/>
      <c r="N2223" s="3"/>
    </row>
    <row r="2224" spans="2:14" ht="32.1" customHeight="1" x14ac:dyDescent="0.25">
      <c r="B2224" s="44" t="str">
        <f>_xlfn.CONCAT( VLOOKUP(tbGemLevels[[#This Row],[Name]],tbGems[],MATCH("Prefix",tbGems[#Headers],0),FALSE),".",tbGemLevels[[#This Row],[Level]]," ",tbGemLevels[[#This Row],[Name]])</f>
        <v>6.14.224.22 Immolate Support</v>
      </c>
      <c r="C2224" s="2" t="s">
        <v>1067</v>
      </c>
      <c r="D2224" s="3">
        <v>22</v>
      </c>
      <c r="E2224" s="3">
        <v>74</v>
      </c>
      <c r="F2224" s="3" t="s">
        <v>269</v>
      </c>
      <c r="G2224" s="3">
        <v>0</v>
      </c>
      <c r="H2224" s="3" t="s">
        <v>269</v>
      </c>
      <c r="J2224" s="4"/>
      <c r="K2224" s="3"/>
      <c r="L2224" s="3"/>
      <c r="M2224" s="3"/>
      <c r="N2224" s="3"/>
    </row>
    <row r="2225" spans="2:14" ht="32.1" customHeight="1" x14ac:dyDescent="0.25">
      <c r="B2225" s="44" t="str">
        <f>_xlfn.CONCAT( VLOOKUP(tbGemLevels[[#This Row],[Name]],tbGems[],MATCH("Prefix",tbGems[#Headers],0),FALSE),".",tbGemLevels[[#This Row],[Level]]," ",tbGemLevels[[#This Row],[Name]])</f>
        <v>6.14.224.23 Immolate Support</v>
      </c>
      <c r="C2225" s="2" t="s">
        <v>1067</v>
      </c>
      <c r="D2225" s="3">
        <v>23</v>
      </c>
      <c r="E2225" s="3">
        <v>76</v>
      </c>
      <c r="F2225" s="3" t="s">
        <v>269</v>
      </c>
      <c r="G2225" s="3">
        <v>0</v>
      </c>
      <c r="H2225" s="3" t="s">
        <v>269</v>
      </c>
      <c r="J2225" s="4"/>
      <c r="K2225" s="3"/>
      <c r="L2225" s="3"/>
      <c r="M2225" s="3"/>
      <c r="N2225" s="3"/>
    </row>
    <row r="2226" spans="2:14" ht="32.1" customHeight="1" x14ac:dyDescent="0.25">
      <c r="B2226" s="44" t="str">
        <f>_xlfn.CONCAT( VLOOKUP(tbGemLevels[[#This Row],[Name]],tbGems[],MATCH("Prefix",tbGems[#Headers],0),FALSE),".",tbGemLevels[[#This Row],[Level]]," ",tbGemLevels[[#This Row],[Name]])</f>
        <v>6.14.224.24 Immolate Support</v>
      </c>
      <c r="C2226" s="2" t="s">
        <v>1067</v>
      </c>
      <c r="D2226" s="3">
        <v>24</v>
      </c>
      <c r="E2226" s="3">
        <v>78</v>
      </c>
      <c r="F2226" s="3" t="s">
        <v>269</v>
      </c>
      <c r="G2226" s="3">
        <v>0</v>
      </c>
      <c r="H2226" s="3" t="s">
        <v>269</v>
      </c>
      <c r="J2226" s="4"/>
      <c r="K2226" s="3"/>
      <c r="L2226" s="3"/>
      <c r="M2226" s="3"/>
      <c r="N2226" s="3"/>
    </row>
    <row r="2227" spans="2:14" ht="32.1" customHeight="1" x14ac:dyDescent="0.25">
      <c r="B2227" s="44" t="str">
        <f>_xlfn.CONCAT( VLOOKUP(tbGemLevels[[#This Row],[Name]],tbGems[],MATCH("Prefix",tbGems[#Headers],0),FALSE),".",tbGemLevels[[#This Row],[Level]]," ",tbGemLevels[[#This Row],[Name]])</f>
        <v>6.14.224.25 Immolate Support</v>
      </c>
      <c r="C2227" s="2" t="s">
        <v>1067</v>
      </c>
      <c r="D2227" s="3">
        <v>25</v>
      </c>
      <c r="E2227" s="3">
        <v>80</v>
      </c>
      <c r="F2227" s="3" t="s">
        <v>269</v>
      </c>
      <c r="G2227" s="3">
        <v>0</v>
      </c>
      <c r="H2227" s="3" t="s">
        <v>269</v>
      </c>
      <c r="J2227" s="4"/>
      <c r="K2227" s="3"/>
      <c r="L2227" s="3"/>
      <c r="M2227" s="3"/>
      <c r="N2227" s="3"/>
    </row>
    <row r="2228" spans="2:14" ht="32.1" customHeight="1" x14ac:dyDescent="0.25">
      <c r="B2228" s="44" t="str">
        <f>_xlfn.CONCAT( VLOOKUP(tbGemLevels[[#This Row],[Name]],tbGems[],MATCH("Prefix",tbGems[#Headers],0),FALSE),".",tbGemLevels[[#This Row],[Level]]," ",tbGemLevels[[#This Row],[Name]])</f>
        <v>6.14.224.26 Immolate Support</v>
      </c>
      <c r="C2228" s="2" t="s">
        <v>1067</v>
      </c>
      <c r="D2228" s="3">
        <v>26</v>
      </c>
      <c r="E2228" s="3">
        <v>82</v>
      </c>
      <c r="F2228" s="3" t="s">
        <v>269</v>
      </c>
      <c r="G2228" s="3">
        <v>0</v>
      </c>
      <c r="H2228" s="3" t="s">
        <v>269</v>
      </c>
      <c r="J2228" s="4"/>
      <c r="K2228" s="3"/>
      <c r="L2228" s="3"/>
      <c r="M2228" s="3"/>
      <c r="N2228" s="3"/>
    </row>
    <row r="2229" spans="2:14" ht="32.1" customHeight="1" x14ac:dyDescent="0.25">
      <c r="B2229" s="44" t="str">
        <f>_xlfn.CONCAT( VLOOKUP(tbGemLevels[[#This Row],[Name]],tbGems[],MATCH("Prefix",tbGems[#Headers],0),FALSE),".",tbGemLevels[[#This Row],[Level]]," ",tbGemLevels[[#This Row],[Name]])</f>
        <v>6.14.224.27 Immolate Support</v>
      </c>
      <c r="C2229" s="2" t="s">
        <v>1067</v>
      </c>
      <c r="D2229" s="3">
        <v>27</v>
      </c>
      <c r="E2229" s="3">
        <v>84</v>
      </c>
      <c r="F2229" s="3" t="s">
        <v>269</v>
      </c>
      <c r="G2229" s="3">
        <v>0</v>
      </c>
      <c r="H2229" s="3" t="s">
        <v>269</v>
      </c>
      <c r="J2229" s="4"/>
      <c r="K2229" s="3"/>
      <c r="L2229" s="3"/>
      <c r="M2229" s="3"/>
      <c r="N2229" s="3"/>
    </row>
    <row r="2230" spans="2:14" ht="32.1" customHeight="1" x14ac:dyDescent="0.25">
      <c r="B2230" s="44" t="str">
        <f>_xlfn.CONCAT( VLOOKUP(tbGemLevels[[#This Row],[Name]],tbGems[],MATCH("Prefix",tbGems[#Headers],0),FALSE),".",tbGemLevels[[#This Row],[Level]]," ",tbGemLevels[[#This Row],[Name]])</f>
        <v>6.14.224.28 Immolate Support</v>
      </c>
      <c r="C2230" s="2" t="s">
        <v>1067</v>
      </c>
      <c r="D2230" s="3">
        <v>28</v>
      </c>
      <c r="E2230" s="3">
        <v>86</v>
      </c>
      <c r="F2230" s="3" t="s">
        <v>269</v>
      </c>
      <c r="G2230" s="3">
        <v>0</v>
      </c>
      <c r="H2230" s="3" t="s">
        <v>269</v>
      </c>
      <c r="J2230" s="4"/>
      <c r="K2230" s="3"/>
      <c r="L2230" s="3"/>
      <c r="M2230" s="3"/>
      <c r="N2230" s="3"/>
    </row>
    <row r="2231" spans="2:14" ht="32.1" customHeight="1" x14ac:dyDescent="0.25">
      <c r="B2231" s="44" t="str">
        <f>_xlfn.CONCAT( VLOOKUP(tbGemLevels[[#This Row],[Name]],tbGems[],MATCH("Prefix",tbGems[#Headers],0),FALSE),".",tbGemLevels[[#This Row],[Level]]," ",tbGemLevels[[#This Row],[Name]])</f>
        <v>6.14.224.29 Immolate Support</v>
      </c>
      <c r="C2231" s="2" t="s">
        <v>1067</v>
      </c>
      <c r="D2231" s="3">
        <v>29</v>
      </c>
      <c r="E2231" s="3">
        <v>88</v>
      </c>
      <c r="F2231" s="3" t="s">
        <v>269</v>
      </c>
      <c r="G2231" s="3">
        <v>0</v>
      </c>
      <c r="H2231" s="3" t="s">
        <v>269</v>
      </c>
      <c r="J2231" s="4"/>
      <c r="K2231" s="3"/>
      <c r="L2231" s="3"/>
      <c r="M2231" s="3"/>
      <c r="N2231" s="3"/>
    </row>
    <row r="2232" spans="2:14" ht="32.1" customHeight="1" x14ac:dyDescent="0.25">
      <c r="B2232" s="44" t="str">
        <f>_xlfn.CONCAT( VLOOKUP(tbGemLevels[[#This Row],[Name]],tbGems[],MATCH("Prefix",tbGems[#Headers],0),FALSE),".",tbGemLevels[[#This Row],[Level]]," ",tbGemLevels[[#This Row],[Name]])</f>
        <v>6.14.224.30 Immolate Support</v>
      </c>
      <c r="C2232" s="2" t="s">
        <v>1067</v>
      </c>
      <c r="D2232" s="3">
        <v>30</v>
      </c>
      <c r="E2232" s="3">
        <v>90</v>
      </c>
      <c r="F2232" s="3" t="s">
        <v>269</v>
      </c>
      <c r="G2232" s="3">
        <v>0</v>
      </c>
      <c r="H2232" s="3" t="s">
        <v>269</v>
      </c>
      <c r="J2232" s="4"/>
      <c r="K2232" s="3"/>
      <c r="L2232" s="3"/>
      <c r="M2232" s="3"/>
      <c r="N2232" s="3"/>
    </row>
    <row r="2233" spans="2:14" ht="32.1" customHeight="1" x14ac:dyDescent="0.25">
      <c r="B2233" s="44" t="str">
        <f>_xlfn.CONCAT( VLOOKUP(tbGemLevels[[#This Row],[Name]],tbGems[],MATCH("Prefix",tbGems[#Headers],0),FALSE),".",tbGemLevels[[#This Row],[Level]]," ",tbGemLevels[[#This Row],[Name]])</f>
        <v>6.14.224.31 Immolate Support</v>
      </c>
      <c r="C2233" s="2" t="s">
        <v>1067</v>
      </c>
      <c r="D2233" s="3">
        <v>31</v>
      </c>
      <c r="E2233" s="3">
        <v>91</v>
      </c>
      <c r="F2233" s="3" t="s">
        <v>269</v>
      </c>
      <c r="G2233" s="3">
        <v>0</v>
      </c>
      <c r="H2233" s="3" t="s">
        <v>269</v>
      </c>
      <c r="J2233" s="4"/>
      <c r="K2233" s="3"/>
      <c r="L2233" s="3"/>
      <c r="M2233" s="3"/>
      <c r="N2233" s="3"/>
    </row>
    <row r="2234" spans="2:14" ht="32.1" customHeight="1" x14ac:dyDescent="0.25">
      <c r="B2234" s="44" t="str">
        <f>_xlfn.CONCAT( VLOOKUP(tbGemLevels[[#This Row],[Name]],tbGems[],MATCH("Prefix",tbGems[#Headers],0),FALSE),".",tbGemLevels[[#This Row],[Level]]," ",tbGemLevels[[#This Row],[Name]])</f>
        <v>6.14.224.32 Immolate Support</v>
      </c>
      <c r="C2234" s="2" t="s">
        <v>1067</v>
      </c>
      <c r="D2234" s="3">
        <v>32</v>
      </c>
      <c r="E2234" s="3">
        <v>92</v>
      </c>
      <c r="F2234" s="3" t="s">
        <v>269</v>
      </c>
      <c r="G2234" s="3">
        <v>0</v>
      </c>
      <c r="H2234" s="3" t="s">
        <v>269</v>
      </c>
      <c r="J2234" s="4"/>
      <c r="K2234" s="3"/>
      <c r="L2234" s="3"/>
      <c r="M2234" s="3"/>
      <c r="N2234" s="3"/>
    </row>
    <row r="2235" spans="2:14" ht="32.1" customHeight="1" x14ac:dyDescent="0.25">
      <c r="B2235" s="44" t="str">
        <f>_xlfn.CONCAT( VLOOKUP(tbGemLevels[[#This Row],[Name]],tbGems[],MATCH("Prefix",tbGems[#Headers],0),FALSE),".",tbGemLevels[[#This Row],[Level]]," ",tbGemLevels[[#This Row],[Name]])</f>
        <v>6.14.224.33 Immolate Support</v>
      </c>
      <c r="C2235" s="2" t="s">
        <v>1067</v>
      </c>
      <c r="D2235" s="3">
        <v>33</v>
      </c>
      <c r="E2235" s="3">
        <v>93</v>
      </c>
      <c r="F2235" s="3" t="s">
        <v>269</v>
      </c>
      <c r="G2235" s="3">
        <v>0</v>
      </c>
      <c r="H2235" s="3" t="s">
        <v>269</v>
      </c>
      <c r="J2235" s="4"/>
      <c r="K2235" s="3"/>
      <c r="L2235" s="3"/>
      <c r="M2235" s="3"/>
      <c r="N2235" s="3"/>
    </row>
    <row r="2236" spans="2:14" ht="32.1" customHeight="1" x14ac:dyDescent="0.25">
      <c r="B2236" s="44" t="str">
        <f>_xlfn.CONCAT( VLOOKUP(tbGemLevels[[#This Row],[Name]],tbGems[],MATCH("Prefix",tbGems[#Headers],0),FALSE),".",tbGemLevels[[#This Row],[Level]]," ",tbGemLevels[[#This Row],[Name]])</f>
        <v>6.14.224.34 Immolate Support</v>
      </c>
      <c r="C2236" s="2" t="s">
        <v>1067</v>
      </c>
      <c r="D2236" s="3">
        <v>34</v>
      </c>
      <c r="E2236" s="3">
        <v>94</v>
      </c>
      <c r="F2236" s="3" t="s">
        <v>269</v>
      </c>
      <c r="G2236" s="3">
        <v>0</v>
      </c>
      <c r="H2236" s="3" t="s">
        <v>269</v>
      </c>
      <c r="J2236" s="4"/>
      <c r="K2236" s="3"/>
      <c r="L2236" s="3"/>
      <c r="M2236" s="3"/>
      <c r="N2236" s="3"/>
    </row>
    <row r="2237" spans="2:14" ht="32.1" customHeight="1" x14ac:dyDescent="0.25">
      <c r="B2237" s="44" t="str">
        <f>_xlfn.CONCAT( VLOOKUP(tbGemLevels[[#This Row],[Name]],tbGems[],MATCH("Prefix",tbGems[#Headers],0),FALSE),".",tbGemLevels[[#This Row],[Level]]," ",tbGemLevels[[#This Row],[Name]])</f>
        <v>6.14.224.35 Immolate Support</v>
      </c>
      <c r="C2237" s="2" t="s">
        <v>1067</v>
      </c>
      <c r="D2237" s="3">
        <v>35</v>
      </c>
      <c r="E2237" s="3">
        <v>95</v>
      </c>
      <c r="F2237" s="3" t="s">
        <v>269</v>
      </c>
      <c r="G2237" s="3">
        <v>0</v>
      </c>
      <c r="H2237" s="3" t="s">
        <v>269</v>
      </c>
      <c r="J2237" s="4"/>
      <c r="K2237" s="3"/>
      <c r="L2237" s="3"/>
      <c r="M2237" s="3"/>
      <c r="N2237" s="3"/>
    </row>
    <row r="2238" spans="2:14" ht="32.1" customHeight="1" x14ac:dyDescent="0.25">
      <c r="B2238" s="44" t="str">
        <f>_xlfn.CONCAT( VLOOKUP(tbGemLevels[[#This Row],[Name]],tbGems[],MATCH("Prefix",tbGems[#Headers],0),FALSE),".",tbGemLevels[[#This Row],[Level]]," ",tbGemLevels[[#This Row],[Name]])</f>
        <v>6.14.224.36 Immolate Support</v>
      </c>
      <c r="C2238" s="2" t="s">
        <v>1067</v>
      </c>
      <c r="D2238" s="3">
        <v>36</v>
      </c>
      <c r="E2238" s="3">
        <v>96</v>
      </c>
      <c r="F2238" s="3" t="s">
        <v>269</v>
      </c>
      <c r="G2238" s="3">
        <v>0</v>
      </c>
      <c r="H2238" s="3" t="s">
        <v>269</v>
      </c>
      <c r="J2238" s="4"/>
      <c r="K2238" s="3"/>
      <c r="L2238" s="3"/>
      <c r="M2238" s="3"/>
      <c r="N2238" s="3"/>
    </row>
    <row r="2239" spans="2:14" ht="32.1" customHeight="1" x14ac:dyDescent="0.25">
      <c r="B2239" s="44" t="str">
        <f>_xlfn.CONCAT( VLOOKUP(tbGemLevels[[#This Row],[Name]],tbGems[],MATCH("Prefix",tbGems[#Headers],0),FALSE),".",tbGemLevels[[#This Row],[Level]]," ",tbGemLevels[[#This Row],[Name]])</f>
        <v>6.14.224.37 Immolate Support</v>
      </c>
      <c r="C2239" s="2" t="s">
        <v>1067</v>
      </c>
      <c r="D2239" s="3">
        <v>37</v>
      </c>
      <c r="E2239" s="3">
        <v>97</v>
      </c>
      <c r="F2239" s="3" t="s">
        <v>269</v>
      </c>
      <c r="G2239" s="3">
        <v>0</v>
      </c>
      <c r="H2239" s="3" t="s">
        <v>269</v>
      </c>
      <c r="J2239" s="4"/>
      <c r="K2239" s="3"/>
      <c r="L2239" s="3"/>
      <c r="M2239" s="3"/>
      <c r="N2239" s="3"/>
    </row>
    <row r="2240" spans="2:14" ht="32.1" customHeight="1" x14ac:dyDescent="0.25">
      <c r="B2240" s="44" t="str">
        <f>_xlfn.CONCAT( VLOOKUP(tbGemLevels[[#This Row],[Name]],tbGems[],MATCH("Prefix",tbGems[#Headers],0),FALSE),".",tbGemLevels[[#This Row],[Level]]," ",tbGemLevels[[#This Row],[Name]])</f>
        <v>6.14.224.38 Immolate Support</v>
      </c>
      <c r="C2240" s="2" t="s">
        <v>1067</v>
      </c>
      <c r="D2240" s="3">
        <v>38</v>
      </c>
      <c r="E2240" s="3">
        <v>98</v>
      </c>
      <c r="F2240" s="3" t="s">
        <v>269</v>
      </c>
      <c r="G2240" s="3">
        <v>0</v>
      </c>
      <c r="H2240" s="3" t="s">
        <v>269</v>
      </c>
      <c r="J2240" s="4"/>
      <c r="K2240" s="3"/>
      <c r="L2240" s="3"/>
      <c r="M2240" s="3"/>
      <c r="N2240" s="3"/>
    </row>
    <row r="2241" spans="2:14" ht="32.1" customHeight="1" x14ac:dyDescent="0.25">
      <c r="B2241" s="44" t="str">
        <f>_xlfn.CONCAT( VLOOKUP(tbGemLevels[[#This Row],[Name]],tbGems[],MATCH("Prefix",tbGems[#Headers],0),FALSE),".",tbGemLevels[[#This Row],[Level]]," ",tbGemLevels[[#This Row],[Name]])</f>
        <v>6.14.224.39 Immolate Support</v>
      </c>
      <c r="C2241" s="2" t="s">
        <v>1067</v>
      </c>
      <c r="D2241" s="3">
        <v>39</v>
      </c>
      <c r="E2241" s="3">
        <v>99</v>
      </c>
      <c r="F2241" s="3" t="s">
        <v>269</v>
      </c>
      <c r="G2241" s="3">
        <v>0</v>
      </c>
      <c r="H2241" s="3" t="s">
        <v>269</v>
      </c>
      <c r="J2241" s="4"/>
      <c r="K2241" s="3"/>
      <c r="L2241" s="3"/>
      <c r="M2241" s="3"/>
      <c r="N2241" s="3"/>
    </row>
    <row r="2242" spans="2:14" ht="32.1" customHeight="1" x14ac:dyDescent="0.25">
      <c r="B2242" s="44" t="str">
        <f>_xlfn.CONCAT( VLOOKUP(tbGemLevels[[#This Row],[Name]],tbGems[],MATCH("Prefix",tbGems[#Headers],0),FALSE),".",tbGemLevels[[#This Row],[Level]]," ",tbGemLevels[[#This Row],[Name]])</f>
        <v>6.14.224.40 Immolate Support</v>
      </c>
      <c r="C2242" s="2" t="s">
        <v>1067</v>
      </c>
      <c r="D2242" s="3">
        <v>40</v>
      </c>
      <c r="E2242" s="3">
        <v>100</v>
      </c>
      <c r="F2242" s="3" t="s">
        <v>269</v>
      </c>
      <c r="G2242" s="3">
        <v>0</v>
      </c>
      <c r="H2242" s="3" t="s">
        <v>269</v>
      </c>
      <c r="J2242" s="4"/>
      <c r="K2242" s="3"/>
      <c r="L2242" s="3"/>
      <c r="M2242" s="3"/>
      <c r="N2242" s="3"/>
    </row>
    <row r="2243" spans="2:14" ht="32.1" customHeight="1" x14ac:dyDescent="0.25">
      <c r="B2243" s="44" t="str">
        <f>_xlfn.CONCAT( VLOOKUP(tbGemLevels[[#This Row],[Name]],tbGems[],MATCH("Prefix",tbGems[#Headers],0),FALSE),".",tbGemLevels[[#This Row],[Level]]," ",tbGemLevels[[#This Row],[Name]])</f>
        <v>6.12.79.1 Blood and Sand</v>
      </c>
      <c r="C2243" s="2" t="s">
        <v>821</v>
      </c>
      <c r="D2243" s="3">
        <v>1</v>
      </c>
      <c r="E2243" s="3">
        <v>4</v>
      </c>
      <c r="F2243" s="3">
        <v>0</v>
      </c>
      <c r="G2243" s="3">
        <v>0</v>
      </c>
      <c r="H2243" s="3">
        <v>0</v>
      </c>
      <c r="I2243" s="20"/>
      <c r="J2243" s="4"/>
      <c r="K2243" s="3"/>
      <c r="L2243" s="3"/>
      <c r="M2243" s="3"/>
      <c r="N2243" s="3"/>
    </row>
    <row r="2244" spans="2:14" ht="32.1" customHeight="1" x14ac:dyDescent="0.25">
      <c r="B2244" s="44" t="str">
        <f>_xlfn.CONCAT( VLOOKUP(tbGemLevels[[#This Row],[Name]],tbGems[],MATCH("Prefix",tbGems[#Headers],0),FALSE),".",tbGemLevels[[#This Row],[Level]]," ",tbGemLevels[[#This Row],[Name]])</f>
        <v>6.12.79.2 Blood and Sand</v>
      </c>
      <c r="C2244" s="2" t="s">
        <v>821</v>
      </c>
      <c r="D2244" s="3">
        <v>2</v>
      </c>
      <c r="E2244" s="3">
        <v>12</v>
      </c>
      <c r="F2244" s="3">
        <v>21</v>
      </c>
      <c r="G2244" s="3">
        <v>14</v>
      </c>
      <c r="H2244" s="3">
        <v>0</v>
      </c>
      <c r="I2244" s="20"/>
      <c r="J2244" s="4"/>
      <c r="K2244" s="42"/>
      <c r="L2244" s="42"/>
      <c r="M2244" s="3"/>
      <c r="N2244" s="3"/>
    </row>
    <row r="2245" spans="2:14" ht="32.1" customHeight="1" x14ac:dyDescent="0.25">
      <c r="B2245" s="44" t="str">
        <f>_xlfn.CONCAT( VLOOKUP(tbGemLevels[[#This Row],[Name]],tbGems[],MATCH("Prefix",tbGems[#Headers],0),FALSE),".",tbGemLevels[[#This Row],[Level]]," ",tbGemLevels[[#This Row],[Name]])</f>
        <v>6.12.79.3 Blood and Sand</v>
      </c>
      <c r="C2245" s="2" t="s">
        <v>821</v>
      </c>
      <c r="D2245" s="3">
        <v>3</v>
      </c>
      <c r="E2245" s="3">
        <v>28</v>
      </c>
      <c r="F2245" s="3">
        <v>42</v>
      </c>
      <c r="G2245" s="3">
        <v>29</v>
      </c>
      <c r="H2245" s="3">
        <v>0</v>
      </c>
      <c r="I2245" s="20"/>
      <c r="J2245" s="4"/>
      <c r="K2245" s="42"/>
      <c r="L2245" s="42"/>
      <c r="M2245" s="3"/>
      <c r="N2245" s="3"/>
    </row>
    <row r="2246" spans="2:14" ht="32.1" customHeight="1" x14ac:dyDescent="0.25">
      <c r="B2246" s="44" t="str">
        <f>_xlfn.CONCAT( VLOOKUP(tbGemLevels[[#This Row],[Name]],tbGems[],MATCH("Prefix",tbGems[#Headers],0),FALSE),".",tbGemLevels[[#This Row],[Level]]," ",tbGemLevels[[#This Row],[Name]])</f>
        <v>6.12.79.4 Blood and Sand</v>
      </c>
      <c r="C2246" s="2" t="s">
        <v>821</v>
      </c>
      <c r="D2246" s="3">
        <v>4</v>
      </c>
      <c r="E2246" s="3">
        <v>44</v>
      </c>
      <c r="F2246" s="3">
        <v>63</v>
      </c>
      <c r="G2246" s="3">
        <v>44</v>
      </c>
      <c r="H2246" s="3">
        <v>0</v>
      </c>
      <c r="I2246" s="20"/>
      <c r="J2246" s="4"/>
      <c r="K2246" s="42"/>
      <c r="L2246" s="42"/>
      <c r="M2246" s="3"/>
      <c r="N2246" s="3"/>
    </row>
    <row r="2247" spans="2:14" ht="32.1" customHeight="1" x14ac:dyDescent="0.25">
      <c r="B2247" s="44" t="str">
        <f>_xlfn.CONCAT( VLOOKUP(tbGemLevels[[#This Row],[Name]],tbGems[],MATCH("Prefix",tbGems[#Headers],0),FALSE),".",tbGemLevels[[#This Row],[Level]]," ",tbGemLevels[[#This Row],[Name]])</f>
        <v>6.12.79.5 Blood and Sand</v>
      </c>
      <c r="C2247" s="2" t="s">
        <v>821</v>
      </c>
      <c r="D2247" s="3">
        <v>5</v>
      </c>
      <c r="E2247" s="3">
        <v>58</v>
      </c>
      <c r="F2247" s="3">
        <v>82</v>
      </c>
      <c r="G2247" s="3">
        <v>57</v>
      </c>
      <c r="H2247" s="3">
        <v>0</v>
      </c>
      <c r="I2247" s="20"/>
      <c r="J2247" s="4"/>
      <c r="K2247" s="42"/>
      <c r="L2247" s="42"/>
      <c r="M2247" s="3"/>
      <c r="N2247" s="3"/>
    </row>
    <row r="2248" spans="2:14" ht="32.1" customHeight="1" x14ac:dyDescent="0.25">
      <c r="B2248" s="44" t="str">
        <f>_xlfn.CONCAT( VLOOKUP(tbGemLevels[[#This Row],[Name]],tbGems[],MATCH("Prefix",tbGems[#Headers],0),FALSE),".",tbGemLevels[[#This Row],[Level]]," ",tbGemLevels[[#This Row],[Name]])</f>
        <v>6.12.79.6 Blood and Sand</v>
      </c>
      <c r="C2248" s="2" t="s">
        <v>821</v>
      </c>
      <c r="D2248" s="3">
        <v>6</v>
      </c>
      <c r="E2248" s="3">
        <v>70</v>
      </c>
      <c r="F2248" s="3">
        <v>98</v>
      </c>
      <c r="G2248" s="3">
        <v>68</v>
      </c>
      <c r="H2248" s="3">
        <v>0</v>
      </c>
      <c r="I2248" s="20"/>
      <c r="J2248" s="4"/>
      <c r="K2248" s="42"/>
      <c r="L2248" s="42"/>
      <c r="M2248" s="3"/>
      <c r="N2248" s="3"/>
    </row>
    <row r="2249" spans="2:14" ht="32.1" customHeight="1" x14ac:dyDescent="0.25">
      <c r="B2249" s="44" t="str">
        <f>_xlfn.CONCAT( VLOOKUP(tbGemLevels[[#This Row],[Name]],tbGems[],MATCH("Prefix",tbGems[#Headers],0),FALSE),".",tbGemLevels[[#This Row],[Level]]," ",tbGemLevels[[#This Row],[Name]])</f>
        <v>6.12.79.7 Blood and Sand</v>
      </c>
      <c r="C2249" s="2" t="s">
        <v>821</v>
      </c>
      <c r="D2249" s="3">
        <v>7</v>
      </c>
      <c r="E2249" s="3">
        <v>72</v>
      </c>
      <c r="F2249" s="3">
        <v>100</v>
      </c>
      <c r="G2249" s="3">
        <v>70</v>
      </c>
      <c r="H2249" s="3">
        <v>0</v>
      </c>
      <c r="I2249" s="20"/>
      <c r="J2249" s="4"/>
      <c r="K2249" s="3"/>
      <c r="L2249" s="3"/>
      <c r="M2249" s="3"/>
      <c r="N2249" s="3"/>
    </row>
    <row r="2250" spans="2:14" ht="32.1" customHeight="1" x14ac:dyDescent="0.25">
      <c r="B2250" s="44" t="str">
        <f>_xlfn.CONCAT( VLOOKUP(tbGemLevels[[#This Row],[Name]],tbGems[],MATCH("Prefix",tbGems[#Headers],0),FALSE),".",tbGemLevels[[#This Row],[Level]]," ",tbGemLevels[[#This Row],[Name]])</f>
        <v>6.12.79.8 Blood and Sand</v>
      </c>
      <c r="C2250" s="2" t="s">
        <v>821</v>
      </c>
      <c r="D2250" s="3">
        <v>8</v>
      </c>
      <c r="E2250" s="3">
        <v>74</v>
      </c>
      <c r="F2250" s="3" t="s">
        <v>269</v>
      </c>
      <c r="G2250" s="3" t="s">
        <v>269</v>
      </c>
      <c r="H2250" s="3">
        <v>0</v>
      </c>
      <c r="I2250" s="20"/>
      <c r="J2250" s="4"/>
      <c r="K2250" s="3"/>
      <c r="L2250" s="3"/>
      <c r="M2250" s="3"/>
      <c r="N2250" s="3"/>
    </row>
    <row r="2251" spans="2:14" ht="32.1" customHeight="1" x14ac:dyDescent="0.25">
      <c r="B2251" s="44" t="str">
        <f>_xlfn.CONCAT( VLOOKUP(tbGemLevels[[#This Row],[Name]],tbGems[],MATCH("Prefix",tbGems[#Headers],0),FALSE),".",tbGemLevels[[#This Row],[Level]]," ",tbGemLevels[[#This Row],[Name]])</f>
        <v>6.12.79.9 Blood and Sand</v>
      </c>
      <c r="C2251" s="2" t="s">
        <v>821</v>
      </c>
      <c r="D2251" s="3">
        <v>9</v>
      </c>
      <c r="E2251" s="3">
        <v>76</v>
      </c>
      <c r="F2251" s="3" t="s">
        <v>269</v>
      </c>
      <c r="G2251" s="3" t="s">
        <v>269</v>
      </c>
      <c r="H2251" s="3">
        <v>0</v>
      </c>
      <c r="I2251" s="20"/>
      <c r="J2251" s="4"/>
      <c r="K2251" s="3"/>
      <c r="L2251" s="3"/>
      <c r="M2251" s="3"/>
      <c r="N2251" s="3"/>
    </row>
    <row r="2252" spans="2:14" ht="32.1" customHeight="1" x14ac:dyDescent="0.25">
      <c r="B2252" s="44" t="str">
        <f>_xlfn.CONCAT( VLOOKUP(tbGemLevels[[#This Row],[Name]],tbGems[],MATCH("Prefix",tbGems[#Headers],0),FALSE),".",tbGemLevels[[#This Row],[Level]]," ",tbGemLevels[[#This Row],[Name]])</f>
        <v>6.12.79.10 Blood and Sand</v>
      </c>
      <c r="C2252" s="2" t="s">
        <v>821</v>
      </c>
      <c r="D2252" s="3">
        <v>10</v>
      </c>
      <c r="E2252" s="3">
        <v>78</v>
      </c>
      <c r="F2252" s="3" t="s">
        <v>269</v>
      </c>
      <c r="G2252" s="3" t="s">
        <v>269</v>
      </c>
      <c r="H2252" s="3">
        <v>0</v>
      </c>
      <c r="I2252" s="20"/>
      <c r="J2252" s="4"/>
      <c r="K2252" s="3"/>
      <c r="L2252" s="3"/>
      <c r="M2252" s="3"/>
      <c r="N2252" s="3"/>
    </row>
    <row r="2253" spans="2:14" ht="32.1" customHeight="1" x14ac:dyDescent="0.25">
      <c r="B2253" s="44" t="str">
        <f>_xlfn.CONCAT( VLOOKUP(tbGemLevels[[#This Row],[Name]],tbGems[],MATCH("Prefix",tbGems[#Headers],0),FALSE),".",tbGemLevels[[#This Row],[Level]]," ",tbGemLevels[[#This Row],[Name]])</f>
        <v>6.12.79.11 Blood and Sand</v>
      </c>
      <c r="C2253" s="2" t="s">
        <v>821</v>
      </c>
      <c r="D2253" s="3">
        <v>11</v>
      </c>
      <c r="E2253" s="3">
        <v>80</v>
      </c>
      <c r="F2253" s="3" t="s">
        <v>269</v>
      </c>
      <c r="G2253" s="3" t="s">
        <v>269</v>
      </c>
      <c r="H2253" s="3">
        <v>0</v>
      </c>
      <c r="I2253" s="20"/>
      <c r="J2253" s="4"/>
      <c r="K2253" s="3"/>
      <c r="L2253" s="3"/>
      <c r="M2253" s="3"/>
      <c r="N2253" s="3"/>
    </row>
    <row r="2254" spans="2:14" ht="32.1" customHeight="1" x14ac:dyDescent="0.25">
      <c r="B2254" s="44" t="str">
        <f>_xlfn.CONCAT( VLOOKUP(tbGemLevels[[#This Row],[Name]],tbGems[],MATCH("Prefix",tbGems[#Headers],0),FALSE),".",tbGemLevels[[#This Row],[Level]]," ",tbGemLevels[[#This Row],[Name]])</f>
        <v>6.12.79.12 Blood and Sand</v>
      </c>
      <c r="C2254" s="2" t="s">
        <v>821</v>
      </c>
      <c r="D2254" s="3">
        <v>12</v>
      </c>
      <c r="E2254" s="3">
        <v>82</v>
      </c>
      <c r="F2254" s="3" t="s">
        <v>269</v>
      </c>
      <c r="G2254" s="3" t="s">
        <v>269</v>
      </c>
      <c r="H2254" s="3">
        <v>0</v>
      </c>
      <c r="I2254" s="20"/>
      <c r="J2254" s="4"/>
      <c r="K2254" s="3"/>
      <c r="L2254" s="3"/>
      <c r="M2254" s="3"/>
      <c r="N2254" s="3"/>
    </row>
    <row r="2255" spans="2:14" ht="32.1" customHeight="1" x14ac:dyDescent="0.25">
      <c r="B2255" s="44" t="str">
        <f>_xlfn.CONCAT( VLOOKUP(tbGemLevels[[#This Row],[Name]],tbGems[],MATCH("Prefix",tbGems[#Headers],0),FALSE),".",tbGemLevels[[#This Row],[Level]]," ",tbGemLevels[[#This Row],[Name]])</f>
        <v>6.12.79.13 Blood and Sand</v>
      </c>
      <c r="C2255" s="2" t="s">
        <v>821</v>
      </c>
      <c r="D2255" s="3">
        <v>13</v>
      </c>
      <c r="E2255" s="3">
        <v>84</v>
      </c>
      <c r="F2255" s="3" t="s">
        <v>269</v>
      </c>
      <c r="G2255" s="3" t="s">
        <v>269</v>
      </c>
      <c r="H2255" s="3">
        <v>0</v>
      </c>
      <c r="I2255" s="20"/>
      <c r="J2255" s="4"/>
      <c r="K2255" s="3"/>
      <c r="L2255" s="3"/>
      <c r="M2255" s="3"/>
      <c r="N2255" s="3"/>
    </row>
    <row r="2256" spans="2:14" ht="32.1" customHeight="1" x14ac:dyDescent="0.25">
      <c r="B2256" s="44" t="str">
        <f>_xlfn.CONCAT( VLOOKUP(tbGemLevels[[#This Row],[Name]],tbGems[],MATCH("Prefix",tbGems[#Headers],0),FALSE),".",tbGemLevels[[#This Row],[Level]]," ",tbGemLevels[[#This Row],[Name]])</f>
        <v>6.12.79.14 Blood and Sand</v>
      </c>
      <c r="C2256" s="2" t="s">
        <v>821</v>
      </c>
      <c r="D2256" s="3">
        <v>14</v>
      </c>
      <c r="E2256" s="3">
        <v>86</v>
      </c>
      <c r="F2256" s="3" t="s">
        <v>269</v>
      </c>
      <c r="G2256" s="3" t="s">
        <v>269</v>
      </c>
      <c r="H2256" s="3">
        <v>0</v>
      </c>
      <c r="I2256" s="20"/>
      <c r="J2256" s="4"/>
      <c r="K2256" s="3"/>
      <c r="L2256" s="3"/>
      <c r="M2256" s="3"/>
      <c r="N2256" s="3"/>
    </row>
    <row r="2257" spans="2:14" ht="32.1" customHeight="1" x14ac:dyDescent="0.25">
      <c r="B2257" s="44" t="str">
        <f>_xlfn.CONCAT( VLOOKUP(tbGemLevels[[#This Row],[Name]],tbGems[],MATCH("Prefix",tbGems[#Headers],0),FALSE),".",tbGemLevels[[#This Row],[Level]]," ",tbGemLevels[[#This Row],[Name]])</f>
        <v>6.12.79.15 Blood and Sand</v>
      </c>
      <c r="C2257" s="2" t="s">
        <v>821</v>
      </c>
      <c r="D2257" s="3">
        <v>15</v>
      </c>
      <c r="E2257" s="3">
        <v>88</v>
      </c>
      <c r="F2257" s="3" t="s">
        <v>269</v>
      </c>
      <c r="G2257" s="3" t="s">
        <v>269</v>
      </c>
      <c r="H2257" s="3">
        <v>0</v>
      </c>
      <c r="I2257" s="20"/>
      <c r="J2257" s="4"/>
      <c r="K2257" s="3"/>
      <c r="L2257" s="3"/>
      <c r="M2257" s="3"/>
      <c r="N2257" s="3"/>
    </row>
    <row r="2258" spans="2:14" ht="32.1" customHeight="1" x14ac:dyDescent="0.25">
      <c r="B2258" s="44" t="str">
        <f>_xlfn.CONCAT( VLOOKUP(tbGemLevels[[#This Row],[Name]],tbGems[],MATCH("Prefix",tbGems[#Headers],0),FALSE),".",tbGemLevels[[#This Row],[Level]]," ",tbGemLevels[[#This Row],[Name]])</f>
        <v>6.12.79.16 Blood and Sand</v>
      </c>
      <c r="C2258" s="2" t="s">
        <v>821</v>
      </c>
      <c r="D2258" s="3">
        <v>16</v>
      </c>
      <c r="E2258" s="3">
        <v>90</v>
      </c>
      <c r="F2258" s="3" t="s">
        <v>269</v>
      </c>
      <c r="G2258" s="3" t="s">
        <v>269</v>
      </c>
      <c r="H2258" s="3">
        <v>0</v>
      </c>
      <c r="I2258" s="20"/>
      <c r="J2258" s="4"/>
      <c r="K2258" s="3"/>
      <c r="L2258" s="3"/>
      <c r="M2258" s="3"/>
      <c r="N2258" s="3"/>
    </row>
    <row r="2259" spans="2:14" ht="32.1" customHeight="1" x14ac:dyDescent="0.25">
      <c r="B2259" s="44" t="str">
        <f>_xlfn.CONCAT( VLOOKUP(tbGemLevels[[#This Row],[Name]],tbGems[],MATCH("Prefix",tbGems[#Headers],0),FALSE),".",tbGemLevels[[#This Row],[Level]]," ",tbGemLevels[[#This Row],[Name]])</f>
        <v>6.12.79.17 Blood and Sand</v>
      </c>
      <c r="C2259" s="2" t="s">
        <v>821</v>
      </c>
      <c r="D2259" s="3">
        <v>17</v>
      </c>
      <c r="E2259" s="3">
        <v>91</v>
      </c>
      <c r="F2259" s="3" t="s">
        <v>269</v>
      </c>
      <c r="G2259" s="3" t="s">
        <v>269</v>
      </c>
      <c r="H2259" s="3">
        <v>0</v>
      </c>
      <c r="I2259" s="20"/>
      <c r="J2259" s="4"/>
      <c r="K2259" s="3"/>
      <c r="L2259" s="3"/>
      <c r="M2259" s="3"/>
      <c r="N2259" s="3"/>
    </row>
    <row r="2260" spans="2:14" ht="32.1" customHeight="1" x14ac:dyDescent="0.25">
      <c r="B2260" s="44" t="str">
        <f>_xlfn.CONCAT( VLOOKUP(tbGemLevels[[#This Row],[Name]],tbGems[],MATCH("Prefix",tbGems[#Headers],0),FALSE),".",tbGemLevels[[#This Row],[Level]]," ",tbGemLevels[[#This Row],[Name]])</f>
        <v>6.12.79.18 Blood and Sand</v>
      </c>
      <c r="C2260" s="2" t="s">
        <v>821</v>
      </c>
      <c r="D2260" s="3">
        <v>18</v>
      </c>
      <c r="E2260" s="3">
        <v>92</v>
      </c>
      <c r="F2260" s="3" t="s">
        <v>269</v>
      </c>
      <c r="G2260" s="3" t="s">
        <v>269</v>
      </c>
      <c r="H2260" s="3">
        <v>0</v>
      </c>
      <c r="I2260" s="20"/>
      <c r="J2260" s="4"/>
      <c r="K2260" s="3"/>
      <c r="L2260" s="3"/>
      <c r="M2260" s="3"/>
      <c r="N2260" s="3"/>
    </row>
    <row r="2261" spans="2:14" ht="32.1" customHeight="1" x14ac:dyDescent="0.25">
      <c r="B2261" s="44" t="str">
        <f>_xlfn.CONCAT( VLOOKUP(tbGemLevels[[#This Row],[Name]],tbGems[],MATCH("Prefix",tbGems[#Headers],0),FALSE),".",tbGemLevels[[#This Row],[Level]]," ",tbGemLevels[[#This Row],[Name]])</f>
        <v>6.12.79.19 Blood and Sand</v>
      </c>
      <c r="C2261" s="2" t="s">
        <v>821</v>
      </c>
      <c r="D2261" s="3">
        <v>19</v>
      </c>
      <c r="E2261" s="3">
        <v>93</v>
      </c>
      <c r="F2261" s="3" t="s">
        <v>269</v>
      </c>
      <c r="G2261" s="3" t="s">
        <v>269</v>
      </c>
      <c r="H2261" s="3">
        <v>0</v>
      </c>
      <c r="I2261" s="20"/>
      <c r="J2261" s="4"/>
      <c r="K2261" s="3"/>
      <c r="L2261" s="3"/>
      <c r="M2261" s="3"/>
      <c r="N2261" s="3"/>
    </row>
    <row r="2262" spans="2:14" ht="32.1" customHeight="1" x14ac:dyDescent="0.25">
      <c r="B2262" s="44" t="str">
        <f>_xlfn.CONCAT( VLOOKUP(tbGemLevels[[#This Row],[Name]],tbGems[],MATCH("Prefix",tbGems[#Headers],0),FALSE),".",tbGemLevels[[#This Row],[Level]]," ",tbGemLevels[[#This Row],[Name]])</f>
        <v>6.12.79.20 Blood and Sand</v>
      </c>
      <c r="C2262" s="2" t="s">
        <v>821</v>
      </c>
      <c r="D2262" s="3">
        <v>20</v>
      </c>
      <c r="E2262" s="3">
        <v>94</v>
      </c>
      <c r="F2262" s="3" t="s">
        <v>269</v>
      </c>
      <c r="G2262" s="3" t="s">
        <v>269</v>
      </c>
      <c r="H2262" s="3">
        <v>0</v>
      </c>
      <c r="I2262" s="20"/>
      <c r="J2262" s="4"/>
      <c r="K2262" s="3"/>
      <c r="L2262" s="3"/>
      <c r="M2262" s="3"/>
      <c r="N2262" s="3"/>
    </row>
    <row r="2263" spans="2:14" ht="32.1" customHeight="1" x14ac:dyDescent="0.25">
      <c r="B2263" s="44" t="str">
        <f>_xlfn.CONCAT( VLOOKUP(tbGemLevels[[#This Row],[Name]],tbGems[],MATCH("Prefix",tbGems[#Headers],0),FALSE),".",tbGemLevels[[#This Row],[Level]]," ",tbGemLevels[[#This Row],[Name]])</f>
        <v>6.12.79.21 Blood and Sand</v>
      </c>
      <c r="C2263" s="2" t="s">
        <v>821</v>
      </c>
      <c r="D2263" s="3">
        <v>21</v>
      </c>
      <c r="E2263" s="3">
        <v>95</v>
      </c>
      <c r="F2263" s="3" t="s">
        <v>269</v>
      </c>
      <c r="G2263" s="3" t="s">
        <v>269</v>
      </c>
      <c r="H2263" s="3">
        <v>0</v>
      </c>
      <c r="I2263" s="20"/>
      <c r="J2263" s="4"/>
      <c r="K2263" s="3"/>
      <c r="L2263" s="3"/>
      <c r="M2263" s="3"/>
      <c r="N2263" s="3"/>
    </row>
    <row r="2264" spans="2:14" ht="32.1" customHeight="1" x14ac:dyDescent="0.25">
      <c r="B2264" s="44" t="str">
        <f>_xlfn.CONCAT( VLOOKUP(tbGemLevels[[#This Row],[Name]],tbGems[],MATCH("Prefix",tbGems[#Headers],0),FALSE),".",tbGemLevels[[#This Row],[Level]]," ",tbGemLevels[[#This Row],[Name]])</f>
        <v>6.12.79.22 Blood and Sand</v>
      </c>
      <c r="C2264" s="2" t="s">
        <v>821</v>
      </c>
      <c r="D2264" s="3">
        <v>22</v>
      </c>
      <c r="E2264" s="3">
        <v>96</v>
      </c>
      <c r="F2264" s="3" t="s">
        <v>269</v>
      </c>
      <c r="G2264" s="3" t="s">
        <v>269</v>
      </c>
      <c r="H2264" s="3">
        <v>0</v>
      </c>
      <c r="I2264" s="20"/>
      <c r="J2264" s="4"/>
      <c r="K2264" s="3"/>
      <c r="L2264" s="3"/>
      <c r="M2264" s="3"/>
      <c r="N2264" s="3"/>
    </row>
    <row r="2265" spans="2:14" ht="32.1" customHeight="1" x14ac:dyDescent="0.25">
      <c r="B2265" s="44" t="str">
        <f>_xlfn.CONCAT( VLOOKUP(tbGemLevels[[#This Row],[Name]],tbGems[],MATCH("Prefix",tbGems[#Headers],0),FALSE),".",tbGemLevels[[#This Row],[Level]]," ",tbGemLevels[[#This Row],[Name]])</f>
        <v>6.12.79.23 Blood and Sand</v>
      </c>
      <c r="C2265" s="2" t="s">
        <v>821</v>
      </c>
      <c r="D2265" s="3">
        <v>23</v>
      </c>
      <c r="E2265" s="3">
        <v>97</v>
      </c>
      <c r="F2265" s="3" t="s">
        <v>269</v>
      </c>
      <c r="G2265" s="3" t="s">
        <v>269</v>
      </c>
      <c r="H2265" s="3">
        <v>0</v>
      </c>
      <c r="I2265" s="20"/>
      <c r="J2265" s="4"/>
      <c r="K2265" s="3"/>
      <c r="L2265" s="3"/>
      <c r="M2265" s="3"/>
      <c r="N2265" s="3"/>
    </row>
    <row r="2266" spans="2:14" ht="32.1" customHeight="1" x14ac:dyDescent="0.25">
      <c r="B2266" s="44" t="str">
        <f>_xlfn.CONCAT( VLOOKUP(tbGemLevels[[#This Row],[Name]],tbGems[],MATCH("Prefix",tbGems[#Headers],0),FALSE),".",tbGemLevels[[#This Row],[Level]]," ",tbGemLevels[[#This Row],[Name]])</f>
        <v>6.12.79.24 Blood and Sand</v>
      </c>
      <c r="C2266" s="2" t="s">
        <v>821</v>
      </c>
      <c r="D2266" s="3">
        <v>24</v>
      </c>
      <c r="E2266" s="3">
        <v>98</v>
      </c>
      <c r="F2266" s="3" t="s">
        <v>269</v>
      </c>
      <c r="G2266" s="3" t="s">
        <v>269</v>
      </c>
      <c r="H2266" s="3">
        <v>0</v>
      </c>
      <c r="I2266" s="20"/>
      <c r="J2266" s="4"/>
      <c r="K2266" s="3"/>
      <c r="L2266" s="3"/>
      <c r="M2266" s="3"/>
      <c r="N2266" s="3"/>
    </row>
    <row r="2267" spans="2:14" ht="32.1" customHeight="1" x14ac:dyDescent="0.25">
      <c r="B2267" s="44" t="str">
        <f>_xlfn.CONCAT( VLOOKUP(tbGemLevels[[#This Row],[Name]],tbGems[],MATCH("Prefix",tbGems[#Headers],0),FALSE),".",tbGemLevels[[#This Row],[Level]]," ",tbGemLevels[[#This Row],[Name]])</f>
        <v>6.12.79.25 Blood and Sand</v>
      </c>
      <c r="C2267" s="2" t="s">
        <v>821</v>
      </c>
      <c r="D2267" s="3">
        <v>25</v>
      </c>
      <c r="E2267" s="3">
        <v>99</v>
      </c>
      <c r="F2267" s="3" t="s">
        <v>269</v>
      </c>
      <c r="G2267" s="3" t="s">
        <v>269</v>
      </c>
      <c r="H2267" s="3">
        <v>0</v>
      </c>
      <c r="I2267" s="20"/>
      <c r="J2267" s="4"/>
      <c r="K2267" s="3"/>
      <c r="L2267" s="3"/>
      <c r="M2267" s="3"/>
      <c r="N2267" s="3"/>
    </row>
    <row r="2268" spans="2:14" ht="32.1" customHeight="1" x14ac:dyDescent="0.25">
      <c r="B2268" s="44" t="str">
        <f>_xlfn.CONCAT( VLOOKUP(tbGemLevels[[#This Row],[Name]],tbGems[],MATCH("Prefix",tbGems[#Headers],0),FALSE),".",tbGemLevels[[#This Row],[Level]]," ",tbGemLevels[[#This Row],[Name]])</f>
        <v>6.12.79.26 Blood and Sand</v>
      </c>
      <c r="C2268" s="2" t="s">
        <v>821</v>
      </c>
      <c r="D2268" s="3">
        <v>26</v>
      </c>
      <c r="E2268" s="3">
        <v>100</v>
      </c>
      <c r="F2268" s="3" t="s">
        <v>269</v>
      </c>
      <c r="G2268" s="3" t="s">
        <v>269</v>
      </c>
      <c r="H2268" s="3">
        <v>0</v>
      </c>
      <c r="I2268" s="20"/>
      <c r="J2268" s="4"/>
      <c r="K2268" s="3"/>
      <c r="L2268" s="3"/>
      <c r="M2268" s="3"/>
      <c r="N2268" s="3"/>
    </row>
    <row r="2269" spans="2:14" ht="32.1" customHeight="1" x14ac:dyDescent="0.25">
      <c r="B2269" s="44" t="str">
        <f>_xlfn.CONCAT( VLOOKUP(tbGemLevels[[#This Row],[Name]],tbGems[],MATCH("Prefix",tbGems[#Headers],0),FALSE),".",tbGemLevels[[#This Row],[Level]]," ",tbGemLevels[[#This Row],[Name]])</f>
        <v>6.14.287.1 Physical to Lightning Support</v>
      </c>
      <c r="C2269" s="2" t="s">
        <v>1079</v>
      </c>
      <c r="D2269" s="3">
        <v>1</v>
      </c>
      <c r="E2269" s="3">
        <v>18</v>
      </c>
      <c r="F2269" s="3">
        <v>14</v>
      </c>
      <c r="G2269" s="3">
        <v>0</v>
      </c>
      <c r="H2269" s="3">
        <v>21</v>
      </c>
      <c r="J2269" s="4"/>
      <c r="K2269" s="3"/>
      <c r="L2269" s="3"/>
      <c r="M2269" s="3"/>
      <c r="N2269" s="3"/>
    </row>
    <row r="2270" spans="2:14" ht="32.1" customHeight="1" x14ac:dyDescent="0.25">
      <c r="B2270" s="44" t="str">
        <f>_xlfn.CONCAT( VLOOKUP(tbGemLevels[[#This Row],[Name]],tbGems[],MATCH("Prefix",tbGems[#Headers],0),FALSE),".",tbGemLevels[[#This Row],[Level]]," ",tbGemLevels[[#This Row],[Name]])</f>
        <v>6.14.287.2 Physical to Lightning Support</v>
      </c>
      <c r="C2270" s="2" t="s">
        <v>1079</v>
      </c>
      <c r="D2270" s="3">
        <v>2</v>
      </c>
      <c r="E2270" s="3">
        <v>22</v>
      </c>
      <c r="F2270" s="3">
        <v>17</v>
      </c>
      <c r="G2270" s="3">
        <v>0</v>
      </c>
      <c r="H2270" s="3">
        <v>24</v>
      </c>
      <c r="I2270" s="42"/>
      <c r="J2270" s="42"/>
      <c r="K2270" s="3"/>
      <c r="L2270" s="3"/>
      <c r="M2270" s="3"/>
      <c r="N2270" s="3"/>
    </row>
    <row r="2271" spans="2:14" ht="32.1" customHeight="1" x14ac:dyDescent="0.25">
      <c r="B2271" s="44" t="str">
        <f>_xlfn.CONCAT( VLOOKUP(tbGemLevels[[#This Row],[Name]],tbGems[],MATCH("Prefix",tbGems[#Headers],0),FALSE),".",tbGemLevels[[#This Row],[Level]]," ",tbGemLevels[[#This Row],[Name]])</f>
        <v>6.14.287.3 Physical to Lightning Support</v>
      </c>
      <c r="C2271" s="2" t="s">
        <v>1079</v>
      </c>
      <c r="D2271" s="3">
        <v>3</v>
      </c>
      <c r="E2271" s="3">
        <v>26</v>
      </c>
      <c r="F2271" s="3">
        <v>19</v>
      </c>
      <c r="G2271" s="3">
        <v>0</v>
      </c>
      <c r="H2271" s="3">
        <v>28</v>
      </c>
      <c r="I2271" s="42"/>
      <c r="J2271" s="42"/>
      <c r="K2271" s="3"/>
      <c r="L2271" s="3"/>
      <c r="M2271" s="3"/>
      <c r="N2271" s="3"/>
    </row>
    <row r="2272" spans="2:14" ht="32.1" customHeight="1" x14ac:dyDescent="0.25">
      <c r="B2272" s="44" t="str">
        <f>_xlfn.CONCAT( VLOOKUP(tbGemLevels[[#This Row],[Name]],tbGems[],MATCH("Prefix",tbGems[#Headers],0),FALSE),".",tbGemLevels[[#This Row],[Level]]," ",tbGemLevels[[#This Row],[Name]])</f>
        <v>6.14.287.4 Physical to Lightning Support</v>
      </c>
      <c r="C2272" s="2" t="s">
        <v>1079</v>
      </c>
      <c r="D2272" s="3">
        <v>4</v>
      </c>
      <c r="E2272" s="3">
        <v>29</v>
      </c>
      <c r="F2272" s="3">
        <v>21</v>
      </c>
      <c r="G2272" s="3">
        <v>0</v>
      </c>
      <c r="H2272" s="3">
        <v>31</v>
      </c>
      <c r="I2272" s="42"/>
      <c r="J2272" s="42"/>
      <c r="K2272" s="3"/>
      <c r="L2272" s="3"/>
      <c r="M2272" s="3"/>
      <c r="N2272" s="3"/>
    </row>
    <row r="2273" spans="2:14" ht="32.1" customHeight="1" x14ac:dyDescent="0.25">
      <c r="B2273" s="44" t="str">
        <f>_xlfn.CONCAT( VLOOKUP(tbGemLevels[[#This Row],[Name]],tbGems[],MATCH("Prefix",tbGems[#Headers],0),FALSE),".",tbGemLevels[[#This Row],[Level]]," ",tbGemLevels[[#This Row],[Name]])</f>
        <v>6.14.287.5 Physical to Lightning Support</v>
      </c>
      <c r="C2273" s="2" t="s">
        <v>1079</v>
      </c>
      <c r="D2273" s="3">
        <v>5</v>
      </c>
      <c r="E2273" s="3">
        <v>32</v>
      </c>
      <c r="F2273" s="3">
        <v>23</v>
      </c>
      <c r="G2273" s="3">
        <v>0</v>
      </c>
      <c r="H2273" s="3">
        <v>34</v>
      </c>
      <c r="I2273" s="42"/>
      <c r="J2273" s="42"/>
      <c r="K2273" s="3"/>
      <c r="L2273" s="3"/>
      <c r="M2273" s="3"/>
      <c r="N2273" s="3"/>
    </row>
    <row r="2274" spans="2:14" ht="32.1" customHeight="1" x14ac:dyDescent="0.25">
      <c r="B2274" s="44" t="str">
        <f>_xlfn.CONCAT( VLOOKUP(tbGemLevels[[#This Row],[Name]],tbGems[],MATCH("Prefix",tbGems[#Headers],0),FALSE),".",tbGemLevels[[#This Row],[Level]]," ",tbGemLevels[[#This Row],[Name]])</f>
        <v>6.14.287.6 Physical to Lightning Support</v>
      </c>
      <c r="C2274" s="2" t="s">
        <v>1079</v>
      </c>
      <c r="D2274" s="3">
        <v>6</v>
      </c>
      <c r="E2274" s="3">
        <v>35</v>
      </c>
      <c r="F2274" s="3">
        <v>25</v>
      </c>
      <c r="G2274" s="3">
        <v>0</v>
      </c>
      <c r="H2274" s="3">
        <v>37</v>
      </c>
      <c r="I2274" s="42"/>
      <c r="J2274" s="42"/>
      <c r="K2274" s="3"/>
      <c r="L2274" s="3"/>
      <c r="M2274" s="3"/>
      <c r="N2274" s="3"/>
    </row>
    <row r="2275" spans="2:14" ht="32.1" customHeight="1" x14ac:dyDescent="0.25">
      <c r="B2275" s="44" t="str">
        <f>_xlfn.CONCAT( VLOOKUP(tbGemLevels[[#This Row],[Name]],tbGems[],MATCH("Prefix",tbGems[#Headers],0),FALSE),".",tbGemLevels[[#This Row],[Level]]," ",tbGemLevels[[#This Row],[Name]])</f>
        <v>6.14.287.7 Physical to Lightning Support</v>
      </c>
      <c r="C2275" s="2" t="s">
        <v>1079</v>
      </c>
      <c r="D2275" s="3">
        <v>7</v>
      </c>
      <c r="E2275" s="3">
        <v>38</v>
      </c>
      <c r="F2275" s="3">
        <v>27</v>
      </c>
      <c r="G2275" s="3">
        <v>0</v>
      </c>
      <c r="H2275" s="3">
        <v>40</v>
      </c>
      <c r="I2275" s="42"/>
      <c r="J2275" s="42"/>
      <c r="K2275" s="3"/>
      <c r="L2275" s="3"/>
      <c r="M2275" s="3"/>
      <c r="N2275" s="3"/>
    </row>
    <row r="2276" spans="2:14" ht="32.1" customHeight="1" x14ac:dyDescent="0.25">
      <c r="B2276" s="44" t="str">
        <f>_xlfn.CONCAT( VLOOKUP(tbGemLevels[[#This Row],[Name]],tbGems[],MATCH("Prefix",tbGems[#Headers],0),FALSE),".",tbGemLevels[[#This Row],[Level]]," ",tbGemLevels[[#This Row],[Name]])</f>
        <v>6.14.287.8 Physical to Lightning Support</v>
      </c>
      <c r="C2276" s="2" t="s">
        <v>1079</v>
      </c>
      <c r="D2276" s="3">
        <v>8</v>
      </c>
      <c r="E2276" s="3">
        <v>41</v>
      </c>
      <c r="F2276" s="3">
        <v>29</v>
      </c>
      <c r="G2276" s="3">
        <v>0</v>
      </c>
      <c r="H2276" s="3">
        <v>42</v>
      </c>
      <c r="I2276" s="42"/>
      <c r="J2276" s="42"/>
      <c r="K2276" s="3"/>
      <c r="L2276" s="3"/>
      <c r="M2276" s="3"/>
      <c r="N2276" s="3"/>
    </row>
    <row r="2277" spans="2:14" ht="32.1" customHeight="1" x14ac:dyDescent="0.25">
      <c r="B2277" s="44" t="str">
        <f>_xlfn.CONCAT( VLOOKUP(tbGemLevels[[#This Row],[Name]],tbGems[],MATCH("Prefix",tbGems[#Headers],0),FALSE),".",tbGemLevels[[#This Row],[Level]]," ",tbGemLevels[[#This Row],[Name]])</f>
        <v>6.14.287.9 Physical to Lightning Support</v>
      </c>
      <c r="C2277" s="2" t="s">
        <v>1079</v>
      </c>
      <c r="D2277" s="3">
        <v>9</v>
      </c>
      <c r="E2277" s="3">
        <v>44</v>
      </c>
      <c r="F2277" s="3">
        <v>31</v>
      </c>
      <c r="G2277" s="3">
        <v>0</v>
      </c>
      <c r="H2277" s="3">
        <v>45</v>
      </c>
      <c r="I2277" s="42"/>
      <c r="J2277" s="42"/>
      <c r="K2277" s="3"/>
      <c r="L2277" s="3"/>
      <c r="M2277" s="3"/>
      <c r="N2277" s="3"/>
    </row>
    <row r="2278" spans="2:14" ht="32.1" customHeight="1" x14ac:dyDescent="0.25">
      <c r="B2278" s="44" t="str">
        <f>_xlfn.CONCAT( VLOOKUP(tbGemLevels[[#This Row],[Name]],tbGems[],MATCH("Prefix",tbGems[#Headers],0),FALSE),".",tbGemLevels[[#This Row],[Level]]," ",tbGemLevels[[#This Row],[Name]])</f>
        <v>6.14.287.10 Physical to Lightning Support</v>
      </c>
      <c r="C2278" s="2" t="s">
        <v>1079</v>
      </c>
      <c r="D2278" s="3">
        <v>10</v>
      </c>
      <c r="E2278" s="3">
        <v>47</v>
      </c>
      <c r="F2278" s="3">
        <v>33</v>
      </c>
      <c r="G2278" s="3">
        <v>0</v>
      </c>
      <c r="H2278" s="3">
        <v>48</v>
      </c>
      <c r="I2278" s="42"/>
      <c r="J2278" s="42"/>
      <c r="K2278" s="3"/>
      <c r="L2278" s="3"/>
      <c r="M2278" s="3"/>
      <c r="N2278" s="3"/>
    </row>
    <row r="2279" spans="2:14" ht="32.1" customHeight="1" x14ac:dyDescent="0.25">
      <c r="B2279" s="44" t="str">
        <f>_xlfn.CONCAT( VLOOKUP(tbGemLevels[[#This Row],[Name]],tbGems[],MATCH("Prefix",tbGems[#Headers],0),FALSE),".",tbGemLevels[[#This Row],[Level]]," ",tbGemLevels[[#This Row],[Name]])</f>
        <v>6.14.287.11 Physical to Lightning Support</v>
      </c>
      <c r="C2279" s="2" t="s">
        <v>1079</v>
      </c>
      <c r="D2279" s="3">
        <v>11</v>
      </c>
      <c r="E2279" s="3">
        <v>50</v>
      </c>
      <c r="F2279" s="3">
        <v>35</v>
      </c>
      <c r="G2279" s="3">
        <v>0</v>
      </c>
      <c r="H2279" s="3">
        <v>51</v>
      </c>
      <c r="I2279" s="42"/>
      <c r="J2279" s="42"/>
      <c r="K2279" s="3"/>
      <c r="L2279" s="3"/>
      <c r="M2279" s="3"/>
      <c r="N2279" s="3"/>
    </row>
    <row r="2280" spans="2:14" ht="32.1" customHeight="1" x14ac:dyDescent="0.25">
      <c r="B2280" s="44" t="str">
        <f>_xlfn.CONCAT( VLOOKUP(tbGemLevels[[#This Row],[Name]],tbGems[],MATCH("Prefix",tbGems[#Headers],0),FALSE),".",tbGemLevels[[#This Row],[Level]]," ",tbGemLevels[[#This Row],[Name]])</f>
        <v>6.14.287.12 Physical to Lightning Support</v>
      </c>
      <c r="C2280" s="2" t="s">
        <v>1079</v>
      </c>
      <c r="D2280" s="3">
        <v>12</v>
      </c>
      <c r="E2280" s="3">
        <v>53</v>
      </c>
      <c r="F2280" s="3">
        <v>37</v>
      </c>
      <c r="G2280" s="3">
        <v>0</v>
      </c>
      <c r="H2280" s="3">
        <v>54</v>
      </c>
      <c r="I2280" s="42"/>
      <c r="J2280" s="42"/>
      <c r="K2280" s="3"/>
      <c r="L2280" s="3"/>
      <c r="M2280" s="3"/>
      <c r="N2280" s="3"/>
    </row>
    <row r="2281" spans="2:14" ht="32.1" customHeight="1" x14ac:dyDescent="0.25">
      <c r="B2281" s="44" t="str">
        <f>_xlfn.CONCAT( VLOOKUP(tbGemLevels[[#This Row],[Name]],tbGems[],MATCH("Prefix",tbGems[#Headers],0),FALSE),".",tbGemLevels[[#This Row],[Level]]," ",tbGemLevels[[#This Row],[Name]])</f>
        <v>6.14.287.13 Physical to Lightning Support</v>
      </c>
      <c r="C2281" s="2" t="s">
        <v>1079</v>
      </c>
      <c r="D2281" s="3">
        <v>13</v>
      </c>
      <c r="E2281" s="3">
        <v>56</v>
      </c>
      <c r="F2281" s="3">
        <v>39</v>
      </c>
      <c r="G2281" s="3">
        <v>0</v>
      </c>
      <c r="H2281" s="3">
        <v>57</v>
      </c>
      <c r="I2281" s="42"/>
      <c r="J2281" s="42"/>
      <c r="K2281" s="3"/>
      <c r="L2281" s="3"/>
      <c r="M2281" s="3"/>
      <c r="N2281" s="3"/>
    </row>
    <row r="2282" spans="2:14" ht="32.1" customHeight="1" x14ac:dyDescent="0.25">
      <c r="B2282" s="44" t="str">
        <f>_xlfn.CONCAT( VLOOKUP(tbGemLevels[[#This Row],[Name]],tbGems[],MATCH("Prefix",tbGems[#Headers],0),FALSE),".",tbGemLevels[[#This Row],[Level]]," ",tbGemLevels[[#This Row],[Name]])</f>
        <v>6.14.287.14 Physical to Lightning Support</v>
      </c>
      <c r="C2282" s="2" t="s">
        <v>1079</v>
      </c>
      <c r="D2282" s="3">
        <v>14</v>
      </c>
      <c r="E2282" s="3">
        <v>58</v>
      </c>
      <c r="F2282" s="3">
        <v>41</v>
      </c>
      <c r="G2282" s="3">
        <v>0</v>
      </c>
      <c r="H2282" s="3">
        <v>58</v>
      </c>
      <c r="I2282" s="42"/>
      <c r="J2282" s="42"/>
      <c r="K2282" s="3"/>
      <c r="L2282" s="3"/>
      <c r="M2282" s="3"/>
      <c r="N2282" s="3"/>
    </row>
    <row r="2283" spans="2:14" ht="32.1" customHeight="1" x14ac:dyDescent="0.25">
      <c r="B2283" s="44" t="str">
        <f>_xlfn.CONCAT( VLOOKUP(tbGemLevels[[#This Row],[Name]],tbGems[],MATCH("Prefix",tbGems[#Headers],0),FALSE),".",tbGemLevels[[#This Row],[Level]]," ",tbGemLevels[[#This Row],[Name]])</f>
        <v>6.14.287.15 Physical to Lightning Support</v>
      </c>
      <c r="C2283" s="2" t="s">
        <v>1079</v>
      </c>
      <c r="D2283" s="3">
        <v>15</v>
      </c>
      <c r="E2283" s="3">
        <v>60</v>
      </c>
      <c r="F2283" s="3">
        <v>42</v>
      </c>
      <c r="G2283" s="3">
        <v>0</v>
      </c>
      <c r="H2283" s="3">
        <v>60</v>
      </c>
      <c r="I2283" s="42"/>
      <c r="J2283" s="42"/>
      <c r="K2283" s="3"/>
      <c r="L2283" s="3"/>
      <c r="M2283" s="3"/>
      <c r="N2283" s="3"/>
    </row>
    <row r="2284" spans="2:14" ht="32.1" customHeight="1" x14ac:dyDescent="0.25">
      <c r="B2284" s="44" t="str">
        <f>_xlfn.CONCAT( VLOOKUP(tbGemLevels[[#This Row],[Name]],tbGems[],MATCH("Prefix",tbGems[#Headers],0),FALSE),".",tbGemLevels[[#This Row],[Level]]," ",tbGemLevels[[#This Row],[Name]])</f>
        <v>6.14.287.16 Physical to Lightning Support</v>
      </c>
      <c r="C2284" s="2" t="s">
        <v>1079</v>
      </c>
      <c r="D2284" s="3">
        <v>16</v>
      </c>
      <c r="E2284" s="3">
        <v>62</v>
      </c>
      <c r="F2284" s="3">
        <v>43</v>
      </c>
      <c r="G2284" s="3">
        <v>0</v>
      </c>
      <c r="H2284" s="3">
        <v>62</v>
      </c>
      <c r="I2284" s="42"/>
      <c r="J2284" s="42"/>
      <c r="K2284" s="3"/>
      <c r="L2284" s="3"/>
      <c r="M2284" s="3"/>
      <c r="N2284" s="3"/>
    </row>
    <row r="2285" spans="2:14" ht="32.1" customHeight="1" x14ac:dyDescent="0.25">
      <c r="B2285" s="44" t="str">
        <f>_xlfn.CONCAT( VLOOKUP(tbGemLevels[[#This Row],[Name]],tbGems[],MATCH("Prefix",tbGems[#Headers],0),FALSE),".",tbGemLevels[[#This Row],[Level]]," ",tbGemLevels[[#This Row],[Name]])</f>
        <v>6.14.287.17 Physical to Lightning Support</v>
      </c>
      <c r="C2285" s="2" t="s">
        <v>1079</v>
      </c>
      <c r="D2285" s="3">
        <v>17</v>
      </c>
      <c r="E2285" s="3">
        <v>64</v>
      </c>
      <c r="F2285" s="3">
        <v>44</v>
      </c>
      <c r="G2285" s="3">
        <v>0</v>
      </c>
      <c r="H2285" s="3">
        <v>64</v>
      </c>
      <c r="I2285" s="42"/>
      <c r="J2285" s="42"/>
      <c r="K2285" s="3"/>
      <c r="L2285" s="3"/>
      <c r="M2285" s="3"/>
      <c r="N2285" s="3"/>
    </row>
    <row r="2286" spans="2:14" ht="32.1" customHeight="1" x14ac:dyDescent="0.25">
      <c r="B2286" s="44" t="str">
        <f>_xlfn.CONCAT( VLOOKUP(tbGemLevels[[#This Row],[Name]],tbGems[],MATCH("Prefix",tbGems[#Headers],0),FALSE),".",tbGemLevels[[#This Row],[Level]]," ",tbGemLevels[[#This Row],[Name]])</f>
        <v>6.14.287.18 Physical to Lightning Support</v>
      </c>
      <c r="C2286" s="2" t="s">
        <v>1079</v>
      </c>
      <c r="D2286" s="3">
        <v>18</v>
      </c>
      <c r="E2286" s="3">
        <v>66</v>
      </c>
      <c r="F2286" s="3">
        <v>46</v>
      </c>
      <c r="G2286" s="3">
        <v>0</v>
      </c>
      <c r="H2286" s="3">
        <v>66</v>
      </c>
      <c r="I2286" s="42"/>
      <c r="J2286" s="42"/>
      <c r="K2286" s="3"/>
      <c r="L2286" s="3"/>
      <c r="M2286" s="3"/>
      <c r="N2286" s="3"/>
    </row>
    <row r="2287" spans="2:14" ht="32.1" customHeight="1" x14ac:dyDescent="0.25">
      <c r="B2287" s="44" t="str">
        <f>_xlfn.CONCAT( VLOOKUP(tbGemLevels[[#This Row],[Name]],tbGems[],MATCH("Prefix",tbGems[#Headers],0),FALSE),".",tbGemLevels[[#This Row],[Level]]," ",tbGemLevels[[#This Row],[Name]])</f>
        <v>6.14.287.19 Physical to Lightning Support</v>
      </c>
      <c r="C2287" s="2" t="s">
        <v>1079</v>
      </c>
      <c r="D2287" s="3">
        <v>19</v>
      </c>
      <c r="E2287" s="3">
        <v>68</v>
      </c>
      <c r="F2287" s="3">
        <v>47</v>
      </c>
      <c r="G2287" s="3">
        <v>0</v>
      </c>
      <c r="H2287" s="3">
        <v>68</v>
      </c>
      <c r="I2287" s="42"/>
      <c r="J2287" s="42"/>
      <c r="K2287" s="3"/>
      <c r="L2287" s="3"/>
      <c r="M2287" s="3"/>
      <c r="N2287" s="3"/>
    </row>
    <row r="2288" spans="2:14" ht="32.1" customHeight="1" x14ac:dyDescent="0.25">
      <c r="B2288" s="44" t="str">
        <f>_xlfn.CONCAT( VLOOKUP(tbGemLevels[[#This Row],[Name]],tbGems[],MATCH("Prefix",tbGems[#Headers],0),FALSE),".",tbGemLevels[[#This Row],[Level]]," ",tbGemLevels[[#This Row],[Name]])</f>
        <v>6.14.287.20 Physical to Lightning Support</v>
      </c>
      <c r="C2288" s="2" t="s">
        <v>1079</v>
      </c>
      <c r="D2288" s="3">
        <v>20</v>
      </c>
      <c r="E2288" s="3">
        <v>70</v>
      </c>
      <c r="F2288" s="3">
        <v>48</v>
      </c>
      <c r="G2288" s="3">
        <v>0</v>
      </c>
      <c r="H2288" s="3">
        <v>70</v>
      </c>
      <c r="I2288" s="42"/>
      <c r="J2288" s="42"/>
      <c r="K2288" s="3"/>
      <c r="L2288" s="3"/>
      <c r="M2288" s="3"/>
      <c r="N2288" s="3"/>
    </row>
    <row r="2289" spans="2:14" ht="32.1" customHeight="1" x14ac:dyDescent="0.25">
      <c r="B2289" s="44" t="str">
        <f>_xlfn.CONCAT( VLOOKUP(tbGemLevels[[#This Row],[Name]],tbGems[],MATCH("Prefix",tbGems[#Headers],0),FALSE),".",tbGemLevels[[#This Row],[Level]]," ",tbGemLevels[[#This Row],[Name]])</f>
        <v>6.14.287.21 Physical to Lightning Support</v>
      </c>
      <c r="C2289" s="2" t="s">
        <v>1079</v>
      </c>
      <c r="D2289" s="3">
        <v>21</v>
      </c>
      <c r="E2289" s="3">
        <v>72</v>
      </c>
      <c r="F2289" s="3">
        <v>50</v>
      </c>
      <c r="G2289" s="3">
        <v>0</v>
      </c>
      <c r="H2289" s="3">
        <v>72</v>
      </c>
      <c r="J2289" s="4"/>
      <c r="K2289" s="3"/>
      <c r="L2289" s="3"/>
      <c r="M2289" s="3"/>
      <c r="N2289" s="3"/>
    </row>
    <row r="2290" spans="2:14" ht="32.1" customHeight="1" x14ac:dyDescent="0.25">
      <c r="B2290" s="44" t="str">
        <f>_xlfn.CONCAT( VLOOKUP(tbGemLevels[[#This Row],[Name]],tbGems[],MATCH("Prefix",tbGems[#Headers],0),FALSE),".",tbGemLevels[[#This Row],[Level]]," ",tbGemLevels[[#This Row],[Name]])</f>
        <v>6.14.287.22 Physical to Lightning Support</v>
      </c>
      <c r="C2290" s="2" t="s">
        <v>1079</v>
      </c>
      <c r="D2290" s="3">
        <v>22</v>
      </c>
      <c r="E2290" s="3">
        <v>74</v>
      </c>
      <c r="F2290" s="3" t="s">
        <v>269</v>
      </c>
      <c r="G2290" s="3">
        <v>0</v>
      </c>
      <c r="H2290" s="3" t="s">
        <v>269</v>
      </c>
      <c r="J2290" s="4"/>
      <c r="K2290" s="3"/>
      <c r="L2290" s="3"/>
      <c r="M2290" s="3"/>
      <c r="N2290" s="3"/>
    </row>
    <row r="2291" spans="2:14" ht="32.1" customHeight="1" x14ac:dyDescent="0.25">
      <c r="B2291" s="44" t="str">
        <f>_xlfn.CONCAT( VLOOKUP(tbGemLevels[[#This Row],[Name]],tbGems[],MATCH("Prefix",tbGems[#Headers],0),FALSE),".",tbGemLevels[[#This Row],[Level]]," ",tbGemLevels[[#This Row],[Name]])</f>
        <v>6.14.287.23 Physical to Lightning Support</v>
      </c>
      <c r="C2291" s="2" t="s">
        <v>1079</v>
      </c>
      <c r="D2291" s="3">
        <v>23</v>
      </c>
      <c r="E2291" s="3">
        <v>76</v>
      </c>
      <c r="F2291" s="3" t="s">
        <v>269</v>
      </c>
      <c r="G2291" s="3">
        <v>0</v>
      </c>
      <c r="H2291" s="3" t="s">
        <v>269</v>
      </c>
      <c r="J2291" s="4"/>
      <c r="K2291" s="3"/>
      <c r="L2291" s="3"/>
      <c r="M2291" s="3"/>
      <c r="N2291" s="3"/>
    </row>
    <row r="2292" spans="2:14" ht="32.1" customHeight="1" x14ac:dyDescent="0.25">
      <c r="B2292" s="44" t="str">
        <f>_xlfn.CONCAT( VLOOKUP(tbGemLevels[[#This Row],[Name]],tbGems[],MATCH("Prefix",tbGems[#Headers],0),FALSE),".",tbGemLevels[[#This Row],[Level]]," ",tbGemLevels[[#This Row],[Name]])</f>
        <v>6.14.287.24 Physical to Lightning Support</v>
      </c>
      <c r="C2292" s="2" t="s">
        <v>1079</v>
      </c>
      <c r="D2292" s="3">
        <v>24</v>
      </c>
      <c r="E2292" s="3">
        <v>78</v>
      </c>
      <c r="F2292" s="3" t="s">
        <v>269</v>
      </c>
      <c r="G2292" s="3">
        <v>0</v>
      </c>
      <c r="H2292" s="3" t="s">
        <v>269</v>
      </c>
      <c r="J2292" s="4"/>
      <c r="K2292" s="3"/>
      <c r="L2292" s="3"/>
      <c r="M2292" s="3"/>
      <c r="N2292" s="3"/>
    </row>
    <row r="2293" spans="2:14" ht="32.1" customHeight="1" x14ac:dyDescent="0.25">
      <c r="B2293" s="44" t="str">
        <f>_xlfn.CONCAT( VLOOKUP(tbGemLevels[[#This Row],[Name]],tbGems[],MATCH("Prefix",tbGems[#Headers],0),FALSE),".",tbGemLevels[[#This Row],[Level]]," ",tbGemLevels[[#This Row],[Name]])</f>
        <v>6.14.287.25 Physical to Lightning Support</v>
      </c>
      <c r="C2293" s="2" t="s">
        <v>1079</v>
      </c>
      <c r="D2293" s="3">
        <v>25</v>
      </c>
      <c r="E2293" s="3">
        <v>80</v>
      </c>
      <c r="F2293" s="3" t="s">
        <v>269</v>
      </c>
      <c r="G2293" s="3">
        <v>0</v>
      </c>
      <c r="H2293" s="3" t="s">
        <v>269</v>
      </c>
      <c r="J2293" s="4"/>
      <c r="K2293" s="3"/>
      <c r="L2293" s="3"/>
      <c r="M2293" s="3"/>
      <c r="N2293" s="3"/>
    </row>
    <row r="2294" spans="2:14" ht="32.1" customHeight="1" x14ac:dyDescent="0.25">
      <c r="B2294" s="44" t="str">
        <f>_xlfn.CONCAT( VLOOKUP(tbGemLevels[[#This Row],[Name]],tbGems[],MATCH("Prefix",tbGems[#Headers],0),FALSE),".",tbGemLevels[[#This Row],[Level]]," ",tbGemLevels[[#This Row],[Name]])</f>
        <v>6.14.287.26 Physical to Lightning Support</v>
      </c>
      <c r="C2294" s="2" t="s">
        <v>1079</v>
      </c>
      <c r="D2294" s="3">
        <v>26</v>
      </c>
      <c r="E2294" s="3">
        <v>82</v>
      </c>
      <c r="F2294" s="3" t="s">
        <v>269</v>
      </c>
      <c r="G2294" s="3">
        <v>0</v>
      </c>
      <c r="H2294" s="3" t="s">
        <v>269</v>
      </c>
      <c r="J2294" s="4"/>
      <c r="K2294" s="3"/>
      <c r="L2294" s="3"/>
      <c r="M2294" s="3"/>
      <c r="N2294" s="3"/>
    </row>
    <row r="2295" spans="2:14" ht="32.1" customHeight="1" x14ac:dyDescent="0.25">
      <c r="B2295" s="44" t="str">
        <f>_xlfn.CONCAT( VLOOKUP(tbGemLevels[[#This Row],[Name]],tbGems[],MATCH("Prefix",tbGems[#Headers],0),FALSE),".",tbGemLevels[[#This Row],[Level]]," ",tbGemLevels[[#This Row],[Name]])</f>
        <v>6.14.287.27 Physical to Lightning Support</v>
      </c>
      <c r="C2295" s="2" t="s">
        <v>1079</v>
      </c>
      <c r="D2295" s="3">
        <v>27</v>
      </c>
      <c r="E2295" s="3">
        <v>84</v>
      </c>
      <c r="F2295" s="3" t="s">
        <v>269</v>
      </c>
      <c r="G2295" s="3">
        <v>0</v>
      </c>
      <c r="H2295" s="3" t="s">
        <v>269</v>
      </c>
      <c r="J2295" s="4"/>
      <c r="K2295" s="3"/>
      <c r="L2295" s="3"/>
      <c r="M2295" s="3"/>
      <c r="N2295" s="3"/>
    </row>
    <row r="2296" spans="2:14" ht="32.1" customHeight="1" x14ac:dyDescent="0.25">
      <c r="B2296" s="44" t="str">
        <f>_xlfn.CONCAT( VLOOKUP(tbGemLevels[[#This Row],[Name]],tbGems[],MATCH("Prefix",tbGems[#Headers],0),FALSE),".",tbGemLevels[[#This Row],[Level]]," ",tbGemLevels[[#This Row],[Name]])</f>
        <v>6.14.287.28 Physical to Lightning Support</v>
      </c>
      <c r="C2296" s="2" t="s">
        <v>1079</v>
      </c>
      <c r="D2296" s="3">
        <v>28</v>
      </c>
      <c r="E2296" s="3">
        <v>86</v>
      </c>
      <c r="F2296" s="3" t="s">
        <v>269</v>
      </c>
      <c r="G2296" s="3">
        <v>0</v>
      </c>
      <c r="H2296" s="3" t="s">
        <v>269</v>
      </c>
      <c r="J2296" s="4"/>
      <c r="K2296" s="3"/>
      <c r="L2296" s="3"/>
      <c r="M2296" s="3"/>
      <c r="N2296" s="3"/>
    </row>
    <row r="2297" spans="2:14" ht="32.1" customHeight="1" x14ac:dyDescent="0.25">
      <c r="B2297" s="44" t="str">
        <f>_xlfn.CONCAT( VLOOKUP(tbGemLevels[[#This Row],[Name]],tbGems[],MATCH("Prefix",tbGems[#Headers],0),FALSE),".",tbGemLevels[[#This Row],[Level]]," ",tbGemLevels[[#This Row],[Name]])</f>
        <v>6.14.287.29 Physical to Lightning Support</v>
      </c>
      <c r="C2297" s="2" t="s">
        <v>1079</v>
      </c>
      <c r="D2297" s="3">
        <v>29</v>
      </c>
      <c r="E2297" s="3">
        <v>88</v>
      </c>
      <c r="F2297" s="3" t="s">
        <v>269</v>
      </c>
      <c r="G2297" s="3">
        <v>0</v>
      </c>
      <c r="H2297" s="3" t="s">
        <v>269</v>
      </c>
      <c r="J2297" s="4"/>
      <c r="K2297" s="3"/>
      <c r="L2297" s="3"/>
      <c r="M2297" s="3"/>
      <c r="N2297" s="3"/>
    </row>
    <row r="2298" spans="2:14" ht="32.1" customHeight="1" x14ac:dyDescent="0.25">
      <c r="B2298" s="44" t="str">
        <f>_xlfn.CONCAT( VLOOKUP(tbGemLevels[[#This Row],[Name]],tbGems[],MATCH("Prefix",tbGems[#Headers],0),FALSE),".",tbGemLevels[[#This Row],[Level]]," ",tbGemLevels[[#This Row],[Name]])</f>
        <v>6.14.287.30 Physical to Lightning Support</v>
      </c>
      <c r="C2298" s="2" t="s">
        <v>1079</v>
      </c>
      <c r="D2298" s="3">
        <v>30</v>
      </c>
      <c r="E2298" s="3">
        <v>90</v>
      </c>
      <c r="F2298" s="3" t="s">
        <v>269</v>
      </c>
      <c r="G2298" s="3">
        <v>0</v>
      </c>
      <c r="H2298" s="3" t="s">
        <v>269</v>
      </c>
      <c r="J2298" s="4"/>
      <c r="K2298" s="3"/>
      <c r="L2298" s="3"/>
      <c r="M2298" s="3"/>
      <c r="N2298" s="3"/>
    </row>
    <row r="2299" spans="2:14" ht="32.1" customHeight="1" x14ac:dyDescent="0.25">
      <c r="B2299" s="44" t="str">
        <f>_xlfn.CONCAT( VLOOKUP(tbGemLevels[[#This Row],[Name]],tbGems[],MATCH("Prefix",tbGems[#Headers],0),FALSE),".",tbGemLevels[[#This Row],[Level]]," ",tbGemLevels[[#This Row],[Name]])</f>
        <v>6.14.287.31 Physical to Lightning Support</v>
      </c>
      <c r="C2299" s="2" t="s">
        <v>1079</v>
      </c>
      <c r="D2299" s="3">
        <v>31</v>
      </c>
      <c r="E2299" s="3">
        <v>91</v>
      </c>
      <c r="F2299" s="3" t="s">
        <v>269</v>
      </c>
      <c r="G2299" s="3">
        <v>0</v>
      </c>
      <c r="H2299" s="3" t="s">
        <v>269</v>
      </c>
      <c r="J2299" s="4"/>
      <c r="K2299" s="3"/>
      <c r="L2299" s="3"/>
      <c r="M2299" s="3"/>
      <c r="N2299" s="3"/>
    </row>
    <row r="2300" spans="2:14" ht="32.1" customHeight="1" x14ac:dyDescent="0.25">
      <c r="B2300" s="44" t="str">
        <f>_xlfn.CONCAT( VLOOKUP(tbGemLevels[[#This Row],[Name]],tbGems[],MATCH("Prefix",tbGems[#Headers],0),FALSE),".",tbGemLevels[[#This Row],[Level]]," ",tbGemLevels[[#This Row],[Name]])</f>
        <v>6.14.287.32 Physical to Lightning Support</v>
      </c>
      <c r="C2300" s="2" t="s">
        <v>1079</v>
      </c>
      <c r="D2300" s="3">
        <v>32</v>
      </c>
      <c r="E2300" s="3">
        <v>92</v>
      </c>
      <c r="F2300" s="3" t="s">
        <v>269</v>
      </c>
      <c r="G2300" s="3">
        <v>0</v>
      </c>
      <c r="H2300" s="3" t="s">
        <v>269</v>
      </c>
      <c r="J2300" s="4"/>
      <c r="K2300" s="3"/>
      <c r="L2300" s="3"/>
      <c r="M2300" s="3"/>
      <c r="N2300" s="3"/>
    </row>
    <row r="2301" spans="2:14" ht="32.1" customHeight="1" x14ac:dyDescent="0.25">
      <c r="B2301" s="44" t="str">
        <f>_xlfn.CONCAT( VLOOKUP(tbGemLevels[[#This Row],[Name]],tbGems[],MATCH("Prefix",tbGems[#Headers],0),FALSE),".",tbGemLevels[[#This Row],[Level]]," ",tbGemLevels[[#This Row],[Name]])</f>
        <v>6.14.287.33 Physical to Lightning Support</v>
      </c>
      <c r="C2301" s="2" t="s">
        <v>1079</v>
      </c>
      <c r="D2301" s="3">
        <v>33</v>
      </c>
      <c r="E2301" s="3">
        <v>93</v>
      </c>
      <c r="F2301" s="3" t="s">
        <v>269</v>
      </c>
      <c r="G2301" s="3">
        <v>0</v>
      </c>
      <c r="H2301" s="3" t="s">
        <v>269</v>
      </c>
      <c r="J2301" s="4"/>
      <c r="K2301" s="3"/>
      <c r="L2301" s="3"/>
      <c r="M2301" s="3"/>
      <c r="N2301" s="3"/>
    </row>
    <row r="2302" spans="2:14" ht="32.1" customHeight="1" x14ac:dyDescent="0.25">
      <c r="B2302" s="44" t="str">
        <f>_xlfn.CONCAT( VLOOKUP(tbGemLevels[[#This Row],[Name]],tbGems[],MATCH("Prefix",tbGems[#Headers],0),FALSE),".",tbGemLevels[[#This Row],[Level]]," ",tbGemLevels[[#This Row],[Name]])</f>
        <v>6.14.287.34 Physical to Lightning Support</v>
      </c>
      <c r="C2302" s="2" t="s">
        <v>1079</v>
      </c>
      <c r="D2302" s="3">
        <v>34</v>
      </c>
      <c r="E2302" s="3">
        <v>94</v>
      </c>
      <c r="F2302" s="3" t="s">
        <v>269</v>
      </c>
      <c r="G2302" s="3">
        <v>0</v>
      </c>
      <c r="H2302" s="3" t="s">
        <v>269</v>
      </c>
      <c r="J2302" s="4"/>
      <c r="K2302" s="3"/>
      <c r="L2302" s="3"/>
      <c r="M2302" s="3"/>
      <c r="N2302" s="3"/>
    </row>
    <row r="2303" spans="2:14" ht="32.1" customHeight="1" x14ac:dyDescent="0.25">
      <c r="B2303" s="44" t="str">
        <f>_xlfn.CONCAT( VLOOKUP(tbGemLevels[[#This Row],[Name]],tbGems[],MATCH("Prefix",tbGems[#Headers],0),FALSE),".",tbGemLevels[[#This Row],[Level]]," ",tbGemLevels[[#This Row],[Name]])</f>
        <v>6.14.287.35 Physical to Lightning Support</v>
      </c>
      <c r="C2303" s="2" t="s">
        <v>1079</v>
      </c>
      <c r="D2303" s="3">
        <v>35</v>
      </c>
      <c r="E2303" s="3">
        <v>95</v>
      </c>
      <c r="F2303" s="3" t="s">
        <v>269</v>
      </c>
      <c r="G2303" s="3">
        <v>0</v>
      </c>
      <c r="H2303" s="3" t="s">
        <v>269</v>
      </c>
      <c r="J2303" s="4"/>
      <c r="K2303" s="3"/>
      <c r="L2303" s="3"/>
      <c r="M2303" s="3"/>
      <c r="N2303" s="3"/>
    </row>
    <row r="2304" spans="2:14" ht="32.1" customHeight="1" x14ac:dyDescent="0.25">
      <c r="B2304" s="44" t="str">
        <f>_xlfn.CONCAT( VLOOKUP(tbGemLevels[[#This Row],[Name]],tbGems[],MATCH("Prefix",tbGems[#Headers],0),FALSE),".",tbGemLevels[[#This Row],[Level]]," ",tbGemLevels[[#This Row],[Name]])</f>
        <v>6.14.287.36 Physical to Lightning Support</v>
      </c>
      <c r="C2304" s="2" t="s">
        <v>1079</v>
      </c>
      <c r="D2304" s="3">
        <v>36</v>
      </c>
      <c r="E2304" s="3">
        <v>96</v>
      </c>
      <c r="F2304" s="3" t="s">
        <v>269</v>
      </c>
      <c r="G2304" s="3">
        <v>0</v>
      </c>
      <c r="H2304" s="3" t="s">
        <v>269</v>
      </c>
      <c r="J2304" s="4"/>
      <c r="K2304" s="3"/>
      <c r="L2304" s="3"/>
      <c r="M2304" s="3"/>
      <c r="N2304" s="3"/>
    </row>
    <row r="2305" spans="2:14" ht="32.1" customHeight="1" x14ac:dyDescent="0.25">
      <c r="B2305" s="44" t="str">
        <f>_xlfn.CONCAT( VLOOKUP(tbGemLevels[[#This Row],[Name]],tbGems[],MATCH("Prefix",tbGems[#Headers],0),FALSE),".",tbGemLevels[[#This Row],[Level]]," ",tbGemLevels[[#This Row],[Name]])</f>
        <v>6.14.287.37 Physical to Lightning Support</v>
      </c>
      <c r="C2305" s="2" t="s">
        <v>1079</v>
      </c>
      <c r="D2305" s="3">
        <v>37</v>
      </c>
      <c r="E2305" s="3">
        <v>97</v>
      </c>
      <c r="F2305" s="3" t="s">
        <v>269</v>
      </c>
      <c r="G2305" s="3">
        <v>0</v>
      </c>
      <c r="H2305" s="3" t="s">
        <v>269</v>
      </c>
      <c r="J2305" s="4"/>
      <c r="K2305" s="3"/>
      <c r="L2305" s="3"/>
      <c r="M2305" s="3"/>
      <c r="N2305" s="3"/>
    </row>
    <row r="2306" spans="2:14" ht="32.1" customHeight="1" x14ac:dyDescent="0.25">
      <c r="B2306" s="44" t="str">
        <f>_xlfn.CONCAT( VLOOKUP(tbGemLevels[[#This Row],[Name]],tbGems[],MATCH("Prefix",tbGems[#Headers],0),FALSE),".",tbGemLevels[[#This Row],[Level]]," ",tbGemLevels[[#This Row],[Name]])</f>
        <v>6.14.287.38 Physical to Lightning Support</v>
      </c>
      <c r="C2306" s="2" t="s">
        <v>1079</v>
      </c>
      <c r="D2306" s="3">
        <v>38</v>
      </c>
      <c r="E2306" s="3">
        <v>98</v>
      </c>
      <c r="F2306" s="3" t="s">
        <v>269</v>
      </c>
      <c r="G2306" s="3">
        <v>0</v>
      </c>
      <c r="H2306" s="3" t="s">
        <v>269</v>
      </c>
      <c r="J2306" s="4"/>
      <c r="K2306" s="3"/>
      <c r="L2306" s="3"/>
      <c r="M2306" s="3"/>
      <c r="N2306" s="3"/>
    </row>
    <row r="2307" spans="2:14" ht="32.1" customHeight="1" x14ac:dyDescent="0.25">
      <c r="B2307" s="44" t="str">
        <f>_xlfn.CONCAT( VLOOKUP(tbGemLevels[[#This Row],[Name]],tbGems[],MATCH("Prefix",tbGems[#Headers],0),FALSE),".",tbGemLevels[[#This Row],[Level]]," ",tbGemLevels[[#This Row],[Name]])</f>
        <v>6.14.287.39 Physical to Lightning Support</v>
      </c>
      <c r="C2307" s="2" t="s">
        <v>1079</v>
      </c>
      <c r="D2307" s="3">
        <v>39</v>
      </c>
      <c r="E2307" s="3">
        <v>99</v>
      </c>
      <c r="F2307" s="3" t="s">
        <v>269</v>
      </c>
      <c r="G2307" s="3">
        <v>0</v>
      </c>
      <c r="H2307" s="3" t="s">
        <v>269</v>
      </c>
      <c r="J2307" s="4"/>
      <c r="K2307" s="3"/>
      <c r="L2307" s="3"/>
      <c r="M2307" s="3"/>
      <c r="N2307" s="3"/>
    </row>
    <row r="2308" spans="2:14" ht="32.1" customHeight="1" x14ac:dyDescent="0.25">
      <c r="B2308" s="44" t="str">
        <f>_xlfn.CONCAT( VLOOKUP(tbGemLevels[[#This Row],[Name]],tbGems[],MATCH("Prefix",tbGems[#Headers],0),FALSE),".",tbGemLevels[[#This Row],[Level]]," ",tbGemLevels[[#This Row],[Name]])</f>
        <v>6.14.287.40 Physical to Lightning Support</v>
      </c>
      <c r="C2308" s="2" t="s">
        <v>1079</v>
      </c>
      <c r="D2308" s="3">
        <v>40</v>
      </c>
      <c r="E2308" s="3">
        <v>100</v>
      </c>
      <c r="F2308" s="3" t="s">
        <v>269</v>
      </c>
      <c r="G2308" s="3">
        <v>0</v>
      </c>
      <c r="H2308" s="3" t="s">
        <v>269</v>
      </c>
      <c r="J2308" s="4"/>
      <c r="K2308" s="3"/>
      <c r="L2308" s="3"/>
      <c r="M2308" s="3"/>
      <c r="N2308" s="3"/>
    </row>
    <row r="2309" spans="2:14" ht="32.1" customHeight="1" x14ac:dyDescent="0.25">
      <c r="B2309" s="44" t="str">
        <f>_xlfn.CONCAT( VLOOKUP(tbGemLevels[[#This Row],[Name]],tbGems[],MATCH("Prefix",tbGems[#Headers],0),FALSE),".",tbGemLevels[[#This Row],[Level]]," ",tbGemLevels[[#This Row],[Name]])</f>
        <v>6.13.281.1 Onslaught Support</v>
      </c>
      <c r="C2309" s="2" t="s">
        <v>982</v>
      </c>
      <c r="D2309" s="3">
        <v>1</v>
      </c>
      <c r="E2309" s="3">
        <v>1</v>
      </c>
      <c r="F2309" s="3">
        <v>0</v>
      </c>
      <c r="G2309" s="3">
        <v>0</v>
      </c>
      <c r="H2309" s="3">
        <v>0</v>
      </c>
      <c r="J2309" s="4"/>
      <c r="K2309" s="3"/>
      <c r="L2309" s="3"/>
      <c r="M2309" s="3"/>
      <c r="N2309" s="3"/>
    </row>
    <row r="2310" spans="2:14" ht="32.1" customHeight="1" x14ac:dyDescent="0.25">
      <c r="B2310" s="44" t="str">
        <f>_xlfn.CONCAT( VLOOKUP(tbGemLevels[[#This Row],[Name]],tbGems[],MATCH("Prefix",tbGems[#Headers],0),FALSE),".",tbGemLevels[[#This Row],[Level]]," ",tbGemLevels[[#This Row],[Name]])</f>
        <v>6.13.281.2 Onslaught Support</v>
      </c>
      <c r="C2310" s="2" t="s">
        <v>982</v>
      </c>
      <c r="D2310" s="3">
        <v>2</v>
      </c>
      <c r="E2310" s="3">
        <v>2</v>
      </c>
      <c r="F2310" s="3">
        <v>0</v>
      </c>
      <c r="G2310" s="3">
        <v>0</v>
      </c>
      <c r="H2310" s="3">
        <v>0</v>
      </c>
      <c r="J2310" s="4"/>
      <c r="K2310" s="3"/>
      <c r="L2310" s="3"/>
      <c r="M2310" s="3"/>
      <c r="N2310" s="3"/>
    </row>
    <row r="2311" spans="2:14" ht="32.1" customHeight="1" x14ac:dyDescent="0.25">
      <c r="B2311" s="44" t="str">
        <f>_xlfn.CONCAT( VLOOKUP(tbGemLevels[[#This Row],[Name]],tbGems[],MATCH("Prefix",tbGems[#Headers],0),FALSE),".",tbGemLevels[[#This Row],[Level]]," ",tbGemLevels[[#This Row],[Name]])</f>
        <v>6.13.281.3 Onslaught Support</v>
      </c>
      <c r="C2311" s="2" t="s">
        <v>982</v>
      </c>
      <c r="D2311" s="3">
        <v>3</v>
      </c>
      <c r="E2311" s="3">
        <v>4</v>
      </c>
      <c r="F2311" s="3">
        <v>0</v>
      </c>
      <c r="G2311" s="3">
        <v>0</v>
      </c>
      <c r="H2311" s="3">
        <v>0</v>
      </c>
      <c r="J2311" s="4"/>
      <c r="K2311" s="3"/>
      <c r="L2311" s="3"/>
      <c r="M2311" s="3"/>
      <c r="N2311" s="3"/>
    </row>
    <row r="2312" spans="2:14" ht="32.1" customHeight="1" x14ac:dyDescent="0.25">
      <c r="B2312" s="44" t="str">
        <f>_xlfn.CONCAT( VLOOKUP(tbGemLevels[[#This Row],[Name]],tbGems[],MATCH("Prefix",tbGems[#Headers],0),FALSE),".",tbGemLevels[[#This Row],[Level]]," ",tbGemLevels[[#This Row],[Name]])</f>
        <v>6.13.281.4 Onslaught Support</v>
      </c>
      <c r="C2312" s="2" t="s">
        <v>982</v>
      </c>
      <c r="D2312" s="3">
        <v>4</v>
      </c>
      <c r="E2312" s="3">
        <v>7</v>
      </c>
      <c r="F2312" s="3">
        <v>0</v>
      </c>
      <c r="G2312" s="3">
        <v>0</v>
      </c>
      <c r="H2312" s="3">
        <v>0</v>
      </c>
      <c r="J2312" s="42"/>
      <c r="K2312" s="42"/>
      <c r="L2312" s="3"/>
      <c r="M2312" s="3"/>
      <c r="N2312" s="3"/>
    </row>
    <row r="2313" spans="2:14" ht="32.1" customHeight="1" x14ac:dyDescent="0.25">
      <c r="B2313" s="44" t="str">
        <f>_xlfn.CONCAT( VLOOKUP(tbGemLevels[[#This Row],[Name]],tbGems[],MATCH("Prefix",tbGems[#Headers],0),FALSE),".",tbGemLevels[[#This Row],[Level]]," ",tbGemLevels[[#This Row],[Name]])</f>
        <v>6.13.281.5 Onslaught Support</v>
      </c>
      <c r="C2313" s="2" t="s">
        <v>982</v>
      </c>
      <c r="D2313" s="3">
        <v>5</v>
      </c>
      <c r="E2313" s="3">
        <v>11</v>
      </c>
      <c r="F2313" s="3">
        <v>0</v>
      </c>
      <c r="G2313" s="3">
        <v>14</v>
      </c>
      <c r="H2313" s="3">
        <v>0</v>
      </c>
      <c r="J2313" s="42"/>
      <c r="K2313" s="42"/>
      <c r="L2313" s="3"/>
      <c r="M2313" s="3"/>
      <c r="N2313" s="3"/>
    </row>
    <row r="2314" spans="2:14" ht="32.1" customHeight="1" x14ac:dyDescent="0.25">
      <c r="B2314" s="44" t="str">
        <f>_xlfn.CONCAT( VLOOKUP(tbGemLevels[[#This Row],[Name]],tbGems[],MATCH("Prefix",tbGems[#Headers],0),FALSE),".",tbGemLevels[[#This Row],[Level]]," ",tbGemLevels[[#This Row],[Name]])</f>
        <v>6.13.281.6 Onslaught Support</v>
      </c>
      <c r="C2314" s="2" t="s">
        <v>982</v>
      </c>
      <c r="D2314" s="3">
        <v>6</v>
      </c>
      <c r="E2314" s="3">
        <v>16</v>
      </c>
      <c r="F2314" s="3">
        <v>0</v>
      </c>
      <c r="G2314" s="3">
        <v>19</v>
      </c>
      <c r="H2314" s="3">
        <v>0</v>
      </c>
      <c r="J2314" s="42"/>
      <c r="K2314" s="42"/>
      <c r="L2314" s="3"/>
      <c r="M2314" s="3"/>
      <c r="N2314" s="3"/>
    </row>
    <row r="2315" spans="2:14" ht="32.1" customHeight="1" x14ac:dyDescent="0.25">
      <c r="B2315" s="44" t="str">
        <f>_xlfn.CONCAT( VLOOKUP(tbGemLevels[[#This Row],[Name]],tbGems[],MATCH("Prefix",tbGems[#Headers],0),FALSE),".",tbGemLevels[[#This Row],[Level]]," ",tbGemLevels[[#This Row],[Name]])</f>
        <v>6.13.281.7 Onslaught Support</v>
      </c>
      <c r="C2315" s="2" t="s">
        <v>982</v>
      </c>
      <c r="D2315" s="3">
        <v>7</v>
      </c>
      <c r="E2315" s="3">
        <v>20</v>
      </c>
      <c r="F2315" s="3">
        <v>16</v>
      </c>
      <c r="G2315" s="3">
        <v>22</v>
      </c>
      <c r="H2315" s="3">
        <v>0</v>
      </c>
      <c r="J2315" s="42"/>
      <c r="K2315" s="42"/>
      <c r="L2315" s="3"/>
      <c r="M2315" s="3"/>
      <c r="N2315" s="3"/>
    </row>
    <row r="2316" spans="2:14" ht="32.1" customHeight="1" x14ac:dyDescent="0.25">
      <c r="B2316" s="44" t="str">
        <f>_xlfn.CONCAT( VLOOKUP(tbGemLevels[[#This Row],[Name]],tbGems[],MATCH("Prefix",tbGems[#Headers],0),FALSE),".",tbGemLevels[[#This Row],[Level]]," ",tbGemLevels[[#This Row],[Name]])</f>
        <v>6.13.281.8 Onslaught Support</v>
      </c>
      <c r="C2316" s="2" t="s">
        <v>982</v>
      </c>
      <c r="D2316" s="3">
        <v>8</v>
      </c>
      <c r="E2316" s="3">
        <v>24</v>
      </c>
      <c r="F2316" s="3">
        <v>18</v>
      </c>
      <c r="G2316" s="3">
        <v>26</v>
      </c>
      <c r="H2316" s="3">
        <v>0</v>
      </c>
      <c r="J2316" s="42"/>
      <c r="K2316" s="42"/>
      <c r="L2316" s="3"/>
      <c r="M2316" s="3"/>
      <c r="N2316" s="3"/>
    </row>
    <row r="2317" spans="2:14" ht="32.1" customHeight="1" x14ac:dyDescent="0.25">
      <c r="B2317" s="44" t="str">
        <f>_xlfn.CONCAT( VLOOKUP(tbGemLevels[[#This Row],[Name]],tbGems[],MATCH("Prefix",tbGems[#Headers],0),FALSE),".",tbGemLevels[[#This Row],[Level]]," ",tbGemLevels[[#This Row],[Name]])</f>
        <v>6.13.281.9 Onslaught Support</v>
      </c>
      <c r="C2317" s="2" t="s">
        <v>982</v>
      </c>
      <c r="D2317" s="3">
        <v>9</v>
      </c>
      <c r="E2317" s="3">
        <v>28</v>
      </c>
      <c r="F2317" s="3">
        <v>21</v>
      </c>
      <c r="G2317" s="3">
        <v>30</v>
      </c>
      <c r="H2317" s="3">
        <v>0</v>
      </c>
      <c r="J2317" s="42"/>
      <c r="K2317" s="42"/>
      <c r="L2317" s="3"/>
      <c r="M2317" s="3"/>
      <c r="N2317" s="3"/>
    </row>
    <row r="2318" spans="2:14" ht="32.1" customHeight="1" x14ac:dyDescent="0.25">
      <c r="B2318" s="44" t="str">
        <f>_xlfn.CONCAT( VLOOKUP(tbGemLevels[[#This Row],[Name]],tbGems[],MATCH("Prefix",tbGems[#Headers],0),FALSE),".",tbGemLevels[[#This Row],[Level]]," ",tbGemLevels[[#This Row],[Name]])</f>
        <v>6.13.281.10 Onslaught Support</v>
      </c>
      <c r="C2318" s="2" t="s">
        <v>982</v>
      </c>
      <c r="D2318" s="3">
        <v>10</v>
      </c>
      <c r="E2318" s="3">
        <v>32</v>
      </c>
      <c r="F2318" s="3">
        <v>23</v>
      </c>
      <c r="G2318" s="3">
        <v>34</v>
      </c>
      <c r="H2318" s="3">
        <v>0</v>
      </c>
      <c r="J2318" s="42"/>
      <c r="K2318" s="42"/>
      <c r="L2318" s="3"/>
      <c r="M2318" s="3"/>
      <c r="N2318" s="3"/>
    </row>
    <row r="2319" spans="2:14" ht="32.1" customHeight="1" x14ac:dyDescent="0.25">
      <c r="B2319" s="44" t="str">
        <f>_xlfn.CONCAT( VLOOKUP(tbGemLevels[[#This Row],[Name]],tbGems[],MATCH("Prefix",tbGems[#Headers],0),FALSE),".",tbGemLevels[[#This Row],[Level]]," ",tbGemLevels[[#This Row],[Name]])</f>
        <v>6.13.281.11 Onslaught Support</v>
      </c>
      <c r="C2319" s="2" t="s">
        <v>982</v>
      </c>
      <c r="D2319" s="3">
        <v>11</v>
      </c>
      <c r="E2319" s="3">
        <v>36</v>
      </c>
      <c r="F2319" s="3">
        <v>26</v>
      </c>
      <c r="G2319" s="3">
        <v>38</v>
      </c>
      <c r="H2319" s="3">
        <v>0</v>
      </c>
      <c r="J2319" s="42"/>
      <c r="K2319" s="42"/>
      <c r="L2319" s="3"/>
      <c r="M2319" s="3"/>
      <c r="N2319" s="3"/>
    </row>
    <row r="2320" spans="2:14" ht="32.1" customHeight="1" x14ac:dyDescent="0.25">
      <c r="B2320" s="44" t="str">
        <f>_xlfn.CONCAT( VLOOKUP(tbGemLevels[[#This Row],[Name]],tbGems[],MATCH("Prefix",tbGems[#Headers],0),FALSE),".",tbGemLevels[[#This Row],[Level]]," ",tbGemLevels[[#This Row],[Name]])</f>
        <v>6.13.281.12 Onslaught Support</v>
      </c>
      <c r="C2320" s="2" t="s">
        <v>982</v>
      </c>
      <c r="D2320" s="3">
        <v>12</v>
      </c>
      <c r="E2320" s="3">
        <v>40</v>
      </c>
      <c r="F2320" s="3">
        <v>29</v>
      </c>
      <c r="G2320" s="3">
        <v>41</v>
      </c>
      <c r="H2320" s="3">
        <v>0</v>
      </c>
      <c r="J2320" s="42"/>
      <c r="K2320" s="42"/>
      <c r="L2320" s="3"/>
      <c r="M2320" s="3"/>
      <c r="N2320" s="3"/>
    </row>
    <row r="2321" spans="2:14" ht="32.1" customHeight="1" x14ac:dyDescent="0.25">
      <c r="B2321" s="44" t="str">
        <f>_xlfn.CONCAT( VLOOKUP(tbGemLevels[[#This Row],[Name]],tbGems[],MATCH("Prefix",tbGems[#Headers],0),FALSE),".",tbGemLevels[[#This Row],[Level]]," ",tbGemLevels[[#This Row],[Name]])</f>
        <v>6.13.281.13 Onslaught Support</v>
      </c>
      <c r="C2321" s="2" t="s">
        <v>982</v>
      </c>
      <c r="D2321" s="3">
        <v>13</v>
      </c>
      <c r="E2321" s="3">
        <v>44</v>
      </c>
      <c r="F2321" s="3">
        <v>31</v>
      </c>
      <c r="G2321" s="3">
        <v>45</v>
      </c>
      <c r="H2321" s="3">
        <v>0</v>
      </c>
      <c r="J2321" s="42"/>
      <c r="K2321" s="42"/>
      <c r="L2321" s="3"/>
      <c r="M2321" s="3"/>
      <c r="N2321" s="3"/>
    </row>
    <row r="2322" spans="2:14" ht="32.1" customHeight="1" x14ac:dyDescent="0.25">
      <c r="B2322" s="44" t="str">
        <f>_xlfn.CONCAT( VLOOKUP(tbGemLevels[[#This Row],[Name]],tbGems[],MATCH("Prefix",tbGems[#Headers],0),FALSE),".",tbGemLevels[[#This Row],[Level]]," ",tbGemLevels[[#This Row],[Name]])</f>
        <v>6.13.281.14 Onslaught Support</v>
      </c>
      <c r="C2322" s="2" t="s">
        <v>982</v>
      </c>
      <c r="D2322" s="3">
        <v>14</v>
      </c>
      <c r="E2322" s="3">
        <v>48</v>
      </c>
      <c r="F2322" s="3">
        <v>34</v>
      </c>
      <c r="G2322" s="3">
        <v>49</v>
      </c>
      <c r="H2322" s="3">
        <v>0</v>
      </c>
      <c r="J2322" s="42"/>
      <c r="K2322" s="42"/>
      <c r="L2322" s="3"/>
      <c r="M2322" s="3"/>
      <c r="N2322" s="3"/>
    </row>
    <row r="2323" spans="2:14" ht="32.1" customHeight="1" x14ac:dyDescent="0.25">
      <c r="B2323" s="44" t="str">
        <f>_xlfn.CONCAT( VLOOKUP(tbGemLevels[[#This Row],[Name]],tbGems[],MATCH("Prefix",tbGems[#Headers],0),FALSE),".",tbGemLevels[[#This Row],[Level]]," ",tbGemLevels[[#This Row],[Name]])</f>
        <v>6.13.281.15 Onslaught Support</v>
      </c>
      <c r="C2323" s="2" t="s">
        <v>982</v>
      </c>
      <c r="D2323" s="3">
        <v>15</v>
      </c>
      <c r="E2323" s="3">
        <v>52</v>
      </c>
      <c r="F2323" s="3">
        <v>37</v>
      </c>
      <c r="G2323" s="3">
        <v>53</v>
      </c>
      <c r="H2323" s="3">
        <v>0</v>
      </c>
      <c r="J2323" s="42"/>
      <c r="K2323" s="42"/>
      <c r="L2323" s="3"/>
      <c r="M2323" s="3"/>
      <c r="N2323" s="3"/>
    </row>
    <row r="2324" spans="2:14" ht="32.1" customHeight="1" x14ac:dyDescent="0.25">
      <c r="B2324" s="44" t="str">
        <f>_xlfn.CONCAT( VLOOKUP(tbGemLevels[[#This Row],[Name]],tbGems[],MATCH("Prefix",tbGems[#Headers],0),FALSE),".",tbGemLevels[[#This Row],[Level]]," ",tbGemLevels[[#This Row],[Name]])</f>
        <v>6.13.281.16 Onslaught Support</v>
      </c>
      <c r="C2324" s="2" t="s">
        <v>982</v>
      </c>
      <c r="D2324" s="3">
        <v>16</v>
      </c>
      <c r="E2324" s="3">
        <v>56</v>
      </c>
      <c r="F2324" s="3">
        <v>39</v>
      </c>
      <c r="G2324" s="3">
        <v>57</v>
      </c>
      <c r="H2324" s="3">
        <v>0</v>
      </c>
      <c r="J2324" s="42"/>
      <c r="K2324" s="42"/>
      <c r="L2324" s="3"/>
      <c r="M2324" s="3"/>
      <c r="N2324" s="3"/>
    </row>
    <row r="2325" spans="2:14" ht="32.1" customHeight="1" x14ac:dyDescent="0.25">
      <c r="B2325" s="44" t="str">
        <f>_xlfn.CONCAT( VLOOKUP(tbGemLevels[[#This Row],[Name]],tbGems[],MATCH("Prefix",tbGems[#Headers],0),FALSE),".",tbGemLevels[[#This Row],[Level]]," ",tbGemLevels[[#This Row],[Name]])</f>
        <v>6.13.281.17 Onslaught Support</v>
      </c>
      <c r="C2325" s="2" t="s">
        <v>982</v>
      </c>
      <c r="D2325" s="3">
        <v>17</v>
      </c>
      <c r="E2325" s="3">
        <v>60</v>
      </c>
      <c r="F2325" s="3">
        <v>42</v>
      </c>
      <c r="G2325" s="3">
        <v>60</v>
      </c>
      <c r="H2325" s="3">
        <v>0</v>
      </c>
      <c r="J2325" s="42"/>
      <c r="K2325" s="42"/>
      <c r="L2325" s="3"/>
      <c r="M2325" s="3"/>
      <c r="N2325" s="3"/>
    </row>
    <row r="2326" spans="2:14" ht="32.1" customHeight="1" x14ac:dyDescent="0.25">
      <c r="B2326" s="44" t="str">
        <f>_xlfn.CONCAT( VLOOKUP(tbGemLevels[[#This Row],[Name]],tbGems[],MATCH("Prefix",tbGems[#Headers],0),FALSE),".",tbGemLevels[[#This Row],[Level]]," ",tbGemLevels[[#This Row],[Name]])</f>
        <v>6.13.281.18 Onslaught Support</v>
      </c>
      <c r="C2326" s="2" t="s">
        <v>982</v>
      </c>
      <c r="D2326" s="3">
        <v>18</v>
      </c>
      <c r="E2326" s="3">
        <v>64</v>
      </c>
      <c r="F2326" s="3">
        <v>44</v>
      </c>
      <c r="G2326" s="3">
        <v>64</v>
      </c>
      <c r="H2326" s="3">
        <v>0</v>
      </c>
      <c r="J2326" s="42"/>
      <c r="K2326" s="42"/>
      <c r="L2326" s="3"/>
      <c r="M2326" s="3"/>
      <c r="N2326" s="3"/>
    </row>
    <row r="2327" spans="2:14" ht="32.1" customHeight="1" x14ac:dyDescent="0.25">
      <c r="B2327" s="44" t="str">
        <f>_xlfn.CONCAT( VLOOKUP(tbGemLevels[[#This Row],[Name]],tbGems[],MATCH("Prefix",tbGems[#Headers],0),FALSE),".",tbGemLevels[[#This Row],[Level]]," ",tbGemLevels[[#This Row],[Name]])</f>
        <v>6.13.281.19 Onslaught Support</v>
      </c>
      <c r="C2327" s="2" t="s">
        <v>982</v>
      </c>
      <c r="D2327" s="3">
        <v>19</v>
      </c>
      <c r="E2327" s="3">
        <v>67</v>
      </c>
      <c r="F2327" s="3">
        <v>46</v>
      </c>
      <c r="G2327" s="3">
        <v>67</v>
      </c>
      <c r="H2327" s="3">
        <v>0</v>
      </c>
      <c r="J2327" s="42"/>
      <c r="K2327" s="42"/>
      <c r="L2327" s="3"/>
      <c r="M2327" s="3"/>
      <c r="N2327" s="3"/>
    </row>
    <row r="2328" spans="2:14" ht="32.1" customHeight="1" x14ac:dyDescent="0.25">
      <c r="B2328" s="44" t="str">
        <f>_xlfn.CONCAT( VLOOKUP(tbGemLevels[[#This Row],[Name]],tbGems[],MATCH("Prefix",tbGems[#Headers],0),FALSE),".",tbGemLevels[[#This Row],[Level]]," ",tbGemLevels[[#This Row],[Name]])</f>
        <v>6.13.281.20 Onslaught Support</v>
      </c>
      <c r="C2328" s="2" t="s">
        <v>982</v>
      </c>
      <c r="D2328" s="3">
        <v>20</v>
      </c>
      <c r="E2328" s="3">
        <v>70</v>
      </c>
      <c r="F2328" s="3">
        <v>48</v>
      </c>
      <c r="G2328" s="3">
        <v>70</v>
      </c>
      <c r="H2328" s="3">
        <v>0</v>
      </c>
      <c r="J2328" s="42"/>
      <c r="K2328" s="42"/>
      <c r="L2328" s="3"/>
      <c r="M2328" s="3"/>
      <c r="N2328" s="3"/>
    </row>
    <row r="2329" spans="2:14" ht="32.1" customHeight="1" x14ac:dyDescent="0.25">
      <c r="B2329" s="44" t="str">
        <f>_xlfn.CONCAT( VLOOKUP(tbGemLevels[[#This Row],[Name]],tbGems[],MATCH("Prefix",tbGems[#Headers],0),FALSE),".",tbGemLevels[[#This Row],[Level]]," ",tbGemLevels[[#This Row],[Name]])</f>
        <v>6.13.281.21 Onslaught Support</v>
      </c>
      <c r="C2329" s="2" t="s">
        <v>982</v>
      </c>
      <c r="D2329" s="3">
        <v>21</v>
      </c>
      <c r="E2329" s="3">
        <v>72</v>
      </c>
      <c r="F2329" s="3">
        <v>50</v>
      </c>
      <c r="G2329" s="3">
        <v>72</v>
      </c>
      <c r="H2329" s="3">
        <v>0</v>
      </c>
      <c r="J2329" s="4"/>
      <c r="K2329" s="3"/>
      <c r="L2329" s="3"/>
      <c r="M2329" s="3"/>
      <c r="N2329" s="3"/>
    </row>
    <row r="2330" spans="2:14" ht="32.1" customHeight="1" x14ac:dyDescent="0.25">
      <c r="B2330" s="44" t="str">
        <f>_xlfn.CONCAT( VLOOKUP(tbGemLevels[[#This Row],[Name]],tbGems[],MATCH("Prefix",tbGems[#Headers],0),FALSE),".",tbGemLevels[[#This Row],[Level]]," ",tbGemLevels[[#This Row],[Name]])</f>
        <v>6.13.281.22 Onslaught Support</v>
      </c>
      <c r="C2330" s="2" t="s">
        <v>982</v>
      </c>
      <c r="D2330" s="3">
        <v>22</v>
      </c>
      <c r="E2330" s="3">
        <v>74</v>
      </c>
      <c r="F2330" s="3" t="s">
        <v>269</v>
      </c>
      <c r="G2330" s="3" t="s">
        <v>269</v>
      </c>
      <c r="H2330" s="3">
        <v>0</v>
      </c>
      <c r="J2330" s="4"/>
      <c r="K2330" s="3"/>
      <c r="L2330" s="3"/>
      <c r="M2330" s="3"/>
      <c r="N2330" s="3"/>
    </row>
    <row r="2331" spans="2:14" ht="32.1" customHeight="1" x14ac:dyDescent="0.25">
      <c r="B2331" s="44" t="str">
        <f>_xlfn.CONCAT( VLOOKUP(tbGemLevels[[#This Row],[Name]],tbGems[],MATCH("Prefix",tbGems[#Headers],0),FALSE),".",tbGemLevels[[#This Row],[Level]]," ",tbGemLevels[[#This Row],[Name]])</f>
        <v>6.13.281.23 Onslaught Support</v>
      </c>
      <c r="C2331" s="2" t="s">
        <v>982</v>
      </c>
      <c r="D2331" s="3">
        <v>23</v>
      </c>
      <c r="E2331" s="3">
        <v>76</v>
      </c>
      <c r="F2331" s="3" t="s">
        <v>269</v>
      </c>
      <c r="G2331" s="3" t="s">
        <v>269</v>
      </c>
      <c r="H2331" s="3">
        <v>0</v>
      </c>
      <c r="J2331" s="4"/>
      <c r="K2331" s="3"/>
      <c r="L2331" s="3"/>
      <c r="M2331" s="3"/>
      <c r="N2331" s="3"/>
    </row>
    <row r="2332" spans="2:14" ht="32.1" customHeight="1" x14ac:dyDescent="0.25">
      <c r="B2332" s="44" t="str">
        <f>_xlfn.CONCAT( VLOOKUP(tbGemLevels[[#This Row],[Name]],tbGems[],MATCH("Prefix",tbGems[#Headers],0),FALSE),".",tbGemLevels[[#This Row],[Level]]," ",tbGemLevels[[#This Row],[Name]])</f>
        <v>6.13.281.24 Onslaught Support</v>
      </c>
      <c r="C2332" s="2" t="s">
        <v>982</v>
      </c>
      <c r="D2332" s="3">
        <v>24</v>
      </c>
      <c r="E2332" s="3">
        <v>78</v>
      </c>
      <c r="F2332" s="3" t="s">
        <v>269</v>
      </c>
      <c r="G2332" s="3" t="s">
        <v>269</v>
      </c>
      <c r="H2332" s="3">
        <v>0</v>
      </c>
      <c r="J2332" s="4"/>
      <c r="K2332" s="3"/>
      <c r="L2332" s="3"/>
      <c r="M2332" s="3"/>
      <c r="N2332" s="3"/>
    </row>
    <row r="2333" spans="2:14" ht="32.1" customHeight="1" x14ac:dyDescent="0.25">
      <c r="B2333" s="44" t="str">
        <f>_xlfn.CONCAT( VLOOKUP(tbGemLevels[[#This Row],[Name]],tbGems[],MATCH("Prefix",tbGems[#Headers],0),FALSE),".",tbGemLevels[[#This Row],[Level]]," ",tbGemLevels[[#This Row],[Name]])</f>
        <v>6.13.281.25 Onslaught Support</v>
      </c>
      <c r="C2333" s="2" t="s">
        <v>982</v>
      </c>
      <c r="D2333" s="3">
        <v>25</v>
      </c>
      <c r="E2333" s="3">
        <v>80</v>
      </c>
      <c r="F2333" s="3" t="s">
        <v>269</v>
      </c>
      <c r="G2333" s="3" t="s">
        <v>269</v>
      </c>
      <c r="H2333" s="3">
        <v>0</v>
      </c>
      <c r="J2333" s="4"/>
      <c r="K2333" s="3"/>
      <c r="L2333" s="3"/>
      <c r="M2333" s="3"/>
      <c r="N2333" s="3"/>
    </row>
    <row r="2334" spans="2:14" ht="32.1" customHeight="1" x14ac:dyDescent="0.25">
      <c r="B2334" s="44" t="str">
        <f>_xlfn.CONCAT( VLOOKUP(tbGemLevels[[#This Row],[Name]],tbGems[],MATCH("Prefix",tbGems[#Headers],0),FALSE),".",tbGemLevels[[#This Row],[Level]]," ",tbGemLevels[[#This Row],[Name]])</f>
        <v>6.13.281.26 Onslaught Support</v>
      </c>
      <c r="C2334" s="2" t="s">
        <v>982</v>
      </c>
      <c r="D2334" s="3">
        <v>26</v>
      </c>
      <c r="E2334" s="3">
        <v>82</v>
      </c>
      <c r="F2334" s="3" t="s">
        <v>269</v>
      </c>
      <c r="G2334" s="3" t="s">
        <v>269</v>
      </c>
      <c r="H2334" s="3">
        <v>0</v>
      </c>
      <c r="J2334" s="4"/>
      <c r="K2334" s="3"/>
      <c r="L2334" s="3"/>
      <c r="M2334" s="3"/>
      <c r="N2334" s="3"/>
    </row>
    <row r="2335" spans="2:14" ht="32.1" customHeight="1" x14ac:dyDescent="0.25">
      <c r="B2335" s="44" t="str">
        <f>_xlfn.CONCAT( VLOOKUP(tbGemLevels[[#This Row],[Name]],tbGems[],MATCH("Prefix",tbGems[#Headers],0),FALSE),".",tbGemLevels[[#This Row],[Level]]," ",tbGemLevels[[#This Row],[Name]])</f>
        <v>6.13.281.27 Onslaught Support</v>
      </c>
      <c r="C2335" s="2" t="s">
        <v>982</v>
      </c>
      <c r="D2335" s="3">
        <v>27</v>
      </c>
      <c r="E2335" s="3">
        <v>84</v>
      </c>
      <c r="F2335" s="3" t="s">
        <v>269</v>
      </c>
      <c r="G2335" s="3" t="s">
        <v>269</v>
      </c>
      <c r="H2335" s="3">
        <v>0</v>
      </c>
      <c r="J2335" s="4"/>
      <c r="K2335" s="3"/>
      <c r="L2335" s="3"/>
      <c r="M2335" s="3"/>
      <c r="N2335" s="3"/>
    </row>
    <row r="2336" spans="2:14" ht="32.1" customHeight="1" x14ac:dyDescent="0.25">
      <c r="B2336" s="44" t="str">
        <f>_xlfn.CONCAT( VLOOKUP(tbGemLevels[[#This Row],[Name]],tbGems[],MATCH("Prefix",tbGems[#Headers],0),FALSE),".",tbGemLevels[[#This Row],[Level]]," ",tbGemLevels[[#This Row],[Name]])</f>
        <v>6.13.281.28 Onslaught Support</v>
      </c>
      <c r="C2336" s="2" t="s">
        <v>982</v>
      </c>
      <c r="D2336" s="3">
        <v>28</v>
      </c>
      <c r="E2336" s="3">
        <v>86</v>
      </c>
      <c r="F2336" s="3" t="s">
        <v>269</v>
      </c>
      <c r="G2336" s="3" t="s">
        <v>269</v>
      </c>
      <c r="H2336" s="3">
        <v>0</v>
      </c>
      <c r="J2336" s="4"/>
      <c r="K2336" s="3"/>
      <c r="L2336" s="3"/>
      <c r="M2336" s="3"/>
      <c r="N2336" s="3"/>
    </row>
    <row r="2337" spans="2:14" ht="32.1" customHeight="1" x14ac:dyDescent="0.25">
      <c r="B2337" s="44" t="str">
        <f>_xlfn.CONCAT( VLOOKUP(tbGemLevels[[#This Row],[Name]],tbGems[],MATCH("Prefix",tbGems[#Headers],0),FALSE),".",tbGemLevels[[#This Row],[Level]]," ",tbGemLevels[[#This Row],[Name]])</f>
        <v>6.13.281.29 Onslaught Support</v>
      </c>
      <c r="C2337" s="2" t="s">
        <v>982</v>
      </c>
      <c r="D2337" s="3">
        <v>29</v>
      </c>
      <c r="E2337" s="3">
        <v>88</v>
      </c>
      <c r="F2337" s="3" t="s">
        <v>269</v>
      </c>
      <c r="G2337" s="3" t="s">
        <v>269</v>
      </c>
      <c r="H2337" s="3">
        <v>0</v>
      </c>
      <c r="J2337" s="4"/>
      <c r="K2337" s="3"/>
      <c r="L2337" s="3"/>
      <c r="M2337" s="3"/>
      <c r="N2337" s="3"/>
    </row>
    <row r="2338" spans="2:14" ht="32.1" customHeight="1" x14ac:dyDescent="0.25">
      <c r="B2338" s="44" t="str">
        <f>_xlfn.CONCAT( VLOOKUP(tbGemLevels[[#This Row],[Name]],tbGems[],MATCH("Prefix",tbGems[#Headers],0),FALSE),".",tbGemLevels[[#This Row],[Level]]," ",tbGemLevels[[#This Row],[Name]])</f>
        <v>6.13.281.30 Onslaught Support</v>
      </c>
      <c r="C2338" s="2" t="s">
        <v>982</v>
      </c>
      <c r="D2338" s="3">
        <v>30</v>
      </c>
      <c r="E2338" s="3">
        <v>90</v>
      </c>
      <c r="F2338" s="3" t="s">
        <v>269</v>
      </c>
      <c r="G2338" s="3" t="s">
        <v>269</v>
      </c>
      <c r="H2338" s="3">
        <v>0</v>
      </c>
      <c r="J2338" s="4"/>
      <c r="K2338" s="3"/>
      <c r="L2338" s="3"/>
      <c r="M2338" s="3"/>
      <c r="N2338" s="3"/>
    </row>
    <row r="2339" spans="2:14" ht="32.1" customHeight="1" x14ac:dyDescent="0.25">
      <c r="B2339" s="44" t="str">
        <f>_xlfn.CONCAT( VLOOKUP(tbGemLevels[[#This Row],[Name]],tbGems[],MATCH("Prefix",tbGems[#Headers],0),FALSE),".",tbGemLevels[[#This Row],[Level]]," ",tbGemLevels[[#This Row],[Name]])</f>
        <v>6.13.281.31 Onslaught Support</v>
      </c>
      <c r="C2339" s="2" t="s">
        <v>982</v>
      </c>
      <c r="D2339" s="3">
        <v>31</v>
      </c>
      <c r="E2339" s="3">
        <v>91</v>
      </c>
      <c r="F2339" s="3" t="s">
        <v>269</v>
      </c>
      <c r="G2339" s="3" t="s">
        <v>269</v>
      </c>
      <c r="H2339" s="3">
        <v>0</v>
      </c>
      <c r="J2339" s="4"/>
      <c r="K2339" s="3"/>
      <c r="L2339" s="3"/>
      <c r="M2339" s="3"/>
      <c r="N2339" s="3"/>
    </row>
    <row r="2340" spans="2:14" ht="32.1" customHeight="1" x14ac:dyDescent="0.25">
      <c r="B2340" s="44" t="str">
        <f>_xlfn.CONCAT( VLOOKUP(tbGemLevels[[#This Row],[Name]],tbGems[],MATCH("Prefix",tbGems[#Headers],0),FALSE),".",tbGemLevels[[#This Row],[Level]]," ",tbGemLevels[[#This Row],[Name]])</f>
        <v>6.13.281.32 Onslaught Support</v>
      </c>
      <c r="C2340" s="2" t="s">
        <v>982</v>
      </c>
      <c r="D2340" s="3">
        <v>32</v>
      </c>
      <c r="E2340" s="3">
        <v>92</v>
      </c>
      <c r="F2340" s="3" t="s">
        <v>269</v>
      </c>
      <c r="G2340" s="3" t="s">
        <v>269</v>
      </c>
      <c r="H2340" s="3">
        <v>0</v>
      </c>
      <c r="J2340" s="4"/>
      <c r="K2340" s="3"/>
      <c r="L2340" s="3"/>
      <c r="M2340" s="3"/>
      <c r="N2340" s="3"/>
    </row>
    <row r="2341" spans="2:14" ht="32.1" customHeight="1" x14ac:dyDescent="0.25">
      <c r="B2341" s="44" t="str">
        <f>_xlfn.CONCAT( VLOOKUP(tbGemLevels[[#This Row],[Name]],tbGems[],MATCH("Prefix",tbGems[#Headers],0),FALSE),".",tbGemLevels[[#This Row],[Level]]," ",tbGemLevels[[#This Row],[Name]])</f>
        <v>6.13.281.33 Onslaught Support</v>
      </c>
      <c r="C2341" s="2" t="s">
        <v>982</v>
      </c>
      <c r="D2341" s="3">
        <v>33</v>
      </c>
      <c r="E2341" s="3">
        <v>93</v>
      </c>
      <c r="F2341" s="3" t="s">
        <v>269</v>
      </c>
      <c r="G2341" s="3" t="s">
        <v>269</v>
      </c>
      <c r="H2341" s="3">
        <v>0</v>
      </c>
      <c r="J2341" s="4"/>
      <c r="K2341" s="3"/>
      <c r="L2341" s="3"/>
      <c r="M2341" s="3"/>
      <c r="N2341" s="3"/>
    </row>
    <row r="2342" spans="2:14" ht="32.1" customHeight="1" x14ac:dyDescent="0.25">
      <c r="B2342" s="44" t="str">
        <f>_xlfn.CONCAT( VLOOKUP(tbGemLevels[[#This Row],[Name]],tbGems[],MATCH("Prefix",tbGems[#Headers],0),FALSE),".",tbGemLevels[[#This Row],[Level]]," ",tbGemLevels[[#This Row],[Name]])</f>
        <v>6.13.281.34 Onslaught Support</v>
      </c>
      <c r="C2342" s="2" t="s">
        <v>982</v>
      </c>
      <c r="D2342" s="3">
        <v>34</v>
      </c>
      <c r="E2342" s="3">
        <v>94</v>
      </c>
      <c r="F2342" s="3" t="s">
        <v>269</v>
      </c>
      <c r="G2342" s="3" t="s">
        <v>269</v>
      </c>
      <c r="H2342" s="3">
        <v>0</v>
      </c>
      <c r="J2342" s="4"/>
      <c r="K2342" s="3"/>
      <c r="L2342" s="3"/>
      <c r="M2342" s="3"/>
      <c r="N2342" s="3"/>
    </row>
    <row r="2343" spans="2:14" ht="32.1" customHeight="1" x14ac:dyDescent="0.25">
      <c r="B2343" s="44" t="str">
        <f>_xlfn.CONCAT( VLOOKUP(tbGemLevels[[#This Row],[Name]],tbGems[],MATCH("Prefix",tbGems[#Headers],0),FALSE),".",tbGemLevels[[#This Row],[Level]]," ",tbGemLevels[[#This Row],[Name]])</f>
        <v>6.13.281.35 Onslaught Support</v>
      </c>
      <c r="C2343" s="2" t="s">
        <v>982</v>
      </c>
      <c r="D2343" s="3">
        <v>35</v>
      </c>
      <c r="E2343" s="3">
        <v>95</v>
      </c>
      <c r="F2343" s="3" t="s">
        <v>269</v>
      </c>
      <c r="G2343" s="3" t="s">
        <v>269</v>
      </c>
      <c r="H2343" s="3">
        <v>0</v>
      </c>
      <c r="J2343" s="4"/>
      <c r="K2343" s="3"/>
      <c r="L2343" s="3"/>
      <c r="M2343" s="3"/>
      <c r="N2343" s="3"/>
    </row>
    <row r="2344" spans="2:14" ht="32.1" customHeight="1" x14ac:dyDescent="0.25">
      <c r="B2344" s="44" t="str">
        <f>_xlfn.CONCAT( VLOOKUP(tbGemLevels[[#This Row],[Name]],tbGems[],MATCH("Prefix",tbGems[#Headers],0),FALSE),".",tbGemLevels[[#This Row],[Level]]," ",tbGemLevels[[#This Row],[Name]])</f>
        <v>6.13.281.36 Onslaught Support</v>
      </c>
      <c r="C2344" s="2" t="s">
        <v>982</v>
      </c>
      <c r="D2344" s="3">
        <v>36</v>
      </c>
      <c r="E2344" s="3">
        <v>96</v>
      </c>
      <c r="F2344" s="3" t="s">
        <v>269</v>
      </c>
      <c r="G2344" s="3" t="s">
        <v>269</v>
      </c>
      <c r="H2344" s="3">
        <v>0</v>
      </c>
      <c r="J2344" s="4"/>
      <c r="K2344" s="3"/>
      <c r="L2344" s="3"/>
      <c r="M2344" s="3"/>
      <c r="N2344" s="3"/>
    </row>
    <row r="2345" spans="2:14" ht="32.1" customHeight="1" x14ac:dyDescent="0.25">
      <c r="B2345" s="44" t="str">
        <f>_xlfn.CONCAT( VLOOKUP(tbGemLevels[[#This Row],[Name]],tbGems[],MATCH("Prefix",tbGems[#Headers],0),FALSE),".",tbGemLevels[[#This Row],[Level]]," ",tbGemLevels[[#This Row],[Name]])</f>
        <v>6.13.281.37 Onslaught Support</v>
      </c>
      <c r="C2345" s="2" t="s">
        <v>982</v>
      </c>
      <c r="D2345" s="3">
        <v>37</v>
      </c>
      <c r="E2345" s="3">
        <v>97</v>
      </c>
      <c r="F2345" s="3" t="s">
        <v>269</v>
      </c>
      <c r="G2345" s="3" t="s">
        <v>269</v>
      </c>
      <c r="H2345" s="3">
        <v>0</v>
      </c>
      <c r="J2345" s="4"/>
      <c r="K2345" s="3"/>
      <c r="L2345" s="3"/>
      <c r="M2345" s="3"/>
      <c r="N2345" s="3"/>
    </row>
    <row r="2346" spans="2:14" ht="32.1" customHeight="1" x14ac:dyDescent="0.25">
      <c r="B2346" s="44" t="str">
        <f>_xlfn.CONCAT( VLOOKUP(tbGemLevels[[#This Row],[Name]],tbGems[],MATCH("Prefix",tbGems[#Headers],0),FALSE),".",tbGemLevels[[#This Row],[Level]]," ",tbGemLevels[[#This Row],[Name]])</f>
        <v>6.13.281.38 Onslaught Support</v>
      </c>
      <c r="C2346" s="2" t="s">
        <v>982</v>
      </c>
      <c r="D2346" s="3">
        <v>38</v>
      </c>
      <c r="E2346" s="3">
        <v>98</v>
      </c>
      <c r="F2346" s="3" t="s">
        <v>269</v>
      </c>
      <c r="G2346" s="3" t="s">
        <v>269</v>
      </c>
      <c r="H2346" s="3">
        <v>0</v>
      </c>
      <c r="J2346" s="4"/>
      <c r="K2346" s="3"/>
      <c r="L2346" s="3"/>
      <c r="M2346" s="3"/>
      <c r="N2346" s="3"/>
    </row>
    <row r="2347" spans="2:14" ht="32.1" customHeight="1" x14ac:dyDescent="0.25">
      <c r="B2347" s="44" t="str">
        <f>_xlfn.CONCAT( VLOOKUP(tbGemLevels[[#This Row],[Name]],tbGems[],MATCH("Prefix",tbGems[#Headers],0),FALSE),".",tbGemLevels[[#This Row],[Level]]," ",tbGemLevels[[#This Row],[Name]])</f>
        <v>6.13.281.39 Onslaught Support</v>
      </c>
      <c r="C2347" s="2" t="s">
        <v>982</v>
      </c>
      <c r="D2347" s="3">
        <v>39</v>
      </c>
      <c r="E2347" s="3">
        <v>99</v>
      </c>
      <c r="F2347" s="3" t="s">
        <v>269</v>
      </c>
      <c r="G2347" s="3" t="s">
        <v>269</v>
      </c>
      <c r="H2347" s="3">
        <v>0</v>
      </c>
      <c r="J2347" s="4"/>
      <c r="K2347" s="3"/>
      <c r="L2347" s="3"/>
      <c r="M2347" s="3"/>
      <c r="N2347" s="3"/>
    </row>
    <row r="2348" spans="2:14" ht="32.1" customHeight="1" x14ac:dyDescent="0.25">
      <c r="B2348" s="44" t="str">
        <f>_xlfn.CONCAT( VLOOKUP(tbGemLevels[[#This Row],[Name]],tbGems[],MATCH("Prefix",tbGems[#Headers],0),FALSE),".",tbGemLevels[[#This Row],[Level]]," ",tbGemLevels[[#This Row],[Name]])</f>
        <v>6.13.281.40 Onslaught Support</v>
      </c>
      <c r="C2348" s="2" t="s">
        <v>982</v>
      </c>
      <c r="D2348" s="3">
        <v>40</v>
      </c>
      <c r="E2348" s="3">
        <v>100</v>
      </c>
      <c r="F2348" s="3" t="s">
        <v>269</v>
      </c>
      <c r="G2348" s="3" t="s">
        <v>269</v>
      </c>
      <c r="H2348" s="3">
        <v>0</v>
      </c>
      <c r="J2348" s="4"/>
      <c r="K2348" s="3"/>
      <c r="L2348" s="3"/>
      <c r="M2348" s="3"/>
      <c r="N2348" s="3"/>
    </row>
    <row r="2349" spans="2:14" ht="32.1" customHeight="1" x14ac:dyDescent="0.25">
      <c r="B2349" s="44" t="str">
        <f>_xlfn.CONCAT( VLOOKUP(tbGemLevels[[#This Row],[Name]],tbGems[],MATCH("Prefix",tbGems[#Headers],0),FALSE),".",tbGemLevels[[#This Row],[Level]]," ",tbGemLevels[[#This Row],[Name]])</f>
        <v>6.13.199.1 Grace</v>
      </c>
      <c r="C2349" s="2" t="s">
        <v>779</v>
      </c>
      <c r="D2349" s="3">
        <v>1</v>
      </c>
      <c r="E2349" s="3">
        <v>24</v>
      </c>
      <c r="F2349" s="3">
        <v>0</v>
      </c>
      <c r="G2349" s="3">
        <v>58</v>
      </c>
      <c r="H2349" s="3">
        <v>0</v>
      </c>
      <c r="J2349" s="4"/>
      <c r="K2349" s="3"/>
      <c r="L2349" s="3"/>
      <c r="M2349" s="3"/>
      <c r="N2349" s="3"/>
    </row>
    <row r="2350" spans="2:14" ht="32.1" customHeight="1" x14ac:dyDescent="0.25">
      <c r="B2350" s="44" t="str">
        <f>_xlfn.CONCAT( VLOOKUP(tbGemLevels[[#This Row],[Name]],tbGems[],MATCH("Prefix",tbGems[#Headers],0),FALSE),".",tbGemLevels[[#This Row],[Level]]," ",tbGemLevels[[#This Row],[Name]])</f>
        <v>6.13.199.2 Grace</v>
      </c>
      <c r="C2350" s="2" t="s">
        <v>779</v>
      </c>
      <c r="D2350" s="3">
        <v>2</v>
      </c>
      <c r="E2350" s="3">
        <v>27</v>
      </c>
      <c r="F2350" s="3">
        <v>0</v>
      </c>
      <c r="G2350" s="3">
        <v>64</v>
      </c>
      <c r="H2350" s="3">
        <v>0</v>
      </c>
      <c r="I2350" s="42"/>
      <c r="J2350" s="42"/>
      <c r="K2350" s="3"/>
      <c r="L2350" s="3"/>
      <c r="M2350" s="3"/>
      <c r="N2350" s="3"/>
    </row>
    <row r="2351" spans="2:14" ht="32.1" customHeight="1" x14ac:dyDescent="0.25">
      <c r="B2351" s="44" t="str">
        <f>_xlfn.CONCAT( VLOOKUP(tbGemLevels[[#This Row],[Name]],tbGems[],MATCH("Prefix",tbGems[#Headers],0),FALSE),".",tbGemLevels[[#This Row],[Level]]," ",tbGemLevels[[#This Row],[Name]])</f>
        <v>6.13.199.3 Grace</v>
      </c>
      <c r="C2351" s="2" t="s">
        <v>779</v>
      </c>
      <c r="D2351" s="3">
        <v>3</v>
      </c>
      <c r="E2351" s="3">
        <v>30</v>
      </c>
      <c r="F2351" s="3">
        <v>0</v>
      </c>
      <c r="G2351" s="3">
        <v>71</v>
      </c>
      <c r="H2351" s="3">
        <v>0</v>
      </c>
      <c r="I2351" s="42"/>
      <c r="J2351" s="42"/>
      <c r="K2351" s="3"/>
      <c r="L2351" s="3"/>
      <c r="M2351" s="3"/>
      <c r="N2351" s="3"/>
    </row>
    <row r="2352" spans="2:14" ht="32.1" customHeight="1" x14ac:dyDescent="0.25">
      <c r="B2352" s="44" t="str">
        <f>_xlfn.CONCAT( VLOOKUP(tbGemLevels[[#This Row],[Name]],tbGems[],MATCH("Prefix",tbGems[#Headers],0),FALSE),".",tbGemLevels[[#This Row],[Level]]," ",tbGemLevels[[#This Row],[Name]])</f>
        <v>6.13.199.4 Grace</v>
      </c>
      <c r="C2352" s="2" t="s">
        <v>779</v>
      </c>
      <c r="D2352" s="3">
        <v>4</v>
      </c>
      <c r="E2352" s="3">
        <v>33</v>
      </c>
      <c r="F2352" s="3">
        <v>0</v>
      </c>
      <c r="G2352" s="3">
        <v>77</v>
      </c>
      <c r="H2352" s="3">
        <v>0</v>
      </c>
      <c r="I2352" s="42"/>
      <c r="J2352" s="42"/>
      <c r="K2352" s="3"/>
      <c r="L2352" s="3"/>
      <c r="M2352" s="3"/>
      <c r="N2352" s="3"/>
    </row>
    <row r="2353" spans="2:14" ht="32.1" customHeight="1" x14ac:dyDescent="0.25">
      <c r="B2353" s="44" t="str">
        <f>_xlfn.CONCAT( VLOOKUP(tbGemLevels[[#This Row],[Name]],tbGems[],MATCH("Prefix",tbGems[#Headers],0),FALSE),".",tbGemLevels[[#This Row],[Level]]," ",tbGemLevels[[#This Row],[Name]])</f>
        <v>6.13.199.5 Grace</v>
      </c>
      <c r="C2353" s="2" t="s">
        <v>779</v>
      </c>
      <c r="D2353" s="3">
        <v>5</v>
      </c>
      <c r="E2353" s="3">
        <v>36</v>
      </c>
      <c r="F2353" s="3">
        <v>0</v>
      </c>
      <c r="G2353" s="3">
        <v>83</v>
      </c>
      <c r="H2353" s="3">
        <v>0</v>
      </c>
      <c r="I2353" s="42"/>
      <c r="J2353" s="42"/>
      <c r="K2353" s="3"/>
      <c r="L2353" s="3"/>
      <c r="M2353" s="3"/>
      <c r="N2353" s="3"/>
    </row>
    <row r="2354" spans="2:14" ht="32.1" customHeight="1" x14ac:dyDescent="0.25">
      <c r="B2354" s="44" t="str">
        <f>_xlfn.CONCAT( VLOOKUP(tbGemLevels[[#This Row],[Name]],tbGems[],MATCH("Prefix",tbGems[#Headers],0),FALSE),".",tbGemLevels[[#This Row],[Level]]," ",tbGemLevels[[#This Row],[Name]])</f>
        <v>6.13.199.6 Grace</v>
      </c>
      <c r="C2354" s="2" t="s">
        <v>779</v>
      </c>
      <c r="D2354" s="3">
        <v>6</v>
      </c>
      <c r="E2354" s="3">
        <v>39</v>
      </c>
      <c r="F2354" s="3">
        <v>0</v>
      </c>
      <c r="G2354" s="3">
        <v>90</v>
      </c>
      <c r="H2354" s="3">
        <v>0</v>
      </c>
      <c r="I2354" s="42"/>
      <c r="J2354" s="42"/>
      <c r="K2354" s="3"/>
      <c r="L2354" s="3"/>
      <c r="M2354" s="3"/>
      <c r="N2354" s="3"/>
    </row>
    <row r="2355" spans="2:14" ht="32.1" customHeight="1" x14ac:dyDescent="0.25">
      <c r="B2355" s="44" t="str">
        <f>_xlfn.CONCAT( VLOOKUP(tbGemLevels[[#This Row],[Name]],tbGems[],MATCH("Prefix",tbGems[#Headers],0),FALSE),".",tbGemLevels[[#This Row],[Level]]," ",tbGemLevels[[#This Row],[Name]])</f>
        <v>6.13.199.7 Grace</v>
      </c>
      <c r="C2355" s="2" t="s">
        <v>779</v>
      </c>
      <c r="D2355" s="3">
        <v>7</v>
      </c>
      <c r="E2355" s="3">
        <v>42</v>
      </c>
      <c r="F2355" s="3">
        <v>0</v>
      </c>
      <c r="G2355" s="3">
        <v>96</v>
      </c>
      <c r="H2355" s="3">
        <v>0</v>
      </c>
      <c r="I2355" s="42"/>
      <c r="J2355" s="42"/>
      <c r="K2355" s="3"/>
      <c r="L2355" s="3"/>
      <c r="M2355" s="3"/>
      <c r="N2355" s="3"/>
    </row>
    <row r="2356" spans="2:14" ht="32.1" customHeight="1" x14ac:dyDescent="0.25">
      <c r="B2356" s="44" t="str">
        <f>_xlfn.CONCAT( VLOOKUP(tbGemLevels[[#This Row],[Name]],tbGems[],MATCH("Prefix",tbGems[#Headers],0),FALSE),".",tbGemLevels[[#This Row],[Level]]," ",tbGemLevels[[#This Row],[Name]])</f>
        <v>6.13.199.8 Grace</v>
      </c>
      <c r="C2356" s="2" t="s">
        <v>779</v>
      </c>
      <c r="D2356" s="3">
        <v>8</v>
      </c>
      <c r="E2356" s="3">
        <v>45</v>
      </c>
      <c r="F2356" s="3">
        <v>0</v>
      </c>
      <c r="G2356" s="3">
        <v>102</v>
      </c>
      <c r="H2356" s="3">
        <v>0</v>
      </c>
      <c r="I2356" s="42"/>
      <c r="J2356" s="42"/>
      <c r="K2356" s="3"/>
      <c r="L2356" s="3"/>
      <c r="M2356" s="3"/>
      <c r="N2356" s="3"/>
    </row>
    <row r="2357" spans="2:14" ht="32.1" customHeight="1" x14ac:dyDescent="0.25">
      <c r="B2357" s="44" t="str">
        <f>_xlfn.CONCAT( VLOOKUP(tbGemLevels[[#This Row],[Name]],tbGems[],MATCH("Prefix",tbGems[#Headers],0),FALSE),".",tbGemLevels[[#This Row],[Level]]," ",tbGemLevels[[#This Row],[Name]])</f>
        <v>6.13.199.9 Grace</v>
      </c>
      <c r="C2357" s="2" t="s">
        <v>779</v>
      </c>
      <c r="D2357" s="3">
        <v>9</v>
      </c>
      <c r="E2357" s="3">
        <v>48</v>
      </c>
      <c r="F2357" s="3">
        <v>0</v>
      </c>
      <c r="G2357" s="3">
        <v>109</v>
      </c>
      <c r="H2357" s="3">
        <v>0</v>
      </c>
      <c r="I2357" s="42"/>
      <c r="J2357" s="42"/>
      <c r="K2357" s="3"/>
      <c r="L2357" s="3"/>
      <c r="M2357" s="3"/>
      <c r="N2357" s="3"/>
    </row>
    <row r="2358" spans="2:14" ht="32.1" customHeight="1" x14ac:dyDescent="0.25">
      <c r="B2358" s="44" t="str">
        <f>_xlfn.CONCAT( VLOOKUP(tbGemLevels[[#This Row],[Name]],tbGems[],MATCH("Prefix",tbGems[#Headers],0),FALSE),".",tbGemLevels[[#This Row],[Level]]," ",tbGemLevels[[#This Row],[Name]])</f>
        <v>6.13.199.10 Grace</v>
      </c>
      <c r="C2358" s="2" t="s">
        <v>779</v>
      </c>
      <c r="D2358" s="3">
        <v>10</v>
      </c>
      <c r="E2358" s="3">
        <v>50</v>
      </c>
      <c r="F2358" s="3">
        <v>0</v>
      </c>
      <c r="G2358" s="3">
        <v>113</v>
      </c>
      <c r="H2358" s="3">
        <v>0</v>
      </c>
      <c r="I2358" s="42"/>
      <c r="J2358" s="42"/>
      <c r="K2358" s="3"/>
      <c r="L2358" s="3"/>
      <c r="M2358" s="3"/>
      <c r="N2358" s="3"/>
    </row>
    <row r="2359" spans="2:14" ht="32.1" customHeight="1" x14ac:dyDescent="0.25">
      <c r="B2359" s="44" t="str">
        <f>_xlfn.CONCAT( VLOOKUP(tbGemLevels[[#This Row],[Name]],tbGems[],MATCH("Prefix",tbGems[#Headers],0),FALSE),".",tbGemLevels[[#This Row],[Level]]," ",tbGemLevels[[#This Row],[Name]])</f>
        <v>6.13.199.11 Grace</v>
      </c>
      <c r="C2359" s="2" t="s">
        <v>779</v>
      </c>
      <c r="D2359" s="3">
        <v>11</v>
      </c>
      <c r="E2359" s="3">
        <v>52</v>
      </c>
      <c r="F2359" s="3">
        <v>0</v>
      </c>
      <c r="G2359" s="3">
        <v>117</v>
      </c>
      <c r="H2359" s="3">
        <v>0</v>
      </c>
      <c r="I2359" s="42"/>
      <c r="J2359" s="42"/>
      <c r="K2359" s="3"/>
      <c r="L2359" s="3"/>
      <c r="M2359" s="3"/>
      <c r="N2359" s="3"/>
    </row>
    <row r="2360" spans="2:14" ht="32.1" customHeight="1" x14ac:dyDescent="0.25">
      <c r="B2360" s="44" t="str">
        <f>_xlfn.CONCAT( VLOOKUP(tbGemLevels[[#This Row],[Name]],tbGems[],MATCH("Prefix",tbGems[#Headers],0),FALSE),".",tbGemLevels[[#This Row],[Level]]," ",tbGemLevels[[#This Row],[Name]])</f>
        <v>6.13.199.12 Grace</v>
      </c>
      <c r="C2360" s="2" t="s">
        <v>779</v>
      </c>
      <c r="D2360" s="3">
        <v>12</v>
      </c>
      <c r="E2360" s="3">
        <v>54</v>
      </c>
      <c r="F2360" s="3">
        <v>0</v>
      </c>
      <c r="G2360" s="3">
        <v>121</v>
      </c>
      <c r="H2360" s="3">
        <v>0</v>
      </c>
      <c r="I2360" s="42"/>
      <c r="J2360" s="42"/>
      <c r="K2360" s="3"/>
      <c r="L2360" s="3"/>
      <c r="M2360" s="3"/>
      <c r="N2360" s="3"/>
    </row>
    <row r="2361" spans="2:14" ht="32.1" customHeight="1" x14ac:dyDescent="0.25">
      <c r="B2361" s="44" t="str">
        <f>_xlfn.CONCAT( VLOOKUP(tbGemLevels[[#This Row],[Name]],tbGems[],MATCH("Prefix",tbGems[#Headers],0),FALSE),".",tbGemLevels[[#This Row],[Level]]," ",tbGemLevels[[#This Row],[Name]])</f>
        <v>6.13.199.13 Grace</v>
      </c>
      <c r="C2361" s="2" t="s">
        <v>779</v>
      </c>
      <c r="D2361" s="3">
        <v>13</v>
      </c>
      <c r="E2361" s="3">
        <v>56</v>
      </c>
      <c r="F2361" s="3">
        <v>0</v>
      </c>
      <c r="G2361" s="3">
        <v>125</v>
      </c>
      <c r="H2361" s="3">
        <v>0</v>
      </c>
      <c r="I2361" s="42"/>
      <c r="J2361" s="42"/>
      <c r="K2361" s="3"/>
      <c r="L2361" s="3"/>
      <c r="M2361" s="3"/>
      <c r="N2361" s="3"/>
    </row>
    <row r="2362" spans="2:14" ht="32.1" customHeight="1" x14ac:dyDescent="0.25">
      <c r="B2362" s="44" t="str">
        <f>_xlfn.CONCAT( VLOOKUP(tbGemLevels[[#This Row],[Name]],tbGems[],MATCH("Prefix",tbGems[#Headers],0),FALSE),".",tbGemLevels[[#This Row],[Level]]," ",tbGemLevels[[#This Row],[Name]])</f>
        <v>6.13.199.14 Grace</v>
      </c>
      <c r="C2362" s="2" t="s">
        <v>779</v>
      </c>
      <c r="D2362" s="3">
        <v>14</v>
      </c>
      <c r="E2362" s="3">
        <v>58</v>
      </c>
      <c r="F2362" s="3">
        <v>0</v>
      </c>
      <c r="G2362" s="3">
        <v>130</v>
      </c>
      <c r="H2362" s="3">
        <v>0</v>
      </c>
      <c r="I2362" s="42"/>
      <c r="J2362" s="42"/>
      <c r="K2362" s="3"/>
      <c r="L2362" s="3"/>
      <c r="M2362" s="3"/>
      <c r="N2362" s="3"/>
    </row>
    <row r="2363" spans="2:14" ht="32.1" customHeight="1" x14ac:dyDescent="0.25">
      <c r="B2363" s="44" t="str">
        <f>_xlfn.CONCAT( VLOOKUP(tbGemLevels[[#This Row],[Name]],tbGems[],MATCH("Prefix",tbGems[#Headers],0),FALSE),".",tbGemLevels[[#This Row],[Level]]," ",tbGemLevels[[#This Row],[Name]])</f>
        <v>6.13.199.15 Grace</v>
      </c>
      <c r="C2363" s="2" t="s">
        <v>779</v>
      </c>
      <c r="D2363" s="3">
        <v>15</v>
      </c>
      <c r="E2363" s="3">
        <v>60</v>
      </c>
      <c r="F2363" s="3">
        <v>0</v>
      </c>
      <c r="G2363" s="3">
        <v>134</v>
      </c>
      <c r="H2363" s="3">
        <v>0</v>
      </c>
      <c r="I2363" s="42"/>
      <c r="J2363" s="42"/>
      <c r="K2363" s="3"/>
      <c r="L2363" s="3"/>
      <c r="M2363" s="3"/>
      <c r="N2363" s="3"/>
    </row>
    <row r="2364" spans="2:14" ht="32.1" customHeight="1" x14ac:dyDescent="0.25">
      <c r="B2364" s="44" t="str">
        <f>_xlfn.CONCAT( VLOOKUP(tbGemLevels[[#This Row],[Name]],tbGems[],MATCH("Prefix",tbGems[#Headers],0),FALSE),".",tbGemLevels[[#This Row],[Level]]," ",tbGemLevels[[#This Row],[Name]])</f>
        <v>6.13.199.16 Grace</v>
      </c>
      <c r="C2364" s="2" t="s">
        <v>779</v>
      </c>
      <c r="D2364" s="3">
        <v>16</v>
      </c>
      <c r="E2364" s="3">
        <v>62</v>
      </c>
      <c r="F2364" s="3">
        <v>0</v>
      </c>
      <c r="G2364" s="3">
        <v>138</v>
      </c>
      <c r="H2364" s="3">
        <v>0</v>
      </c>
      <c r="I2364" s="42"/>
      <c r="J2364" s="42"/>
      <c r="K2364" s="3"/>
      <c r="L2364" s="3"/>
      <c r="M2364" s="3"/>
      <c r="N2364" s="3"/>
    </row>
    <row r="2365" spans="2:14" ht="32.1" customHeight="1" x14ac:dyDescent="0.25">
      <c r="B2365" s="44" t="str">
        <f>_xlfn.CONCAT( VLOOKUP(tbGemLevels[[#This Row],[Name]],tbGems[],MATCH("Prefix",tbGems[#Headers],0),FALSE),".",tbGemLevels[[#This Row],[Level]]," ",tbGemLevels[[#This Row],[Name]])</f>
        <v>6.13.199.17 Grace</v>
      </c>
      <c r="C2365" s="2" t="s">
        <v>779</v>
      </c>
      <c r="D2365" s="3">
        <v>17</v>
      </c>
      <c r="E2365" s="3">
        <v>64</v>
      </c>
      <c r="F2365" s="3">
        <v>0</v>
      </c>
      <c r="G2365" s="3">
        <v>142</v>
      </c>
      <c r="H2365" s="3">
        <v>0</v>
      </c>
      <c r="I2365" s="42"/>
      <c r="J2365" s="42"/>
      <c r="K2365" s="3"/>
      <c r="L2365" s="3"/>
      <c r="M2365" s="3"/>
      <c r="N2365" s="3"/>
    </row>
    <row r="2366" spans="2:14" ht="32.1" customHeight="1" x14ac:dyDescent="0.25">
      <c r="B2366" s="44" t="str">
        <f>_xlfn.CONCAT( VLOOKUP(tbGemLevels[[#This Row],[Name]],tbGems[],MATCH("Prefix",tbGems[#Headers],0),FALSE),".",tbGemLevels[[#This Row],[Level]]," ",tbGemLevels[[#This Row],[Name]])</f>
        <v>6.13.199.18 Grace</v>
      </c>
      <c r="C2366" s="2" t="s">
        <v>779</v>
      </c>
      <c r="D2366" s="3">
        <v>18</v>
      </c>
      <c r="E2366" s="3">
        <v>66</v>
      </c>
      <c r="F2366" s="3">
        <v>0</v>
      </c>
      <c r="G2366" s="3">
        <v>146</v>
      </c>
      <c r="H2366" s="3">
        <v>0</v>
      </c>
      <c r="I2366" s="42"/>
      <c r="J2366" s="42"/>
      <c r="K2366" s="3"/>
      <c r="L2366" s="3"/>
      <c r="M2366" s="3"/>
      <c r="N2366" s="3"/>
    </row>
    <row r="2367" spans="2:14" ht="32.1" customHeight="1" x14ac:dyDescent="0.25">
      <c r="B2367" s="44" t="str">
        <f>_xlfn.CONCAT( VLOOKUP(tbGemLevels[[#This Row],[Name]],tbGems[],MATCH("Prefix",tbGems[#Headers],0),FALSE),".",tbGemLevels[[#This Row],[Level]]," ",tbGemLevels[[#This Row],[Name]])</f>
        <v>6.13.199.19 Grace</v>
      </c>
      <c r="C2367" s="2" t="s">
        <v>779</v>
      </c>
      <c r="D2367" s="3">
        <v>19</v>
      </c>
      <c r="E2367" s="3">
        <v>68</v>
      </c>
      <c r="F2367" s="3">
        <v>0</v>
      </c>
      <c r="G2367" s="3">
        <v>151</v>
      </c>
      <c r="H2367" s="3">
        <v>0</v>
      </c>
      <c r="I2367" s="42"/>
      <c r="J2367" s="42"/>
      <c r="K2367" s="3"/>
      <c r="L2367" s="3"/>
      <c r="M2367" s="3"/>
      <c r="N2367" s="3"/>
    </row>
    <row r="2368" spans="2:14" ht="32.1" customHeight="1" x14ac:dyDescent="0.25">
      <c r="B2368" s="44" t="str">
        <f>_xlfn.CONCAT( VLOOKUP(tbGemLevels[[#This Row],[Name]],tbGems[],MATCH("Prefix",tbGems[#Headers],0),FALSE),".",tbGemLevels[[#This Row],[Level]]," ",tbGemLevels[[#This Row],[Name]])</f>
        <v>6.13.199.20 Grace</v>
      </c>
      <c r="C2368" s="2" t="s">
        <v>779</v>
      </c>
      <c r="D2368" s="3">
        <v>20</v>
      </c>
      <c r="E2368" s="3">
        <v>70</v>
      </c>
      <c r="F2368" s="3">
        <v>0</v>
      </c>
      <c r="G2368" s="3">
        <v>155</v>
      </c>
      <c r="H2368" s="3">
        <v>0</v>
      </c>
      <c r="I2368" s="42"/>
      <c r="J2368" s="42"/>
      <c r="K2368" s="3"/>
      <c r="L2368" s="3"/>
      <c r="M2368" s="3"/>
      <c r="N2368" s="3"/>
    </row>
    <row r="2369" spans="2:14" ht="32.1" customHeight="1" x14ac:dyDescent="0.25">
      <c r="B2369" s="44" t="str">
        <f>_xlfn.CONCAT( VLOOKUP(tbGemLevels[[#This Row],[Name]],tbGems[],MATCH("Prefix",tbGems[#Headers],0),FALSE),".",tbGemLevels[[#This Row],[Level]]," ",tbGemLevels[[#This Row],[Name]])</f>
        <v>6.13.199.21 Grace</v>
      </c>
      <c r="C2369" s="2" t="s">
        <v>779</v>
      </c>
      <c r="D2369" s="3">
        <v>21</v>
      </c>
      <c r="E2369" s="3">
        <v>72</v>
      </c>
      <c r="F2369" s="3">
        <v>0</v>
      </c>
      <c r="G2369" s="3">
        <v>159</v>
      </c>
      <c r="H2369" s="3">
        <v>0</v>
      </c>
      <c r="J2369" s="4"/>
      <c r="K2369" s="3"/>
      <c r="L2369" s="3"/>
      <c r="M2369" s="3"/>
      <c r="N2369" s="3"/>
    </row>
    <row r="2370" spans="2:14" ht="32.1" customHeight="1" x14ac:dyDescent="0.25">
      <c r="B2370" s="44" t="str">
        <f>_xlfn.CONCAT( VLOOKUP(tbGemLevels[[#This Row],[Name]],tbGems[],MATCH("Prefix",tbGems[#Headers],0),FALSE),".",tbGemLevels[[#This Row],[Level]]," ",tbGemLevels[[#This Row],[Name]])</f>
        <v>6.13.199.22 Grace</v>
      </c>
      <c r="C2370" s="2" t="s">
        <v>779</v>
      </c>
      <c r="D2370" s="3">
        <v>22</v>
      </c>
      <c r="E2370" s="3">
        <v>74</v>
      </c>
      <c r="F2370" s="3">
        <v>0</v>
      </c>
      <c r="G2370" s="3" t="s">
        <v>269</v>
      </c>
      <c r="H2370" s="3">
        <v>0</v>
      </c>
      <c r="J2370" s="4"/>
      <c r="K2370" s="3"/>
      <c r="L2370" s="3"/>
      <c r="M2370" s="3"/>
      <c r="N2370" s="3"/>
    </row>
    <row r="2371" spans="2:14" ht="32.1" customHeight="1" x14ac:dyDescent="0.25">
      <c r="B2371" s="44" t="str">
        <f>_xlfn.CONCAT( VLOOKUP(tbGemLevels[[#This Row],[Name]],tbGems[],MATCH("Prefix",tbGems[#Headers],0),FALSE),".",tbGemLevels[[#This Row],[Level]]," ",tbGemLevels[[#This Row],[Name]])</f>
        <v>6.13.199.23 Grace</v>
      </c>
      <c r="C2371" s="2" t="s">
        <v>779</v>
      </c>
      <c r="D2371" s="3">
        <v>23</v>
      </c>
      <c r="E2371" s="3">
        <v>76</v>
      </c>
      <c r="F2371" s="3">
        <v>0</v>
      </c>
      <c r="G2371" s="3" t="s">
        <v>269</v>
      </c>
      <c r="H2371" s="3">
        <v>0</v>
      </c>
      <c r="J2371" s="4"/>
      <c r="K2371" s="3"/>
      <c r="L2371" s="3"/>
      <c r="M2371" s="3"/>
      <c r="N2371" s="3"/>
    </row>
    <row r="2372" spans="2:14" ht="32.1" customHeight="1" x14ac:dyDescent="0.25">
      <c r="B2372" s="44" t="str">
        <f>_xlfn.CONCAT( VLOOKUP(tbGemLevels[[#This Row],[Name]],tbGems[],MATCH("Prefix",tbGems[#Headers],0),FALSE),".",tbGemLevels[[#This Row],[Level]]," ",tbGemLevels[[#This Row],[Name]])</f>
        <v>6.13.199.24 Grace</v>
      </c>
      <c r="C2372" s="2" t="s">
        <v>779</v>
      </c>
      <c r="D2372" s="3">
        <v>24</v>
      </c>
      <c r="E2372" s="3">
        <v>78</v>
      </c>
      <c r="F2372" s="3">
        <v>0</v>
      </c>
      <c r="G2372" s="3" t="s">
        <v>269</v>
      </c>
      <c r="H2372" s="3">
        <v>0</v>
      </c>
      <c r="J2372" s="4"/>
      <c r="K2372" s="3"/>
      <c r="L2372" s="3"/>
      <c r="M2372" s="3"/>
      <c r="N2372" s="3"/>
    </row>
    <row r="2373" spans="2:14" ht="32.1" customHeight="1" x14ac:dyDescent="0.25">
      <c r="B2373" s="44" t="str">
        <f>_xlfn.CONCAT( VLOOKUP(tbGemLevels[[#This Row],[Name]],tbGems[],MATCH("Prefix",tbGems[#Headers],0),FALSE),".",tbGemLevels[[#This Row],[Level]]," ",tbGemLevels[[#This Row],[Name]])</f>
        <v>6.13.199.25 Grace</v>
      </c>
      <c r="C2373" s="2" t="s">
        <v>779</v>
      </c>
      <c r="D2373" s="3">
        <v>25</v>
      </c>
      <c r="E2373" s="3">
        <v>80</v>
      </c>
      <c r="F2373" s="3">
        <v>0</v>
      </c>
      <c r="G2373" s="3" t="s">
        <v>269</v>
      </c>
      <c r="H2373" s="3">
        <v>0</v>
      </c>
      <c r="J2373" s="4"/>
      <c r="K2373" s="3"/>
      <c r="L2373" s="3"/>
      <c r="M2373" s="3"/>
      <c r="N2373" s="3"/>
    </row>
    <row r="2374" spans="2:14" ht="32.1" customHeight="1" x14ac:dyDescent="0.25">
      <c r="B2374" s="44" t="str">
        <f>_xlfn.CONCAT( VLOOKUP(tbGemLevels[[#This Row],[Name]],tbGems[],MATCH("Prefix",tbGems[#Headers],0),FALSE),".",tbGemLevels[[#This Row],[Level]]," ",tbGemLevels[[#This Row],[Name]])</f>
        <v>6.13.199.26 Grace</v>
      </c>
      <c r="C2374" s="2" t="s">
        <v>779</v>
      </c>
      <c r="D2374" s="3">
        <v>26</v>
      </c>
      <c r="E2374" s="3">
        <v>82</v>
      </c>
      <c r="F2374" s="3">
        <v>0</v>
      </c>
      <c r="G2374" s="3" t="s">
        <v>269</v>
      </c>
      <c r="H2374" s="3">
        <v>0</v>
      </c>
      <c r="J2374" s="4"/>
      <c r="K2374" s="3"/>
      <c r="L2374" s="3"/>
      <c r="M2374" s="3"/>
      <c r="N2374" s="3"/>
    </row>
    <row r="2375" spans="2:14" ht="32.1" customHeight="1" x14ac:dyDescent="0.25">
      <c r="B2375" s="44" t="str">
        <f>_xlfn.CONCAT( VLOOKUP(tbGemLevels[[#This Row],[Name]],tbGems[],MATCH("Prefix",tbGems[#Headers],0),FALSE),".",tbGemLevels[[#This Row],[Level]]," ",tbGemLevels[[#This Row],[Name]])</f>
        <v>6.13.199.27 Grace</v>
      </c>
      <c r="C2375" s="2" t="s">
        <v>779</v>
      </c>
      <c r="D2375" s="3">
        <v>27</v>
      </c>
      <c r="E2375" s="3">
        <v>84</v>
      </c>
      <c r="F2375" s="3">
        <v>0</v>
      </c>
      <c r="G2375" s="3" t="s">
        <v>269</v>
      </c>
      <c r="H2375" s="3">
        <v>0</v>
      </c>
      <c r="J2375" s="4"/>
      <c r="K2375" s="3"/>
      <c r="L2375" s="3"/>
      <c r="M2375" s="3"/>
      <c r="N2375" s="3"/>
    </row>
    <row r="2376" spans="2:14" ht="32.1" customHeight="1" x14ac:dyDescent="0.25">
      <c r="B2376" s="44" t="str">
        <f>_xlfn.CONCAT( VLOOKUP(tbGemLevels[[#This Row],[Name]],tbGems[],MATCH("Prefix",tbGems[#Headers],0),FALSE),".",tbGemLevels[[#This Row],[Level]]," ",tbGemLevels[[#This Row],[Name]])</f>
        <v>6.13.199.28 Grace</v>
      </c>
      <c r="C2376" s="2" t="s">
        <v>779</v>
      </c>
      <c r="D2376" s="3">
        <v>28</v>
      </c>
      <c r="E2376" s="3">
        <v>86</v>
      </c>
      <c r="F2376" s="3">
        <v>0</v>
      </c>
      <c r="G2376" s="3" t="s">
        <v>269</v>
      </c>
      <c r="H2376" s="3">
        <v>0</v>
      </c>
      <c r="J2376" s="4"/>
      <c r="K2376" s="3"/>
      <c r="L2376" s="3"/>
      <c r="M2376" s="3"/>
      <c r="N2376" s="3"/>
    </row>
    <row r="2377" spans="2:14" ht="32.1" customHeight="1" x14ac:dyDescent="0.25">
      <c r="B2377" s="44" t="str">
        <f>_xlfn.CONCAT( VLOOKUP(tbGemLevels[[#This Row],[Name]],tbGems[],MATCH("Prefix",tbGems[#Headers],0),FALSE),".",tbGemLevels[[#This Row],[Level]]," ",tbGemLevels[[#This Row],[Name]])</f>
        <v>6.13.199.29 Grace</v>
      </c>
      <c r="C2377" s="2" t="s">
        <v>779</v>
      </c>
      <c r="D2377" s="3">
        <v>29</v>
      </c>
      <c r="E2377" s="3">
        <v>88</v>
      </c>
      <c r="F2377" s="3">
        <v>0</v>
      </c>
      <c r="G2377" s="3" t="s">
        <v>269</v>
      </c>
      <c r="H2377" s="3">
        <v>0</v>
      </c>
      <c r="J2377" s="4"/>
      <c r="K2377" s="3"/>
      <c r="L2377" s="3"/>
      <c r="M2377" s="3"/>
      <c r="N2377" s="3"/>
    </row>
    <row r="2378" spans="2:14" ht="32.1" customHeight="1" x14ac:dyDescent="0.25">
      <c r="B2378" s="44" t="str">
        <f>_xlfn.CONCAT( VLOOKUP(tbGemLevels[[#This Row],[Name]],tbGems[],MATCH("Prefix",tbGems[#Headers],0),FALSE),".",tbGemLevels[[#This Row],[Level]]," ",tbGemLevels[[#This Row],[Name]])</f>
        <v>6.13.199.30 Grace</v>
      </c>
      <c r="C2378" s="2" t="s">
        <v>779</v>
      </c>
      <c r="D2378" s="3">
        <v>30</v>
      </c>
      <c r="E2378" s="3">
        <v>90</v>
      </c>
      <c r="F2378" s="3">
        <v>0</v>
      </c>
      <c r="G2378" s="3" t="s">
        <v>269</v>
      </c>
      <c r="H2378" s="3">
        <v>0</v>
      </c>
      <c r="J2378" s="4"/>
      <c r="K2378" s="3"/>
      <c r="L2378" s="3"/>
      <c r="M2378" s="3"/>
      <c r="N2378" s="3"/>
    </row>
    <row r="2379" spans="2:14" ht="32.1" customHeight="1" x14ac:dyDescent="0.25">
      <c r="B2379" s="44" t="str">
        <f>_xlfn.CONCAT( VLOOKUP(tbGemLevels[[#This Row],[Name]],tbGems[],MATCH("Prefix",tbGems[#Headers],0),FALSE),".",tbGemLevels[[#This Row],[Level]]," ",tbGemLevels[[#This Row],[Name]])</f>
        <v>6.13.199.31 Grace</v>
      </c>
      <c r="C2379" s="2" t="s">
        <v>779</v>
      </c>
      <c r="D2379" s="3">
        <v>31</v>
      </c>
      <c r="E2379" s="3">
        <v>91</v>
      </c>
      <c r="F2379" s="3">
        <v>0</v>
      </c>
      <c r="G2379" s="3" t="s">
        <v>269</v>
      </c>
      <c r="H2379" s="3">
        <v>0</v>
      </c>
      <c r="J2379" s="4"/>
      <c r="K2379" s="3"/>
      <c r="L2379" s="3"/>
      <c r="M2379" s="3"/>
      <c r="N2379" s="3"/>
    </row>
    <row r="2380" spans="2:14" ht="32.1" customHeight="1" x14ac:dyDescent="0.25">
      <c r="B2380" s="44" t="str">
        <f>_xlfn.CONCAT( VLOOKUP(tbGemLevels[[#This Row],[Name]],tbGems[],MATCH("Prefix",tbGems[#Headers],0),FALSE),".",tbGemLevels[[#This Row],[Level]]," ",tbGemLevels[[#This Row],[Name]])</f>
        <v>6.13.199.32 Grace</v>
      </c>
      <c r="C2380" s="2" t="s">
        <v>779</v>
      </c>
      <c r="D2380" s="3">
        <v>32</v>
      </c>
      <c r="E2380" s="3">
        <v>92</v>
      </c>
      <c r="F2380" s="3">
        <v>0</v>
      </c>
      <c r="G2380" s="3" t="s">
        <v>269</v>
      </c>
      <c r="H2380" s="3">
        <v>0</v>
      </c>
      <c r="J2380" s="4"/>
      <c r="K2380" s="3"/>
      <c r="L2380" s="3"/>
      <c r="M2380" s="3"/>
      <c r="N2380" s="3"/>
    </row>
    <row r="2381" spans="2:14" ht="32.1" customHeight="1" x14ac:dyDescent="0.25">
      <c r="B2381" s="44" t="str">
        <f>_xlfn.CONCAT( VLOOKUP(tbGemLevels[[#This Row],[Name]],tbGems[],MATCH("Prefix",tbGems[#Headers],0),FALSE),".",tbGemLevels[[#This Row],[Level]]," ",tbGemLevels[[#This Row],[Name]])</f>
        <v>6.13.199.33 Grace</v>
      </c>
      <c r="C2381" s="2" t="s">
        <v>779</v>
      </c>
      <c r="D2381" s="3">
        <v>33</v>
      </c>
      <c r="E2381" s="3">
        <v>93</v>
      </c>
      <c r="F2381" s="3">
        <v>0</v>
      </c>
      <c r="G2381" s="3" t="s">
        <v>269</v>
      </c>
      <c r="H2381" s="3">
        <v>0</v>
      </c>
      <c r="J2381" s="4"/>
      <c r="K2381" s="3"/>
      <c r="L2381" s="3"/>
      <c r="M2381" s="3"/>
      <c r="N2381" s="3"/>
    </row>
    <row r="2382" spans="2:14" ht="32.1" customHeight="1" x14ac:dyDescent="0.25">
      <c r="B2382" s="44" t="str">
        <f>_xlfn.CONCAT( VLOOKUP(tbGemLevels[[#This Row],[Name]],tbGems[],MATCH("Prefix",tbGems[#Headers],0),FALSE),".",tbGemLevels[[#This Row],[Level]]," ",tbGemLevels[[#This Row],[Name]])</f>
        <v>6.13.199.34 Grace</v>
      </c>
      <c r="C2382" s="2" t="s">
        <v>779</v>
      </c>
      <c r="D2382" s="3">
        <v>34</v>
      </c>
      <c r="E2382" s="3">
        <v>94</v>
      </c>
      <c r="F2382" s="3">
        <v>0</v>
      </c>
      <c r="G2382" s="3" t="s">
        <v>269</v>
      </c>
      <c r="H2382" s="3">
        <v>0</v>
      </c>
      <c r="J2382" s="4"/>
      <c r="K2382" s="3"/>
      <c r="L2382" s="3"/>
      <c r="M2382" s="3"/>
      <c r="N2382" s="3"/>
    </row>
    <row r="2383" spans="2:14" ht="32.1" customHeight="1" x14ac:dyDescent="0.25">
      <c r="B2383" s="44" t="str">
        <f>_xlfn.CONCAT( VLOOKUP(tbGemLevels[[#This Row],[Name]],tbGems[],MATCH("Prefix",tbGems[#Headers],0),FALSE),".",tbGemLevels[[#This Row],[Level]]," ",tbGemLevels[[#This Row],[Name]])</f>
        <v>6.13.199.35 Grace</v>
      </c>
      <c r="C2383" s="2" t="s">
        <v>779</v>
      </c>
      <c r="D2383" s="3">
        <v>35</v>
      </c>
      <c r="E2383" s="3">
        <v>95</v>
      </c>
      <c r="F2383" s="3">
        <v>0</v>
      </c>
      <c r="G2383" s="3" t="s">
        <v>269</v>
      </c>
      <c r="H2383" s="3">
        <v>0</v>
      </c>
      <c r="J2383" s="4"/>
      <c r="K2383" s="3"/>
      <c r="L2383" s="3"/>
      <c r="M2383" s="3"/>
      <c r="N2383" s="3"/>
    </row>
    <row r="2384" spans="2:14" ht="32.1" customHeight="1" x14ac:dyDescent="0.25">
      <c r="B2384" s="44" t="str">
        <f>_xlfn.CONCAT( VLOOKUP(tbGemLevels[[#This Row],[Name]],tbGems[],MATCH("Prefix",tbGems[#Headers],0),FALSE),".",tbGemLevels[[#This Row],[Level]]," ",tbGemLevels[[#This Row],[Name]])</f>
        <v>6.13.199.36 Grace</v>
      </c>
      <c r="C2384" s="2" t="s">
        <v>779</v>
      </c>
      <c r="D2384" s="3">
        <v>36</v>
      </c>
      <c r="E2384" s="3">
        <v>96</v>
      </c>
      <c r="F2384" s="3">
        <v>0</v>
      </c>
      <c r="G2384" s="3" t="s">
        <v>269</v>
      </c>
      <c r="H2384" s="3">
        <v>0</v>
      </c>
      <c r="J2384" s="4"/>
      <c r="K2384" s="3"/>
      <c r="L2384" s="3"/>
      <c r="M2384" s="3"/>
      <c r="N2384" s="3"/>
    </row>
    <row r="2385" spans="2:14" ht="32.1" customHeight="1" x14ac:dyDescent="0.25">
      <c r="B2385" s="44" t="str">
        <f>_xlfn.CONCAT( VLOOKUP(tbGemLevels[[#This Row],[Name]],tbGems[],MATCH("Prefix",tbGems[#Headers],0),FALSE),".",tbGemLevels[[#This Row],[Level]]," ",tbGemLevels[[#This Row],[Name]])</f>
        <v>6.13.199.37 Grace</v>
      </c>
      <c r="C2385" s="2" t="s">
        <v>779</v>
      </c>
      <c r="D2385" s="3">
        <v>37</v>
      </c>
      <c r="E2385" s="3">
        <v>97</v>
      </c>
      <c r="F2385" s="3">
        <v>0</v>
      </c>
      <c r="G2385" s="3" t="s">
        <v>269</v>
      </c>
      <c r="H2385" s="3">
        <v>0</v>
      </c>
      <c r="J2385" s="4"/>
      <c r="K2385" s="3"/>
      <c r="L2385" s="3"/>
      <c r="M2385" s="3"/>
      <c r="N2385" s="3"/>
    </row>
    <row r="2386" spans="2:14" ht="32.1" customHeight="1" x14ac:dyDescent="0.25">
      <c r="B2386" s="44" t="str">
        <f>_xlfn.CONCAT( VLOOKUP(tbGemLevels[[#This Row],[Name]],tbGems[],MATCH("Prefix",tbGems[#Headers],0),FALSE),".",tbGemLevels[[#This Row],[Level]]," ",tbGemLevels[[#This Row],[Name]])</f>
        <v>6.13.199.38 Grace</v>
      </c>
      <c r="C2386" s="2" t="s">
        <v>779</v>
      </c>
      <c r="D2386" s="3">
        <v>38</v>
      </c>
      <c r="E2386" s="3">
        <v>98</v>
      </c>
      <c r="F2386" s="3">
        <v>0</v>
      </c>
      <c r="G2386" s="3" t="s">
        <v>269</v>
      </c>
      <c r="H2386" s="3">
        <v>0</v>
      </c>
      <c r="J2386" s="4"/>
      <c r="K2386" s="3"/>
      <c r="L2386" s="3"/>
      <c r="M2386" s="3"/>
      <c r="N2386" s="3"/>
    </row>
    <row r="2387" spans="2:14" ht="32.1" customHeight="1" x14ac:dyDescent="0.25">
      <c r="B2387" s="44" t="str">
        <f>_xlfn.CONCAT( VLOOKUP(tbGemLevels[[#This Row],[Name]],tbGems[],MATCH("Prefix",tbGems[#Headers],0),FALSE),".",tbGemLevels[[#This Row],[Level]]," ",tbGemLevels[[#This Row],[Name]])</f>
        <v>6.13.199.39 Grace</v>
      </c>
      <c r="C2387" s="2" t="s">
        <v>779</v>
      </c>
      <c r="D2387" s="3">
        <v>39</v>
      </c>
      <c r="E2387" s="3">
        <v>99</v>
      </c>
      <c r="F2387" s="3">
        <v>0</v>
      </c>
      <c r="G2387" s="3" t="s">
        <v>269</v>
      </c>
      <c r="H2387" s="3">
        <v>0</v>
      </c>
      <c r="J2387" s="4"/>
      <c r="K2387" s="3"/>
      <c r="L2387" s="3"/>
      <c r="M2387" s="3"/>
      <c r="N2387" s="3"/>
    </row>
    <row r="2388" spans="2:14" ht="32.1" customHeight="1" x14ac:dyDescent="0.25">
      <c r="B2388" s="44" t="str">
        <f>_xlfn.CONCAT( VLOOKUP(tbGemLevels[[#This Row],[Name]],tbGems[],MATCH("Prefix",tbGems[#Headers],0),FALSE),".",tbGemLevels[[#This Row],[Level]]," ",tbGemLevels[[#This Row],[Name]])</f>
        <v>6.13.199.40 Grace</v>
      </c>
      <c r="C2388" s="2" t="s">
        <v>779</v>
      </c>
      <c r="D2388" s="3">
        <v>40</v>
      </c>
      <c r="E2388" s="3">
        <v>100</v>
      </c>
      <c r="F2388" s="3">
        <v>0</v>
      </c>
      <c r="G2388" s="3" t="s">
        <v>269</v>
      </c>
      <c r="H2388" s="3">
        <v>0</v>
      </c>
      <c r="J2388" s="4"/>
      <c r="K2388" s="3"/>
      <c r="L2388" s="3"/>
      <c r="M2388" s="3"/>
      <c r="N2388" s="3"/>
    </row>
    <row r="2389" spans="2:14" ht="32.1" customHeight="1" x14ac:dyDescent="0.25">
      <c r="B2389" s="44" t="str">
        <f>_xlfn.CONCAT( VLOOKUP(tbGemLevels[[#This Row],[Name]],tbGems[],MATCH("Prefix",tbGems[#Headers],0),FALSE),".",tbGemLevels[[#This Row],[Level]]," ",tbGemLevels[[#This Row],[Name]])</f>
        <v>6.13.122.1 Cremation</v>
      </c>
      <c r="C2389" s="2" t="s">
        <v>762</v>
      </c>
      <c r="D2389" s="3">
        <v>1</v>
      </c>
      <c r="E2389" s="3">
        <v>28</v>
      </c>
      <c r="F2389" s="3">
        <v>0</v>
      </c>
      <c r="G2389" s="3">
        <v>42</v>
      </c>
      <c r="H2389" s="3">
        <v>29</v>
      </c>
      <c r="J2389" s="4"/>
      <c r="K2389" s="3"/>
      <c r="L2389" s="3"/>
      <c r="M2389" s="3"/>
      <c r="N2389" s="3"/>
    </row>
    <row r="2390" spans="2:14" ht="32.1" customHeight="1" x14ac:dyDescent="0.25">
      <c r="B2390" s="44" t="str">
        <f>_xlfn.CONCAT( VLOOKUP(tbGemLevels[[#This Row],[Name]],tbGems[],MATCH("Prefix",tbGems[#Headers],0),FALSE),".",tbGemLevels[[#This Row],[Level]]," ",tbGemLevels[[#This Row],[Name]])</f>
        <v>6.13.122.2 Cremation</v>
      </c>
      <c r="C2390" s="2" t="s">
        <v>762</v>
      </c>
      <c r="D2390" s="3">
        <v>2</v>
      </c>
      <c r="E2390" s="3">
        <v>31</v>
      </c>
      <c r="F2390" s="3">
        <v>0</v>
      </c>
      <c r="G2390" s="3">
        <v>46</v>
      </c>
      <c r="H2390" s="3">
        <v>32</v>
      </c>
      <c r="J2390" s="4"/>
      <c r="K2390" s="42"/>
      <c r="L2390" s="42"/>
      <c r="M2390" s="3"/>
      <c r="N2390" s="3"/>
    </row>
    <row r="2391" spans="2:14" ht="32.1" customHeight="1" x14ac:dyDescent="0.25">
      <c r="B2391" s="44" t="str">
        <f>_xlfn.CONCAT( VLOOKUP(tbGemLevels[[#This Row],[Name]],tbGems[],MATCH("Prefix",tbGems[#Headers],0),FALSE),".",tbGemLevels[[#This Row],[Level]]," ",tbGemLevels[[#This Row],[Name]])</f>
        <v>6.13.122.3 Cremation</v>
      </c>
      <c r="C2391" s="2" t="s">
        <v>762</v>
      </c>
      <c r="D2391" s="3">
        <v>3</v>
      </c>
      <c r="E2391" s="3">
        <v>34</v>
      </c>
      <c r="F2391" s="3">
        <v>0</v>
      </c>
      <c r="G2391" s="3">
        <v>50</v>
      </c>
      <c r="H2391" s="3">
        <v>35</v>
      </c>
      <c r="J2391" s="4"/>
      <c r="K2391" s="42"/>
      <c r="L2391" s="42"/>
      <c r="M2391" s="3"/>
      <c r="N2391" s="3"/>
    </row>
    <row r="2392" spans="2:14" ht="32.1" customHeight="1" x14ac:dyDescent="0.25">
      <c r="B2392" s="44" t="str">
        <f>_xlfn.CONCAT( VLOOKUP(tbGemLevels[[#This Row],[Name]],tbGems[],MATCH("Prefix",tbGems[#Headers],0),FALSE),".",tbGemLevels[[#This Row],[Level]]," ",tbGemLevels[[#This Row],[Name]])</f>
        <v>6.13.122.4 Cremation</v>
      </c>
      <c r="C2392" s="2" t="s">
        <v>762</v>
      </c>
      <c r="D2392" s="3">
        <v>4</v>
      </c>
      <c r="E2392" s="3">
        <v>37</v>
      </c>
      <c r="F2392" s="3">
        <v>0</v>
      </c>
      <c r="G2392" s="3">
        <v>54</v>
      </c>
      <c r="H2392" s="3">
        <v>37</v>
      </c>
      <c r="J2392" s="4"/>
      <c r="K2392" s="42"/>
      <c r="L2392" s="42"/>
      <c r="M2392" s="3"/>
      <c r="N2392" s="3"/>
    </row>
    <row r="2393" spans="2:14" ht="32.1" customHeight="1" x14ac:dyDescent="0.25">
      <c r="B2393" s="44" t="str">
        <f>_xlfn.CONCAT( VLOOKUP(tbGemLevels[[#This Row],[Name]],tbGems[],MATCH("Prefix",tbGems[#Headers],0),FALSE),".",tbGemLevels[[#This Row],[Level]]," ",tbGemLevels[[#This Row],[Name]])</f>
        <v>6.13.122.5 Cremation</v>
      </c>
      <c r="C2393" s="2" t="s">
        <v>762</v>
      </c>
      <c r="D2393" s="3">
        <v>5</v>
      </c>
      <c r="E2393" s="3">
        <v>40</v>
      </c>
      <c r="F2393" s="3">
        <v>0</v>
      </c>
      <c r="G2393" s="3">
        <v>58</v>
      </c>
      <c r="H2393" s="3">
        <v>40</v>
      </c>
      <c r="J2393" s="4"/>
      <c r="K2393" s="42"/>
      <c r="L2393" s="42"/>
      <c r="M2393" s="3"/>
      <c r="N2393" s="3"/>
    </row>
    <row r="2394" spans="2:14" ht="32.1" customHeight="1" x14ac:dyDescent="0.25">
      <c r="B2394" s="44" t="str">
        <f>_xlfn.CONCAT( VLOOKUP(tbGemLevels[[#This Row],[Name]],tbGems[],MATCH("Prefix",tbGems[#Headers],0),FALSE),".",tbGemLevels[[#This Row],[Level]]," ",tbGemLevels[[#This Row],[Name]])</f>
        <v>6.13.122.6 Cremation</v>
      </c>
      <c r="C2394" s="2" t="s">
        <v>762</v>
      </c>
      <c r="D2394" s="3">
        <v>6</v>
      </c>
      <c r="E2394" s="3">
        <v>42</v>
      </c>
      <c r="F2394" s="3">
        <v>0</v>
      </c>
      <c r="G2394" s="3">
        <v>60</v>
      </c>
      <c r="H2394" s="3">
        <v>42</v>
      </c>
      <c r="J2394" s="4"/>
      <c r="K2394" s="42"/>
      <c r="L2394" s="42"/>
      <c r="M2394" s="3"/>
      <c r="N2394" s="3"/>
    </row>
    <row r="2395" spans="2:14" ht="32.1" customHeight="1" x14ac:dyDescent="0.25">
      <c r="B2395" s="44" t="str">
        <f>_xlfn.CONCAT( VLOOKUP(tbGemLevels[[#This Row],[Name]],tbGems[],MATCH("Prefix",tbGems[#Headers],0),FALSE),".",tbGemLevels[[#This Row],[Level]]," ",tbGemLevels[[#This Row],[Name]])</f>
        <v>6.13.122.7 Cremation</v>
      </c>
      <c r="C2395" s="2" t="s">
        <v>762</v>
      </c>
      <c r="D2395" s="3">
        <v>7</v>
      </c>
      <c r="E2395" s="3">
        <v>44</v>
      </c>
      <c r="F2395" s="3">
        <v>0</v>
      </c>
      <c r="G2395" s="3">
        <v>63</v>
      </c>
      <c r="H2395" s="3">
        <v>44</v>
      </c>
      <c r="J2395" s="4"/>
      <c r="K2395" s="42"/>
      <c r="L2395" s="42"/>
      <c r="M2395" s="3"/>
      <c r="N2395" s="3"/>
    </row>
    <row r="2396" spans="2:14" ht="32.1" customHeight="1" x14ac:dyDescent="0.25">
      <c r="B2396" s="44" t="str">
        <f>_xlfn.CONCAT( VLOOKUP(tbGemLevels[[#This Row],[Name]],tbGems[],MATCH("Prefix",tbGems[#Headers],0),FALSE),".",tbGemLevels[[#This Row],[Level]]," ",tbGemLevels[[#This Row],[Name]])</f>
        <v>6.13.122.8 Cremation</v>
      </c>
      <c r="C2396" s="2" t="s">
        <v>762</v>
      </c>
      <c r="D2396" s="3">
        <v>8</v>
      </c>
      <c r="E2396" s="3">
        <v>46</v>
      </c>
      <c r="F2396" s="3">
        <v>0</v>
      </c>
      <c r="G2396" s="3">
        <v>66</v>
      </c>
      <c r="H2396" s="3">
        <v>46</v>
      </c>
      <c r="J2396" s="4"/>
      <c r="K2396" s="42"/>
      <c r="L2396" s="42"/>
      <c r="M2396" s="3"/>
      <c r="N2396" s="3"/>
    </row>
    <row r="2397" spans="2:14" ht="32.1" customHeight="1" x14ac:dyDescent="0.25">
      <c r="B2397" s="44" t="str">
        <f>_xlfn.CONCAT( VLOOKUP(tbGemLevels[[#This Row],[Name]],tbGems[],MATCH("Prefix",tbGems[#Headers],0),FALSE),".",tbGemLevels[[#This Row],[Level]]," ",tbGemLevels[[#This Row],[Name]])</f>
        <v>6.13.122.9 Cremation</v>
      </c>
      <c r="C2397" s="2" t="s">
        <v>762</v>
      </c>
      <c r="D2397" s="3">
        <v>9</v>
      </c>
      <c r="E2397" s="3">
        <v>48</v>
      </c>
      <c r="F2397" s="3">
        <v>0</v>
      </c>
      <c r="G2397" s="3">
        <v>68</v>
      </c>
      <c r="H2397" s="3">
        <v>48</v>
      </c>
      <c r="J2397" s="4"/>
      <c r="K2397" s="42"/>
      <c r="L2397" s="42"/>
      <c r="M2397" s="3"/>
      <c r="N2397" s="3"/>
    </row>
    <row r="2398" spans="2:14" ht="32.1" customHeight="1" x14ac:dyDescent="0.25">
      <c r="B2398" s="44" t="str">
        <f>_xlfn.CONCAT( VLOOKUP(tbGemLevels[[#This Row],[Name]],tbGems[],MATCH("Prefix",tbGems[#Headers],0),FALSE),".",tbGemLevels[[#This Row],[Level]]," ",tbGemLevels[[#This Row],[Name]])</f>
        <v>6.13.122.10 Cremation</v>
      </c>
      <c r="C2398" s="2" t="s">
        <v>762</v>
      </c>
      <c r="D2398" s="3">
        <v>10</v>
      </c>
      <c r="E2398" s="3">
        <v>50</v>
      </c>
      <c r="F2398" s="3">
        <v>0</v>
      </c>
      <c r="G2398" s="3">
        <v>71</v>
      </c>
      <c r="H2398" s="3">
        <v>49</v>
      </c>
      <c r="J2398" s="4"/>
      <c r="K2398" s="42"/>
      <c r="L2398" s="42"/>
      <c r="M2398" s="3"/>
      <c r="N2398" s="3"/>
    </row>
    <row r="2399" spans="2:14" ht="32.1" customHeight="1" x14ac:dyDescent="0.25">
      <c r="B2399" s="44" t="str">
        <f>_xlfn.CONCAT( VLOOKUP(tbGemLevels[[#This Row],[Name]],tbGems[],MATCH("Prefix",tbGems[#Headers],0),FALSE),".",tbGemLevels[[#This Row],[Level]]," ",tbGemLevels[[#This Row],[Name]])</f>
        <v>6.13.122.11 Cremation</v>
      </c>
      <c r="C2399" s="2" t="s">
        <v>762</v>
      </c>
      <c r="D2399" s="3">
        <v>11</v>
      </c>
      <c r="E2399" s="3">
        <v>52</v>
      </c>
      <c r="F2399" s="3">
        <v>0</v>
      </c>
      <c r="G2399" s="3">
        <v>74</v>
      </c>
      <c r="H2399" s="3">
        <v>51</v>
      </c>
      <c r="J2399" s="4"/>
      <c r="K2399" s="42"/>
      <c r="L2399" s="42"/>
      <c r="M2399" s="3"/>
      <c r="N2399" s="3"/>
    </row>
    <row r="2400" spans="2:14" ht="32.1" customHeight="1" x14ac:dyDescent="0.25">
      <c r="B2400" s="44" t="str">
        <f>_xlfn.CONCAT( VLOOKUP(tbGemLevels[[#This Row],[Name]],tbGems[],MATCH("Prefix",tbGems[#Headers],0),FALSE),".",tbGemLevels[[#This Row],[Level]]," ",tbGemLevels[[#This Row],[Name]])</f>
        <v>6.13.122.12 Cremation</v>
      </c>
      <c r="C2400" s="2" t="s">
        <v>762</v>
      </c>
      <c r="D2400" s="3">
        <v>12</v>
      </c>
      <c r="E2400" s="3">
        <v>54</v>
      </c>
      <c r="F2400" s="3">
        <v>0</v>
      </c>
      <c r="G2400" s="3">
        <v>76</v>
      </c>
      <c r="H2400" s="3">
        <v>53</v>
      </c>
      <c r="J2400" s="4"/>
      <c r="K2400" s="42"/>
      <c r="L2400" s="42"/>
      <c r="M2400" s="3"/>
      <c r="N2400" s="3"/>
    </row>
    <row r="2401" spans="2:14" ht="32.1" customHeight="1" x14ac:dyDescent="0.25">
      <c r="B2401" s="44" t="str">
        <f>_xlfn.CONCAT( VLOOKUP(tbGemLevels[[#This Row],[Name]],tbGems[],MATCH("Prefix",tbGems[#Headers],0),FALSE),".",tbGemLevels[[#This Row],[Level]]," ",tbGemLevels[[#This Row],[Name]])</f>
        <v>6.13.122.13 Cremation</v>
      </c>
      <c r="C2401" s="2" t="s">
        <v>762</v>
      </c>
      <c r="D2401" s="3">
        <v>13</v>
      </c>
      <c r="E2401" s="3">
        <v>56</v>
      </c>
      <c r="F2401" s="3">
        <v>0</v>
      </c>
      <c r="G2401" s="3">
        <v>79</v>
      </c>
      <c r="H2401" s="3">
        <v>55</v>
      </c>
      <c r="J2401" s="4"/>
      <c r="K2401" s="42"/>
      <c r="L2401" s="42"/>
      <c r="M2401" s="3"/>
      <c r="N2401" s="3"/>
    </row>
    <row r="2402" spans="2:14" ht="32.1" customHeight="1" x14ac:dyDescent="0.25">
      <c r="B2402" s="44" t="str">
        <f>_xlfn.CONCAT( VLOOKUP(tbGemLevels[[#This Row],[Name]],tbGems[],MATCH("Prefix",tbGems[#Headers],0),FALSE),".",tbGemLevels[[#This Row],[Level]]," ",tbGemLevels[[#This Row],[Name]])</f>
        <v>6.13.122.14 Cremation</v>
      </c>
      <c r="C2402" s="2" t="s">
        <v>762</v>
      </c>
      <c r="D2402" s="3">
        <v>14</v>
      </c>
      <c r="E2402" s="3">
        <v>58</v>
      </c>
      <c r="F2402" s="3">
        <v>0</v>
      </c>
      <c r="G2402" s="3">
        <v>82</v>
      </c>
      <c r="H2402" s="3">
        <v>57</v>
      </c>
      <c r="J2402" s="4"/>
      <c r="K2402" s="42"/>
      <c r="L2402" s="42"/>
      <c r="M2402" s="3"/>
      <c r="N2402" s="3"/>
    </row>
    <row r="2403" spans="2:14" ht="32.1" customHeight="1" x14ac:dyDescent="0.25">
      <c r="B2403" s="44" t="str">
        <f>_xlfn.CONCAT( VLOOKUP(tbGemLevels[[#This Row],[Name]],tbGems[],MATCH("Prefix",tbGems[#Headers],0),FALSE),".",tbGemLevels[[#This Row],[Level]]," ",tbGemLevels[[#This Row],[Name]])</f>
        <v>6.13.122.15 Cremation</v>
      </c>
      <c r="C2403" s="2" t="s">
        <v>762</v>
      </c>
      <c r="D2403" s="3">
        <v>15</v>
      </c>
      <c r="E2403" s="3">
        <v>60</v>
      </c>
      <c r="F2403" s="3">
        <v>0</v>
      </c>
      <c r="G2403" s="3">
        <v>84</v>
      </c>
      <c r="H2403" s="3">
        <v>59</v>
      </c>
      <c r="J2403" s="4"/>
      <c r="K2403" s="42"/>
      <c r="L2403" s="42"/>
      <c r="M2403" s="3"/>
      <c r="N2403" s="3"/>
    </row>
    <row r="2404" spans="2:14" ht="32.1" customHeight="1" x14ac:dyDescent="0.25">
      <c r="B2404" s="44" t="str">
        <f>_xlfn.CONCAT( VLOOKUP(tbGemLevels[[#This Row],[Name]],tbGems[],MATCH("Prefix",tbGems[#Headers],0),FALSE),".",tbGemLevels[[#This Row],[Level]]," ",tbGemLevels[[#This Row],[Name]])</f>
        <v>6.13.122.16 Cremation</v>
      </c>
      <c r="C2404" s="2" t="s">
        <v>762</v>
      </c>
      <c r="D2404" s="3">
        <v>16</v>
      </c>
      <c r="E2404" s="3">
        <v>62</v>
      </c>
      <c r="F2404" s="3">
        <v>0</v>
      </c>
      <c r="G2404" s="3">
        <v>87</v>
      </c>
      <c r="H2404" s="3">
        <v>60</v>
      </c>
      <c r="J2404" s="4"/>
      <c r="K2404" s="42"/>
      <c r="L2404" s="42"/>
      <c r="M2404" s="3"/>
      <c r="N2404" s="3"/>
    </row>
    <row r="2405" spans="2:14" ht="32.1" customHeight="1" x14ac:dyDescent="0.25">
      <c r="B2405" s="44" t="str">
        <f>_xlfn.CONCAT( VLOOKUP(tbGemLevels[[#This Row],[Name]],tbGems[],MATCH("Prefix",tbGems[#Headers],0),FALSE),".",tbGemLevels[[#This Row],[Level]]," ",tbGemLevels[[#This Row],[Name]])</f>
        <v>6.13.122.17 Cremation</v>
      </c>
      <c r="C2405" s="2" t="s">
        <v>762</v>
      </c>
      <c r="D2405" s="3">
        <v>17</v>
      </c>
      <c r="E2405" s="3">
        <v>64</v>
      </c>
      <c r="F2405" s="3">
        <v>0</v>
      </c>
      <c r="G2405" s="3">
        <v>90</v>
      </c>
      <c r="H2405" s="3">
        <v>62</v>
      </c>
      <c r="J2405" s="4"/>
      <c r="K2405" s="42"/>
      <c r="L2405" s="42"/>
      <c r="M2405" s="3"/>
      <c r="N2405" s="3"/>
    </row>
    <row r="2406" spans="2:14" ht="32.1" customHeight="1" x14ac:dyDescent="0.25">
      <c r="B2406" s="44" t="str">
        <f>_xlfn.CONCAT( VLOOKUP(tbGemLevels[[#This Row],[Name]],tbGems[],MATCH("Prefix",tbGems[#Headers],0),FALSE),".",tbGemLevels[[#This Row],[Level]]," ",tbGemLevels[[#This Row],[Name]])</f>
        <v>6.13.122.18 Cremation</v>
      </c>
      <c r="C2406" s="2" t="s">
        <v>762</v>
      </c>
      <c r="D2406" s="3">
        <v>18</v>
      </c>
      <c r="E2406" s="3">
        <v>66</v>
      </c>
      <c r="F2406" s="3">
        <v>0</v>
      </c>
      <c r="G2406" s="3">
        <v>92</v>
      </c>
      <c r="H2406" s="3">
        <v>64</v>
      </c>
      <c r="J2406" s="4"/>
      <c r="K2406" s="42"/>
      <c r="L2406" s="42"/>
      <c r="M2406" s="3"/>
      <c r="N2406" s="3"/>
    </row>
    <row r="2407" spans="2:14" ht="32.1" customHeight="1" x14ac:dyDescent="0.25">
      <c r="B2407" s="44" t="str">
        <f>_xlfn.CONCAT( VLOOKUP(tbGemLevels[[#This Row],[Name]],tbGems[],MATCH("Prefix",tbGems[#Headers],0),FALSE),".",tbGemLevels[[#This Row],[Level]]," ",tbGemLevels[[#This Row],[Name]])</f>
        <v>6.13.122.19 Cremation</v>
      </c>
      <c r="C2407" s="2" t="s">
        <v>762</v>
      </c>
      <c r="D2407" s="3">
        <v>19</v>
      </c>
      <c r="E2407" s="3">
        <v>68</v>
      </c>
      <c r="F2407" s="3">
        <v>0</v>
      </c>
      <c r="G2407" s="3">
        <v>95</v>
      </c>
      <c r="H2407" s="3">
        <v>66</v>
      </c>
      <c r="J2407" s="4"/>
      <c r="K2407" s="42"/>
      <c r="L2407" s="42"/>
      <c r="M2407" s="3"/>
      <c r="N2407" s="3"/>
    </row>
    <row r="2408" spans="2:14" ht="32.1" customHeight="1" x14ac:dyDescent="0.25">
      <c r="B2408" s="44" t="str">
        <f>_xlfn.CONCAT( VLOOKUP(tbGemLevels[[#This Row],[Name]],tbGems[],MATCH("Prefix",tbGems[#Headers],0),FALSE),".",tbGemLevels[[#This Row],[Level]]," ",tbGemLevels[[#This Row],[Name]])</f>
        <v>6.13.122.20 Cremation</v>
      </c>
      <c r="C2408" s="2" t="s">
        <v>762</v>
      </c>
      <c r="D2408" s="3">
        <v>20</v>
      </c>
      <c r="E2408" s="3">
        <v>70</v>
      </c>
      <c r="F2408" s="3">
        <v>0</v>
      </c>
      <c r="G2408" s="3">
        <v>98</v>
      </c>
      <c r="H2408" s="3">
        <v>68</v>
      </c>
      <c r="J2408" s="4"/>
      <c r="K2408" s="42"/>
      <c r="L2408" s="42"/>
      <c r="M2408" s="3"/>
      <c r="N2408" s="3"/>
    </row>
    <row r="2409" spans="2:14" ht="32.1" customHeight="1" x14ac:dyDescent="0.25">
      <c r="B2409" s="44" t="str">
        <f>_xlfn.CONCAT( VLOOKUP(tbGemLevels[[#This Row],[Name]],tbGems[],MATCH("Prefix",tbGems[#Headers],0),FALSE),".",tbGemLevels[[#This Row],[Level]]," ",tbGemLevels[[#This Row],[Name]])</f>
        <v>6.13.122.21 Cremation</v>
      </c>
      <c r="C2409" s="2" t="s">
        <v>762</v>
      </c>
      <c r="D2409" s="3">
        <v>21</v>
      </c>
      <c r="E2409" s="3">
        <v>72</v>
      </c>
      <c r="F2409" s="3">
        <v>0</v>
      </c>
      <c r="G2409" s="3">
        <v>100</v>
      </c>
      <c r="H2409" s="3">
        <v>70</v>
      </c>
      <c r="J2409" s="4"/>
      <c r="K2409" s="3"/>
      <c r="L2409" s="3"/>
      <c r="M2409" s="3"/>
      <c r="N2409" s="3"/>
    </row>
    <row r="2410" spans="2:14" ht="32.1" customHeight="1" x14ac:dyDescent="0.25">
      <c r="B2410" s="44" t="str">
        <f>_xlfn.CONCAT( VLOOKUP(tbGemLevels[[#This Row],[Name]],tbGems[],MATCH("Prefix",tbGems[#Headers],0),FALSE),".",tbGemLevels[[#This Row],[Level]]," ",tbGemLevels[[#This Row],[Name]])</f>
        <v>6.13.122.22 Cremation</v>
      </c>
      <c r="C2410" s="2" t="s">
        <v>762</v>
      </c>
      <c r="D2410" s="3">
        <v>22</v>
      </c>
      <c r="E2410" s="3">
        <v>74</v>
      </c>
      <c r="F2410" s="3">
        <v>0</v>
      </c>
      <c r="G2410" s="3" t="s">
        <v>269</v>
      </c>
      <c r="H2410" s="3" t="s">
        <v>269</v>
      </c>
      <c r="J2410" s="4"/>
      <c r="K2410" s="3"/>
      <c r="L2410" s="3"/>
      <c r="M2410" s="3"/>
      <c r="N2410" s="3"/>
    </row>
    <row r="2411" spans="2:14" ht="32.1" customHeight="1" x14ac:dyDescent="0.25">
      <c r="B2411" s="44" t="str">
        <f>_xlfn.CONCAT( VLOOKUP(tbGemLevels[[#This Row],[Name]],tbGems[],MATCH("Prefix",tbGems[#Headers],0),FALSE),".",tbGemLevels[[#This Row],[Level]]," ",tbGemLevels[[#This Row],[Name]])</f>
        <v>6.13.122.23 Cremation</v>
      </c>
      <c r="C2411" s="2" t="s">
        <v>762</v>
      </c>
      <c r="D2411" s="3">
        <v>23</v>
      </c>
      <c r="E2411" s="3">
        <v>76</v>
      </c>
      <c r="F2411" s="3">
        <v>0</v>
      </c>
      <c r="G2411" s="3" t="s">
        <v>269</v>
      </c>
      <c r="H2411" s="3" t="s">
        <v>269</v>
      </c>
      <c r="J2411" s="4"/>
      <c r="K2411" s="3"/>
      <c r="L2411" s="3"/>
      <c r="M2411" s="3"/>
      <c r="N2411" s="3"/>
    </row>
    <row r="2412" spans="2:14" ht="32.1" customHeight="1" x14ac:dyDescent="0.25">
      <c r="B2412" s="44" t="str">
        <f>_xlfn.CONCAT( VLOOKUP(tbGemLevels[[#This Row],[Name]],tbGems[],MATCH("Prefix",tbGems[#Headers],0),FALSE),".",tbGemLevels[[#This Row],[Level]]," ",tbGemLevels[[#This Row],[Name]])</f>
        <v>6.13.122.24 Cremation</v>
      </c>
      <c r="C2412" s="2" t="s">
        <v>762</v>
      </c>
      <c r="D2412" s="3">
        <v>24</v>
      </c>
      <c r="E2412" s="3">
        <v>78</v>
      </c>
      <c r="F2412" s="3">
        <v>0</v>
      </c>
      <c r="G2412" s="3" t="s">
        <v>269</v>
      </c>
      <c r="H2412" s="3" t="s">
        <v>269</v>
      </c>
      <c r="J2412" s="4"/>
      <c r="K2412" s="3"/>
      <c r="L2412" s="3"/>
      <c r="M2412" s="3"/>
      <c r="N2412" s="3"/>
    </row>
    <row r="2413" spans="2:14" ht="32.1" customHeight="1" x14ac:dyDescent="0.25">
      <c r="B2413" s="44" t="str">
        <f>_xlfn.CONCAT( VLOOKUP(tbGemLevels[[#This Row],[Name]],tbGems[],MATCH("Prefix",tbGems[#Headers],0),FALSE),".",tbGemLevels[[#This Row],[Level]]," ",tbGemLevels[[#This Row],[Name]])</f>
        <v>6.13.122.25 Cremation</v>
      </c>
      <c r="C2413" s="2" t="s">
        <v>762</v>
      </c>
      <c r="D2413" s="3">
        <v>25</v>
      </c>
      <c r="E2413" s="3">
        <v>80</v>
      </c>
      <c r="F2413" s="3">
        <v>0</v>
      </c>
      <c r="G2413" s="3" t="s">
        <v>269</v>
      </c>
      <c r="H2413" s="3" t="s">
        <v>269</v>
      </c>
      <c r="J2413" s="4"/>
      <c r="K2413" s="3"/>
      <c r="L2413" s="3"/>
      <c r="M2413" s="3"/>
      <c r="N2413" s="3"/>
    </row>
    <row r="2414" spans="2:14" ht="32.1" customHeight="1" x14ac:dyDescent="0.25">
      <c r="B2414" s="44" t="str">
        <f>_xlfn.CONCAT( VLOOKUP(tbGemLevels[[#This Row],[Name]],tbGems[],MATCH("Prefix",tbGems[#Headers],0),FALSE),".",tbGemLevels[[#This Row],[Level]]," ",tbGemLevels[[#This Row],[Name]])</f>
        <v>6.13.122.26 Cremation</v>
      </c>
      <c r="C2414" s="2" t="s">
        <v>762</v>
      </c>
      <c r="D2414" s="3">
        <v>26</v>
      </c>
      <c r="E2414" s="3">
        <v>82</v>
      </c>
      <c r="F2414" s="3">
        <v>0</v>
      </c>
      <c r="G2414" s="3" t="s">
        <v>269</v>
      </c>
      <c r="H2414" s="3" t="s">
        <v>269</v>
      </c>
      <c r="J2414" s="4"/>
      <c r="K2414" s="3"/>
      <c r="L2414" s="3"/>
      <c r="M2414" s="3"/>
      <c r="N2414" s="3"/>
    </row>
    <row r="2415" spans="2:14" ht="32.1" customHeight="1" x14ac:dyDescent="0.25">
      <c r="B2415" s="44" t="str">
        <f>_xlfn.CONCAT( VLOOKUP(tbGemLevels[[#This Row],[Name]],tbGems[],MATCH("Prefix",tbGems[#Headers],0),FALSE),".",tbGemLevels[[#This Row],[Level]]," ",tbGemLevels[[#This Row],[Name]])</f>
        <v>6.13.122.27 Cremation</v>
      </c>
      <c r="C2415" s="2" t="s">
        <v>762</v>
      </c>
      <c r="D2415" s="3">
        <v>27</v>
      </c>
      <c r="E2415" s="3">
        <v>84</v>
      </c>
      <c r="F2415" s="3">
        <v>0</v>
      </c>
      <c r="G2415" s="3" t="s">
        <v>269</v>
      </c>
      <c r="H2415" s="3" t="s">
        <v>269</v>
      </c>
      <c r="J2415" s="4"/>
      <c r="K2415" s="3"/>
      <c r="L2415" s="3"/>
      <c r="M2415" s="3"/>
      <c r="N2415" s="3"/>
    </row>
    <row r="2416" spans="2:14" ht="32.1" customHeight="1" x14ac:dyDescent="0.25">
      <c r="B2416" s="44" t="str">
        <f>_xlfn.CONCAT( VLOOKUP(tbGemLevels[[#This Row],[Name]],tbGems[],MATCH("Prefix",tbGems[#Headers],0),FALSE),".",tbGemLevels[[#This Row],[Level]]," ",tbGemLevels[[#This Row],[Name]])</f>
        <v>6.13.122.28 Cremation</v>
      </c>
      <c r="C2416" s="2" t="s">
        <v>762</v>
      </c>
      <c r="D2416" s="3">
        <v>28</v>
      </c>
      <c r="E2416" s="3">
        <v>86</v>
      </c>
      <c r="F2416" s="3">
        <v>0</v>
      </c>
      <c r="G2416" s="3" t="s">
        <v>269</v>
      </c>
      <c r="H2416" s="3" t="s">
        <v>269</v>
      </c>
      <c r="J2416" s="4"/>
      <c r="K2416" s="3"/>
      <c r="L2416" s="3"/>
      <c r="M2416" s="3"/>
      <c r="N2416" s="3"/>
    </row>
    <row r="2417" spans="2:14" ht="32.1" customHeight="1" x14ac:dyDescent="0.25">
      <c r="B2417" s="44" t="str">
        <f>_xlfn.CONCAT( VLOOKUP(tbGemLevels[[#This Row],[Name]],tbGems[],MATCH("Prefix",tbGems[#Headers],0),FALSE),".",tbGemLevels[[#This Row],[Level]]," ",tbGemLevels[[#This Row],[Name]])</f>
        <v>6.13.122.29 Cremation</v>
      </c>
      <c r="C2417" s="2" t="s">
        <v>762</v>
      </c>
      <c r="D2417" s="3">
        <v>29</v>
      </c>
      <c r="E2417" s="3">
        <v>88</v>
      </c>
      <c r="F2417" s="3">
        <v>0</v>
      </c>
      <c r="G2417" s="3" t="s">
        <v>269</v>
      </c>
      <c r="H2417" s="3" t="s">
        <v>269</v>
      </c>
      <c r="J2417" s="4"/>
      <c r="K2417" s="3"/>
      <c r="L2417" s="3"/>
      <c r="M2417" s="3"/>
      <c r="N2417" s="3"/>
    </row>
    <row r="2418" spans="2:14" ht="32.1" customHeight="1" x14ac:dyDescent="0.25">
      <c r="B2418" s="44" t="str">
        <f>_xlfn.CONCAT( VLOOKUP(tbGemLevels[[#This Row],[Name]],tbGems[],MATCH("Prefix",tbGems[#Headers],0),FALSE),".",tbGemLevels[[#This Row],[Level]]," ",tbGemLevels[[#This Row],[Name]])</f>
        <v>6.13.122.30 Cremation</v>
      </c>
      <c r="C2418" s="2" t="s">
        <v>762</v>
      </c>
      <c r="D2418" s="3">
        <v>30</v>
      </c>
      <c r="E2418" s="3">
        <v>90</v>
      </c>
      <c r="F2418" s="3">
        <v>0</v>
      </c>
      <c r="G2418" s="3" t="s">
        <v>269</v>
      </c>
      <c r="H2418" s="3" t="s">
        <v>269</v>
      </c>
      <c r="J2418" s="4"/>
      <c r="K2418" s="3"/>
      <c r="L2418" s="3"/>
      <c r="M2418" s="3"/>
      <c r="N2418" s="3"/>
    </row>
    <row r="2419" spans="2:14" ht="32.1" customHeight="1" x14ac:dyDescent="0.25">
      <c r="B2419" s="44" t="str">
        <f>_xlfn.CONCAT( VLOOKUP(tbGemLevels[[#This Row],[Name]],tbGems[],MATCH("Prefix",tbGems[#Headers],0),FALSE),".",tbGemLevels[[#This Row],[Level]]," ",tbGemLevels[[#This Row],[Name]])</f>
        <v>6.13.122.31 Cremation</v>
      </c>
      <c r="C2419" s="2" t="s">
        <v>762</v>
      </c>
      <c r="D2419" s="3">
        <v>31</v>
      </c>
      <c r="E2419" s="3">
        <v>91</v>
      </c>
      <c r="F2419" s="3">
        <v>0</v>
      </c>
      <c r="G2419" s="3" t="s">
        <v>269</v>
      </c>
      <c r="H2419" s="3" t="s">
        <v>269</v>
      </c>
      <c r="J2419" s="4"/>
      <c r="K2419" s="3"/>
      <c r="L2419" s="3"/>
      <c r="M2419" s="3"/>
      <c r="N2419" s="3"/>
    </row>
    <row r="2420" spans="2:14" ht="32.1" customHeight="1" x14ac:dyDescent="0.25">
      <c r="B2420" s="44" t="str">
        <f>_xlfn.CONCAT( VLOOKUP(tbGemLevels[[#This Row],[Name]],tbGems[],MATCH("Prefix",tbGems[#Headers],0),FALSE),".",tbGemLevels[[#This Row],[Level]]," ",tbGemLevels[[#This Row],[Name]])</f>
        <v>6.13.122.32 Cremation</v>
      </c>
      <c r="C2420" s="2" t="s">
        <v>762</v>
      </c>
      <c r="D2420" s="3">
        <v>32</v>
      </c>
      <c r="E2420" s="3">
        <v>92</v>
      </c>
      <c r="F2420" s="3">
        <v>0</v>
      </c>
      <c r="G2420" s="3" t="s">
        <v>269</v>
      </c>
      <c r="H2420" s="3" t="s">
        <v>269</v>
      </c>
      <c r="J2420" s="4"/>
      <c r="K2420" s="3"/>
      <c r="L2420" s="3"/>
      <c r="M2420" s="3"/>
      <c r="N2420" s="3"/>
    </row>
    <row r="2421" spans="2:14" ht="32.1" customHeight="1" x14ac:dyDescent="0.25">
      <c r="B2421" s="44" t="str">
        <f>_xlfn.CONCAT( VLOOKUP(tbGemLevels[[#This Row],[Name]],tbGems[],MATCH("Prefix",tbGems[#Headers],0),FALSE),".",tbGemLevels[[#This Row],[Level]]," ",tbGemLevels[[#This Row],[Name]])</f>
        <v>6.13.122.33 Cremation</v>
      </c>
      <c r="C2421" s="2" t="s">
        <v>762</v>
      </c>
      <c r="D2421" s="3">
        <v>33</v>
      </c>
      <c r="E2421" s="3">
        <v>93</v>
      </c>
      <c r="F2421" s="3">
        <v>0</v>
      </c>
      <c r="G2421" s="3" t="s">
        <v>269</v>
      </c>
      <c r="H2421" s="3" t="s">
        <v>269</v>
      </c>
      <c r="J2421" s="4"/>
      <c r="K2421" s="3"/>
      <c r="L2421" s="3"/>
      <c r="M2421" s="3"/>
      <c r="N2421" s="3"/>
    </row>
    <row r="2422" spans="2:14" ht="32.1" customHeight="1" x14ac:dyDescent="0.25">
      <c r="B2422" s="44" t="str">
        <f>_xlfn.CONCAT( VLOOKUP(tbGemLevels[[#This Row],[Name]],tbGems[],MATCH("Prefix",tbGems[#Headers],0),FALSE),".",tbGemLevels[[#This Row],[Level]]," ",tbGemLevels[[#This Row],[Name]])</f>
        <v>6.13.122.34 Cremation</v>
      </c>
      <c r="C2422" s="2" t="s">
        <v>762</v>
      </c>
      <c r="D2422" s="3">
        <v>34</v>
      </c>
      <c r="E2422" s="3">
        <v>94</v>
      </c>
      <c r="F2422" s="3">
        <v>0</v>
      </c>
      <c r="G2422" s="3" t="s">
        <v>269</v>
      </c>
      <c r="H2422" s="3" t="s">
        <v>269</v>
      </c>
      <c r="J2422" s="4"/>
      <c r="K2422" s="3"/>
      <c r="L2422" s="3"/>
      <c r="M2422" s="3"/>
      <c r="N2422" s="3"/>
    </row>
    <row r="2423" spans="2:14" ht="32.1" customHeight="1" x14ac:dyDescent="0.25">
      <c r="B2423" s="44" t="str">
        <f>_xlfn.CONCAT( VLOOKUP(tbGemLevels[[#This Row],[Name]],tbGems[],MATCH("Prefix",tbGems[#Headers],0),FALSE),".",tbGemLevels[[#This Row],[Level]]," ",tbGemLevels[[#This Row],[Name]])</f>
        <v>6.13.122.35 Cremation</v>
      </c>
      <c r="C2423" s="2" t="s">
        <v>762</v>
      </c>
      <c r="D2423" s="3">
        <v>35</v>
      </c>
      <c r="E2423" s="3">
        <v>95</v>
      </c>
      <c r="F2423" s="3">
        <v>0</v>
      </c>
      <c r="G2423" s="3" t="s">
        <v>269</v>
      </c>
      <c r="H2423" s="3" t="s">
        <v>269</v>
      </c>
      <c r="J2423" s="4"/>
      <c r="K2423" s="3"/>
      <c r="L2423" s="3"/>
      <c r="M2423" s="3"/>
      <c r="N2423" s="3"/>
    </row>
    <row r="2424" spans="2:14" ht="32.1" customHeight="1" x14ac:dyDescent="0.25">
      <c r="B2424" s="44" t="str">
        <f>_xlfn.CONCAT( VLOOKUP(tbGemLevels[[#This Row],[Name]],tbGems[],MATCH("Prefix",tbGems[#Headers],0),FALSE),".",tbGemLevels[[#This Row],[Level]]," ",tbGemLevels[[#This Row],[Name]])</f>
        <v>6.13.122.36 Cremation</v>
      </c>
      <c r="C2424" s="2" t="s">
        <v>762</v>
      </c>
      <c r="D2424" s="3">
        <v>36</v>
      </c>
      <c r="E2424" s="3">
        <v>96</v>
      </c>
      <c r="F2424" s="3">
        <v>0</v>
      </c>
      <c r="G2424" s="3" t="s">
        <v>269</v>
      </c>
      <c r="H2424" s="3" t="s">
        <v>269</v>
      </c>
      <c r="J2424" s="4"/>
      <c r="K2424" s="3"/>
      <c r="L2424" s="3"/>
      <c r="M2424" s="3"/>
      <c r="N2424" s="3"/>
    </row>
    <row r="2425" spans="2:14" ht="32.1" customHeight="1" x14ac:dyDescent="0.25">
      <c r="B2425" s="44" t="str">
        <f>_xlfn.CONCAT( VLOOKUP(tbGemLevels[[#This Row],[Name]],tbGems[],MATCH("Prefix",tbGems[#Headers],0),FALSE),".",tbGemLevels[[#This Row],[Level]]," ",tbGemLevels[[#This Row],[Name]])</f>
        <v>6.13.122.37 Cremation</v>
      </c>
      <c r="C2425" s="2" t="s">
        <v>762</v>
      </c>
      <c r="D2425" s="3">
        <v>37</v>
      </c>
      <c r="E2425" s="3">
        <v>97</v>
      </c>
      <c r="F2425" s="3">
        <v>0</v>
      </c>
      <c r="G2425" s="3" t="s">
        <v>269</v>
      </c>
      <c r="H2425" s="3" t="s">
        <v>269</v>
      </c>
      <c r="J2425" s="4"/>
      <c r="K2425" s="3"/>
      <c r="L2425" s="3"/>
      <c r="M2425" s="3"/>
      <c r="N2425" s="3"/>
    </row>
    <row r="2426" spans="2:14" ht="32.1" customHeight="1" x14ac:dyDescent="0.25">
      <c r="B2426" s="44" t="str">
        <f>_xlfn.CONCAT( VLOOKUP(tbGemLevels[[#This Row],[Name]],tbGems[],MATCH("Prefix",tbGems[#Headers],0),FALSE),".",tbGemLevels[[#This Row],[Level]]," ",tbGemLevels[[#This Row],[Name]])</f>
        <v>6.13.122.38 Cremation</v>
      </c>
      <c r="C2426" s="2" t="s">
        <v>762</v>
      </c>
      <c r="D2426" s="3">
        <v>38</v>
      </c>
      <c r="E2426" s="3">
        <v>98</v>
      </c>
      <c r="F2426" s="3">
        <v>0</v>
      </c>
      <c r="G2426" s="3" t="s">
        <v>269</v>
      </c>
      <c r="H2426" s="3" t="s">
        <v>269</v>
      </c>
      <c r="J2426" s="4"/>
      <c r="K2426" s="3"/>
      <c r="L2426" s="3"/>
      <c r="M2426" s="3"/>
      <c r="N2426" s="3"/>
    </row>
    <row r="2427" spans="2:14" ht="32.1" customHeight="1" x14ac:dyDescent="0.25">
      <c r="B2427" s="44" t="str">
        <f>_xlfn.CONCAT( VLOOKUP(tbGemLevels[[#This Row],[Name]],tbGems[],MATCH("Prefix",tbGems[#Headers],0),FALSE),".",tbGemLevels[[#This Row],[Level]]," ",tbGemLevels[[#This Row],[Name]])</f>
        <v>6.13.122.39 Cremation</v>
      </c>
      <c r="C2427" s="2" t="s">
        <v>762</v>
      </c>
      <c r="D2427" s="3">
        <v>39</v>
      </c>
      <c r="E2427" s="3">
        <v>99</v>
      </c>
      <c r="F2427" s="3">
        <v>0</v>
      </c>
      <c r="G2427" s="3" t="s">
        <v>269</v>
      </c>
      <c r="H2427" s="3" t="s">
        <v>269</v>
      </c>
      <c r="J2427" s="4"/>
      <c r="K2427" s="3"/>
      <c r="L2427" s="3"/>
      <c r="M2427" s="3"/>
      <c r="N2427" s="3"/>
    </row>
    <row r="2428" spans="2:14" ht="32.1" customHeight="1" x14ac:dyDescent="0.25">
      <c r="B2428" s="44" t="str">
        <f>_xlfn.CONCAT( VLOOKUP(tbGemLevels[[#This Row],[Name]],tbGems[],MATCH("Prefix",tbGems[#Headers],0),FALSE),".",tbGemLevels[[#This Row],[Level]]," ",tbGemLevels[[#This Row],[Name]])</f>
        <v>6.13.122.40 Cremation</v>
      </c>
      <c r="C2428" s="2" t="s">
        <v>762</v>
      </c>
      <c r="D2428" s="3">
        <v>40</v>
      </c>
      <c r="E2428" s="3">
        <v>100</v>
      </c>
      <c r="F2428" s="3">
        <v>0</v>
      </c>
      <c r="G2428" s="3" t="s">
        <v>269</v>
      </c>
      <c r="H2428" s="3" t="s">
        <v>269</v>
      </c>
      <c r="J2428" s="4"/>
      <c r="K2428" s="3"/>
      <c r="L2428" s="3"/>
      <c r="M2428" s="3"/>
      <c r="N2428" s="3"/>
    </row>
    <row r="2429" spans="2:14" ht="32.1" customHeight="1" x14ac:dyDescent="0.25">
      <c r="B2429" s="44" t="str">
        <f>_xlfn.CONCAT( VLOOKUP(tbGemLevels[[#This Row],[Name]],tbGems[],MATCH("Prefix",tbGems[#Headers],0),FALSE),".",tbGemLevels[[#This Row],[Level]]," ",tbGemLevels[[#This Row],[Name]])</f>
        <v>6.12.323.1 Seismic Cry</v>
      </c>
      <c r="C2429" s="2" t="s">
        <v>853</v>
      </c>
      <c r="D2429" s="3">
        <v>1</v>
      </c>
      <c r="E2429" s="3">
        <v>16</v>
      </c>
      <c r="F2429" s="3">
        <v>41</v>
      </c>
      <c r="G2429" s="3">
        <v>0</v>
      </c>
      <c r="H2429" s="3">
        <v>0</v>
      </c>
      <c r="J2429" s="4"/>
      <c r="K2429" s="3"/>
      <c r="L2429" s="3"/>
      <c r="M2429" s="3"/>
      <c r="N2429" s="3"/>
    </row>
    <row r="2430" spans="2:14" ht="32.1" customHeight="1" x14ac:dyDescent="0.25">
      <c r="B2430" s="44" t="str">
        <f>_xlfn.CONCAT( VLOOKUP(tbGemLevels[[#This Row],[Name]],tbGems[],MATCH("Prefix",tbGems[#Headers],0),FALSE),".",tbGemLevels[[#This Row],[Level]]," ",tbGemLevels[[#This Row],[Name]])</f>
        <v>6.12.323.2 Seismic Cry</v>
      </c>
      <c r="C2430" s="2" t="s">
        <v>853</v>
      </c>
      <c r="D2430" s="3">
        <v>2</v>
      </c>
      <c r="E2430" s="3">
        <v>20</v>
      </c>
      <c r="F2430" s="3">
        <v>50</v>
      </c>
      <c r="G2430" s="3">
        <v>0</v>
      </c>
      <c r="H2430" s="3">
        <v>0</v>
      </c>
      <c r="I2430" s="20"/>
      <c r="J2430" s="42"/>
      <c r="K2430" s="42"/>
      <c r="L2430" s="3"/>
      <c r="M2430" s="3"/>
      <c r="N2430" s="3"/>
    </row>
    <row r="2431" spans="2:14" ht="32.1" customHeight="1" x14ac:dyDescent="0.25">
      <c r="B2431" s="44" t="str">
        <f>_xlfn.CONCAT( VLOOKUP(tbGemLevels[[#This Row],[Name]],tbGems[],MATCH("Prefix",tbGems[#Headers],0),FALSE),".",tbGemLevels[[#This Row],[Level]]," ",tbGemLevels[[#This Row],[Name]])</f>
        <v>6.12.323.3 Seismic Cry</v>
      </c>
      <c r="C2431" s="2" t="s">
        <v>853</v>
      </c>
      <c r="D2431" s="3">
        <v>3</v>
      </c>
      <c r="E2431" s="3">
        <v>24</v>
      </c>
      <c r="F2431" s="3">
        <v>58</v>
      </c>
      <c r="G2431" s="3">
        <v>0</v>
      </c>
      <c r="H2431" s="3">
        <v>0</v>
      </c>
      <c r="I2431" s="20"/>
      <c r="J2431" s="42"/>
      <c r="K2431" s="42"/>
      <c r="L2431" s="3"/>
      <c r="M2431" s="3"/>
      <c r="N2431" s="3"/>
    </row>
    <row r="2432" spans="2:14" ht="32.1" customHeight="1" x14ac:dyDescent="0.25">
      <c r="B2432" s="44" t="str">
        <f>_xlfn.CONCAT( VLOOKUP(tbGemLevels[[#This Row],[Name]],tbGems[],MATCH("Prefix",tbGems[#Headers],0),FALSE),".",tbGemLevels[[#This Row],[Level]]," ",tbGemLevels[[#This Row],[Name]])</f>
        <v>6.12.323.4 Seismic Cry</v>
      </c>
      <c r="C2432" s="2" t="s">
        <v>853</v>
      </c>
      <c r="D2432" s="3">
        <v>4</v>
      </c>
      <c r="E2432" s="3">
        <v>28</v>
      </c>
      <c r="F2432" s="3">
        <v>67</v>
      </c>
      <c r="G2432" s="3">
        <v>0</v>
      </c>
      <c r="H2432" s="3">
        <v>0</v>
      </c>
      <c r="I2432" s="20"/>
      <c r="J2432" s="42"/>
      <c r="K2432" s="42"/>
      <c r="L2432" s="3"/>
      <c r="M2432" s="3"/>
      <c r="N2432" s="3"/>
    </row>
    <row r="2433" spans="2:14" ht="32.1" customHeight="1" x14ac:dyDescent="0.25">
      <c r="B2433" s="44" t="str">
        <f>_xlfn.CONCAT( VLOOKUP(tbGemLevels[[#This Row],[Name]],tbGems[],MATCH("Prefix",tbGems[#Headers],0),FALSE),".",tbGemLevels[[#This Row],[Level]]," ",tbGemLevels[[#This Row],[Name]])</f>
        <v>6.12.323.5 Seismic Cry</v>
      </c>
      <c r="C2433" s="2" t="s">
        <v>853</v>
      </c>
      <c r="D2433" s="3">
        <v>5</v>
      </c>
      <c r="E2433" s="3">
        <v>31</v>
      </c>
      <c r="F2433" s="3">
        <v>73</v>
      </c>
      <c r="G2433" s="3">
        <v>0</v>
      </c>
      <c r="H2433" s="3">
        <v>0</v>
      </c>
      <c r="I2433" s="20"/>
      <c r="J2433" s="42"/>
      <c r="K2433" s="42"/>
      <c r="L2433" s="3"/>
      <c r="M2433" s="3"/>
      <c r="N2433" s="3"/>
    </row>
    <row r="2434" spans="2:14" ht="32.1" customHeight="1" x14ac:dyDescent="0.25">
      <c r="B2434" s="44" t="str">
        <f>_xlfn.CONCAT( VLOOKUP(tbGemLevels[[#This Row],[Name]],tbGems[],MATCH("Prefix",tbGems[#Headers],0),FALSE),".",tbGemLevels[[#This Row],[Level]]," ",tbGemLevels[[#This Row],[Name]])</f>
        <v>6.12.323.6 Seismic Cry</v>
      </c>
      <c r="C2434" s="2" t="s">
        <v>853</v>
      </c>
      <c r="D2434" s="3">
        <v>6</v>
      </c>
      <c r="E2434" s="3">
        <v>34</v>
      </c>
      <c r="F2434" s="3">
        <v>79</v>
      </c>
      <c r="G2434" s="3">
        <v>0</v>
      </c>
      <c r="H2434" s="3">
        <v>0</v>
      </c>
      <c r="I2434" s="20"/>
      <c r="J2434" s="42"/>
      <c r="K2434" s="42"/>
      <c r="L2434" s="3"/>
      <c r="M2434" s="3"/>
      <c r="N2434" s="3"/>
    </row>
    <row r="2435" spans="2:14" ht="32.1" customHeight="1" x14ac:dyDescent="0.25">
      <c r="B2435" s="44" t="str">
        <f>_xlfn.CONCAT( VLOOKUP(tbGemLevels[[#This Row],[Name]],tbGems[],MATCH("Prefix",tbGems[#Headers],0),FALSE),".",tbGemLevels[[#This Row],[Level]]," ",tbGemLevels[[#This Row],[Name]])</f>
        <v>6.12.323.7 Seismic Cry</v>
      </c>
      <c r="C2435" s="2" t="s">
        <v>853</v>
      </c>
      <c r="D2435" s="3">
        <v>7</v>
      </c>
      <c r="E2435" s="3">
        <v>37</v>
      </c>
      <c r="F2435" s="3">
        <v>85</v>
      </c>
      <c r="G2435" s="3">
        <v>0</v>
      </c>
      <c r="H2435" s="3">
        <v>0</v>
      </c>
      <c r="I2435" s="20"/>
      <c r="J2435" s="42"/>
      <c r="K2435" s="42"/>
      <c r="L2435" s="3"/>
      <c r="M2435" s="3"/>
      <c r="N2435" s="3"/>
    </row>
    <row r="2436" spans="2:14" ht="32.1" customHeight="1" x14ac:dyDescent="0.25">
      <c r="B2436" s="44" t="str">
        <f>_xlfn.CONCAT( VLOOKUP(tbGemLevels[[#This Row],[Name]],tbGems[],MATCH("Prefix",tbGems[#Headers],0),FALSE),".",tbGemLevels[[#This Row],[Level]]," ",tbGemLevels[[#This Row],[Name]])</f>
        <v>6.12.323.8 Seismic Cry</v>
      </c>
      <c r="C2436" s="2" t="s">
        <v>853</v>
      </c>
      <c r="D2436" s="3">
        <v>8</v>
      </c>
      <c r="E2436" s="3">
        <v>40</v>
      </c>
      <c r="F2436" s="3">
        <v>92</v>
      </c>
      <c r="G2436" s="3">
        <v>0</v>
      </c>
      <c r="H2436" s="3">
        <v>0</v>
      </c>
      <c r="I2436" s="20"/>
      <c r="J2436" s="42"/>
      <c r="K2436" s="42"/>
      <c r="L2436" s="3"/>
      <c r="M2436" s="3"/>
      <c r="N2436" s="3"/>
    </row>
    <row r="2437" spans="2:14" ht="32.1" customHeight="1" x14ac:dyDescent="0.25">
      <c r="B2437" s="44" t="str">
        <f>_xlfn.CONCAT( VLOOKUP(tbGemLevels[[#This Row],[Name]],tbGems[],MATCH("Prefix",tbGems[#Headers],0),FALSE),".",tbGemLevels[[#This Row],[Level]]," ",tbGemLevels[[#This Row],[Name]])</f>
        <v>6.12.323.9 Seismic Cry</v>
      </c>
      <c r="C2437" s="2" t="s">
        <v>853</v>
      </c>
      <c r="D2437" s="3">
        <v>9</v>
      </c>
      <c r="E2437" s="3">
        <v>43</v>
      </c>
      <c r="F2437" s="3">
        <v>98</v>
      </c>
      <c r="G2437" s="3">
        <v>0</v>
      </c>
      <c r="H2437" s="3">
        <v>0</v>
      </c>
      <c r="I2437" s="20"/>
      <c r="J2437" s="42"/>
      <c r="K2437" s="42"/>
      <c r="L2437" s="3"/>
      <c r="M2437" s="3"/>
      <c r="N2437" s="3"/>
    </row>
    <row r="2438" spans="2:14" ht="32.1" customHeight="1" x14ac:dyDescent="0.25">
      <c r="B2438" s="44" t="str">
        <f>_xlfn.CONCAT( VLOOKUP(tbGemLevels[[#This Row],[Name]],tbGems[],MATCH("Prefix",tbGems[#Headers],0),FALSE),".",tbGemLevels[[#This Row],[Level]]," ",tbGemLevels[[#This Row],[Name]])</f>
        <v>6.12.323.10 Seismic Cry</v>
      </c>
      <c r="C2438" s="2" t="s">
        <v>853</v>
      </c>
      <c r="D2438" s="3">
        <v>10</v>
      </c>
      <c r="E2438" s="3">
        <v>46</v>
      </c>
      <c r="F2438" s="3">
        <v>104</v>
      </c>
      <c r="G2438" s="3">
        <v>0</v>
      </c>
      <c r="H2438" s="3">
        <v>0</v>
      </c>
      <c r="I2438" s="20"/>
      <c r="J2438" s="42"/>
      <c r="K2438" s="42"/>
      <c r="L2438" s="3"/>
      <c r="M2438" s="3"/>
      <c r="N2438" s="3"/>
    </row>
    <row r="2439" spans="2:14" ht="32.1" customHeight="1" x14ac:dyDescent="0.25">
      <c r="B2439" s="44" t="str">
        <f>_xlfn.CONCAT( VLOOKUP(tbGemLevels[[#This Row],[Name]],tbGems[],MATCH("Prefix",tbGems[#Headers],0),FALSE),".",tbGemLevels[[#This Row],[Level]]," ",tbGemLevels[[#This Row],[Name]])</f>
        <v>6.12.323.11 Seismic Cry</v>
      </c>
      <c r="C2439" s="2" t="s">
        <v>853</v>
      </c>
      <c r="D2439" s="3">
        <v>11</v>
      </c>
      <c r="E2439" s="3">
        <v>49</v>
      </c>
      <c r="F2439" s="3">
        <v>111</v>
      </c>
      <c r="G2439" s="3">
        <v>0</v>
      </c>
      <c r="H2439" s="3">
        <v>0</v>
      </c>
      <c r="I2439" s="20"/>
      <c r="J2439" s="42"/>
      <c r="K2439" s="42"/>
      <c r="L2439" s="3"/>
      <c r="M2439" s="3"/>
      <c r="N2439" s="3"/>
    </row>
    <row r="2440" spans="2:14" ht="32.1" customHeight="1" x14ac:dyDescent="0.25">
      <c r="B2440" s="44" t="str">
        <f>_xlfn.CONCAT( VLOOKUP(tbGemLevels[[#This Row],[Name]],tbGems[],MATCH("Prefix",tbGems[#Headers],0),FALSE),".",tbGemLevels[[#This Row],[Level]]," ",tbGemLevels[[#This Row],[Name]])</f>
        <v>6.12.323.12 Seismic Cry</v>
      </c>
      <c r="C2440" s="2" t="s">
        <v>853</v>
      </c>
      <c r="D2440" s="3">
        <v>12</v>
      </c>
      <c r="E2440" s="3">
        <v>52</v>
      </c>
      <c r="F2440" s="3">
        <v>117</v>
      </c>
      <c r="G2440" s="3">
        <v>0</v>
      </c>
      <c r="H2440" s="3">
        <v>0</v>
      </c>
      <c r="I2440" s="20"/>
      <c r="J2440" s="42"/>
      <c r="K2440" s="42"/>
      <c r="L2440" s="3"/>
      <c r="M2440" s="3"/>
      <c r="N2440" s="3"/>
    </row>
    <row r="2441" spans="2:14" ht="32.1" customHeight="1" x14ac:dyDescent="0.25">
      <c r="B2441" s="44" t="str">
        <f>_xlfn.CONCAT( VLOOKUP(tbGemLevels[[#This Row],[Name]],tbGems[],MATCH("Prefix",tbGems[#Headers],0),FALSE),".",tbGemLevels[[#This Row],[Level]]," ",tbGemLevels[[#This Row],[Name]])</f>
        <v>6.12.323.13 Seismic Cry</v>
      </c>
      <c r="C2441" s="2" t="s">
        <v>853</v>
      </c>
      <c r="D2441" s="3">
        <v>13</v>
      </c>
      <c r="E2441" s="3">
        <v>55</v>
      </c>
      <c r="F2441" s="3">
        <v>123</v>
      </c>
      <c r="G2441" s="3">
        <v>0</v>
      </c>
      <c r="H2441" s="3">
        <v>0</v>
      </c>
      <c r="I2441" s="20"/>
      <c r="J2441" s="42"/>
      <c r="K2441" s="42"/>
      <c r="L2441" s="3"/>
      <c r="M2441" s="3"/>
      <c r="N2441" s="3"/>
    </row>
    <row r="2442" spans="2:14" ht="32.1" customHeight="1" x14ac:dyDescent="0.25">
      <c r="B2442" s="44" t="str">
        <f>_xlfn.CONCAT( VLOOKUP(tbGemLevels[[#This Row],[Name]],tbGems[],MATCH("Prefix",tbGems[#Headers],0),FALSE),".",tbGemLevels[[#This Row],[Level]]," ",tbGemLevels[[#This Row],[Name]])</f>
        <v>6.12.323.14 Seismic Cry</v>
      </c>
      <c r="C2442" s="2" t="s">
        <v>853</v>
      </c>
      <c r="D2442" s="3">
        <v>14</v>
      </c>
      <c r="E2442" s="3">
        <v>58</v>
      </c>
      <c r="F2442" s="3">
        <v>130</v>
      </c>
      <c r="G2442" s="3">
        <v>0</v>
      </c>
      <c r="H2442" s="3">
        <v>0</v>
      </c>
      <c r="I2442" s="20"/>
      <c r="J2442" s="42"/>
      <c r="K2442" s="42"/>
      <c r="L2442" s="3"/>
      <c r="M2442" s="3"/>
      <c r="N2442" s="3"/>
    </row>
    <row r="2443" spans="2:14" ht="32.1" customHeight="1" x14ac:dyDescent="0.25">
      <c r="B2443" s="44" t="str">
        <f>_xlfn.CONCAT( VLOOKUP(tbGemLevels[[#This Row],[Name]],tbGems[],MATCH("Prefix",tbGems[#Headers],0),FALSE),".",tbGemLevels[[#This Row],[Level]]," ",tbGemLevels[[#This Row],[Name]])</f>
        <v>6.12.323.15 Seismic Cry</v>
      </c>
      <c r="C2443" s="2" t="s">
        <v>853</v>
      </c>
      <c r="D2443" s="3">
        <v>15</v>
      </c>
      <c r="E2443" s="3">
        <v>60</v>
      </c>
      <c r="F2443" s="3">
        <v>134</v>
      </c>
      <c r="G2443" s="3">
        <v>0</v>
      </c>
      <c r="H2443" s="3">
        <v>0</v>
      </c>
      <c r="I2443" s="20"/>
      <c r="J2443" s="42"/>
      <c r="K2443" s="42"/>
      <c r="L2443" s="3"/>
      <c r="M2443" s="3"/>
      <c r="N2443" s="3"/>
    </row>
    <row r="2444" spans="2:14" ht="32.1" customHeight="1" x14ac:dyDescent="0.25">
      <c r="B2444" s="44" t="str">
        <f>_xlfn.CONCAT( VLOOKUP(tbGemLevels[[#This Row],[Name]],tbGems[],MATCH("Prefix",tbGems[#Headers],0),FALSE),".",tbGemLevels[[#This Row],[Level]]," ",tbGemLevels[[#This Row],[Name]])</f>
        <v>6.12.323.16 Seismic Cry</v>
      </c>
      <c r="C2444" s="2" t="s">
        <v>853</v>
      </c>
      <c r="D2444" s="3">
        <v>16</v>
      </c>
      <c r="E2444" s="3">
        <v>62</v>
      </c>
      <c r="F2444" s="3">
        <v>138</v>
      </c>
      <c r="G2444" s="3">
        <v>0</v>
      </c>
      <c r="H2444" s="3">
        <v>0</v>
      </c>
      <c r="I2444" s="20"/>
      <c r="J2444" s="42"/>
      <c r="K2444" s="42"/>
      <c r="L2444" s="3"/>
      <c r="M2444" s="3"/>
      <c r="N2444" s="3"/>
    </row>
    <row r="2445" spans="2:14" ht="32.1" customHeight="1" x14ac:dyDescent="0.25">
      <c r="B2445" s="44" t="str">
        <f>_xlfn.CONCAT( VLOOKUP(tbGemLevels[[#This Row],[Name]],tbGems[],MATCH("Prefix",tbGems[#Headers],0),FALSE),".",tbGemLevels[[#This Row],[Level]]," ",tbGemLevels[[#This Row],[Name]])</f>
        <v>6.12.323.17 Seismic Cry</v>
      </c>
      <c r="C2445" s="2" t="s">
        <v>853</v>
      </c>
      <c r="D2445" s="3">
        <v>17</v>
      </c>
      <c r="E2445" s="3">
        <v>64</v>
      </c>
      <c r="F2445" s="3">
        <v>142</v>
      </c>
      <c r="G2445" s="3">
        <v>0</v>
      </c>
      <c r="H2445" s="3">
        <v>0</v>
      </c>
      <c r="I2445" s="20"/>
      <c r="J2445" s="42"/>
      <c r="K2445" s="42"/>
      <c r="L2445" s="3"/>
      <c r="M2445" s="3"/>
      <c r="N2445" s="3"/>
    </row>
    <row r="2446" spans="2:14" ht="32.1" customHeight="1" x14ac:dyDescent="0.25">
      <c r="B2446" s="44" t="str">
        <f>_xlfn.CONCAT( VLOOKUP(tbGemLevels[[#This Row],[Name]],tbGems[],MATCH("Prefix",tbGems[#Headers],0),FALSE),".",tbGemLevels[[#This Row],[Level]]," ",tbGemLevels[[#This Row],[Name]])</f>
        <v>6.12.323.18 Seismic Cry</v>
      </c>
      <c r="C2446" s="2" t="s">
        <v>853</v>
      </c>
      <c r="D2446" s="3">
        <v>18</v>
      </c>
      <c r="E2446" s="3">
        <v>66</v>
      </c>
      <c r="F2446" s="3">
        <v>146</v>
      </c>
      <c r="G2446" s="3">
        <v>0</v>
      </c>
      <c r="H2446" s="3">
        <v>0</v>
      </c>
      <c r="I2446" s="20"/>
      <c r="J2446" s="42"/>
      <c r="K2446" s="42"/>
      <c r="L2446" s="3"/>
      <c r="M2446" s="3"/>
      <c r="N2446" s="3"/>
    </row>
    <row r="2447" spans="2:14" ht="32.1" customHeight="1" x14ac:dyDescent="0.25">
      <c r="B2447" s="44" t="str">
        <f>_xlfn.CONCAT( VLOOKUP(tbGemLevels[[#This Row],[Name]],tbGems[],MATCH("Prefix",tbGems[#Headers],0),FALSE),".",tbGemLevels[[#This Row],[Level]]," ",tbGemLevels[[#This Row],[Name]])</f>
        <v>6.12.323.19 Seismic Cry</v>
      </c>
      <c r="C2447" s="2" t="s">
        <v>853</v>
      </c>
      <c r="D2447" s="3">
        <v>19</v>
      </c>
      <c r="E2447" s="3">
        <v>68</v>
      </c>
      <c r="F2447" s="3">
        <v>151</v>
      </c>
      <c r="G2447" s="3">
        <v>0</v>
      </c>
      <c r="H2447" s="3">
        <v>0</v>
      </c>
      <c r="I2447" s="20"/>
      <c r="J2447" s="42"/>
      <c r="K2447" s="42"/>
      <c r="L2447" s="3"/>
      <c r="M2447" s="3"/>
      <c r="N2447" s="3"/>
    </row>
    <row r="2448" spans="2:14" ht="32.1" customHeight="1" x14ac:dyDescent="0.25">
      <c r="B2448" s="44" t="str">
        <f>_xlfn.CONCAT( VLOOKUP(tbGemLevels[[#This Row],[Name]],tbGems[],MATCH("Prefix",tbGems[#Headers],0),FALSE),".",tbGemLevels[[#This Row],[Level]]," ",tbGemLevels[[#This Row],[Name]])</f>
        <v>6.12.323.20 Seismic Cry</v>
      </c>
      <c r="C2448" s="2" t="s">
        <v>853</v>
      </c>
      <c r="D2448" s="3">
        <v>20</v>
      </c>
      <c r="E2448" s="3">
        <v>70</v>
      </c>
      <c r="F2448" s="3">
        <v>155</v>
      </c>
      <c r="G2448" s="3">
        <v>0</v>
      </c>
      <c r="H2448" s="3">
        <v>0</v>
      </c>
      <c r="I2448" s="20"/>
      <c r="J2448" s="42"/>
      <c r="K2448" s="42"/>
      <c r="L2448" s="3"/>
      <c r="M2448" s="3"/>
      <c r="N2448" s="3"/>
    </row>
    <row r="2449" spans="2:14" ht="32.1" customHeight="1" x14ac:dyDescent="0.25">
      <c r="B2449" s="44" t="str">
        <f>_xlfn.CONCAT( VLOOKUP(tbGemLevels[[#This Row],[Name]],tbGems[],MATCH("Prefix",tbGems[#Headers],0),FALSE),".",tbGemLevels[[#This Row],[Level]]," ",tbGemLevels[[#This Row],[Name]])</f>
        <v>6.12.323.21 Seismic Cry</v>
      </c>
      <c r="C2449" s="2" t="s">
        <v>853</v>
      </c>
      <c r="D2449" s="3">
        <v>21</v>
      </c>
      <c r="E2449" s="3">
        <v>72</v>
      </c>
      <c r="F2449" s="3">
        <v>159</v>
      </c>
      <c r="G2449" s="3">
        <v>0</v>
      </c>
      <c r="H2449" s="3">
        <v>0</v>
      </c>
      <c r="I2449" s="20"/>
      <c r="J2449" s="4"/>
      <c r="K2449" s="3"/>
      <c r="L2449" s="3"/>
      <c r="M2449" s="3"/>
      <c r="N2449" s="3"/>
    </row>
    <row r="2450" spans="2:14" ht="32.1" customHeight="1" x14ac:dyDescent="0.25">
      <c r="B2450" s="44" t="str">
        <f>_xlfn.CONCAT( VLOOKUP(tbGemLevels[[#This Row],[Name]],tbGems[],MATCH("Prefix",tbGems[#Headers],0),FALSE),".",tbGemLevels[[#This Row],[Level]]," ",tbGemLevels[[#This Row],[Name]])</f>
        <v>6.12.323.22 Seismic Cry</v>
      </c>
      <c r="C2450" s="2" t="s">
        <v>853</v>
      </c>
      <c r="D2450" s="3">
        <v>22</v>
      </c>
      <c r="E2450" s="3">
        <v>74</v>
      </c>
      <c r="F2450" s="3" t="s">
        <v>269</v>
      </c>
      <c r="G2450" s="3">
        <v>0</v>
      </c>
      <c r="H2450" s="3">
        <v>0</v>
      </c>
      <c r="I2450" s="20"/>
      <c r="J2450" s="4"/>
      <c r="K2450" s="3"/>
      <c r="L2450" s="3"/>
      <c r="M2450" s="3"/>
      <c r="N2450" s="3"/>
    </row>
    <row r="2451" spans="2:14" ht="32.1" customHeight="1" x14ac:dyDescent="0.25">
      <c r="B2451" s="44" t="str">
        <f>_xlfn.CONCAT( VLOOKUP(tbGemLevels[[#This Row],[Name]],tbGems[],MATCH("Prefix",tbGems[#Headers],0),FALSE),".",tbGemLevels[[#This Row],[Level]]," ",tbGemLevels[[#This Row],[Name]])</f>
        <v>6.12.323.23 Seismic Cry</v>
      </c>
      <c r="C2451" s="2" t="s">
        <v>853</v>
      </c>
      <c r="D2451" s="3">
        <v>23</v>
      </c>
      <c r="E2451" s="3">
        <v>76</v>
      </c>
      <c r="F2451" s="3" t="s">
        <v>269</v>
      </c>
      <c r="G2451" s="3">
        <v>0</v>
      </c>
      <c r="H2451" s="3">
        <v>0</v>
      </c>
      <c r="I2451" s="20"/>
      <c r="J2451" s="4"/>
      <c r="K2451" s="3"/>
      <c r="L2451" s="3"/>
      <c r="M2451" s="3"/>
      <c r="N2451" s="3"/>
    </row>
    <row r="2452" spans="2:14" ht="32.1" customHeight="1" x14ac:dyDescent="0.25">
      <c r="B2452" s="44" t="str">
        <f>_xlfn.CONCAT( VLOOKUP(tbGemLevels[[#This Row],[Name]],tbGems[],MATCH("Prefix",tbGems[#Headers],0),FALSE),".",tbGemLevels[[#This Row],[Level]]," ",tbGemLevels[[#This Row],[Name]])</f>
        <v>6.12.323.24 Seismic Cry</v>
      </c>
      <c r="C2452" s="2" t="s">
        <v>853</v>
      </c>
      <c r="D2452" s="3">
        <v>24</v>
      </c>
      <c r="E2452" s="3">
        <v>78</v>
      </c>
      <c r="F2452" s="3" t="s">
        <v>269</v>
      </c>
      <c r="G2452" s="3">
        <v>0</v>
      </c>
      <c r="H2452" s="3">
        <v>0</v>
      </c>
      <c r="I2452" s="20"/>
      <c r="J2452" s="4"/>
      <c r="K2452" s="3"/>
      <c r="L2452" s="3"/>
      <c r="M2452" s="3"/>
      <c r="N2452" s="3"/>
    </row>
    <row r="2453" spans="2:14" ht="32.1" customHeight="1" x14ac:dyDescent="0.25">
      <c r="B2453" s="44" t="str">
        <f>_xlfn.CONCAT( VLOOKUP(tbGemLevels[[#This Row],[Name]],tbGems[],MATCH("Prefix",tbGems[#Headers],0),FALSE),".",tbGemLevels[[#This Row],[Level]]," ",tbGemLevels[[#This Row],[Name]])</f>
        <v>6.12.323.25 Seismic Cry</v>
      </c>
      <c r="C2453" s="2" t="s">
        <v>853</v>
      </c>
      <c r="D2453" s="3">
        <v>25</v>
      </c>
      <c r="E2453" s="3">
        <v>80</v>
      </c>
      <c r="F2453" s="3" t="s">
        <v>269</v>
      </c>
      <c r="G2453" s="3">
        <v>0</v>
      </c>
      <c r="H2453" s="3">
        <v>0</v>
      </c>
      <c r="I2453" s="20"/>
      <c r="J2453" s="4"/>
      <c r="K2453" s="3"/>
      <c r="L2453" s="3"/>
      <c r="M2453" s="3"/>
      <c r="N2453" s="3"/>
    </row>
    <row r="2454" spans="2:14" ht="32.1" customHeight="1" x14ac:dyDescent="0.25">
      <c r="B2454" s="44" t="str">
        <f>_xlfn.CONCAT( VLOOKUP(tbGemLevels[[#This Row],[Name]],tbGems[],MATCH("Prefix",tbGems[#Headers],0),FALSE),".",tbGemLevels[[#This Row],[Level]]," ",tbGemLevels[[#This Row],[Name]])</f>
        <v>6.12.323.26 Seismic Cry</v>
      </c>
      <c r="C2454" s="2" t="s">
        <v>853</v>
      </c>
      <c r="D2454" s="3">
        <v>26</v>
      </c>
      <c r="E2454" s="3">
        <v>82</v>
      </c>
      <c r="F2454" s="3" t="s">
        <v>269</v>
      </c>
      <c r="G2454" s="3">
        <v>0</v>
      </c>
      <c r="H2454" s="3">
        <v>0</v>
      </c>
      <c r="I2454" s="20"/>
      <c r="J2454" s="4"/>
      <c r="K2454" s="3"/>
      <c r="L2454" s="3"/>
      <c r="M2454" s="3"/>
      <c r="N2454" s="3"/>
    </row>
    <row r="2455" spans="2:14" ht="32.1" customHeight="1" x14ac:dyDescent="0.25">
      <c r="B2455" s="44" t="str">
        <f>_xlfn.CONCAT( VLOOKUP(tbGemLevels[[#This Row],[Name]],tbGems[],MATCH("Prefix",tbGems[#Headers],0),FALSE),".",tbGemLevels[[#This Row],[Level]]," ",tbGemLevels[[#This Row],[Name]])</f>
        <v>6.12.323.27 Seismic Cry</v>
      </c>
      <c r="C2455" s="2" t="s">
        <v>853</v>
      </c>
      <c r="D2455" s="3">
        <v>27</v>
      </c>
      <c r="E2455" s="3">
        <v>84</v>
      </c>
      <c r="F2455" s="3" t="s">
        <v>269</v>
      </c>
      <c r="G2455" s="3">
        <v>0</v>
      </c>
      <c r="H2455" s="3">
        <v>0</v>
      </c>
      <c r="I2455" s="20"/>
      <c r="J2455" s="4"/>
      <c r="K2455" s="3"/>
      <c r="L2455" s="3"/>
      <c r="M2455" s="3"/>
      <c r="N2455" s="3"/>
    </row>
    <row r="2456" spans="2:14" ht="32.1" customHeight="1" x14ac:dyDescent="0.25">
      <c r="B2456" s="44" t="str">
        <f>_xlfn.CONCAT( VLOOKUP(tbGemLevels[[#This Row],[Name]],tbGems[],MATCH("Prefix",tbGems[#Headers],0),FALSE),".",tbGemLevels[[#This Row],[Level]]," ",tbGemLevels[[#This Row],[Name]])</f>
        <v>6.12.323.28 Seismic Cry</v>
      </c>
      <c r="C2456" s="2" t="s">
        <v>853</v>
      </c>
      <c r="D2456" s="3">
        <v>28</v>
      </c>
      <c r="E2456" s="3">
        <v>86</v>
      </c>
      <c r="F2456" s="3" t="s">
        <v>269</v>
      </c>
      <c r="G2456" s="3">
        <v>0</v>
      </c>
      <c r="H2456" s="3">
        <v>0</v>
      </c>
      <c r="I2456" s="20"/>
      <c r="J2456" s="4"/>
      <c r="K2456" s="3"/>
      <c r="L2456" s="3"/>
      <c r="M2456" s="3"/>
      <c r="N2456" s="3"/>
    </row>
    <row r="2457" spans="2:14" ht="32.1" customHeight="1" x14ac:dyDescent="0.25">
      <c r="B2457" s="44" t="str">
        <f>_xlfn.CONCAT( VLOOKUP(tbGemLevels[[#This Row],[Name]],tbGems[],MATCH("Prefix",tbGems[#Headers],0),FALSE),".",tbGemLevels[[#This Row],[Level]]," ",tbGemLevels[[#This Row],[Name]])</f>
        <v>6.12.323.29 Seismic Cry</v>
      </c>
      <c r="C2457" s="2" t="s">
        <v>853</v>
      </c>
      <c r="D2457" s="3">
        <v>29</v>
      </c>
      <c r="E2457" s="3">
        <v>88</v>
      </c>
      <c r="F2457" s="3" t="s">
        <v>269</v>
      </c>
      <c r="G2457" s="3">
        <v>0</v>
      </c>
      <c r="H2457" s="3">
        <v>0</v>
      </c>
      <c r="I2457" s="20"/>
      <c r="J2457" s="4"/>
      <c r="K2457" s="3"/>
      <c r="L2457" s="3"/>
      <c r="M2457" s="3"/>
      <c r="N2457" s="3"/>
    </row>
    <row r="2458" spans="2:14" ht="32.1" customHeight="1" x14ac:dyDescent="0.25">
      <c r="B2458" s="44" t="str">
        <f>_xlfn.CONCAT( VLOOKUP(tbGemLevels[[#This Row],[Name]],tbGems[],MATCH("Prefix",tbGems[#Headers],0),FALSE),".",tbGemLevels[[#This Row],[Level]]," ",tbGemLevels[[#This Row],[Name]])</f>
        <v>6.12.323.30 Seismic Cry</v>
      </c>
      <c r="C2458" s="2" t="s">
        <v>853</v>
      </c>
      <c r="D2458" s="3">
        <v>30</v>
      </c>
      <c r="E2458" s="3">
        <v>90</v>
      </c>
      <c r="F2458" s="3" t="s">
        <v>269</v>
      </c>
      <c r="G2458" s="3">
        <v>0</v>
      </c>
      <c r="H2458" s="3">
        <v>0</v>
      </c>
      <c r="I2458" s="20"/>
      <c r="J2458" s="4"/>
      <c r="K2458" s="3"/>
      <c r="L2458" s="3"/>
      <c r="M2458" s="3"/>
      <c r="N2458" s="3"/>
    </row>
    <row r="2459" spans="2:14" ht="32.1" customHeight="1" x14ac:dyDescent="0.25">
      <c r="B2459" s="44" t="str">
        <f>_xlfn.CONCAT( VLOOKUP(tbGemLevels[[#This Row],[Name]],tbGems[],MATCH("Prefix",tbGems[#Headers],0),FALSE),".",tbGemLevels[[#This Row],[Level]]," ",tbGemLevels[[#This Row],[Name]])</f>
        <v>6.12.323.31 Seismic Cry</v>
      </c>
      <c r="C2459" s="2" t="s">
        <v>853</v>
      </c>
      <c r="D2459" s="3">
        <v>31</v>
      </c>
      <c r="E2459" s="3">
        <v>91</v>
      </c>
      <c r="F2459" s="3" t="s">
        <v>269</v>
      </c>
      <c r="G2459" s="3">
        <v>0</v>
      </c>
      <c r="H2459" s="3">
        <v>0</v>
      </c>
      <c r="I2459" s="20"/>
      <c r="J2459" s="4"/>
      <c r="K2459" s="3"/>
      <c r="L2459" s="3"/>
      <c r="M2459" s="3"/>
      <c r="N2459" s="3"/>
    </row>
    <row r="2460" spans="2:14" ht="32.1" customHeight="1" x14ac:dyDescent="0.25">
      <c r="B2460" s="44" t="str">
        <f>_xlfn.CONCAT( VLOOKUP(tbGemLevels[[#This Row],[Name]],tbGems[],MATCH("Prefix",tbGems[#Headers],0),FALSE),".",tbGemLevels[[#This Row],[Level]]," ",tbGemLevels[[#This Row],[Name]])</f>
        <v>6.12.323.32 Seismic Cry</v>
      </c>
      <c r="C2460" s="2" t="s">
        <v>853</v>
      </c>
      <c r="D2460" s="3">
        <v>32</v>
      </c>
      <c r="E2460" s="3">
        <v>92</v>
      </c>
      <c r="F2460" s="3" t="s">
        <v>269</v>
      </c>
      <c r="G2460" s="3">
        <v>0</v>
      </c>
      <c r="H2460" s="3">
        <v>0</v>
      </c>
      <c r="I2460" s="20"/>
      <c r="J2460" s="4"/>
      <c r="K2460" s="3"/>
      <c r="L2460" s="3"/>
      <c r="M2460" s="3"/>
      <c r="N2460" s="3"/>
    </row>
    <row r="2461" spans="2:14" ht="32.1" customHeight="1" x14ac:dyDescent="0.25">
      <c r="B2461" s="44" t="str">
        <f>_xlfn.CONCAT( VLOOKUP(tbGemLevels[[#This Row],[Name]],tbGems[],MATCH("Prefix",tbGems[#Headers],0),FALSE),".",tbGemLevels[[#This Row],[Level]]," ",tbGemLevels[[#This Row],[Name]])</f>
        <v>6.12.323.33 Seismic Cry</v>
      </c>
      <c r="C2461" s="2" t="s">
        <v>853</v>
      </c>
      <c r="D2461" s="3">
        <v>33</v>
      </c>
      <c r="E2461" s="3">
        <v>93</v>
      </c>
      <c r="F2461" s="3" t="s">
        <v>269</v>
      </c>
      <c r="G2461" s="3">
        <v>0</v>
      </c>
      <c r="H2461" s="3">
        <v>0</v>
      </c>
      <c r="I2461" s="20"/>
      <c r="J2461" s="4"/>
      <c r="K2461" s="3"/>
      <c r="L2461" s="3"/>
      <c r="M2461" s="3"/>
      <c r="N2461" s="3"/>
    </row>
    <row r="2462" spans="2:14" ht="32.1" customHeight="1" x14ac:dyDescent="0.25">
      <c r="B2462" s="44" t="str">
        <f>_xlfn.CONCAT( VLOOKUP(tbGemLevels[[#This Row],[Name]],tbGems[],MATCH("Prefix",tbGems[#Headers],0),FALSE),".",tbGemLevels[[#This Row],[Level]]," ",tbGemLevels[[#This Row],[Name]])</f>
        <v>6.12.323.34 Seismic Cry</v>
      </c>
      <c r="C2462" s="2" t="s">
        <v>853</v>
      </c>
      <c r="D2462" s="3">
        <v>34</v>
      </c>
      <c r="E2462" s="3">
        <v>94</v>
      </c>
      <c r="F2462" s="3" t="s">
        <v>269</v>
      </c>
      <c r="G2462" s="3">
        <v>0</v>
      </c>
      <c r="H2462" s="3">
        <v>0</v>
      </c>
      <c r="I2462" s="20"/>
      <c r="J2462" s="4"/>
      <c r="K2462" s="3"/>
      <c r="L2462" s="3"/>
      <c r="M2462" s="3"/>
      <c r="N2462" s="3"/>
    </row>
    <row r="2463" spans="2:14" ht="32.1" customHeight="1" x14ac:dyDescent="0.25">
      <c r="B2463" s="44" t="str">
        <f>_xlfn.CONCAT( VLOOKUP(tbGemLevels[[#This Row],[Name]],tbGems[],MATCH("Prefix",tbGems[#Headers],0),FALSE),".",tbGemLevels[[#This Row],[Level]]," ",tbGemLevels[[#This Row],[Name]])</f>
        <v>6.12.323.35 Seismic Cry</v>
      </c>
      <c r="C2463" s="2" t="s">
        <v>853</v>
      </c>
      <c r="D2463" s="3">
        <v>35</v>
      </c>
      <c r="E2463" s="3">
        <v>95</v>
      </c>
      <c r="F2463" s="3" t="s">
        <v>269</v>
      </c>
      <c r="G2463" s="3">
        <v>0</v>
      </c>
      <c r="H2463" s="3">
        <v>0</v>
      </c>
      <c r="I2463" s="20"/>
      <c r="J2463" s="4"/>
      <c r="K2463" s="3"/>
      <c r="L2463" s="3"/>
      <c r="M2463" s="3"/>
      <c r="N2463" s="3"/>
    </row>
    <row r="2464" spans="2:14" ht="32.1" customHeight="1" x14ac:dyDescent="0.25">
      <c r="B2464" s="44" t="str">
        <f>_xlfn.CONCAT( VLOOKUP(tbGemLevels[[#This Row],[Name]],tbGems[],MATCH("Prefix",tbGems[#Headers],0),FALSE),".",tbGemLevels[[#This Row],[Level]]," ",tbGemLevels[[#This Row],[Name]])</f>
        <v>6.12.323.36 Seismic Cry</v>
      </c>
      <c r="C2464" s="2" t="s">
        <v>853</v>
      </c>
      <c r="D2464" s="3">
        <v>36</v>
      </c>
      <c r="E2464" s="3">
        <v>96</v>
      </c>
      <c r="F2464" s="3" t="s">
        <v>269</v>
      </c>
      <c r="G2464" s="3">
        <v>0</v>
      </c>
      <c r="H2464" s="3">
        <v>0</v>
      </c>
      <c r="I2464" s="20"/>
      <c r="J2464" s="4"/>
      <c r="K2464" s="3"/>
      <c r="L2464" s="3"/>
      <c r="M2464" s="3"/>
      <c r="N2464" s="3"/>
    </row>
    <row r="2465" spans="2:14" ht="32.1" customHeight="1" x14ac:dyDescent="0.25">
      <c r="B2465" s="44" t="str">
        <f>_xlfn.CONCAT( VLOOKUP(tbGemLevels[[#This Row],[Name]],tbGems[],MATCH("Prefix",tbGems[#Headers],0),FALSE),".",tbGemLevels[[#This Row],[Level]]," ",tbGemLevels[[#This Row],[Name]])</f>
        <v>6.12.323.37 Seismic Cry</v>
      </c>
      <c r="C2465" s="2" t="s">
        <v>853</v>
      </c>
      <c r="D2465" s="3">
        <v>37</v>
      </c>
      <c r="E2465" s="3">
        <v>97</v>
      </c>
      <c r="F2465" s="3" t="s">
        <v>269</v>
      </c>
      <c r="G2465" s="3">
        <v>0</v>
      </c>
      <c r="H2465" s="3">
        <v>0</v>
      </c>
      <c r="I2465" s="20"/>
      <c r="J2465" s="4"/>
      <c r="K2465" s="3"/>
      <c r="L2465" s="3"/>
      <c r="M2465" s="3"/>
      <c r="N2465" s="3"/>
    </row>
    <row r="2466" spans="2:14" ht="32.1" customHeight="1" x14ac:dyDescent="0.25">
      <c r="B2466" s="44" t="str">
        <f>_xlfn.CONCAT( VLOOKUP(tbGemLevels[[#This Row],[Name]],tbGems[],MATCH("Prefix",tbGems[#Headers],0),FALSE),".",tbGemLevels[[#This Row],[Level]]," ",tbGemLevels[[#This Row],[Name]])</f>
        <v>6.12.323.38 Seismic Cry</v>
      </c>
      <c r="C2466" s="2" t="s">
        <v>853</v>
      </c>
      <c r="D2466" s="3">
        <v>38</v>
      </c>
      <c r="E2466" s="3">
        <v>98</v>
      </c>
      <c r="F2466" s="3" t="s">
        <v>269</v>
      </c>
      <c r="G2466" s="3">
        <v>0</v>
      </c>
      <c r="H2466" s="3">
        <v>0</v>
      </c>
      <c r="I2466" s="20"/>
      <c r="J2466" s="4"/>
      <c r="K2466" s="3"/>
      <c r="L2466" s="3"/>
      <c r="M2466" s="3"/>
      <c r="N2466" s="3"/>
    </row>
    <row r="2467" spans="2:14" ht="32.1" customHeight="1" x14ac:dyDescent="0.25">
      <c r="B2467" s="44" t="str">
        <f>_xlfn.CONCAT( VLOOKUP(tbGemLevels[[#This Row],[Name]],tbGems[],MATCH("Prefix",tbGems[#Headers],0),FALSE),".",tbGemLevels[[#This Row],[Level]]," ",tbGemLevels[[#This Row],[Name]])</f>
        <v>6.12.323.39 Seismic Cry</v>
      </c>
      <c r="C2467" s="2" t="s">
        <v>853</v>
      </c>
      <c r="D2467" s="3">
        <v>39</v>
      </c>
      <c r="E2467" s="3">
        <v>99</v>
      </c>
      <c r="F2467" s="3" t="s">
        <v>269</v>
      </c>
      <c r="G2467" s="3">
        <v>0</v>
      </c>
      <c r="H2467" s="3">
        <v>0</v>
      </c>
      <c r="I2467" s="20"/>
      <c r="J2467" s="4"/>
      <c r="K2467" s="3"/>
      <c r="L2467" s="3"/>
      <c r="M2467" s="3"/>
      <c r="N2467" s="3"/>
    </row>
    <row r="2468" spans="2:14" ht="32.1" customHeight="1" x14ac:dyDescent="0.25">
      <c r="B2468" s="44" t="str">
        <f>_xlfn.CONCAT( VLOOKUP(tbGemLevels[[#This Row],[Name]],tbGems[],MATCH("Prefix",tbGems[#Headers],0),FALSE),".",tbGemLevels[[#This Row],[Level]]," ",tbGemLevels[[#This Row],[Name]])</f>
        <v>6.12.323.40 Seismic Cry</v>
      </c>
      <c r="C2468" s="2" t="s">
        <v>853</v>
      </c>
      <c r="D2468" s="3">
        <v>40</v>
      </c>
      <c r="E2468" s="3">
        <v>100</v>
      </c>
      <c r="F2468" s="3" t="s">
        <v>269</v>
      </c>
      <c r="G2468" s="3">
        <v>0</v>
      </c>
      <c r="H2468" s="3">
        <v>0</v>
      </c>
      <c r="I2468" s="20"/>
      <c r="J2468" s="4"/>
      <c r="K2468" s="3"/>
      <c r="L2468" s="3"/>
      <c r="M2468" s="3"/>
      <c r="N2468" s="3"/>
    </row>
    <row r="2469" spans="2:14" ht="32.1" customHeight="1" x14ac:dyDescent="0.25">
      <c r="B2469" s="44" t="str">
        <f>_xlfn.CONCAT( VLOOKUP(tbGemLevels[[#This Row],[Name]],tbGems[],MATCH("Prefix",tbGems[#Headers],0),FALSE),".",tbGemLevels[[#This Row],[Level]]," ",tbGemLevels[[#This Row],[Name]])</f>
        <v>6.12.139.1 Dominating Blow</v>
      </c>
      <c r="C2469" s="2" t="s">
        <v>827</v>
      </c>
      <c r="D2469" s="3">
        <v>1</v>
      </c>
      <c r="E2469" s="3">
        <v>28</v>
      </c>
      <c r="F2469" s="3">
        <v>42</v>
      </c>
      <c r="G2469" s="3">
        <v>0</v>
      </c>
      <c r="H2469" s="3">
        <v>29</v>
      </c>
      <c r="I2469" s="20"/>
      <c r="J2469" s="4"/>
      <c r="K2469" s="3"/>
      <c r="L2469" s="3"/>
      <c r="M2469" s="3"/>
      <c r="N2469" s="3"/>
    </row>
    <row r="2470" spans="2:14" ht="32.1" customHeight="1" x14ac:dyDescent="0.25">
      <c r="B2470" s="44" t="str">
        <f>_xlfn.CONCAT( VLOOKUP(tbGemLevels[[#This Row],[Name]],tbGems[],MATCH("Prefix",tbGems[#Headers],0),FALSE),".",tbGemLevels[[#This Row],[Level]]," ",tbGemLevels[[#This Row],[Name]])</f>
        <v>6.12.139.2 Dominating Blow</v>
      </c>
      <c r="C2470" s="2" t="s">
        <v>827</v>
      </c>
      <c r="D2470" s="3">
        <v>2</v>
      </c>
      <c r="E2470" s="3">
        <v>31</v>
      </c>
      <c r="F2470" s="3">
        <v>46</v>
      </c>
      <c r="G2470" s="3">
        <v>0</v>
      </c>
      <c r="H2470" s="3">
        <v>32</v>
      </c>
      <c r="I2470" s="8"/>
      <c r="J2470" s="4"/>
      <c r="K2470" s="42"/>
      <c r="L2470" s="42"/>
      <c r="M2470" s="3"/>
      <c r="N2470" s="3"/>
    </row>
    <row r="2471" spans="2:14" ht="32.1" customHeight="1" x14ac:dyDescent="0.25">
      <c r="B2471" s="44" t="str">
        <f>_xlfn.CONCAT( VLOOKUP(tbGemLevels[[#This Row],[Name]],tbGems[],MATCH("Prefix",tbGems[#Headers],0),FALSE),".",tbGemLevels[[#This Row],[Level]]," ",tbGemLevels[[#This Row],[Name]])</f>
        <v>6.12.139.3 Dominating Blow</v>
      </c>
      <c r="C2471" s="2" t="s">
        <v>827</v>
      </c>
      <c r="D2471" s="3">
        <v>3</v>
      </c>
      <c r="E2471" s="3">
        <v>34</v>
      </c>
      <c r="F2471" s="3">
        <v>50</v>
      </c>
      <c r="G2471" s="3">
        <v>0</v>
      </c>
      <c r="H2471" s="3">
        <v>35</v>
      </c>
      <c r="I2471" s="8"/>
      <c r="J2471" s="4"/>
      <c r="K2471" s="42"/>
      <c r="L2471" s="42"/>
      <c r="M2471" s="3"/>
      <c r="N2471" s="3"/>
    </row>
    <row r="2472" spans="2:14" ht="32.1" customHeight="1" x14ac:dyDescent="0.25">
      <c r="B2472" s="44" t="str">
        <f>_xlfn.CONCAT( VLOOKUP(tbGemLevels[[#This Row],[Name]],tbGems[],MATCH("Prefix",tbGems[#Headers],0),FALSE),".",tbGemLevels[[#This Row],[Level]]," ",tbGemLevels[[#This Row],[Name]])</f>
        <v>6.12.139.4 Dominating Blow</v>
      </c>
      <c r="C2472" s="2" t="s">
        <v>827</v>
      </c>
      <c r="D2472" s="3">
        <v>4</v>
      </c>
      <c r="E2472" s="3">
        <v>37</v>
      </c>
      <c r="F2472" s="3">
        <v>54</v>
      </c>
      <c r="G2472" s="3">
        <v>0</v>
      </c>
      <c r="H2472" s="3">
        <v>37</v>
      </c>
      <c r="I2472" s="8"/>
      <c r="J2472" s="4"/>
      <c r="K2472" s="42"/>
      <c r="L2472" s="42"/>
      <c r="M2472" s="3"/>
      <c r="N2472" s="3"/>
    </row>
    <row r="2473" spans="2:14" ht="32.1" customHeight="1" x14ac:dyDescent="0.25">
      <c r="B2473" s="44" t="str">
        <f>_xlfn.CONCAT( VLOOKUP(tbGemLevels[[#This Row],[Name]],tbGems[],MATCH("Prefix",tbGems[#Headers],0),FALSE),".",tbGemLevels[[#This Row],[Level]]," ",tbGemLevels[[#This Row],[Name]])</f>
        <v>6.12.139.5 Dominating Blow</v>
      </c>
      <c r="C2473" s="2" t="s">
        <v>827</v>
      </c>
      <c r="D2473" s="3">
        <v>5</v>
      </c>
      <c r="E2473" s="3">
        <v>40</v>
      </c>
      <c r="F2473" s="3">
        <v>58</v>
      </c>
      <c r="G2473" s="3">
        <v>0</v>
      </c>
      <c r="H2473" s="3">
        <v>40</v>
      </c>
      <c r="I2473" s="8"/>
      <c r="J2473" s="4"/>
      <c r="K2473" s="42"/>
      <c r="L2473" s="42"/>
      <c r="M2473" s="3"/>
      <c r="N2473" s="3"/>
    </row>
    <row r="2474" spans="2:14" ht="32.1" customHeight="1" x14ac:dyDescent="0.25">
      <c r="B2474" s="44" t="str">
        <f>_xlfn.CONCAT( VLOOKUP(tbGemLevels[[#This Row],[Name]],tbGems[],MATCH("Prefix",tbGems[#Headers],0),FALSE),".",tbGemLevels[[#This Row],[Level]]," ",tbGemLevels[[#This Row],[Name]])</f>
        <v>6.12.139.6 Dominating Blow</v>
      </c>
      <c r="C2474" s="2" t="s">
        <v>827</v>
      </c>
      <c r="D2474" s="3">
        <v>6</v>
      </c>
      <c r="E2474" s="3">
        <v>42</v>
      </c>
      <c r="F2474" s="3">
        <v>60</v>
      </c>
      <c r="G2474" s="3">
        <v>0</v>
      </c>
      <c r="H2474" s="3">
        <v>42</v>
      </c>
      <c r="I2474" s="8"/>
      <c r="J2474" s="4"/>
      <c r="K2474" s="42"/>
      <c r="L2474" s="42"/>
      <c r="M2474" s="3"/>
      <c r="N2474" s="3"/>
    </row>
    <row r="2475" spans="2:14" ht="32.1" customHeight="1" x14ac:dyDescent="0.25">
      <c r="B2475" s="44" t="str">
        <f>_xlfn.CONCAT( VLOOKUP(tbGemLevels[[#This Row],[Name]],tbGems[],MATCH("Prefix",tbGems[#Headers],0),FALSE),".",tbGemLevels[[#This Row],[Level]]," ",tbGemLevels[[#This Row],[Name]])</f>
        <v>6.12.139.7 Dominating Blow</v>
      </c>
      <c r="C2475" s="2" t="s">
        <v>827</v>
      </c>
      <c r="D2475" s="3">
        <v>7</v>
      </c>
      <c r="E2475" s="3">
        <v>44</v>
      </c>
      <c r="F2475" s="3">
        <v>63</v>
      </c>
      <c r="G2475" s="3">
        <v>0</v>
      </c>
      <c r="H2475" s="3">
        <v>44</v>
      </c>
      <c r="I2475" s="8"/>
      <c r="J2475" s="4"/>
      <c r="K2475" s="42"/>
      <c r="L2475" s="42"/>
      <c r="M2475" s="3"/>
      <c r="N2475" s="3"/>
    </row>
    <row r="2476" spans="2:14" ht="32.1" customHeight="1" x14ac:dyDescent="0.25">
      <c r="B2476" s="44" t="str">
        <f>_xlfn.CONCAT( VLOOKUP(tbGemLevels[[#This Row],[Name]],tbGems[],MATCH("Prefix",tbGems[#Headers],0),FALSE),".",tbGemLevels[[#This Row],[Level]]," ",tbGemLevels[[#This Row],[Name]])</f>
        <v>6.12.139.8 Dominating Blow</v>
      </c>
      <c r="C2476" s="2" t="s">
        <v>827</v>
      </c>
      <c r="D2476" s="3">
        <v>8</v>
      </c>
      <c r="E2476" s="3">
        <v>46</v>
      </c>
      <c r="F2476" s="3">
        <v>66</v>
      </c>
      <c r="G2476" s="3">
        <v>0</v>
      </c>
      <c r="H2476" s="3">
        <v>46</v>
      </c>
      <c r="I2476" s="8"/>
      <c r="J2476" s="4"/>
      <c r="K2476" s="42"/>
      <c r="L2476" s="42"/>
      <c r="M2476" s="3"/>
      <c r="N2476" s="3"/>
    </row>
    <row r="2477" spans="2:14" ht="32.1" customHeight="1" x14ac:dyDescent="0.25">
      <c r="B2477" s="44" t="str">
        <f>_xlfn.CONCAT( VLOOKUP(tbGemLevels[[#This Row],[Name]],tbGems[],MATCH("Prefix",tbGems[#Headers],0),FALSE),".",tbGemLevels[[#This Row],[Level]]," ",tbGemLevels[[#This Row],[Name]])</f>
        <v>6.12.139.9 Dominating Blow</v>
      </c>
      <c r="C2477" s="2" t="s">
        <v>827</v>
      </c>
      <c r="D2477" s="3">
        <v>9</v>
      </c>
      <c r="E2477" s="3">
        <v>48</v>
      </c>
      <c r="F2477" s="3">
        <v>68</v>
      </c>
      <c r="G2477" s="3">
        <v>0</v>
      </c>
      <c r="H2477" s="3">
        <v>48</v>
      </c>
      <c r="I2477" s="8"/>
      <c r="J2477" s="4"/>
      <c r="K2477" s="42"/>
      <c r="L2477" s="42"/>
      <c r="M2477" s="3"/>
      <c r="N2477" s="3"/>
    </row>
    <row r="2478" spans="2:14" ht="32.1" customHeight="1" x14ac:dyDescent="0.25">
      <c r="B2478" s="44" t="str">
        <f>_xlfn.CONCAT( VLOOKUP(tbGemLevels[[#This Row],[Name]],tbGems[],MATCH("Prefix",tbGems[#Headers],0),FALSE),".",tbGemLevels[[#This Row],[Level]]," ",tbGemLevels[[#This Row],[Name]])</f>
        <v>6.12.139.10 Dominating Blow</v>
      </c>
      <c r="C2478" s="2" t="s">
        <v>827</v>
      </c>
      <c r="D2478" s="3">
        <v>10</v>
      </c>
      <c r="E2478" s="3">
        <v>50</v>
      </c>
      <c r="F2478" s="3">
        <v>71</v>
      </c>
      <c r="G2478" s="3">
        <v>0</v>
      </c>
      <c r="H2478" s="3">
        <v>49</v>
      </c>
      <c r="I2478" s="8"/>
      <c r="J2478" s="4"/>
      <c r="K2478" s="42"/>
      <c r="L2478" s="42"/>
      <c r="M2478" s="3"/>
      <c r="N2478" s="3"/>
    </row>
    <row r="2479" spans="2:14" ht="32.1" customHeight="1" x14ac:dyDescent="0.25">
      <c r="B2479" s="44" t="str">
        <f>_xlfn.CONCAT( VLOOKUP(tbGemLevels[[#This Row],[Name]],tbGems[],MATCH("Prefix",tbGems[#Headers],0),FALSE),".",tbGemLevels[[#This Row],[Level]]," ",tbGemLevels[[#This Row],[Name]])</f>
        <v>6.12.139.11 Dominating Blow</v>
      </c>
      <c r="C2479" s="2" t="s">
        <v>827</v>
      </c>
      <c r="D2479" s="3">
        <v>11</v>
      </c>
      <c r="E2479" s="3">
        <v>52</v>
      </c>
      <c r="F2479" s="3">
        <v>74</v>
      </c>
      <c r="G2479" s="3">
        <v>0</v>
      </c>
      <c r="H2479" s="3">
        <v>51</v>
      </c>
      <c r="I2479" s="8"/>
      <c r="J2479" s="4"/>
      <c r="K2479" s="42"/>
      <c r="L2479" s="42"/>
      <c r="M2479" s="3"/>
      <c r="N2479" s="3"/>
    </row>
    <row r="2480" spans="2:14" ht="32.1" customHeight="1" x14ac:dyDescent="0.25">
      <c r="B2480" s="44" t="str">
        <f>_xlfn.CONCAT( VLOOKUP(tbGemLevels[[#This Row],[Name]],tbGems[],MATCH("Prefix",tbGems[#Headers],0),FALSE),".",tbGemLevels[[#This Row],[Level]]," ",tbGemLevels[[#This Row],[Name]])</f>
        <v>6.12.139.12 Dominating Blow</v>
      </c>
      <c r="C2480" s="2" t="s">
        <v>827</v>
      </c>
      <c r="D2480" s="3">
        <v>12</v>
      </c>
      <c r="E2480" s="3">
        <v>54</v>
      </c>
      <c r="F2480" s="3">
        <v>76</v>
      </c>
      <c r="G2480" s="3">
        <v>0</v>
      </c>
      <c r="H2480" s="3">
        <v>53</v>
      </c>
      <c r="I2480" s="8"/>
      <c r="J2480" s="4"/>
      <c r="K2480" s="42"/>
      <c r="L2480" s="42"/>
      <c r="M2480" s="3"/>
      <c r="N2480" s="3"/>
    </row>
    <row r="2481" spans="2:14" ht="32.1" customHeight="1" x14ac:dyDescent="0.25">
      <c r="B2481" s="44" t="str">
        <f>_xlfn.CONCAT( VLOOKUP(tbGemLevels[[#This Row],[Name]],tbGems[],MATCH("Prefix",tbGems[#Headers],0),FALSE),".",tbGemLevels[[#This Row],[Level]]," ",tbGemLevels[[#This Row],[Name]])</f>
        <v>6.12.139.13 Dominating Blow</v>
      </c>
      <c r="C2481" s="2" t="s">
        <v>827</v>
      </c>
      <c r="D2481" s="3">
        <v>13</v>
      </c>
      <c r="E2481" s="3">
        <v>56</v>
      </c>
      <c r="F2481" s="3">
        <v>79</v>
      </c>
      <c r="G2481" s="3">
        <v>0</v>
      </c>
      <c r="H2481" s="3">
        <v>55</v>
      </c>
      <c r="I2481" s="8"/>
      <c r="J2481" s="4"/>
      <c r="K2481" s="42"/>
      <c r="L2481" s="42"/>
      <c r="M2481" s="3"/>
      <c r="N2481" s="3"/>
    </row>
    <row r="2482" spans="2:14" ht="32.1" customHeight="1" x14ac:dyDescent="0.25">
      <c r="B2482" s="44" t="str">
        <f>_xlfn.CONCAT( VLOOKUP(tbGemLevels[[#This Row],[Name]],tbGems[],MATCH("Prefix",tbGems[#Headers],0),FALSE),".",tbGemLevels[[#This Row],[Level]]," ",tbGemLevels[[#This Row],[Name]])</f>
        <v>6.12.139.14 Dominating Blow</v>
      </c>
      <c r="C2482" s="2" t="s">
        <v>827</v>
      </c>
      <c r="D2482" s="3">
        <v>14</v>
      </c>
      <c r="E2482" s="3">
        <v>58</v>
      </c>
      <c r="F2482" s="3">
        <v>82</v>
      </c>
      <c r="G2482" s="3">
        <v>0</v>
      </c>
      <c r="H2482" s="3">
        <v>57</v>
      </c>
      <c r="I2482" s="8"/>
      <c r="J2482" s="4"/>
      <c r="K2482" s="42"/>
      <c r="L2482" s="42"/>
      <c r="M2482" s="3"/>
      <c r="N2482" s="3"/>
    </row>
    <row r="2483" spans="2:14" ht="32.1" customHeight="1" x14ac:dyDescent="0.25">
      <c r="B2483" s="44" t="str">
        <f>_xlfn.CONCAT( VLOOKUP(tbGemLevels[[#This Row],[Name]],tbGems[],MATCH("Prefix",tbGems[#Headers],0),FALSE),".",tbGemLevels[[#This Row],[Level]]," ",tbGemLevels[[#This Row],[Name]])</f>
        <v>6.12.139.15 Dominating Blow</v>
      </c>
      <c r="C2483" s="2" t="s">
        <v>827</v>
      </c>
      <c r="D2483" s="3">
        <v>15</v>
      </c>
      <c r="E2483" s="3">
        <v>60</v>
      </c>
      <c r="F2483" s="3">
        <v>84</v>
      </c>
      <c r="G2483" s="3">
        <v>0</v>
      </c>
      <c r="H2483" s="3">
        <v>59</v>
      </c>
      <c r="I2483" s="8"/>
      <c r="J2483" s="4"/>
      <c r="K2483" s="42"/>
      <c r="L2483" s="42"/>
      <c r="M2483" s="3"/>
      <c r="N2483" s="3"/>
    </row>
    <row r="2484" spans="2:14" ht="32.1" customHeight="1" x14ac:dyDescent="0.25">
      <c r="B2484" s="44" t="str">
        <f>_xlfn.CONCAT( VLOOKUP(tbGemLevels[[#This Row],[Name]],tbGems[],MATCH("Prefix",tbGems[#Headers],0),FALSE),".",tbGemLevels[[#This Row],[Level]]," ",tbGemLevels[[#This Row],[Name]])</f>
        <v>6.12.139.16 Dominating Blow</v>
      </c>
      <c r="C2484" s="2" t="s">
        <v>827</v>
      </c>
      <c r="D2484" s="3">
        <v>16</v>
      </c>
      <c r="E2484" s="3">
        <v>62</v>
      </c>
      <c r="F2484" s="3">
        <v>87</v>
      </c>
      <c r="G2484" s="3">
        <v>0</v>
      </c>
      <c r="H2484" s="3">
        <v>60</v>
      </c>
      <c r="I2484" s="8"/>
      <c r="J2484" s="4"/>
      <c r="K2484" s="42"/>
      <c r="L2484" s="42"/>
      <c r="M2484" s="3"/>
      <c r="N2484" s="3"/>
    </row>
    <row r="2485" spans="2:14" ht="32.1" customHeight="1" x14ac:dyDescent="0.25">
      <c r="B2485" s="44" t="str">
        <f>_xlfn.CONCAT( VLOOKUP(tbGemLevels[[#This Row],[Name]],tbGems[],MATCH("Prefix",tbGems[#Headers],0),FALSE),".",tbGemLevels[[#This Row],[Level]]," ",tbGemLevels[[#This Row],[Name]])</f>
        <v>6.12.139.17 Dominating Blow</v>
      </c>
      <c r="C2485" s="2" t="s">
        <v>827</v>
      </c>
      <c r="D2485" s="3">
        <v>17</v>
      </c>
      <c r="E2485" s="3">
        <v>64</v>
      </c>
      <c r="F2485" s="3">
        <v>90</v>
      </c>
      <c r="G2485" s="3">
        <v>0</v>
      </c>
      <c r="H2485" s="3">
        <v>62</v>
      </c>
      <c r="I2485" s="8"/>
      <c r="J2485" s="4"/>
      <c r="K2485" s="42"/>
      <c r="L2485" s="42"/>
      <c r="M2485" s="3"/>
      <c r="N2485" s="3"/>
    </row>
    <row r="2486" spans="2:14" ht="32.1" customHeight="1" x14ac:dyDescent="0.25">
      <c r="B2486" s="44" t="str">
        <f>_xlfn.CONCAT( VLOOKUP(tbGemLevels[[#This Row],[Name]],tbGems[],MATCH("Prefix",tbGems[#Headers],0),FALSE),".",tbGemLevels[[#This Row],[Level]]," ",tbGemLevels[[#This Row],[Name]])</f>
        <v>6.12.139.18 Dominating Blow</v>
      </c>
      <c r="C2486" s="2" t="s">
        <v>827</v>
      </c>
      <c r="D2486" s="3">
        <v>18</v>
      </c>
      <c r="E2486" s="3">
        <v>66</v>
      </c>
      <c r="F2486" s="3">
        <v>92</v>
      </c>
      <c r="G2486" s="3">
        <v>0</v>
      </c>
      <c r="H2486" s="3">
        <v>64</v>
      </c>
      <c r="I2486" s="8"/>
      <c r="J2486" s="4"/>
      <c r="K2486" s="42"/>
      <c r="L2486" s="42"/>
      <c r="M2486" s="3"/>
      <c r="N2486" s="3"/>
    </row>
    <row r="2487" spans="2:14" ht="32.1" customHeight="1" x14ac:dyDescent="0.25">
      <c r="B2487" s="44" t="str">
        <f>_xlfn.CONCAT( VLOOKUP(tbGemLevels[[#This Row],[Name]],tbGems[],MATCH("Prefix",tbGems[#Headers],0),FALSE),".",tbGemLevels[[#This Row],[Level]]," ",tbGemLevels[[#This Row],[Name]])</f>
        <v>6.12.139.19 Dominating Blow</v>
      </c>
      <c r="C2487" s="2" t="s">
        <v>827</v>
      </c>
      <c r="D2487" s="3">
        <v>19</v>
      </c>
      <c r="E2487" s="3">
        <v>68</v>
      </c>
      <c r="F2487" s="3">
        <v>95</v>
      </c>
      <c r="G2487" s="3">
        <v>0</v>
      </c>
      <c r="H2487" s="3">
        <v>66</v>
      </c>
      <c r="I2487" s="8"/>
      <c r="J2487" s="4"/>
      <c r="K2487" s="42"/>
      <c r="L2487" s="42"/>
      <c r="M2487" s="3"/>
      <c r="N2487" s="3"/>
    </row>
    <row r="2488" spans="2:14" ht="32.1" customHeight="1" x14ac:dyDescent="0.25">
      <c r="B2488" s="44" t="str">
        <f>_xlfn.CONCAT( VLOOKUP(tbGemLevels[[#This Row],[Name]],tbGems[],MATCH("Prefix",tbGems[#Headers],0),FALSE),".",tbGemLevels[[#This Row],[Level]]," ",tbGemLevels[[#This Row],[Name]])</f>
        <v>6.12.139.20 Dominating Blow</v>
      </c>
      <c r="C2488" s="2" t="s">
        <v>827</v>
      </c>
      <c r="D2488" s="3">
        <v>20</v>
      </c>
      <c r="E2488" s="3">
        <v>70</v>
      </c>
      <c r="F2488" s="3">
        <v>98</v>
      </c>
      <c r="G2488" s="3">
        <v>0</v>
      </c>
      <c r="H2488" s="3">
        <v>68</v>
      </c>
      <c r="I2488" s="20"/>
      <c r="J2488" s="4"/>
      <c r="K2488" s="42"/>
      <c r="L2488" s="42"/>
      <c r="M2488" s="3"/>
      <c r="N2488" s="3"/>
    </row>
    <row r="2489" spans="2:14" ht="32.1" customHeight="1" x14ac:dyDescent="0.25">
      <c r="B2489" s="44" t="str">
        <f>_xlfn.CONCAT( VLOOKUP(tbGemLevels[[#This Row],[Name]],tbGems[],MATCH("Prefix",tbGems[#Headers],0),FALSE),".",tbGemLevels[[#This Row],[Level]]," ",tbGemLevels[[#This Row],[Name]])</f>
        <v>6.12.139.21 Dominating Blow</v>
      </c>
      <c r="C2489" s="2" t="s">
        <v>827</v>
      </c>
      <c r="D2489" s="3">
        <v>21</v>
      </c>
      <c r="E2489" s="3">
        <v>72</v>
      </c>
      <c r="F2489" s="3">
        <v>100</v>
      </c>
      <c r="G2489" s="3">
        <v>0</v>
      </c>
      <c r="H2489" s="3">
        <v>70</v>
      </c>
      <c r="I2489" s="8"/>
      <c r="J2489" s="4"/>
      <c r="K2489" s="3"/>
      <c r="L2489" s="3"/>
      <c r="M2489" s="3"/>
      <c r="N2489" s="3"/>
    </row>
    <row r="2490" spans="2:14" ht="32.1" customHeight="1" x14ac:dyDescent="0.25">
      <c r="B2490" s="44" t="str">
        <f>_xlfn.CONCAT( VLOOKUP(tbGemLevels[[#This Row],[Name]],tbGems[],MATCH("Prefix",tbGems[#Headers],0),FALSE),".",tbGemLevels[[#This Row],[Level]]," ",tbGemLevels[[#This Row],[Name]])</f>
        <v>6.12.139.22 Dominating Blow</v>
      </c>
      <c r="C2490" s="2" t="s">
        <v>827</v>
      </c>
      <c r="D2490" s="3">
        <v>22</v>
      </c>
      <c r="E2490" s="3">
        <v>74</v>
      </c>
      <c r="F2490" s="3" t="s">
        <v>269</v>
      </c>
      <c r="G2490" s="3">
        <v>0</v>
      </c>
      <c r="H2490" s="3" t="s">
        <v>269</v>
      </c>
      <c r="I2490" s="8"/>
      <c r="J2490" s="4"/>
      <c r="K2490" s="3"/>
      <c r="L2490" s="3"/>
      <c r="M2490" s="3"/>
      <c r="N2490" s="3"/>
    </row>
    <row r="2491" spans="2:14" ht="32.1" customHeight="1" x14ac:dyDescent="0.25">
      <c r="B2491" s="44" t="str">
        <f>_xlfn.CONCAT( VLOOKUP(tbGemLevels[[#This Row],[Name]],tbGems[],MATCH("Prefix",tbGems[#Headers],0),FALSE),".",tbGemLevels[[#This Row],[Level]]," ",tbGemLevels[[#This Row],[Name]])</f>
        <v>6.12.139.23 Dominating Blow</v>
      </c>
      <c r="C2491" s="2" t="s">
        <v>827</v>
      </c>
      <c r="D2491" s="3">
        <v>23</v>
      </c>
      <c r="E2491" s="3">
        <v>76</v>
      </c>
      <c r="F2491" s="3" t="s">
        <v>269</v>
      </c>
      <c r="G2491" s="3">
        <v>0</v>
      </c>
      <c r="H2491" s="3" t="s">
        <v>269</v>
      </c>
      <c r="I2491" s="8"/>
      <c r="J2491" s="4"/>
      <c r="K2491" s="3"/>
      <c r="L2491" s="3"/>
      <c r="M2491" s="3"/>
      <c r="N2491" s="3"/>
    </row>
    <row r="2492" spans="2:14" ht="32.1" customHeight="1" x14ac:dyDescent="0.25">
      <c r="B2492" s="44" t="str">
        <f>_xlfn.CONCAT( VLOOKUP(tbGemLevels[[#This Row],[Name]],tbGems[],MATCH("Prefix",tbGems[#Headers],0),FALSE),".",tbGemLevels[[#This Row],[Level]]," ",tbGemLevels[[#This Row],[Name]])</f>
        <v>6.12.139.24 Dominating Blow</v>
      </c>
      <c r="C2492" s="2" t="s">
        <v>827</v>
      </c>
      <c r="D2492" s="3">
        <v>24</v>
      </c>
      <c r="E2492" s="3">
        <v>78</v>
      </c>
      <c r="F2492" s="3" t="s">
        <v>269</v>
      </c>
      <c r="G2492" s="3">
        <v>0</v>
      </c>
      <c r="H2492" s="3" t="s">
        <v>269</v>
      </c>
      <c r="I2492" s="8"/>
      <c r="J2492" s="4"/>
      <c r="K2492" s="3"/>
      <c r="L2492" s="3"/>
      <c r="M2492" s="3"/>
      <c r="N2492" s="3"/>
    </row>
    <row r="2493" spans="2:14" ht="32.1" customHeight="1" x14ac:dyDescent="0.25">
      <c r="B2493" s="44" t="str">
        <f>_xlfn.CONCAT( VLOOKUP(tbGemLevels[[#This Row],[Name]],tbGems[],MATCH("Prefix",tbGems[#Headers],0),FALSE),".",tbGemLevels[[#This Row],[Level]]," ",tbGemLevels[[#This Row],[Name]])</f>
        <v>6.12.139.25 Dominating Blow</v>
      </c>
      <c r="C2493" s="2" t="s">
        <v>827</v>
      </c>
      <c r="D2493" s="3">
        <v>25</v>
      </c>
      <c r="E2493" s="3">
        <v>80</v>
      </c>
      <c r="F2493" s="3" t="s">
        <v>269</v>
      </c>
      <c r="G2493" s="3">
        <v>0</v>
      </c>
      <c r="H2493" s="3" t="s">
        <v>269</v>
      </c>
      <c r="I2493" s="8"/>
      <c r="J2493" s="4"/>
      <c r="K2493" s="3"/>
      <c r="L2493" s="3"/>
      <c r="M2493" s="3"/>
      <c r="N2493" s="3"/>
    </row>
    <row r="2494" spans="2:14" ht="32.1" customHeight="1" x14ac:dyDescent="0.25">
      <c r="B2494" s="44" t="str">
        <f>_xlfn.CONCAT( VLOOKUP(tbGemLevels[[#This Row],[Name]],tbGems[],MATCH("Prefix",tbGems[#Headers],0),FALSE),".",tbGemLevels[[#This Row],[Level]]," ",tbGemLevels[[#This Row],[Name]])</f>
        <v>6.12.139.26 Dominating Blow</v>
      </c>
      <c r="C2494" s="2" t="s">
        <v>827</v>
      </c>
      <c r="D2494" s="3">
        <v>26</v>
      </c>
      <c r="E2494" s="3">
        <v>82</v>
      </c>
      <c r="F2494" s="3" t="s">
        <v>269</v>
      </c>
      <c r="G2494" s="3">
        <v>0</v>
      </c>
      <c r="H2494" s="3" t="s">
        <v>269</v>
      </c>
      <c r="I2494" s="8"/>
      <c r="J2494" s="4"/>
      <c r="K2494" s="3"/>
      <c r="L2494" s="3"/>
      <c r="M2494" s="3"/>
      <c r="N2494" s="3"/>
    </row>
    <row r="2495" spans="2:14" ht="32.1" customHeight="1" x14ac:dyDescent="0.25">
      <c r="B2495" s="44" t="str">
        <f>_xlfn.CONCAT( VLOOKUP(tbGemLevels[[#This Row],[Name]],tbGems[],MATCH("Prefix",tbGems[#Headers],0),FALSE),".",tbGemLevels[[#This Row],[Level]]," ",tbGemLevels[[#This Row],[Name]])</f>
        <v>6.12.139.27 Dominating Blow</v>
      </c>
      <c r="C2495" s="2" t="s">
        <v>827</v>
      </c>
      <c r="D2495" s="3">
        <v>27</v>
      </c>
      <c r="E2495" s="3">
        <v>84</v>
      </c>
      <c r="F2495" s="3" t="s">
        <v>269</v>
      </c>
      <c r="G2495" s="3">
        <v>0</v>
      </c>
      <c r="H2495" s="3" t="s">
        <v>269</v>
      </c>
      <c r="I2495" s="8"/>
      <c r="J2495" s="4"/>
      <c r="K2495" s="3"/>
      <c r="L2495" s="3"/>
      <c r="M2495" s="3"/>
      <c r="N2495" s="3"/>
    </row>
    <row r="2496" spans="2:14" ht="32.1" customHeight="1" x14ac:dyDescent="0.25">
      <c r="B2496" s="44" t="str">
        <f>_xlfn.CONCAT( VLOOKUP(tbGemLevels[[#This Row],[Name]],tbGems[],MATCH("Prefix",tbGems[#Headers],0),FALSE),".",tbGemLevels[[#This Row],[Level]]," ",tbGemLevels[[#This Row],[Name]])</f>
        <v>6.12.139.28 Dominating Blow</v>
      </c>
      <c r="C2496" s="2" t="s">
        <v>827</v>
      </c>
      <c r="D2496" s="3">
        <v>28</v>
      </c>
      <c r="E2496" s="3">
        <v>86</v>
      </c>
      <c r="F2496" s="3" t="s">
        <v>269</v>
      </c>
      <c r="G2496" s="3">
        <v>0</v>
      </c>
      <c r="H2496" s="3" t="s">
        <v>269</v>
      </c>
      <c r="I2496" s="8"/>
      <c r="J2496" s="4"/>
      <c r="K2496" s="3"/>
      <c r="L2496" s="3"/>
      <c r="M2496" s="3"/>
      <c r="N2496" s="3"/>
    </row>
    <row r="2497" spans="2:14" ht="32.1" customHeight="1" x14ac:dyDescent="0.25">
      <c r="B2497" s="44" t="str">
        <f>_xlfn.CONCAT( VLOOKUP(tbGemLevels[[#This Row],[Name]],tbGems[],MATCH("Prefix",tbGems[#Headers],0),FALSE),".",tbGemLevels[[#This Row],[Level]]," ",tbGemLevels[[#This Row],[Name]])</f>
        <v>6.12.139.29 Dominating Blow</v>
      </c>
      <c r="C2497" s="2" t="s">
        <v>827</v>
      </c>
      <c r="D2497" s="3">
        <v>29</v>
      </c>
      <c r="E2497" s="3">
        <v>88</v>
      </c>
      <c r="F2497" s="3" t="s">
        <v>269</v>
      </c>
      <c r="G2497" s="3">
        <v>0</v>
      </c>
      <c r="H2497" s="3" t="s">
        <v>269</v>
      </c>
      <c r="I2497" s="8"/>
      <c r="J2497" s="4"/>
      <c r="K2497" s="3"/>
      <c r="L2497" s="3"/>
      <c r="M2497" s="3"/>
      <c r="N2497" s="3"/>
    </row>
    <row r="2498" spans="2:14" ht="32.1" customHeight="1" x14ac:dyDescent="0.25">
      <c r="B2498" s="44" t="str">
        <f>_xlfn.CONCAT( VLOOKUP(tbGemLevels[[#This Row],[Name]],tbGems[],MATCH("Prefix",tbGems[#Headers],0),FALSE),".",tbGemLevels[[#This Row],[Level]]," ",tbGemLevels[[#This Row],[Name]])</f>
        <v>6.12.139.30 Dominating Blow</v>
      </c>
      <c r="C2498" s="2" t="s">
        <v>827</v>
      </c>
      <c r="D2498" s="3">
        <v>30</v>
      </c>
      <c r="E2498" s="3">
        <v>90</v>
      </c>
      <c r="F2498" s="3" t="s">
        <v>269</v>
      </c>
      <c r="G2498" s="3">
        <v>0</v>
      </c>
      <c r="H2498" s="3" t="s">
        <v>269</v>
      </c>
      <c r="I2498" s="8"/>
      <c r="J2498" s="4"/>
      <c r="K2498" s="3"/>
      <c r="L2498" s="3"/>
      <c r="M2498" s="3"/>
      <c r="N2498" s="3"/>
    </row>
    <row r="2499" spans="2:14" ht="32.1" customHeight="1" x14ac:dyDescent="0.25">
      <c r="B2499" s="44" t="str">
        <f>_xlfn.CONCAT( VLOOKUP(tbGemLevels[[#This Row],[Name]],tbGems[],MATCH("Prefix",tbGems[#Headers],0),FALSE),".",tbGemLevels[[#This Row],[Level]]," ",tbGemLevels[[#This Row],[Name]])</f>
        <v>6.12.139.31 Dominating Blow</v>
      </c>
      <c r="C2499" s="2" t="s">
        <v>827</v>
      </c>
      <c r="D2499" s="3">
        <v>31</v>
      </c>
      <c r="E2499" s="3">
        <v>91</v>
      </c>
      <c r="F2499" s="3" t="s">
        <v>269</v>
      </c>
      <c r="G2499" s="3">
        <v>0</v>
      </c>
      <c r="H2499" s="3" t="s">
        <v>269</v>
      </c>
      <c r="I2499" s="8"/>
      <c r="J2499" s="4"/>
      <c r="K2499" s="3"/>
      <c r="L2499" s="3"/>
      <c r="M2499" s="3"/>
      <c r="N2499" s="3"/>
    </row>
    <row r="2500" spans="2:14" ht="32.1" customHeight="1" x14ac:dyDescent="0.25">
      <c r="B2500" s="44" t="str">
        <f>_xlfn.CONCAT( VLOOKUP(tbGemLevels[[#This Row],[Name]],tbGems[],MATCH("Prefix",tbGems[#Headers],0),FALSE),".",tbGemLevels[[#This Row],[Level]]," ",tbGemLevels[[#This Row],[Name]])</f>
        <v>6.12.139.32 Dominating Blow</v>
      </c>
      <c r="C2500" s="2" t="s">
        <v>827</v>
      </c>
      <c r="D2500" s="3">
        <v>32</v>
      </c>
      <c r="E2500" s="3">
        <v>92</v>
      </c>
      <c r="F2500" s="3" t="s">
        <v>269</v>
      </c>
      <c r="G2500" s="3">
        <v>0</v>
      </c>
      <c r="H2500" s="3" t="s">
        <v>269</v>
      </c>
      <c r="I2500" s="8"/>
      <c r="J2500" s="4"/>
      <c r="K2500" s="3"/>
      <c r="L2500" s="3"/>
      <c r="M2500" s="3"/>
      <c r="N2500" s="3"/>
    </row>
    <row r="2501" spans="2:14" ht="32.1" customHeight="1" x14ac:dyDescent="0.25">
      <c r="B2501" s="44" t="str">
        <f>_xlfn.CONCAT( VLOOKUP(tbGemLevels[[#This Row],[Name]],tbGems[],MATCH("Prefix",tbGems[#Headers],0),FALSE),".",tbGemLevels[[#This Row],[Level]]," ",tbGemLevels[[#This Row],[Name]])</f>
        <v>6.12.139.33 Dominating Blow</v>
      </c>
      <c r="C2501" s="2" t="s">
        <v>827</v>
      </c>
      <c r="D2501" s="3">
        <v>33</v>
      </c>
      <c r="E2501" s="3">
        <v>93</v>
      </c>
      <c r="F2501" s="3" t="s">
        <v>269</v>
      </c>
      <c r="G2501" s="3">
        <v>0</v>
      </c>
      <c r="H2501" s="3" t="s">
        <v>269</v>
      </c>
      <c r="I2501" s="8"/>
      <c r="J2501" s="4"/>
      <c r="K2501" s="3"/>
      <c r="L2501" s="3"/>
      <c r="M2501" s="3"/>
      <c r="N2501" s="3"/>
    </row>
    <row r="2502" spans="2:14" ht="32.1" customHeight="1" x14ac:dyDescent="0.25">
      <c r="B2502" s="44" t="str">
        <f>_xlfn.CONCAT( VLOOKUP(tbGemLevels[[#This Row],[Name]],tbGems[],MATCH("Prefix",tbGems[#Headers],0),FALSE),".",tbGemLevels[[#This Row],[Level]]," ",tbGemLevels[[#This Row],[Name]])</f>
        <v>6.12.139.34 Dominating Blow</v>
      </c>
      <c r="C2502" s="2" t="s">
        <v>827</v>
      </c>
      <c r="D2502" s="3">
        <v>34</v>
      </c>
      <c r="E2502" s="3">
        <v>94</v>
      </c>
      <c r="F2502" s="3" t="s">
        <v>269</v>
      </c>
      <c r="G2502" s="3">
        <v>0</v>
      </c>
      <c r="H2502" s="3" t="s">
        <v>269</v>
      </c>
      <c r="I2502" s="8"/>
      <c r="J2502" s="4"/>
      <c r="K2502" s="3"/>
      <c r="L2502" s="3"/>
      <c r="M2502" s="3"/>
      <c r="N2502" s="3"/>
    </row>
    <row r="2503" spans="2:14" ht="32.1" customHeight="1" x14ac:dyDescent="0.25">
      <c r="B2503" s="44" t="str">
        <f>_xlfn.CONCAT( VLOOKUP(tbGemLevels[[#This Row],[Name]],tbGems[],MATCH("Prefix",tbGems[#Headers],0),FALSE),".",tbGemLevels[[#This Row],[Level]]," ",tbGemLevels[[#This Row],[Name]])</f>
        <v>6.12.139.35 Dominating Blow</v>
      </c>
      <c r="C2503" s="2" t="s">
        <v>827</v>
      </c>
      <c r="D2503" s="3">
        <v>35</v>
      </c>
      <c r="E2503" s="3">
        <v>95</v>
      </c>
      <c r="F2503" s="3" t="s">
        <v>269</v>
      </c>
      <c r="G2503" s="3">
        <v>0</v>
      </c>
      <c r="H2503" s="3" t="s">
        <v>269</v>
      </c>
      <c r="I2503" s="8"/>
      <c r="J2503" s="4"/>
      <c r="K2503" s="3"/>
      <c r="L2503" s="3"/>
      <c r="M2503" s="3"/>
      <c r="N2503" s="3"/>
    </row>
    <row r="2504" spans="2:14" ht="32.1" customHeight="1" x14ac:dyDescent="0.25">
      <c r="B2504" s="44" t="str">
        <f>_xlfn.CONCAT( VLOOKUP(tbGemLevels[[#This Row],[Name]],tbGems[],MATCH("Prefix",tbGems[#Headers],0),FALSE),".",tbGemLevels[[#This Row],[Level]]," ",tbGemLevels[[#This Row],[Name]])</f>
        <v>6.12.139.36 Dominating Blow</v>
      </c>
      <c r="C2504" s="2" t="s">
        <v>827</v>
      </c>
      <c r="D2504" s="3">
        <v>36</v>
      </c>
      <c r="E2504" s="3">
        <v>96</v>
      </c>
      <c r="F2504" s="3" t="s">
        <v>269</v>
      </c>
      <c r="G2504" s="3">
        <v>0</v>
      </c>
      <c r="H2504" s="3" t="s">
        <v>269</v>
      </c>
      <c r="I2504" s="8"/>
      <c r="J2504" s="4"/>
      <c r="K2504" s="3"/>
      <c r="L2504" s="3"/>
      <c r="M2504" s="3"/>
      <c r="N2504" s="3"/>
    </row>
    <row r="2505" spans="2:14" ht="32.1" customHeight="1" x14ac:dyDescent="0.25">
      <c r="B2505" s="44" t="str">
        <f>_xlfn.CONCAT( VLOOKUP(tbGemLevels[[#This Row],[Name]],tbGems[],MATCH("Prefix",tbGems[#Headers],0),FALSE),".",tbGemLevels[[#This Row],[Level]]," ",tbGemLevels[[#This Row],[Name]])</f>
        <v>6.12.139.37 Dominating Blow</v>
      </c>
      <c r="C2505" s="2" t="s">
        <v>827</v>
      </c>
      <c r="D2505" s="3">
        <v>37</v>
      </c>
      <c r="E2505" s="3">
        <v>97</v>
      </c>
      <c r="F2505" s="3" t="s">
        <v>269</v>
      </c>
      <c r="G2505" s="3">
        <v>0</v>
      </c>
      <c r="H2505" s="3" t="s">
        <v>269</v>
      </c>
      <c r="I2505" s="8"/>
      <c r="J2505" s="4"/>
      <c r="K2505" s="3"/>
      <c r="L2505" s="3"/>
      <c r="M2505" s="3"/>
      <c r="N2505" s="3"/>
    </row>
    <row r="2506" spans="2:14" ht="32.1" customHeight="1" x14ac:dyDescent="0.25">
      <c r="B2506" s="44" t="str">
        <f>_xlfn.CONCAT( VLOOKUP(tbGemLevels[[#This Row],[Name]],tbGems[],MATCH("Prefix",tbGems[#Headers],0),FALSE),".",tbGemLevels[[#This Row],[Level]]," ",tbGemLevels[[#This Row],[Name]])</f>
        <v>6.12.139.38 Dominating Blow</v>
      </c>
      <c r="C2506" s="2" t="s">
        <v>827</v>
      </c>
      <c r="D2506" s="3">
        <v>38</v>
      </c>
      <c r="E2506" s="3">
        <v>98</v>
      </c>
      <c r="F2506" s="3" t="s">
        <v>269</v>
      </c>
      <c r="G2506" s="3">
        <v>0</v>
      </c>
      <c r="H2506" s="3" t="s">
        <v>269</v>
      </c>
      <c r="I2506" s="8"/>
      <c r="J2506" s="4"/>
      <c r="K2506" s="3"/>
      <c r="L2506" s="3"/>
      <c r="M2506" s="3"/>
      <c r="N2506" s="3"/>
    </row>
    <row r="2507" spans="2:14" ht="32.1" customHeight="1" x14ac:dyDescent="0.25">
      <c r="B2507" s="44" t="str">
        <f>_xlfn.CONCAT( VLOOKUP(tbGemLevels[[#This Row],[Name]],tbGems[],MATCH("Prefix",tbGems[#Headers],0),FALSE),".",tbGemLevels[[#This Row],[Level]]," ",tbGemLevels[[#This Row],[Name]])</f>
        <v>6.12.139.39 Dominating Blow</v>
      </c>
      <c r="C2507" s="2" t="s">
        <v>827</v>
      </c>
      <c r="D2507" s="3">
        <v>39</v>
      </c>
      <c r="E2507" s="3">
        <v>99</v>
      </c>
      <c r="F2507" s="3" t="s">
        <v>269</v>
      </c>
      <c r="G2507" s="3">
        <v>0</v>
      </c>
      <c r="H2507" s="3" t="s">
        <v>269</v>
      </c>
      <c r="I2507" s="8"/>
      <c r="J2507" s="4"/>
      <c r="K2507" s="3"/>
      <c r="L2507" s="3"/>
      <c r="M2507" s="3"/>
      <c r="N2507" s="3"/>
    </row>
    <row r="2508" spans="2:14" ht="32.1" customHeight="1" x14ac:dyDescent="0.25">
      <c r="B2508" s="44" t="str">
        <f>_xlfn.CONCAT( VLOOKUP(tbGemLevels[[#This Row],[Name]],tbGems[],MATCH("Prefix",tbGems[#Headers],0),FALSE),".",tbGemLevels[[#This Row],[Level]]," ",tbGemLevels[[#This Row],[Name]])</f>
        <v>6.12.139.40 Dominating Blow</v>
      </c>
      <c r="C2508" s="2" t="s">
        <v>827</v>
      </c>
      <c r="D2508" s="3">
        <v>40</v>
      </c>
      <c r="E2508" s="3">
        <v>100</v>
      </c>
      <c r="F2508" s="3" t="s">
        <v>269</v>
      </c>
      <c r="G2508" s="3">
        <v>0</v>
      </c>
      <c r="H2508" s="3" t="s">
        <v>269</v>
      </c>
      <c r="I2508" s="8"/>
      <c r="J2508" s="4"/>
      <c r="K2508" s="3"/>
      <c r="L2508" s="3"/>
      <c r="M2508" s="3"/>
      <c r="N2508" s="3"/>
    </row>
    <row r="2509" spans="2:14" ht="32.1" customHeight="1" x14ac:dyDescent="0.25">
      <c r="B2509" s="44" t="str">
        <f>_xlfn.CONCAT( VLOOKUP(tbGemLevels[[#This Row],[Name]],tbGems[],MATCH("Prefix",tbGems[#Headers],0),FALSE),".",tbGemLevels[[#This Row],[Level]]," ",tbGemLevels[[#This Row],[Name]])</f>
        <v>6.14.191.1 Frostbite</v>
      </c>
      <c r="C2509" s="2" t="s">
        <v>905</v>
      </c>
      <c r="D2509" s="3">
        <v>1</v>
      </c>
      <c r="E2509" s="3">
        <v>24</v>
      </c>
      <c r="F2509" s="3">
        <v>0</v>
      </c>
      <c r="G2509" s="3">
        <v>25</v>
      </c>
      <c r="H2509" s="3">
        <v>37</v>
      </c>
      <c r="J2509" s="4"/>
      <c r="K2509" s="20"/>
      <c r="L2509" s="3"/>
      <c r="M2509" s="3"/>
      <c r="N2509" s="3"/>
    </row>
    <row r="2510" spans="2:14" ht="32.1" customHeight="1" x14ac:dyDescent="0.25">
      <c r="B2510" s="44" t="str">
        <f>_xlfn.CONCAT( VLOOKUP(tbGemLevels[[#This Row],[Name]],tbGems[],MATCH("Prefix",tbGems[#Headers],0),FALSE),".",tbGemLevels[[#This Row],[Level]]," ",tbGemLevels[[#This Row],[Name]])</f>
        <v>6.14.191.2 Frostbite</v>
      </c>
      <c r="C2510" s="2" t="s">
        <v>905</v>
      </c>
      <c r="D2510" s="3">
        <v>2</v>
      </c>
      <c r="E2510" s="3">
        <v>27</v>
      </c>
      <c r="F2510" s="3">
        <v>0</v>
      </c>
      <c r="G2510" s="3">
        <v>28</v>
      </c>
      <c r="H2510" s="3">
        <v>41</v>
      </c>
      <c r="J2510" s="4"/>
      <c r="K2510" s="20"/>
      <c r="L2510" s="3"/>
      <c r="M2510" s="42"/>
      <c r="N2510" s="42"/>
    </row>
    <row r="2511" spans="2:14" ht="32.1" customHeight="1" x14ac:dyDescent="0.25">
      <c r="B2511" s="44" t="str">
        <f>_xlfn.CONCAT( VLOOKUP(tbGemLevels[[#This Row],[Name]],tbGems[],MATCH("Prefix",tbGems[#Headers],0),FALSE),".",tbGemLevels[[#This Row],[Level]]," ",tbGemLevels[[#This Row],[Name]])</f>
        <v>6.14.191.3 Frostbite</v>
      </c>
      <c r="C2511" s="2" t="s">
        <v>905</v>
      </c>
      <c r="D2511" s="3">
        <v>3</v>
      </c>
      <c r="E2511" s="3">
        <v>30</v>
      </c>
      <c r="F2511" s="3">
        <v>0</v>
      </c>
      <c r="G2511" s="3">
        <v>31</v>
      </c>
      <c r="H2511" s="3">
        <v>45</v>
      </c>
      <c r="J2511" s="4"/>
      <c r="K2511" s="20"/>
      <c r="L2511" s="3"/>
      <c r="M2511" s="42"/>
      <c r="N2511" s="42"/>
    </row>
    <row r="2512" spans="2:14" ht="32.1" customHeight="1" x14ac:dyDescent="0.25">
      <c r="B2512" s="44" t="str">
        <f>_xlfn.CONCAT( VLOOKUP(tbGemLevels[[#This Row],[Name]],tbGems[],MATCH("Prefix",tbGems[#Headers],0),FALSE),".",tbGemLevels[[#This Row],[Level]]," ",tbGemLevels[[#This Row],[Name]])</f>
        <v>6.14.191.4 Frostbite</v>
      </c>
      <c r="C2512" s="2" t="s">
        <v>905</v>
      </c>
      <c r="D2512" s="3">
        <v>4</v>
      </c>
      <c r="E2512" s="3">
        <v>33</v>
      </c>
      <c r="F2512" s="3">
        <v>0</v>
      </c>
      <c r="G2512" s="3">
        <v>34</v>
      </c>
      <c r="H2512" s="3">
        <v>49</v>
      </c>
      <c r="J2512" s="4"/>
      <c r="K2512" s="20"/>
      <c r="L2512" s="3"/>
      <c r="M2512" s="42"/>
      <c r="N2512" s="42"/>
    </row>
    <row r="2513" spans="2:14" ht="32.1" customHeight="1" x14ac:dyDescent="0.25">
      <c r="B2513" s="44" t="str">
        <f>_xlfn.CONCAT( VLOOKUP(tbGemLevels[[#This Row],[Name]],tbGems[],MATCH("Prefix",tbGems[#Headers],0),FALSE),".",tbGemLevels[[#This Row],[Level]]," ",tbGemLevels[[#This Row],[Name]])</f>
        <v>6.14.191.5 Frostbite</v>
      </c>
      <c r="C2513" s="2" t="s">
        <v>905</v>
      </c>
      <c r="D2513" s="3">
        <v>5</v>
      </c>
      <c r="E2513" s="3">
        <v>36</v>
      </c>
      <c r="F2513" s="3">
        <v>0</v>
      </c>
      <c r="G2513" s="3">
        <v>36</v>
      </c>
      <c r="H2513" s="3">
        <v>52</v>
      </c>
      <c r="J2513" s="4"/>
      <c r="K2513" s="20"/>
      <c r="L2513" s="3"/>
      <c r="M2513" s="42"/>
      <c r="N2513" s="42"/>
    </row>
    <row r="2514" spans="2:14" ht="32.1" customHeight="1" x14ac:dyDescent="0.25">
      <c r="B2514" s="44" t="str">
        <f>_xlfn.CONCAT( VLOOKUP(tbGemLevels[[#This Row],[Name]],tbGems[],MATCH("Prefix",tbGems[#Headers],0),FALSE),".",tbGemLevels[[#This Row],[Level]]," ",tbGemLevels[[#This Row],[Name]])</f>
        <v>6.14.191.6 Frostbite</v>
      </c>
      <c r="C2514" s="2" t="s">
        <v>905</v>
      </c>
      <c r="D2514" s="3">
        <v>6</v>
      </c>
      <c r="E2514" s="3">
        <v>39</v>
      </c>
      <c r="F2514" s="3">
        <v>0</v>
      </c>
      <c r="G2514" s="3">
        <v>39</v>
      </c>
      <c r="H2514" s="3">
        <v>56</v>
      </c>
      <c r="J2514" s="4"/>
      <c r="K2514" s="20"/>
      <c r="L2514" s="3"/>
      <c r="M2514" s="42"/>
      <c r="N2514" s="42"/>
    </row>
    <row r="2515" spans="2:14" ht="32.1" customHeight="1" x14ac:dyDescent="0.25">
      <c r="B2515" s="44" t="str">
        <f>_xlfn.CONCAT( VLOOKUP(tbGemLevels[[#This Row],[Name]],tbGems[],MATCH("Prefix",tbGems[#Headers],0),FALSE),".",tbGemLevels[[#This Row],[Level]]," ",tbGemLevels[[#This Row],[Name]])</f>
        <v>6.14.191.7 Frostbite</v>
      </c>
      <c r="C2515" s="2" t="s">
        <v>905</v>
      </c>
      <c r="D2515" s="3">
        <v>7</v>
      </c>
      <c r="E2515" s="3">
        <v>42</v>
      </c>
      <c r="F2515" s="3">
        <v>0</v>
      </c>
      <c r="G2515" s="3">
        <v>42</v>
      </c>
      <c r="H2515" s="3">
        <v>60</v>
      </c>
      <c r="J2515" s="4"/>
      <c r="K2515" s="20"/>
      <c r="L2515" s="3"/>
      <c r="M2515" s="42"/>
      <c r="N2515" s="42"/>
    </row>
    <row r="2516" spans="2:14" ht="32.1" customHeight="1" x14ac:dyDescent="0.25">
      <c r="B2516" s="44" t="str">
        <f>_xlfn.CONCAT( VLOOKUP(tbGemLevels[[#This Row],[Name]],tbGems[],MATCH("Prefix",tbGems[#Headers],0),FALSE),".",tbGemLevels[[#This Row],[Level]]," ",tbGemLevels[[#This Row],[Name]])</f>
        <v>6.14.191.8 Frostbite</v>
      </c>
      <c r="C2516" s="2" t="s">
        <v>905</v>
      </c>
      <c r="D2516" s="3">
        <v>8</v>
      </c>
      <c r="E2516" s="3">
        <v>45</v>
      </c>
      <c r="F2516" s="3">
        <v>0</v>
      </c>
      <c r="G2516" s="3">
        <v>45</v>
      </c>
      <c r="H2516" s="3">
        <v>64</v>
      </c>
      <c r="J2516" s="4"/>
      <c r="K2516" s="20"/>
      <c r="L2516" s="3"/>
      <c r="M2516" s="42"/>
      <c r="N2516" s="42"/>
    </row>
    <row r="2517" spans="2:14" ht="32.1" customHeight="1" x14ac:dyDescent="0.25">
      <c r="B2517" s="44" t="str">
        <f>_xlfn.CONCAT( VLOOKUP(tbGemLevels[[#This Row],[Name]],tbGems[],MATCH("Prefix",tbGems[#Headers],0),FALSE),".",tbGemLevels[[#This Row],[Level]]," ",tbGemLevels[[#This Row],[Name]])</f>
        <v>6.14.191.9 Frostbite</v>
      </c>
      <c r="C2517" s="2" t="s">
        <v>905</v>
      </c>
      <c r="D2517" s="3">
        <v>9</v>
      </c>
      <c r="E2517" s="3">
        <v>48</v>
      </c>
      <c r="F2517" s="3">
        <v>0</v>
      </c>
      <c r="G2517" s="3">
        <v>48</v>
      </c>
      <c r="H2517" s="3">
        <v>68</v>
      </c>
      <c r="J2517" s="4"/>
      <c r="K2517" s="20"/>
      <c r="L2517" s="3"/>
      <c r="M2517" s="42"/>
      <c r="N2517" s="42"/>
    </row>
    <row r="2518" spans="2:14" ht="32.1" customHeight="1" x14ac:dyDescent="0.25">
      <c r="B2518" s="44" t="str">
        <f>_xlfn.CONCAT( VLOOKUP(tbGemLevels[[#This Row],[Name]],tbGems[],MATCH("Prefix",tbGems[#Headers],0),FALSE),".",tbGemLevels[[#This Row],[Level]]," ",tbGemLevels[[#This Row],[Name]])</f>
        <v>6.14.191.10 Frostbite</v>
      </c>
      <c r="C2518" s="2" t="s">
        <v>905</v>
      </c>
      <c r="D2518" s="3">
        <v>10</v>
      </c>
      <c r="E2518" s="3">
        <v>50</v>
      </c>
      <c r="F2518" s="3">
        <v>0</v>
      </c>
      <c r="G2518" s="3">
        <v>49</v>
      </c>
      <c r="H2518" s="3">
        <v>71</v>
      </c>
      <c r="J2518" s="4"/>
      <c r="K2518" s="20"/>
      <c r="L2518" s="3"/>
      <c r="M2518" s="42"/>
      <c r="N2518" s="42"/>
    </row>
    <row r="2519" spans="2:14" ht="32.1" customHeight="1" x14ac:dyDescent="0.25">
      <c r="B2519" s="44" t="str">
        <f>_xlfn.CONCAT( VLOOKUP(tbGemLevels[[#This Row],[Name]],tbGems[],MATCH("Prefix",tbGems[#Headers],0),FALSE),".",tbGemLevels[[#This Row],[Level]]," ",tbGemLevels[[#This Row],[Name]])</f>
        <v>6.14.191.11 Frostbite</v>
      </c>
      <c r="C2519" s="2" t="s">
        <v>905</v>
      </c>
      <c r="D2519" s="3">
        <v>11</v>
      </c>
      <c r="E2519" s="3">
        <v>52</v>
      </c>
      <c r="F2519" s="3">
        <v>0</v>
      </c>
      <c r="G2519" s="3">
        <v>51</v>
      </c>
      <c r="H2519" s="3">
        <v>74</v>
      </c>
      <c r="J2519" s="4"/>
      <c r="K2519" s="20"/>
      <c r="L2519" s="3"/>
      <c r="M2519" s="42"/>
      <c r="N2519" s="42"/>
    </row>
    <row r="2520" spans="2:14" ht="32.1" customHeight="1" x14ac:dyDescent="0.25">
      <c r="B2520" s="44" t="str">
        <f>_xlfn.CONCAT( VLOOKUP(tbGemLevels[[#This Row],[Name]],tbGems[],MATCH("Prefix",tbGems[#Headers],0),FALSE),".",tbGemLevels[[#This Row],[Level]]," ",tbGemLevels[[#This Row],[Name]])</f>
        <v>6.14.191.12 Frostbite</v>
      </c>
      <c r="C2520" s="2" t="s">
        <v>905</v>
      </c>
      <c r="D2520" s="3">
        <v>12</v>
      </c>
      <c r="E2520" s="3">
        <v>54</v>
      </c>
      <c r="F2520" s="3">
        <v>0</v>
      </c>
      <c r="G2520" s="3">
        <v>53</v>
      </c>
      <c r="H2520" s="3">
        <v>76</v>
      </c>
      <c r="J2520" s="4"/>
      <c r="K2520" s="20"/>
      <c r="L2520" s="3"/>
      <c r="M2520" s="42"/>
      <c r="N2520" s="42"/>
    </row>
    <row r="2521" spans="2:14" ht="32.1" customHeight="1" x14ac:dyDescent="0.25">
      <c r="B2521" s="44" t="str">
        <f>_xlfn.CONCAT( VLOOKUP(tbGemLevels[[#This Row],[Name]],tbGems[],MATCH("Prefix",tbGems[#Headers],0),FALSE),".",tbGemLevels[[#This Row],[Level]]," ",tbGemLevels[[#This Row],[Name]])</f>
        <v>6.14.191.13 Frostbite</v>
      </c>
      <c r="C2521" s="2" t="s">
        <v>905</v>
      </c>
      <c r="D2521" s="3">
        <v>13</v>
      </c>
      <c r="E2521" s="3">
        <v>56</v>
      </c>
      <c r="F2521" s="3">
        <v>0</v>
      </c>
      <c r="G2521" s="3">
        <v>55</v>
      </c>
      <c r="H2521" s="3">
        <v>79</v>
      </c>
      <c r="J2521" s="4"/>
      <c r="K2521" s="20"/>
      <c r="L2521" s="3"/>
      <c r="M2521" s="42"/>
      <c r="N2521" s="42"/>
    </row>
    <row r="2522" spans="2:14" ht="32.1" customHeight="1" x14ac:dyDescent="0.25">
      <c r="B2522" s="44" t="str">
        <f>_xlfn.CONCAT( VLOOKUP(tbGemLevels[[#This Row],[Name]],tbGems[],MATCH("Prefix",tbGems[#Headers],0),FALSE),".",tbGemLevels[[#This Row],[Level]]," ",tbGemLevels[[#This Row],[Name]])</f>
        <v>6.14.191.14 Frostbite</v>
      </c>
      <c r="C2522" s="2" t="s">
        <v>905</v>
      </c>
      <c r="D2522" s="3">
        <v>14</v>
      </c>
      <c r="E2522" s="3">
        <v>58</v>
      </c>
      <c r="F2522" s="3">
        <v>0</v>
      </c>
      <c r="G2522" s="3">
        <v>57</v>
      </c>
      <c r="H2522" s="3">
        <v>82</v>
      </c>
      <c r="J2522" s="4"/>
      <c r="K2522" s="20"/>
      <c r="L2522" s="3"/>
      <c r="M2522" s="42"/>
      <c r="N2522" s="42"/>
    </row>
    <row r="2523" spans="2:14" ht="32.1" customHeight="1" x14ac:dyDescent="0.25">
      <c r="B2523" s="44" t="str">
        <f>_xlfn.CONCAT( VLOOKUP(tbGemLevels[[#This Row],[Name]],tbGems[],MATCH("Prefix",tbGems[#Headers],0),FALSE),".",tbGemLevels[[#This Row],[Level]]," ",tbGemLevels[[#This Row],[Name]])</f>
        <v>6.14.191.15 Frostbite</v>
      </c>
      <c r="C2523" s="2" t="s">
        <v>905</v>
      </c>
      <c r="D2523" s="3">
        <v>15</v>
      </c>
      <c r="E2523" s="3">
        <v>60</v>
      </c>
      <c r="F2523" s="3">
        <v>0</v>
      </c>
      <c r="G2523" s="3">
        <v>59</v>
      </c>
      <c r="H2523" s="3">
        <v>84</v>
      </c>
      <c r="J2523" s="4"/>
      <c r="K2523" s="20"/>
      <c r="L2523" s="3"/>
      <c r="M2523" s="42"/>
      <c r="N2523" s="42"/>
    </row>
    <row r="2524" spans="2:14" ht="32.1" customHeight="1" x14ac:dyDescent="0.25">
      <c r="B2524" s="44" t="str">
        <f>_xlfn.CONCAT( VLOOKUP(tbGemLevels[[#This Row],[Name]],tbGems[],MATCH("Prefix",tbGems[#Headers],0),FALSE),".",tbGemLevels[[#This Row],[Level]]," ",tbGemLevels[[#This Row],[Name]])</f>
        <v>6.14.191.16 Frostbite</v>
      </c>
      <c r="C2524" s="2" t="s">
        <v>905</v>
      </c>
      <c r="D2524" s="3">
        <v>16</v>
      </c>
      <c r="E2524" s="3">
        <v>62</v>
      </c>
      <c r="F2524" s="3">
        <v>0</v>
      </c>
      <c r="G2524" s="3">
        <v>60</v>
      </c>
      <c r="H2524" s="3">
        <v>87</v>
      </c>
      <c r="J2524" s="4"/>
      <c r="K2524" s="20"/>
      <c r="L2524" s="3"/>
      <c r="M2524" s="42"/>
      <c r="N2524" s="42"/>
    </row>
    <row r="2525" spans="2:14" ht="32.1" customHeight="1" x14ac:dyDescent="0.25">
      <c r="B2525" s="44" t="str">
        <f>_xlfn.CONCAT( VLOOKUP(tbGemLevels[[#This Row],[Name]],tbGems[],MATCH("Prefix",tbGems[#Headers],0),FALSE),".",tbGemLevels[[#This Row],[Level]]," ",tbGemLevels[[#This Row],[Name]])</f>
        <v>6.14.191.17 Frostbite</v>
      </c>
      <c r="C2525" s="2" t="s">
        <v>905</v>
      </c>
      <c r="D2525" s="3">
        <v>17</v>
      </c>
      <c r="E2525" s="3">
        <v>64</v>
      </c>
      <c r="F2525" s="3">
        <v>0</v>
      </c>
      <c r="G2525" s="3">
        <v>62</v>
      </c>
      <c r="H2525" s="3">
        <v>90</v>
      </c>
      <c r="J2525" s="4"/>
      <c r="K2525" s="20"/>
      <c r="L2525" s="3"/>
      <c r="M2525" s="42"/>
      <c r="N2525" s="42"/>
    </row>
    <row r="2526" spans="2:14" ht="32.1" customHeight="1" x14ac:dyDescent="0.25">
      <c r="B2526" s="44" t="str">
        <f>_xlfn.CONCAT( VLOOKUP(tbGemLevels[[#This Row],[Name]],tbGems[],MATCH("Prefix",tbGems[#Headers],0),FALSE),".",tbGemLevels[[#This Row],[Level]]," ",tbGemLevels[[#This Row],[Name]])</f>
        <v>6.14.191.18 Frostbite</v>
      </c>
      <c r="C2526" s="2" t="s">
        <v>905</v>
      </c>
      <c r="D2526" s="3">
        <v>18</v>
      </c>
      <c r="E2526" s="3">
        <v>66</v>
      </c>
      <c r="F2526" s="3">
        <v>0</v>
      </c>
      <c r="G2526" s="3">
        <v>64</v>
      </c>
      <c r="H2526" s="3">
        <v>92</v>
      </c>
      <c r="J2526" s="4"/>
      <c r="K2526" s="20"/>
      <c r="L2526" s="3"/>
      <c r="M2526" s="42"/>
      <c r="N2526" s="42"/>
    </row>
    <row r="2527" spans="2:14" ht="32.1" customHeight="1" x14ac:dyDescent="0.25">
      <c r="B2527" s="44" t="str">
        <f>_xlfn.CONCAT( VLOOKUP(tbGemLevels[[#This Row],[Name]],tbGems[],MATCH("Prefix",tbGems[#Headers],0),FALSE),".",tbGemLevels[[#This Row],[Level]]," ",tbGemLevels[[#This Row],[Name]])</f>
        <v>6.14.191.19 Frostbite</v>
      </c>
      <c r="C2527" s="2" t="s">
        <v>905</v>
      </c>
      <c r="D2527" s="3">
        <v>19</v>
      </c>
      <c r="E2527" s="3">
        <v>68</v>
      </c>
      <c r="F2527" s="3">
        <v>0</v>
      </c>
      <c r="G2527" s="3">
        <v>66</v>
      </c>
      <c r="H2527" s="3">
        <v>95</v>
      </c>
      <c r="J2527" s="4"/>
      <c r="K2527" s="20"/>
      <c r="L2527" s="3"/>
      <c r="M2527" s="42"/>
      <c r="N2527" s="42"/>
    </row>
    <row r="2528" spans="2:14" ht="32.1" customHeight="1" x14ac:dyDescent="0.25">
      <c r="B2528" s="44" t="str">
        <f>_xlfn.CONCAT( VLOOKUP(tbGemLevels[[#This Row],[Name]],tbGems[],MATCH("Prefix",tbGems[#Headers],0),FALSE),".",tbGemLevels[[#This Row],[Level]]," ",tbGemLevels[[#This Row],[Name]])</f>
        <v>6.14.191.20 Frostbite</v>
      </c>
      <c r="C2528" s="2" t="s">
        <v>905</v>
      </c>
      <c r="D2528" s="3">
        <v>20</v>
      </c>
      <c r="E2528" s="3">
        <v>70</v>
      </c>
      <c r="F2528" s="3">
        <v>0</v>
      </c>
      <c r="G2528" s="3">
        <v>68</v>
      </c>
      <c r="H2528" s="3">
        <v>98</v>
      </c>
      <c r="J2528" s="4"/>
      <c r="K2528" s="20"/>
      <c r="L2528" s="3"/>
      <c r="M2528" s="42"/>
      <c r="N2528" s="42"/>
    </row>
    <row r="2529" spans="2:14" ht="32.1" customHeight="1" x14ac:dyDescent="0.25">
      <c r="B2529" s="44" t="str">
        <f>_xlfn.CONCAT( VLOOKUP(tbGemLevels[[#This Row],[Name]],tbGems[],MATCH("Prefix",tbGems[#Headers],0),FALSE),".",tbGemLevels[[#This Row],[Level]]," ",tbGemLevels[[#This Row],[Name]])</f>
        <v>6.14.191.21 Frostbite</v>
      </c>
      <c r="C2529" s="2" t="s">
        <v>905</v>
      </c>
      <c r="D2529" s="3">
        <v>21</v>
      </c>
      <c r="E2529" s="3">
        <v>72</v>
      </c>
      <c r="F2529" s="3">
        <v>0</v>
      </c>
      <c r="G2529" s="3">
        <v>70</v>
      </c>
      <c r="H2529" s="3">
        <v>100</v>
      </c>
      <c r="J2529" s="4"/>
      <c r="K2529" s="20"/>
      <c r="L2529" s="3"/>
      <c r="M2529" s="3"/>
      <c r="N2529" s="3"/>
    </row>
    <row r="2530" spans="2:14" ht="32.1" customHeight="1" x14ac:dyDescent="0.25">
      <c r="B2530" s="44" t="str">
        <f>_xlfn.CONCAT( VLOOKUP(tbGemLevels[[#This Row],[Name]],tbGems[],MATCH("Prefix",tbGems[#Headers],0),FALSE),".",tbGemLevels[[#This Row],[Level]]," ",tbGemLevels[[#This Row],[Name]])</f>
        <v>6.14.191.22 Frostbite</v>
      </c>
      <c r="C2530" s="2" t="s">
        <v>905</v>
      </c>
      <c r="D2530" s="3">
        <v>22</v>
      </c>
      <c r="E2530" s="3">
        <v>74</v>
      </c>
      <c r="F2530" s="3">
        <v>0</v>
      </c>
      <c r="G2530" s="3" t="s">
        <v>269</v>
      </c>
      <c r="H2530" s="3" t="s">
        <v>269</v>
      </c>
      <c r="J2530" s="4"/>
      <c r="K2530" s="20"/>
      <c r="L2530" s="3"/>
      <c r="M2530" s="3"/>
      <c r="N2530" s="3"/>
    </row>
    <row r="2531" spans="2:14" ht="32.1" customHeight="1" x14ac:dyDescent="0.25">
      <c r="B2531" s="44" t="str">
        <f>_xlfn.CONCAT( VLOOKUP(tbGemLevels[[#This Row],[Name]],tbGems[],MATCH("Prefix",tbGems[#Headers],0),FALSE),".",tbGemLevels[[#This Row],[Level]]," ",tbGemLevels[[#This Row],[Name]])</f>
        <v>6.14.191.23 Frostbite</v>
      </c>
      <c r="C2531" s="2" t="s">
        <v>905</v>
      </c>
      <c r="D2531" s="3">
        <v>23</v>
      </c>
      <c r="E2531" s="3">
        <v>76</v>
      </c>
      <c r="F2531" s="3">
        <v>0</v>
      </c>
      <c r="G2531" s="3" t="s">
        <v>269</v>
      </c>
      <c r="H2531" s="3" t="s">
        <v>269</v>
      </c>
      <c r="J2531" s="4"/>
      <c r="K2531" s="20"/>
      <c r="L2531" s="3"/>
      <c r="M2531" s="3"/>
      <c r="N2531" s="3"/>
    </row>
    <row r="2532" spans="2:14" ht="32.1" customHeight="1" x14ac:dyDescent="0.25">
      <c r="B2532" s="44" t="str">
        <f>_xlfn.CONCAT( VLOOKUP(tbGemLevels[[#This Row],[Name]],tbGems[],MATCH("Prefix",tbGems[#Headers],0),FALSE),".",tbGemLevels[[#This Row],[Level]]," ",tbGemLevels[[#This Row],[Name]])</f>
        <v>6.14.191.24 Frostbite</v>
      </c>
      <c r="C2532" s="2" t="s">
        <v>905</v>
      </c>
      <c r="D2532" s="3">
        <v>24</v>
      </c>
      <c r="E2532" s="3">
        <v>78</v>
      </c>
      <c r="F2532" s="3">
        <v>0</v>
      </c>
      <c r="G2532" s="3" t="s">
        <v>269</v>
      </c>
      <c r="H2532" s="3" t="s">
        <v>269</v>
      </c>
      <c r="J2532" s="4"/>
      <c r="K2532" s="20"/>
      <c r="L2532" s="3"/>
      <c r="M2532" s="3"/>
      <c r="N2532" s="3"/>
    </row>
    <row r="2533" spans="2:14" ht="32.1" customHeight="1" x14ac:dyDescent="0.25">
      <c r="B2533" s="44" t="str">
        <f>_xlfn.CONCAT( VLOOKUP(tbGemLevels[[#This Row],[Name]],tbGems[],MATCH("Prefix",tbGems[#Headers],0),FALSE),".",tbGemLevels[[#This Row],[Level]]," ",tbGemLevels[[#This Row],[Name]])</f>
        <v>6.14.191.25 Frostbite</v>
      </c>
      <c r="C2533" s="2" t="s">
        <v>905</v>
      </c>
      <c r="D2533" s="3">
        <v>25</v>
      </c>
      <c r="E2533" s="3">
        <v>80</v>
      </c>
      <c r="F2533" s="3">
        <v>0</v>
      </c>
      <c r="G2533" s="3" t="s">
        <v>269</v>
      </c>
      <c r="H2533" s="3" t="s">
        <v>269</v>
      </c>
      <c r="J2533" s="4"/>
      <c r="K2533" s="20"/>
      <c r="L2533" s="3"/>
      <c r="M2533" s="3"/>
      <c r="N2533" s="3"/>
    </row>
    <row r="2534" spans="2:14" ht="32.1" customHeight="1" x14ac:dyDescent="0.25">
      <c r="B2534" s="44" t="str">
        <f>_xlfn.CONCAT( VLOOKUP(tbGemLevels[[#This Row],[Name]],tbGems[],MATCH("Prefix",tbGems[#Headers],0),FALSE),".",tbGemLevels[[#This Row],[Level]]," ",tbGemLevels[[#This Row],[Name]])</f>
        <v>6.14.191.26 Frostbite</v>
      </c>
      <c r="C2534" s="2" t="s">
        <v>905</v>
      </c>
      <c r="D2534" s="3">
        <v>26</v>
      </c>
      <c r="E2534" s="3">
        <v>82</v>
      </c>
      <c r="F2534" s="3">
        <v>0</v>
      </c>
      <c r="G2534" s="3" t="s">
        <v>269</v>
      </c>
      <c r="H2534" s="3" t="s">
        <v>269</v>
      </c>
      <c r="J2534" s="4"/>
      <c r="K2534" s="20"/>
      <c r="L2534" s="3"/>
      <c r="M2534" s="3"/>
      <c r="N2534" s="3"/>
    </row>
    <row r="2535" spans="2:14" ht="32.1" customHeight="1" x14ac:dyDescent="0.25">
      <c r="B2535" s="44" t="str">
        <f>_xlfn.CONCAT( VLOOKUP(tbGemLevels[[#This Row],[Name]],tbGems[],MATCH("Prefix",tbGems[#Headers],0),FALSE),".",tbGemLevels[[#This Row],[Level]]," ",tbGemLevels[[#This Row],[Name]])</f>
        <v>6.14.191.27 Frostbite</v>
      </c>
      <c r="C2535" s="2" t="s">
        <v>905</v>
      </c>
      <c r="D2535" s="3">
        <v>27</v>
      </c>
      <c r="E2535" s="3">
        <v>84</v>
      </c>
      <c r="F2535" s="3">
        <v>0</v>
      </c>
      <c r="G2535" s="3" t="s">
        <v>269</v>
      </c>
      <c r="H2535" s="3" t="s">
        <v>269</v>
      </c>
      <c r="J2535" s="4"/>
      <c r="K2535" s="20"/>
      <c r="L2535" s="3"/>
      <c r="M2535" s="3"/>
      <c r="N2535" s="3"/>
    </row>
    <row r="2536" spans="2:14" ht="32.1" customHeight="1" x14ac:dyDescent="0.25">
      <c r="B2536" s="44" t="str">
        <f>_xlfn.CONCAT( VLOOKUP(tbGemLevels[[#This Row],[Name]],tbGems[],MATCH("Prefix",tbGems[#Headers],0),FALSE),".",tbGemLevels[[#This Row],[Level]]," ",tbGemLevels[[#This Row],[Name]])</f>
        <v>6.14.191.28 Frostbite</v>
      </c>
      <c r="C2536" s="2" t="s">
        <v>905</v>
      </c>
      <c r="D2536" s="3">
        <v>28</v>
      </c>
      <c r="E2536" s="3">
        <v>86</v>
      </c>
      <c r="F2536" s="3">
        <v>0</v>
      </c>
      <c r="G2536" s="3" t="s">
        <v>269</v>
      </c>
      <c r="H2536" s="3" t="s">
        <v>269</v>
      </c>
      <c r="J2536" s="4"/>
      <c r="K2536" s="20"/>
      <c r="L2536" s="3"/>
      <c r="M2536" s="3"/>
      <c r="N2536" s="3"/>
    </row>
    <row r="2537" spans="2:14" ht="32.1" customHeight="1" x14ac:dyDescent="0.25">
      <c r="B2537" s="44" t="str">
        <f>_xlfn.CONCAT( VLOOKUP(tbGemLevels[[#This Row],[Name]],tbGems[],MATCH("Prefix",tbGems[#Headers],0),FALSE),".",tbGemLevels[[#This Row],[Level]]," ",tbGemLevels[[#This Row],[Name]])</f>
        <v>6.14.191.29 Frostbite</v>
      </c>
      <c r="C2537" s="2" t="s">
        <v>905</v>
      </c>
      <c r="D2537" s="3">
        <v>29</v>
      </c>
      <c r="E2537" s="3">
        <v>88</v>
      </c>
      <c r="F2537" s="3">
        <v>0</v>
      </c>
      <c r="G2537" s="3" t="s">
        <v>269</v>
      </c>
      <c r="H2537" s="3" t="s">
        <v>269</v>
      </c>
      <c r="J2537" s="4"/>
      <c r="K2537" s="20"/>
      <c r="L2537" s="3"/>
      <c r="M2537" s="3"/>
      <c r="N2537" s="3"/>
    </row>
    <row r="2538" spans="2:14" ht="32.1" customHeight="1" x14ac:dyDescent="0.25">
      <c r="B2538" s="44" t="str">
        <f>_xlfn.CONCAT( VLOOKUP(tbGemLevels[[#This Row],[Name]],tbGems[],MATCH("Prefix",tbGems[#Headers],0),FALSE),".",tbGemLevels[[#This Row],[Level]]," ",tbGemLevels[[#This Row],[Name]])</f>
        <v>6.14.191.30 Frostbite</v>
      </c>
      <c r="C2538" s="2" t="s">
        <v>905</v>
      </c>
      <c r="D2538" s="3">
        <v>30</v>
      </c>
      <c r="E2538" s="3">
        <v>90</v>
      </c>
      <c r="F2538" s="3">
        <v>0</v>
      </c>
      <c r="G2538" s="3" t="s">
        <v>269</v>
      </c>
      <c r="H2538" s="3" t="s">
        <v>269</v>
      </c>
      <c r="J2538" s="4"/>
      <c r="K2538" s="20"/>
      <c r="L2538" s="3"/>
      <c r="M2538" s="3"/>
      <c r="N2538" s="3"/>
    </row>
    <row r="2539" spans="2:14" ht="32.1" customHeight="1" x14ac:dyDescent="0.25">
      <c r="B2539" s="44" t="str">
        <f>_xlfn.CONCAT( VLOOKUP(tbGemLevels[[#This Row],[Name]],tbGems[],MATCH("Prefix",tbGems[#Headers],0),FALSE),".",tbGemLevels[[#This Row],[Level]]," ",tbGemLevels[[#This Row],[Name]])</f>
        <v>6.14.191.31 Frostbite</v>
      </c>
      <c r="C2539" s="2" t="s">
        <v>905</v>
      </c>
      <c r="D2539" s="3">
        <v>31</v>
      </c>
      <c r="E2539" s="3">
        <v>91</v>
      </c>
      <c r="F2539" s="3">
        <v>0</v>
      </c>
      <c r="G2539" s="3" t="s">
        <v>269</v>
      </c>
      <c r="H2539" s="3" t="s">
        <v>269</v>
      </c>
      <c r="J2539" s="4"/>
      <c r="K2539" s="20"/>
      <c r="L2539" s="3"/>
      <c r="M2539" s="3"/>
      <c r="N2539" s="3"/>
    </row>
    <row r="2540" spans="2:14" ht="32.1" customHeight="1" x14ac:dyDescent="0.25">
      <c r="B2540" s="44" t="str">
        <f>_xlfn.CONCAT( VLOOKUP(tbGemLevels[[#This Row],[Name]],tbGems[],MATCH("Prefix",tbGems[#Headers],0),FALSE),".",tbGemLevels[[#This Row],[Level]]," ",tbGemLevels[[#This Row],[Name]])</f>
        <v>6.14.191.32 Frostbite</v>
      </c>
      <c r="C2540" s="2" t="s">
        <v>905</v>
      </c>
      <c r="D2540" s="3">
        <v>32</v>
      </c>
      <c r="E2540" s="3">
        <v>92</v>
      </c>
      <c r="F2540" s="3">
        <v>0</v>
      </c>
      <c r="G2540" s="3" t="s">
        <v>269</v>
      </c>
      <c r="H2540" s="3" t="s">
        <v>269</v>
      </c>
      <c r="J2540" s="4"/>
      <c r="K2540" s="20"/>
      <c r="L2540" s="3"/>
      <c r="M2540" s="3"/>
      <c r="N2540" s="3"/>
    </row>
    <row r="2541" spans="2:14" ht="32.1" customHeight="1" x14ac:dyDescent="0.25">
      <c r="B2541" s="44" t="str">
        <f>_xlfn.CONCAT( VLOOKUP(tbGemLevels[[#This Row],[Name]],tbGems[],MATCH("Prefix",tbGems[#Headers],0),FALSE),".",tbGemLevels[[#This Row],[Level]]," ",tbGemLevels[[#This Row],[Name]])</f>
        <v>6.14.191.33 Frostbite</v>
      </c>
      <c r="C2541" s="2" t="s">
        <v>905</v>
      </c>
      <c r="D2541" s="3">
        <v>33</v>
      </c>
      <c r="E2541" s="3">
        <v>93</v>
      </c>
      <c r="F2541" s="3">
        <v>0</v>
      </c>
      <c r="G2541" s="3" t="s">
        <v>269</v>
      </c>
      <c r="H2541" s="3" t="s">
        <v>269</v>
      </c>
      <c r="J2541" s="4"/>
      <c r="K2541" s="20"/>
      <c r="L2541" s="3"/>
      <c r="M2541" s="3"/>
      <c r="N2541" s="3"/>
    </row>
    <row r="2542" spans="2:14" ht="32.1" customHeight="1" x14ac:dyDescent="0.25">
      <c r="B2542" s="44" t="str">
        <f>_xlfn.CONCAT( VLOOKUP(tbGemLevels[[#This Row],[Name]],tbGems[],MATCH("Prefix",tbGems[#Headers],0),FALSE),".",tbGemLevels[[#This Row],[Level]]," ",tbGemLevels[[#This Row],[Name]])</f>
        <v>6.14.191.34 Frostbite</v>
      </c>
      <c r="C2542" s="2" t="s">
        <v>905</v>
      </c>
      <c r="D2542" s="3">
        <v>34</v>
      </c>
      <c r="E2542" s="3">
        <v>94</v>
      </c>
      <c r="F2542" s="3">
        <v>0</v>
      </c>
      <c r="G2542" s="3" t="s">
        <v>269</v>
      </c>
      <c r="H2542" s="3" t="s">
        <v>269</v>
      </c>
      <c r="J2542" s="4"/>
      <c r="K2542" s="20"/>
      <c r="L2542" s="3"/>
      <c r="M2542" s="3"/>
      <c r="N2542" s="3"/>
    </row>
    <row r="2543" spans="2:14" ht="32.1" customHeight="1" x14ac:dyDescent="0.25">
      <c r="B2543" s="44" t="str">
        <f>_xlfn.CONCAT( VLOOKUP(tbGemLevels[[#This Row],[Name]],tbGems[],MATCH("Prefix",tbGems[#Headers],0),FALSE),".",tbGemLevels[[#This Row],[Level]]," ",tbGemLevels[[#This Row],[Name]])</f>
        <v>6.14.191.35 Frostbite</v>
      </c>
      <c r="C2543" s="2" t="s">
        <v>905</v>
      </c>
      <c r="D2543" s="3">
        <v>35</v>
      </c>
      <c r="E2543" s="3">
        <v>95</v>
      </c>
      <c r="F2543" s="3">
        <v>0</v>
      </c>
      <c r="G2543" s="3" t="s">
        <v>269</v>
      </c>
      <c r="H2543" s="3" t="s">
        <v>269</v>
      </c>
      <c r="J2543" s="4"/>
      <c r="K2543" s="20"/>
      <c r="L2543" s="3"/>
      <c r="M2543" s="3"/>
      <c r="N2543" s="3"/>
    </row>
    <row r="2544" spans="2:14" ht="32.1" customHeight="1" x14ac:dyDescent="0.25">
      <c r="B2544" s="44" t="str">
        <f>_xlfn.CONCAT( VLOOKUP(tbGemLevels[[#This Row],[Name]],tbGems[],MATCH("Prefix",tbGems[#Headers],0),FALSE),".",tbGemLevels[[#This Row],[Level]]," ",tbGemLevels[[#This Row],[Name]])</f>
        <v>6.14.191.36 Frostbite</v>
      </c>
      <c r="C2544" s="2" t="s">
        <v>905</v>
      </c>
      <c r="D2544" s="3">
        <v>36</v>
      </c>
      <c r="E2544" s="3">
        <v>96</v>
      </c>
      <c r="F2544" s="3">
        <v>0</v>
      </c>
      <c r="G2544" s="3" t="s">
        <v>269</v>
      </c>
      <c r="H2544" s="3" t="s">
        <v>269</v>
      </c>
      <c r="J2544" s="4"/>
      <c r="K2544" s="20"/>
      <c r="L2544" s="3"/>
      <c r="M2544" s="3"/>
      <c r="N2544" s="3"/>
    </row>
    <row r="2545" spans="2:14" ht="32.1" customHeight="1" x14ac:dyDescent="0.25">
      <c r="B2545" s="44" t="str">
        <f>_xlfn.CONCAT( VLOOKUP(tbGemLevels[[#This Row],[Name]],tbGems[],MATCH("Prefix",tbGems[#Headers],0),FALSE),".",tbGemLevels[[#This Row],[Level]]," ",tbGemLevels[[#This Row],[Name]])</f>
        <v>6.14.191.37 Frostbite</v>
      </c>
      <c r="C2545" s="2" t="s">
        <v>905</v>
      </c>
      <c r="D2545" s="3">
        <v>37</v>
      </c>
      <c r="E2545" s="3">
        <v>97</v>
      </c>
      <c r="F2545" s="3">
        <v>0</v>
      </c>
      <c r="G2545" s="3" t="s">
        <v>269</v>
      </c>
      <c r="H2545" s="3" t="s">
        <v>269</v>
      </c>
      <c r="J2545" s="4"/>
      <c r="K2545" s="20"/>
      <c r="L2545" s="3"/>
      <c r="M2545" s="3"/>
      <c r="N2545" s="3"/>
    </row>
    <row r="2546" spans="2:14" ht="32.1" customHeight="1" x14ac:dyDescent="0.25">
      <c r="B2546" s="44" t="str">
        <f>_xlfn.CONCAT( VLOOKUP(tbGemLevels[[#This Row],[Name]],tbGems[],MATCH("Prefix",tbGems[#Headers],0),FALSE),".",tbGemLevels[[#This Row],[Level]]," ",tbGemLevels[[#This Row],[Name]])</f>
        <v>6.14.191.38 Frostbite</v>
      </c>
      <c r="C2546" s="2" t="s">
        <v>905</v>
      </c>
      <c r="D2546" s="3">
        <v>38</v>
      </c>
      <c r="E2546" s="3">
        <v>98</v>
      </c>
      <c r="F2546" s="3">
        <v>0</v>
      </c>
      <c r="G2546" s="3" t="s">
        <v>269</v>
      </c>
      <c r="H2546" s="3" t="s">
        <v>269</v>
      </c>
      <c r="J2546" s="4"/>
      <c r="K2546" s="20"/>
      <c r="L2546" s="3"/>
      <c r="M2546" s="3"/>
      <c r="N2546" s="3"/>
    </row>
    <row r="2547" spans="2:14" ht="32.1" customHeight="1" x14ac:dyDescent="0.25">
      <c r="B2547" s="44" t="str">
        <f>_xlfn.CONCAT( VLOOKUP(tbGemLevels[[#This Row],[Name]],tbGems[],MATCH("Prefix",tbGems[#Headers],0),FALSE),".",tbGemLevels[[#This Row],[Level]]," ",tbGemLevels[[#This Row],[Name]])</f>
        <v>6.14.191.39 Frostbite</v>
      </c>
      <c r="C2547" s="2" t="s">
        <v>905</v>
      </c>
      <c r="D2547" s="3">
        <v>39</v>
      </c>
      <c r="E2547" s="3">
        <v>99</v>
      </c>
      <c r="F2547" s="3">
        <v>0</v>
      </c>
      <c r="G2547" s="3" t="s">
        <v>269</v>
      </c>
      <c r="H2547" s="3" t="s">
        <v>269</v>
      </c>
      <c r="J2547" s="4"/>
      <c r="K2547" s="20"/>
      <c r="L2547" s="3"/>
      <c r="M2547" s="3"/>
      <c r="N2547" s="3"/>
    </row>
    <row r="2548" spans="2:14" ht="32.1" customHeight="1" x14ac:dyDescent="0.25">
      <c r="B2548" s="44" t="str">
        <f>_xlfn.CONCAT( VLOOKUP(tbGemLevels[[#This Row],[Name]],tbGems[],MATCH("Prefix",tbGems[#Headers],0),FALSE),".",tbGemLevels[[#This Row],[Level]]," ",tbGemLevels[[#This Row],[Name]])</f>
        <v>6.14.191.40 Frostbite</v>
      </c>
      <c r="C2548" s="2" t="s">
        <v>905</v>
      </c>
      <c r="D2548" s="3">
        <v>40</v>
      </c>
      <c r="E2548" s="3">
        <v>100</v>
      </c>
      <c r="F2548" s="3">
        <v>0</v>
      </c>
      <c r="G2548" s="3" t="s">
        <v>269</v>
      </c>
      <c r="H2548" s="3" t="s">
        <v>269</v>
      </c>
      <c r="J2548" s="4"/>
      <c r="K2548" s="20"/>
      <c r="L2548" s="3"/>
      <c r="M2548" s="3"/>
      <c r="N2548" s="3"/>
    </row>
    <row r="2549" spans="2:14" ht="32.1" customHeight="1" x14ac:dyDescent="0.25">
      <c r="B2549" s="44" t="str">
        <f>_xlfn.CONCAT( VLOOKUP(tbGemLevels[[#This Row],[Name]],tbGems[],MATCH("Prefix",tbGems[#Headers],0),FALSE),".",tbGemLevels[[#This Row],[Level]]," ",tbGemLevels[[#This Row],[Name]])</f>
        <v>6.14.148.1 Elemental Focus Support</v>
      </c>
      <c r="C2549" s="35" t="s">
        <v>273</v>
      </c>
      <c r="D2549" s="3">
        <v>1</v>
      </c>
      <c r="E2549" s="3">
        <v>18</v>
      </c>
      <c r="F2549" s="3">
        <v>0</v>
      </c>
      <c r="G2549" s="3">
        <v>0</v>
      </c>
      <c r="H2549" s="3">
        <v>33</v>
      </c>
      <c r="J2549" s="4"/>
      <c r="K2549" s="3"/>
      <c r="L2549" s="3"/>
      <c r="M2549" s="3"/>
      <c r="N2549" s="3"/>
    </row>
    <row r="2550" spans="2:14" ht="32.1" customHeight="1" x14ac:dyDescent="0.25">
      <c r="B2550" s="44" t="str">
        <f>_xlfn.CONCAT( VLOOKUP(tbGemLevels[[#This Row],[Name]],tbGems[],MATCH("Prefix",tbGems[#Headers],0),FALSE),".",tbGemLevels[[#This Row],[Level]]," ",tbGemLevels[[#This Row],[Name]])</f>
        <v>6.14.148.2 Elemental Focus Support</v>
      </c>
      <c r="C2550" s="35" t="s">
        <v>273</v>
      </c>
      <c r="D2550" s="3">
        <v>2</v>
      </c>
      <c r="E2550" s="3">
        <v>22</v>
      </c>
      <c r="F2550" s="3">
        <v>0</v>
      </c>
      <c r="G2550" s="3">
        <v>0</v>
      </c>
      <c r="H2550" s="3">
        <v>39</v>
      </c>
      <c r="I2550" s="42"/>
      <c r="J2550" s="4"/>
      <c r="K2550" s="3"/>
      <c r="L2550" s="3"/>
      <c r="M2550" s="3"/>
      <c r="N2550" s="3"/>
    </row>
    <row r="2551" spans="2:14" ht="32.1" customHeight="1" x14ac:dyDescent="0.25">
      <c r="B2551" s="44" t="str">
        <f>_xlfn.CONCAT( VLOOKUP(tbGemLevels[[#This Row],[Name]],tbGems[],MATCH("Prefix",tbGems[#Headers],0),FALSE),".",tbGemLevels[[#This Row],[Level]]," ",tbGemLevels[[#This Row],[Name]])</f>
        <v>6.14.148.3 Elemental Focus Support</v>
      </c>
      <c r="C2551" s="35" t="s">
        <v>273</v>
      </c>
      <c r="D2551" s="3">
        <v>3</v>
      </c>
      <c r="E2551" s="3">
        <v>26</v>
      </c>
      <c r="F2551" s="3">
        <v>0</v>
      </c>
      <c r="G2551" s="3">
        <v>0</v>
      </c>
      <c r="H2551" s="3">
        <v>45</v>
      </c>
      <c r="I2551" s="42"/>
      <c r="J2551" s="4"/>
      <c r="K2551" s="3"/>
      <c r="L2551" s="3"/>
      <c r="M2551" s="3"/>
      <c r="N2551" s="3"/>
    </row>
    <row r="2552" spans="2:14" ht="32.1" customHeight="1" x14ac:dyDescent="0.25">
      <c r="B2552" s="44" t="str">
        <f>_xlfn.CONCAT( VLOOKUP(tbGemLevels[[#This Row],[Name]],tbGems[],MATCH("Prefix",tbGems[#Headers],0),FALSE),".",tbGemLevels[[#This Row],[Level]]," ",tbGemLevels[[#This Row],[Name]])</f>
        <v>6.14.148.4 Elemental Focus Support</v>
      </c>
      <c r="C2552" s="35" t="s">
        <v>273</v>
      </c>
      <c r="D2552" s="3">
        <v>4</v>
      </c>
      <c r="E2552" s="3">
        <v>29</v>
      </c>
      <c r="F2552" s="3">
        <v>0</v>
      </c>
      <c r="G2552" s="3">
        <v>0</v>
      </c>
      <c r="H2552" s="3">
        <v>49</v>
      </c>
      <c r="I2552" s="42"/>
      <c r="J2552" s="4"/>
      <c r="K2552" s="3"/>
      <c r="L2552" s="3"/>
      <c r="M2552" s="3"/>
      <c r="N2552" s="3"/>
    </row>
    <row r="2553" spans="2:14" ht="32.1" customHeight="1" x14ac:dyDescent="0.25">
      <c r="B2553" s="44" t="str">
        <f>_xlfn.CONCAT( VLOOKUP(tbGemLevels[[#This Row],[Name]],tbGems[],MATCH("Prefix",tbGems[#Headers],0),FALSE),".",tbGemLevels[[#This Row],[Level]]," ",tbGemLevels[[#This Row],[Name]])</f>
        <v>6.14.148.5 Elemental Focus Support</v>
      </c>
      <c r="C2553" s="35" t="s">
        <v>273</v>
      </c>
      <c r="D2553" s="3">
        <v>5</v>
      </c>
      <c r="E2553" s="3">
        <v>32</v>
      </c>
      <c r="F2553" s="3">
        <v>0</v>
      </c>
      <c r="G2553" s="3">
        <v>0</v>
      </c>
      <c r="H2553" s="3">
        <v>54</v>
      </c>
      <c r="I2553" s="42"/>
      <c r="J2553" s="4"/>
      <c r="K2553" s="3"/>
      <c r="L2553" s="3"/>
      <c r="M2553" s="3"/>
      <c r="N2553" s="3"/>
    </row>
    <row r="2554" spans="2:14" ht="32.1" customHeight="1" x14ac:dyDescent="0.25">
      <c r="B2554" s="44" t="str">
        <f>_xlfn.CONCAT( VLOOKUP(tbGemLevels[[#This Row],[Name]],tbGems[],MATCH("Prefix",tbGems[#Headers],0),FALSE),".",tbGemLevels[[#This Row],[Level]]," ",tbGemLevels[[#This Row],[Name]])</f>
        <v>6.14.148.6 Elemental Focus Support</v>
      </c>
      <c r="C2554" s="35" t="s">
        <v>273</v>
      </c>
      <c r="D2554" s="3">
        <v>6</v>
      </c>
      <c r="E2554" s="3">
        <v>35</v>
      </c>
      <c r="F2554" s="3">
        <v>0</v>
      </c>
      <c r="G2554" s="3">
        <v>0</v>
      </c>
      <c r="H2554" s="3">
        <v>58</v>
      </c>
      <c r="I2554" s="42"/>
      <c r="J2554" s="4"/>
      <c r="K2554" s="3"/>
      <c r="L2554" s="3"/>
      <c r="M2554" s="3"/>
      <c r="N2554" s="3"/>
    </row>
    <row r="2555" spans="2:14" ht="32.1" customHeight="1" x14ac:dyDescent="0.25">
      <c r="B2555" s="44" t="str">
        <f>_xlfn.CONCAT( VLOOKUP(tbGemLevels[[#This Row],[Name]],tbGems[],MATCH("Prefix",tbGems[#Headers],0),FALSE),".",tbGemLevels[[#This Row],[Level]]," ",tbGemLevels[[#This Row],[Name]])</f>
        <v>6.14.148.7 Elemental Focus Support</v>
      </c>
      <c r="C2555" s="35" t="s">
        <v>273</v>
      </c>
      <c r="D2555" s="3">
        <v>7</v>
      </c>
      <c r="E2555" s="3">
        <v>38</v>
      </c>
      <c r="F2555" s="3">
        <v>0</v>
      </c>
      <c r="G2555" s="3">
        <v>0</v>
      </c>
      <c r="H2555" s="3">
        <v>63</v>
      </c>
      <c r="I2555" s="42"/>
      <c r="J2555" s="4"/>
      <c r="K2555" s="3"/>
      <c r="L2555" s="3"/>
      <c r="M2555" s="3"/>
      <c r="N2555" s="3"/>
    </row>
    <row r="2556" spans="2:14" ht="32.1" customHeight="1" x14ac:dyDescent="0.25">
      <c r="B2556" s="44" t="str">
        <f>_xlfn.CONCAT( VLOOKUP(tbGemLevels[[#This Row],[Name]],tbGems[],MATCH("Prefix",tbGems[#Headers],0),FALSE),".",tbGemLevels[[#This Row],[Level]]," ",tbGemLevels[[#This Row],[Name]])</f>
        <v>6.14.148.8 Elemental Focus Support</v>
      </c>
      <c r="C2556" s="35" t="s">
        <v>273</v>
      </c>
      <c r="D2556" s="3">
        <v>8</v>
      </c>
      <c r="E2556" s="3">
        <v>41</v>
      </c>
      <c r="F2556" s="3">
        <v>0</v>
      </c>
      <c r="G2556" s="3">
        <v>0</v>
      </c>
      <c r="H2556" s="3">
        <v>67</v>
      </c>
      <c r="I2556" s="42"/>
      <c r="J2556" s="4"/>
      <c r="K2556" s="3"/>
      <c r="L2556" s="3"/>
      <c r="M2556" s="3"/>
      <c r="N2556" s="3"/>
    </row>
    <row r="2557" spans="2:14" ht="32.1" customHeight="1" x14ac:dyDescent="0.25">
      <c r="B2557" s="44" t="str">
        <f>_xlfn.CONCAT( VLOOKUP(tbGemLevels[[#This Row],[Name]],tbGems[],MATCH("Prefix",tbGems[#Headers],0),FALSE),".",tbGemLevels[[#This Row],[Level]]," ",tbGemLevels[[#This Row],[Name]])</f>
        <v>6.14.148.9 Elemental Focus Support</v>
      </c>
      <c r="C2557" s="35" t="s">
        <v>273</v>
      </c>
      <c r="D2557" s="3">
        <v>9</v>
      </c>
      <c r="E2557" s="3">
        <v>44</v>
      </c>
      <c r="F2557" s="3">
        <v>0</v>
      </c>
      <c r="G2557" s="3">
        <v>0</v>
      </c>
      <c r="H2557" s="3">
        <v>72</v>
      </c>
      <c r="I2557" s="42"/>
      <c r="J2557" s="4"/>
      <c r="K2557" s="3"/>
      <c r="L2557" s="3"/>
      <c r="M2557" s="3"/>
      <c r="N2557" s="3"/>
    </row>
    <row r="2558" spans="2:14" ht="32.1" customHeight="1" x14ac:dyDescent="0.25">
      <c r="B2558" s="44" t="str">
        <f>_xlfn.CONCAT( VLOOKUP(tbGemLevels[[#This Row],[Name]],tbGems[],MATCH("Prefix",tbGems[#Headers],0),FALSE),".",tbGemLevels[[#This Row],[Level]]," ",tbGemLevels[[#This Row],[Name]])</f>
        <v>6.14.148.10 Elemental Focus Support</v>
      </c>
      <c r="C2558" s="35" t="s">
        <v>273</v>
      </c>
      <c r="D2558" s="3">
        <v>10</v>
      </c>
      <c r="E2558" s="3">
        <v>47</v>
      </c>
      <c r="F2558" s="3">
        <v>0</v>
      </c>
      <c r="G2558" s="3">
        <v>0</v>
      </c>
      <c r="H2558" s="3">
        <v>76</v>
      </c>
      <c r="I2558" s="42"/>
      <c r="J2558" s="4"/>
      <c r="K2558" s="3"/>
      <c r="L2558" s="3"/>
      <c r="M2558" s="3"/>
      <c r="N2558" s="3"/>
    </row>
    <row r="2559" spans="2:14" ht="32.1" customHeight="1" x14ac:dyDescent="0.25">
      <c r="B2559" s="44" t="str">
        <f>_xlfn.CONCAT( VLOOKUP(tbGemLevels[[#This Row],[Name]],tbGems[],MATCH("Prefix",tbGems[#Headers],0),FALSE),".",tbGemLevels[[#This Row],[Level]]," ",tbGemLevels[[#This Row],[Name]])</f>
        <v>6.14.148.11 Elemental Focus Support</v>
      </c>
      <c r="C2559" s="35" t="s">
        <v>273</v>
      </c>
      <c r="D2559" s="3">
        <v>11</v>
      </c>
      <c r="E2559" s="3">
        <v>50</v>
      </c>
      <c r="F2559" s="3">
        <v>0</v>
      </c>
      <c r="G2559" s="3">
        <v>0</v>
      </c>
      <c r="H2559" s="3">
        <v>81</v>
      </c>
      <c r="I2559" s="42"/>
      <c r="J2559" s="4"/>
      <c r="K2559" s="3"/>
      <c r="L2559" s="3"/>
      <c r="M2559" s="3"/>
      <c r="N2559" s="3"/>
    </row>
    <row r="2560" spans="2:14" ht="32.1" customHeight="1" x14ac:dyDescent="0.25">
      <c r="B2560" s="44" t="str">
        <f>_xlfn.CONCAT( VLOOKUP(tbGemLevels[[#This Row],[Name]],tbGems[],MATCH("Prefix",tbGems[#Headers],0),FALSE),".",tbGemLevels[[#This Row],[Level]]," ",tbGemLevels[[#This Row],[Name]])</f>
        <v>6.14.148.12 Elemental Focus Support</v>
      </c>
      <c r="C2560" s="35" t="s">
        <v>273</v>
      </c>
      <c r="D2560" s="3">
        <v>12</v>
      </c>
      <c r="E2560" s="3">
        <v>53</v>
      </c>
      <c r="F2560" s="3">
        <v>0</v>
      </c>
      <c r="G2560" s="3">
        <v>0</v>
      </c>
      <c r="H2560" s="3">
        <v>85</v>
      </c>
      <c r="I2560" s="42"/>
      <c r="J2560" s="4"/>
      <c r="K2560" s="3"/>
      <c r="L2560" s="3"/>
      <c r="M2560" s="3"/>
      <c r="N2560" s="3"/>
    </row>
    <row r="2561" spans="2:14" ht="32.1" customHeight="1" x14ac:dyDescent="0.25">
      <c r="B2561" s="44" t="str">
        <f>_xlfn.CONCAT( VLOOKUP(tbGemLevels[[#This Row],[Name]],tbGems[],MATCH("Prefix",tbGems[#Headers],0),FALSE),".",tbGemLevels[[#This Row],[Level]]," ",tbGemLevels[[#This Row],[Name]])</f>
        <v>6.14.148.13 Elemental Focus Support</v>
      </c>
      <c r="C2561" s="35" t="s">
        <v>273</v>
      </c>
      <c r="D2561" s="3">
        <v>13</v>
      </c>
      <c r="E2561" s="3">
        <v>56</v>
      </c>
      <c r="F2561" s="3">
        <v>0</v>
      </c>
      <c r="G2561" s="3">
        <v>0</v>
      </c>
      <c r="H2561" s="3">
        <v>90</v>
      </c>
      <c r="I2561" s="42"/>
      <c r="J2561" s="4"/>
      <c r="K2561" s="3"/>
      <c r="L2561" s="3"/>
      <c r="M2561" s="3"/>
      <c r="N2561" s="3"/>
    </row>
    <row r="2562" spans="2:14" ht="32.1" customHeight="1" x14ac:dyDescent="0.25">
      <c r="B2562" s="44" t="str">
        <f>_xlfn.CONCAT( VLOOKUP(tbGemLevels[[#This Row],[Name]],tbGems[],MATCH("Prefix",tbGems[#Headers],0),FALSE),".",tbGemLevels[[#This Row],[Level]]," ",tbGemLevels[[#This Row],[Name]])</f>
        <v>6.14.148.14 Elemental Focus Support</v>
      </c>
      <c r="C2562" s="35" t="s">
        <v>273</v>
      </c>
      <c r="D2562" s="3">
        <v>14</v>
      </c>
      <c r="E2562" s="3">
        <v>58</v>
      </c>
      <c r="F2562" s="3">
        <v>0</v>
      </c>
      <c r="G2562" s="3">
        <v>0</v>
      </c>
      <c r="H2562" s="3">
        <v>93</v>
      </c>
      <c r="I2562" s="42"/>
      <c r="J2562" s="4"/>
      <c r="K2562" s="3"/>
      <c r="L2562" s="3"/>
      <c r="M2562" s="3"/>
      <c r="N2562" s="3"/>
    </row>
    <row r="2563" spans="2:14" ht="32.1" customHeight="1" x14ac:dyDescent="0.25">
      <c r="B2563" s="44" t="str">
        <f>_xlfn.CONCAT( VLOOKUP(tbGemLevels[[#This Row],[Name]],tbGems[],MATCH("Prefix",tbGems[#Headers],0),FALSE),".",tbGemLevels[[#This Row],[Level]]," ",tbGemLevels[[#This Row],[Name]])</f>
        <v>6.14.148.15 Elemental Focus Support</v>
      </c>
      <c r="C2563" s="35" t="s">
        <v>273</v>
      </c>
      <c r="D2563" s="3">
        <v>15</v>
      </c>
      <c r="E2563" s="3">
        <v>60</v>
      </c>
      <c r="F2563" s="3">
        <v>0</v>
      </c>
      <c r="G2563" s="3">
        <v>0</v>
      </c>
      <c r="H2563" s="3">
        <v>96</v>
      </c>
      <c r="I2563" s="42"/>
      <c r="J2563" s="4"/>
      <c r="K2563" s="3"/>
      <c r="L2563" s="3"/>
      <c r="M2563" s="3"/>
      <c r="N2563" s="3"/>
    </row>
    <row r="2564" spans="2:14" ht="32.1" customHeight="1" x14ac:dyDescent="0.25">
      <c r="B2564" s="44" t="str">
        <f>_xlfn.CONCAT( VLOOKUP(tbGemLevels[[#This Row],[Name]],tbGems[],MATCH("Prefix",tbGems[#Headers],0),FALSE),".",tbGemLevels[[#This Row],[Level]]," ",tbGemLevels[[#This Row],[Name]])</f>
        <v>6.14.148.16 Elemental Focus Support</v>
      </c>
      <c r="C2564" s="35" t="s">
        <v>273</v>
      </c>
      <c r="D2564" s="3">
        <v>16</v>
      </c>
      <c r="E2564" s="3">
        <v>62</v>
      </c>
      <c r="F2564" s="3">
        <v>0</v>
      </c>
      <c r="G2564" s="3">
        <v>0</v>
      </c>
      <c r="H2564" s="3">
        <v>99</v>
      </c>
      <c r="I2564" s="42"/>
      <c r="J2564" s="4"/>
      <c r="K2564" s="3"/>
      <c r="L2564" s="3"/>
      <c r="M2564" s="3"/>
      <c r="N2564" s="3"/>
    </row>
    <row r="2565" spans="2:14" ht="32.1" customHeight="1" x14ac:dyDescent="0.25">
      <c r="B2565" s="44" t="str">
        <f>_xlfn.CONCAT( VLOOKUP(tbGemLevels[[#This Row],[Name]],tbGems[],MATCH("Prefix",tbGems[#Headers],0),FALSE),".",tbGemLevels[[#This Row],[Level]]," ",tbGemLevels[[#This Row],[Name]])</f>
        <v>6.14.148.17 Elemental Focus Support</v>
      </c>
      <c r="C2565" s="35" t="s">
        <v>273</v>
      </c>
      <c r="D2565" s="3">
        <v>17</v>
      </c>
      <c r="E2565" s="3">
        <v>64</v>
      </c>
      <c r="F2565" s="3">
        <v>0</v>
      </c>
      <c r="G2565" s="3">
        <v>0</v>
      </c>
      <c r="H2565" s="3">
        <v>102</v>
      </c>
      <c r="I2565" s="42"/>
      <c r="J2565" s="4"/>
      <c r="K2565" s="3"/>
      <c r="L2565" s="3"/>
      <c r="M2565" s="3"/>
      <c r="N2565" s="3"/>
    </row>
    <row r="2566" spans="2:14" ht="32.1" customHeight="1" x14ac:dyDescent="0.25">
      <c r="B2566" s="44" t="str">
        <f>_xlfn.CONCAT( VLOOKUP(tbGemLevels[[#This Row],[Name]],tbGems[],MATCH("Prefix",tbGems[#Headers],0),FALSE),".",tbGemLevels[[#This Row],[Level]]," ",tbGemLevels[[#This Row],[Name]])</f>
        <v>6.14.148.18 Elemental Focus Support</v>
      </c>
      <c r="C2566" s="35" t="s">
        <v>273</v>
      </c>
      <c r="D2566" s="3">
        <v>18</v>
      </c>
      <c r="E2566" s="3">
        <v>66</v>
      </c>
      <c r="F2566" s="3">
        <v>0</v>
      </c>
      <c r="G2566" s="3">
        <v>0</v>
      </c>
      <c r="H2566" s="3">
        <v>105</v>
      </c>
      <c r="I2566" s="42"/>
      <c r="J2566" s="4"/>
      <c r="K2566" s="3"/>
      <c r="L2566" s="3"/>
      <c r="M2566" s="3"/>
      <c r="N2566" s="3"/>
    </row>
    <row r="2567" spans="2:14" ht="32.1" customHeight="1" x14ac:dyDescent="0.25">
      <c r="B2567" s="44" t="str">
        <f>_xlfn.CONCAT( VLOOKUP(tbGemLevels[[#This Row],[Name]],tbGems[],MATCH("Prefix",tbGems[#Headers],0),FALSE),".",tbGemLevels[[#This Row],[Level]]," ",tbGemLevels[[#This Row],[Name]])</f>
        <v>6.14.148.19 Elemental Focus Support</v>
      </c>
      <c r="C2567" s="35" t="s">
        <v>273</v>
      </c>
      <c r="D2567" s="3">
        <v>19</v>
      </c>
      <c r="E2567" s="3">
        <v>68</v>
      </c>
      <c r="F2567" s="3">
        <v>0</v>
      </c>
      <c r="G2567" s="3">
        <v>0</v>
      </c>
      <c r="H2567" s="3">
        <v>108</v>
      </c>
      <c r="I2567" s="42"/>
      <c r="J2567" s="4"/>
      <c r="K2567" s="3"/>
      <c r="L2567" s="3"/>
      <c r="M2567" s="3"/>
      <c r="N2567" s="3"/>
    </row>
    <row r="2568" spans="2:14" ht="32.1" customHeight="1" x14ac:dyDescent="0.25">
      <c r="B2568" s="44" t="str">
        <f>_xlfn.CONCAT( VLOOKUP(tbGemLevels[[#This Row],[Name]],tbGems[],MATCH("Prefix",tbGems[#Headers],0),FALSE),".",tbGemLevels[[#This Row],[Level]]," ",tbGemLevels[[#This Row],[Name]])</f>
        <v>6.14.148.20 Elemental Focus Support</v>
      </c>
      <c r="C2568" s="35" t="s">
        <v>273</v>
      </c>
      <c r="D2568" s="3">
        <v>20</v>
      </c>
      <c r="E2568" s="3">
        <v>70</v>
      </c>
      <c r="F2568" s="3">
        <v>0</v>
      </c>
      <c r="G2568" s="3">
        <v>0</v>
      </c>
      <c r="H2568" s="3">
        <v>111</v>
      </c>
      <c r="I2568" s="42"/>
      <c r="J2568" s="4"/>
      <c r="K2568" s="3"/>
      <c r="L2568" s="3"/>
      <c r="M2568" s="3"/>
      <c r="N2568" s="3"/>
    </row>
    <row r="2569" spans="2:14" ht="32.1" customHeight="1" x14ac:dyDescent="0.25">
      <c r="B2569" s="44" t="str">
        <f>_xlfn.CONCAT( VLOOKUP(tbGemLevels[[#This Row],[Name]],tbGems[],MATCH("Prefix",tbGems[#Headers],0),FALSE),".",tbGemLevels[[#This Row],[Level]]," ",tbGemLevels[[#This Row],[Name]])</f>
        <v>6.14.148.21 Elemental Focus Support</v>
      </c>
      <c r="C2569" s="35" t="s">
        <v>273</v>
      </c>
      <c r="D2569" s="3">
        <v>21</v>
      </c>
      <c r="E2569" s="3">
        <v>72</v>
      </c>
      <c r="F2569" s="3">
        <v>0</v>
      </c>
      <c r="G2569" s="3">
        <v>0</v>
      </c>
      <c r="H2569" s="3">
        <v>114</v>
      </c>
      <c r="J2569" s="4"/>
      <c r="K2569" s="3"/>
      <c r="L2569" s="3"/>
      <c r="M2569" s="3"/>
      <c r="N2569" s="3"/>
    </row>
    <row r="2570" spans="2:14" ht="32.1" customHeight="1" x14ac:dyDescent="0.25">
      <c r="B2570" s="44" t="str">
        <f>_xlfn.CONCAT( VLOOKUP(tbGemLevels[[#This Row],[Name]],tbGems[],MATCH("Prefix",tbGems[#Headers],0),FALSE),".",tbGemLevels[[#This Row],[Level]]," ",tbGemLevels[[#This Row],[Name]])</f>
        <v>6.14.148.22 Elemental Focus Support</v>
      </c>
      <c r="C2570" s="35" t="s">
        <v>273</v>
      </c>
      <c r="D2570" s="3">
        <v>22</v>
      </c>
      <c r="E2570" s="3">
        <v>74</v>
      </c>
      <c r="F2570" s="3">
        <v>0</v>
      </c>
      <c r="G2570" s="3">
        <v>0</v>
      </c>
      <c r="H2570" s="3" t="s">
        <v>269</v>
      </c>
      <c r="J2570" s="4"/>
      <c r="K2570" s="3"/>
      <c r="L2570" s="3"/>
      <c r="M2570" s="3"/>
      <c r="N2570" s="3"/>
    </row>
    <row r="2571" spans="2:14" ht="32.1" customHeight="1" x14ac:dyDescent="0.25">
      <c r="B2571" s="44" t="str">
        <f>_xlfn.CONCAT( VLOOKUP(tbGemLevels[[#This Row],[Name]],tbGems[],MATCH("Prefix",tbGems[#Headers],0),FALSE),".",tbGemLevels[[#This Row],[Level]]," ",tbGemLevels[[#This Row],[Name]])</f>
        <v>6.14.148.23 Elemental Focus Support</v>
      </c>
      <c r="C2571" s="35" t="s">
        <v>273</v>
      </c>
      <c r="D2571" s="3">
        <v>23</v>
      </c>
      <c r="E2571" s="3">
        <v>76</v>
      </c>
      <c r="F2571" s="3">
        <v>0</v>
      </c>
      <c r="G2571" s="3">
        <v>0</v>
      </c>
      <c r="H2571" s="3" t="s">
        <v>269</v>
      </c>
      <c r="J2571" s="4"/>
      <c r="K2571" s="3"/>
      <c r="L2571" s="3"/>
      <c r="M2571" s="3"/>
      <c r="N2571" s="3"/>
    </row>
    <row r="2572" spans="2:14" ht="32.1" customHeight="1" x14ac:dyDescent="0.25">
      <c r="B2572" s="44" t="str">
        <f>_xlfn.CONCAT( VLOOKUP(tbGemLevels[[#This Row],[Name]],tbGems[],MATCH("Prefix",tbGems[#Headers],0),FALSE),".",tbGemLevels[[#This Row],[Level]]," ",tbGemLevels[[#This Row],[Name]])</f>
        <v>6.14.148.24 Elemental Focus Support</v>
      </c>
      <c r="C2572" s="35" t="s">
        <v>273</v>
      </c>
      <c r="D2572" s="3">
        <v>24</v>
      </c>
      <c r="E2572" s="3">
        <v>78</v>
      </c>
      <c r="F2572" s="3">
        <v>0</v>
      </c>
      <c r="G2572" s="3">
        <v>0</v>
      </c>
      <c r="H2572" s="3" t="s">
        <v>269</v>
      </c>
      <c r="J2572" s="4"/>
      <c r="K2572" s="3"/>
      <c r="L2572" s="3"/>
      <c r="M2572" s="3"/>
      <c r="N2572" s="3"/>
    </row>
    <row r="2573" spans="2:14" ht="32.1" customHeight="1" x14ac:dyDescent="0.25">
      <c r="B2573" s="44" t="str">
        <f>_xlfn.CONCAT( VLOOKUP(tbGemLevels[[#This Row],[Name]],tbGems[],MATCH("Prefix",tbGems[#Headers],0),FALSE),".",tbGemLevels[[#This Row],[Level]]," ",tbGemLevels[[#This Row],[Name]])</f>
        <v>6.14.148.25 Elemental Focus Support</v>
      </c>
      <c r="C2573" s="35" t="s">
        <v>273</v>
      </c>
      <c r="D2573" s="3">
        <v>25</v>
      </c>
      <c r="E2573" s="3">
        <v>80</v>
      </c>
      <c r="F2573" s="3">
        <v>0</v>
      </c>
      <c r="G2573" s="3">
        <v>0</v>
      </c>
      <c r="H2573" s="3" t="s">
        <v>269</v>
      </c>
      <c r="J2573" s="4"/>
      <c r="K2573" s="3"/>
      <c r="L2573" s="3"/>
      <c r="M2573" s="3"/>
      <c r="N2573" s="3"/>
    </row>
    <row r="2574" spans="2:14" ht="32.1" customHeight="1" x14ac:dyDescent="0.25">
      <c r="B2574" s="44" t="str">
        <f>_xlfn.CONCAT( VLOOKUP(tbGemLevels[[#This Row],[Name]],tbGems[],MATCH("Prefix",tbGems[#Headers],0),FALSE),".",tbGemLevels[[#This Row],[Level]]," ",tbGemLevels[[#This Row],[Name]])</f>
        <v>6.14.148.26 Elemental Focus Support</v>
      </c>
      <c r="C2574" s="35" t="s">
        <v>273</v>
      </c>
      <c r="D2574" s="3">
        <v>26</v>
      </c>
      <c r="E2574" s="3">
        <v>82</v>
      </c>
      <c r="F2574" s="3">
        <v>0</v>
      </c>
      <c r="G2574" s="3">
        <v>0</v>
      </c>
      <c r="H2574" s="3" t="s">
        <v>269</v>
      </c>
      <c r="J2574" s="4"/>
      <c r="K2574" s="3"/>
      <c r="L2574" s="3"/>
      <c r="M2574" s="3"/>
      <c r="N2574" s="3"/>
    </row>
    <row r="2575" spans="2:14" ht="32.1" customHeight="1" x14ac:dyDescent="0.25">
      <c r="B2575" s="44" t="str">
        <f>_xlfn.CONCAT( VLOOKUP(tbGemLevels[[#This Row],[Name]],tbGems[],MATCH("Prefix",tbGems[#Headers],0),FALSE),".",tbGemLevels[[#This Row],[Level]]," ",tbGemLevels[[#This Row],[Name]])</f>
        <v>6.14.148.27 Elemental Focus Support</v>
      </c>
      <c r="C2575" s="35" t="s">
        <v>273</v>
      </c>
      <c r="D2575" s="3">
        <v>27</v>
      </c>
      <c r="E2575" s="3">
        <v>84</v>
      </c>
      <c r="F2575" s="3">
        <v>0</v>
      </c>
      <c r="G2575" s="3">
        <v>0</v>
      </c>
      <c r="H2575" s="3" t="s">
        <v>269</v>
      </c>
      <c r="J2575" s="4"/>
      <c r="K2575" s="3"/>
      <c r="L2575" s="3"/>
      <c r="M2575" s="3"/>
      <c r="N2575" s="3"/>
    </row>
    <row r="2576" spans="2:14" ht="32.1" customHeight="1" x14ac:dyDescent="0.25">
      <c r="B2576" s="44" t="str">
        <f>_xlfn.CONCAT( VLOOKUP(tbGemLevels[[#This Row],[Name]],tbGems[],MATCH("Prefix",tbGems[#Headers],0),FALSE),".",tbGemLevels[[#This Row],[Level]]," ",tbGemLevels[[#This Row],[Name]])</f>
        <v>6.14.148.28 Elemental Focus Support</v>
      </c>
      <c r="C2576" s="35" t="s">
        <v>273</v>
      </c>
      <c r="D2576" s="3">
        <v>28</v>
      </c>
      <c r="E2576" s="3">
        <v>86</v>
      </c>
      <c r="F2576" s="3">
        <v>0</v>
      </c>
      <c r="G2576" s="3">
        <v>0</v>
      </c>
      <c r="H2576" s="3" t="s">
        <v>269</v>
      </c>
      <c r="J2576" s="4"/>
      <c r="K2576" s="3"/>
      <c r="L2576" s="3"/>
      <c r="M2576" s="3"/>
      <c r="N2576" s="3"/>
    </row>
    <row r="2577" spans="2:14" ht="32.1" customHeight="1" x14ac:dyDescent="0.25">
      <c r="B2577" s="44" t="str">
        <f>_xlfn.CONCAT( VLOOKUP(tbGemLevels[[#This Row],[Name]],tbGems[],MATCH("Prefix",tbGems[#Headers],0),FALSE),".",tbGemLevels[[#This Row],[Level]]," ",tbGemLevels[[#This Row],[Name]])</f>
        <v>6.14.148.29 Elemental Focus Support</v>
      </c>
      <c r="C2577" s="35" t="s">
        <v>273</v>
      </c>
      <c r="D2577" s="3">
        <v>29</v>
      </c>
      <c r="E2577" s="3">
        <v>88</v>
      </c>
      <c r="F2577" s="3">
        <v>0</v>
      </c>
      <c r="G2577" s="3">
        <v>0</v>
      </c>
      <c r="H2577" s="3" t="s">
        <v>269</v>
      </c>
      <c r="J2577" s="4"/>
      <c r="K2577" s="3"/>
      <c r="L2577" s="3"/>
      <c r="M2577" s="3"/>
      <c r="N2577" s="3"/>
    </row>
    <row r="2578" spans="2:14" ht="32.1" customHeight="1" x14ac:dyDescent="0.25">
      <c r="B2578" s="44" t="str">
        <f>_xlfn.CONCAT( VLOOKUP(tbGemLevels[[#This Row],[Name]],tbGems[],MATCH("Prefix",tbGems[#Headers],0),FALSE),".",tbGemLevels[[#This Row],[Level]]," ",tbGemLevels[[#This Row],[Name]])</f>
        <v>6.14.148.30 Elemental Focus Support</v>
      </c>
      <c r="C2578" s="35" t="s">
        <v>273</v>
      </c>
      <c r="D2578" s="3">
        <v>30</v>
      </c>
      <c r="E2578" s="3">
        <v>90</v>
      </c>
      <c r="F2578" s="3">
        <v>0</v>
      </c>
      <c r="G2578" s="3">
        <v>0</v>
      </c>
      <c r="H2578" s="3" t="s">
        <v>269</v>
      </c>
      <c r="J2578" s="4"/>
      <c r="K2578" s="3"/>
      <c r="L2578" s="3"/>
      <c r="M2578" s="3"/>
      <c r="N2578" s="3"/>
    </row>
    <row r="2579" spans="2:14" ht="32.1" customHeight="1" x14ac:dyDescent="0.25">
      <c r="B2579" s="44" t="str">
        <f>_xlfn.CONCAT( VLOOKUP(tbGemLevels[[#This Row],[Name]],tbGems[],MATCH("Prefix",tbGems[#Headers],0),FALSE),".",tbGemLevels[[#This Row],[Level]]," ",tbGemLevels[[#This Row],[Name]])</f>
        <v>6.14.148.31 Elemental Focus Support</v>
      </c>
      <c r="C2579" s="35" t="s">
        <v>273</v>
      </c>
      <c r="D2579" s="3">
        <v>31</v>
      </c>
      <c r="E2579" s="3">
        <v>91</v>
      </c>
      <c r="F2579" s="3">
        <v>0</v>
      </c>
      <c r="G2579" s="3">
        <v>0</v>
      </c>
      <c r="H2579" s="3" t="s">
        <v>269</v>
      </c>
      <c r="J2579" s="4"/>
      <c r="K2579" s="3"/>
      <c r="L2579" s="3"/>
      <c r="M2579" s="3"/>
      <c r="N2579" s="3"/>
    </row>
    <row r="2580" spans="2:14" ht="32.1" customHeight="1" x14ac:dyDescent="0.25">
      <c r="B2580" s="44" t="str">
        <f>_xlfn.CONCAT( VLOOKUP(tbGemLevels[[#This Row],[Name]],tbGems[],MATCH("Prefix",tbGems[#Headers],0),FALSE),".",tbGemLevels[[#This Row],[Level]]," ",tbGemLevels[[#This Row],[Name]])</f>
        <v>6.14.148.32 Elemental Focus Support</v>
      </c>
      <c r="C2580" s="35" t="s">
        <v>273</v>
      </c>
      <c r="D2580" s="3">
        <v>32</v>
      </c>
      <c r="E2580" s="3">
        <v>92</v>
      </c>
      <c r="F2580" s="3">
        <v>0</v>
      </c>
      <c r="G2580" s="3">
        <v>0</v>
      </c>
      <c r="H2580" s="3" t="s">
        <v>269</v>
      </c>
      <c r="J2580" s="4"/>
      <c r="K2580" s="3"/>
      <c r="L2580" s="3"/>
      <c r="M2580" s="3"/>
      <c r="N2580" s="3"/>
    </row>
    <row r="2581" spans="2:14" ht="32.1" customHeight="1" x14ac:dyDescent="0.25">
      <c r="B2581" s="44" t="str">
        <f>_xlfn.CONCAT( VLOOKUP(tbGemLevels[[#This Row],[Name]],tbGems[],MATCH("Prefix",tbGems[#Headers],0),FALSE),".",tbGemLevels[[#This Row],[Level]]," ",tbGemLevels[[#This Row],[Name]])</f>
        <v>6.14.148.33 Elemental Focus Support</v>
      </c>
      <c r="C2581" s="35" t="s">
        <v>273</v>
      </c>
      <c r="D2581" s="3">
        <v>33</v>
      </c>
      <c r="E2581" s="3">
        <v>93</v>
      </c>
      <c r="F2581" s="3">
        <v>0</v>
      </c>
      <c r="G2581" s="3">
        <v>0</v>
      </c>
      <c r="H2581" s="3" t="s">
        <v>269</v>
      </c>
      <c r="J2581" s="4"/>
      <c r="K2581" s="3"/>
      <c r="L2581" s="3"/>
      <c r="M2581" s="3"/>
      <c r="N2581" s="3"/>
    </row>
    <row r="2582" spans="2:14" ht="32.1" customHeight="1" x14ac:dyDescent="0.25">
      <c r="B2582" s="44" t="str">
        <f>_xlfn.CONCAT( VLOOKUP(tbGemLevels[[#This Row],[Name]],tbGems[],MATCH("Prefix",tbGems[#Headers],0),FALSE),".",tbGemLevels[[#This Row],[Level]]," ",tbGemLevels[[#This Row],[Name]])</f>
        <v>6.14.148.34 Elemental Focus Support</v>
      </c>
      <c r="C2582" s="35" t="s">
        <v>273</v>
      </c>
      <c r="D2582" s="3">
        <v>34</v>
      </c>
      <c r="E2582" s="3">
        <v>94</v>
      </c>
      <c r="F2582" s="3">
        <v>0</v>
      </c>
      <c r="G2582" s="3">
        <v>0</v>
      </c>
      <c r="H2582" s="3" t="s">
        <v>269</v>
      </c>
      <c r="J2582" s="4"/>
      <c r="K2582" s="3"/>
      <c r="L2582" s="3"/>
      <c r="M2582" s="3"/>
      <c r="N2582" s="3"/>
    </row>
    <row r="2583" spans="2:14" ht="32.1" customHeight="1" x14ac:dyDescent="0.25">
      <c r="B2583" s="44" t="str">
        <f>_xlfn.CONCAT( VLOOKUP(tbGemLevels[[#This Row],[Name]],tbGems[],MATCH("Prefix",tbGems[#Headers],0),FALSE),".",tbGemLevels[[#This Row],[Level]]," ",tbGemLevels[[#This Row],[Name]])</f>
        <v>6.14.148.35 Elemental Focus Support</v>
      </c>
      <c r="C2583" s="35" t="s">
        <v>273</v>
      </c>
      <c r="D2583" s="3">
        <v>35</v>
      </c>
      <c r="E2583" s="3">
        <v>95</v>
      </c>
      <c r="F2583" s="3">
        <v>0</v>
      </c>
      <c r="G2583" s="3">
        <v>0</v>
      </c>
      <c r="H2583" s="3" t="s">
        <v>269</v>
      </c>
      <c r="J2583" s="4"/>
      <c r="K2583" s="3"/>
      <c r="L2583" s="3"/>
      <c r="M2583" s="3"/>
      <c r="N2583" s="3"/>
    </row>
    <row r="2584" spans="2:14" ht="32.1" customHeight="1" x14ac:dyDescent="0.25">
      <c r="B2584" s="44" t="str">
        <f>_xlfn.CONCAT( VLOOKUP(tbGemLevels[[#This Row],[Name]],tbGems[],MATCH("Prefix",tbGems[#Headers],0),FALSE),".",tbGemLevels[[#This Row],[Level]]," ",tbGemLevels[[#This Row],[Name]])</f>
        <v>6.14.148.36 Elemental Focus Support</v>
      </c>
      <c r="C2584" s="35" t="s">
        <v>273</v>
      </c>
      <c r="D2584" s="3">
        <v>36</v>
      </c>
      <c r="E2584" s="3">
        <v>96</v>
      </c>
      <c r="F2584" s="3">
        <v>0</v>
      </c>
      <c r="G2584" s="3">
        <v>0</v>
      </c>
      <c r="H2584" s="3" t="s">
        <v>269</v>
      </c>
      <c r="J2584" s="4"/>
      <c r="K2584" s="3"/>
      <c r="L2584" s="3"/>
      <c r="M2584" s="3"/>
      <c r="N2584" s="3"/>
    </row>
    <row r="2585" spans="2:14" ht="32.1" customHeight="1" x14ac:dyDescent="0.25">
      <c r="B2585" s="44" t="str">
        <f>_xlfn.CONCAT( VLOOKUP(tbGemLevels[[#This Row],[Name]],tbGems[],MATCH("Prefix",tbGems[#Headers],0),FALSE),".",tbGemLevels[[#This Row],[Level]]," ",tbGemLevels[[#This Row],[Name]])</f>
        <v>6.14.148.37 Elemental Focus Support</v>
      </c>
      <c r="C2585" s="35" t="s">
        <v>273</v>
      </c>
      <c r="D2585" s="3">
        <v>37</v>
      </c>
      <c r="E2585" s="3">
        <v>97</v>
      </c>
      <c r="F2585" s="3">
        <v>0</v>
      </c>
      <c r="G2585" s="3">
        <v>0</v>
      </c>
      <c r="H2585" s="3" t="s">
        <v>269</v>
      </c>
      <c r="J2585" s="4"/>
      <c r="K2585" s="3"/>
      <c r="L2585" s="3"/>
      <c r="M2585" s="3"/>
      <c r="N2585" s="3"/>
    </row>
    <row r="2586" spans="2:14" ht="32.1" customHeight="1" x14ac:dyDescent="0.25">
      <c r="B2586" s="44" t="str">
        <f>_xlfn.CONCAT( VLOOKUP(tbGemLevels[[#This Row],[Name]],tbGems[],MATCH("Prefix",tbGems[#Headers],0),FALSE),".",tbGemLevels[[#This Row],[Level]]," ",tbGemLevels[[#This Row],[Name]])</f>
        <v>6.14.148.38 Elemental Focus Support</v>
      </c>
      <c r="C2586" s="35" t="s">
        <v>273</v>
      </c>
      <c r="D2586" s="3">
        <v>38</v>
      </c>
      <c r="E2586" s="3">
        <v>98</v>
      </c>
      <c r="F2586" s="3">
        <v>0</v>
      </c>
      <c r="G2586" s="3">
        <v>0</v>
      </c>
      <c r="H2586" s="3" t="s">
        <v>269</v>
      </c>
      <c r="J2586" s="4"/>
      <c r="K2586" s="3"/>
      <c r="L2586" s="3"/>
      <c r="M2586" s="3"/>
      <c r="N2586" s="3"/>
    </row>
    <row r="2587" spans="2:14" ht="32.1" customHeight="1" x14ac:dyDescent="0.25">
      <c r="B2587" s="44" t="str">
        <f>_xlfn.CONCAT( VLOOKUP(tbGemLevels[[#This Row],[Name]],tbGems[],MATCH("Prefix",tbGems[#Headers],0),FALSE),".",tbGemLevels[[#This Row],[Level]]," ",tbGemLevels[[#This Row],[Name]])</f>
        <v>6.14.148.39 Elemental Focus Support</v>
      </c>
      <c r="C2587" s="35" t="s">
        <v>273</v>
      </c>
      <c r="D2587" s="3">
        <v>39</v>
      </c>
      <c r="E2587" s="3">
        <v>99</v>
      </c>
      <c r="F2587" s="3">
        <v>0</v>
      </c>
      <c r="G2587" s="3">
        <v>0</v>
      </c>
      <c r="H2587" s="3" t="s">
        <v>269</v>
      </c>
      <c r="J2587" s="4"/>
      <c r="K2587" s="3"/>
      <c r="L2587" s="3"/>
      <c r="M2587" s="3"/>
      <c r="N2587" s="3"/>
    </row>
    <row r="2588" spans="2:14" ht="32.1" customHeight="1" x14ac:dyDescent="0.25">
      <c r="B2588" s="44" t="str">
        <f>_xlfn.CONCAT( VLOOKUP(tbGemLevels[[#This Row],[Name]],tbGems[],MATCH("Prefix",tbGems[#Headers],0),FALSE),".",tbGemLevels[[#This Row],[Level]]," ",tbGemLevels[[#This Row],[Name]])</f>
        <v>6.14.148.40 Elemental Focus Support</v>
      </c>
      <c r="C2588" s="35" t="s">
        <v>273</v>
      </c>
      <c r="D2588" s="3">
        <v>40</v>
      </c>
      <c r="E2588" s="3">
        <v>100</v>
      </c>
      <c r="F2588" s="3">
        <v>0</v>
      </c>
      <c r="G2588" s="3">
        <v>0</v>
      </c>
      <c r="H2588" s="3" t="s">
        <v>269</v>
      </c>
      <c r="J2588" s="4"/>
      <c r="K2588" s="3"/>
      <c r="L2588" s="3"/>
      <c r="M2588" s="3"/>
      <c r="N2588" s="3"/>
    </row>
    <row r="2589" spans="2:14" ht="32.1" customHeight="1" x14ac:dyDescent="0.25">
      <c r="B2589" s="44" t="str">
        <f>_xlfn.CONCAT( VLOOKUP(tbGemLevels[[#This Row],[Name]],tbGems[],MATCH("Prefix",tbGems[#Headers],0),FALSE),".",tbGemLevels[[#This Row],[Level]]," ",tbGemLevels[[#This Row],[Name]])</f>
        <v>6.13.391.1 Void Manipulation Support</v>
      </c>
      <c r="C2589" s="2" t="s">
        <v>989</v>
      </c>
      <c r="D2589" s="3">
        <v>1</v>
      </c>
      <c r="E2589" s="3">
        <v>8</v>
      </c>
      <c r="F2589" s="3">
        <v>0</v>
      </c>
      <c r="G2589" s="3">
        <v>0</v>
      </c>
      <c r="H2589" s="3">
        <v>0</v>
      </c>
      <c r="J2589" s="4"/>
      <c r="K2589" s="3"/>
      <c r="L2589" s="3"/>
      <c r="M2589" s="3"/>
      <c r="N2589" s="3"/>
    </row>
    <row r="2590" spans="2:14" ht="32.1" customHeight="1" x14ac:dyDescent="0.25">
      <c r="B2590" s="44" t="str">
        <f>_xlfn.CONCAT( VLOOKUP(tbGemLevels[[#This Row],[Name]],tbGems[],MATCH("Prefix",tbGems[#Headers],0),FALSE),".",tbGemLevels[[#This Row],[Level]]," ",tbGemLevels[[#This Row],[Name]])</f>
        <v>6.13.391.2 Void Manipulation Support</v>
      </c>
      <c r="C2590" s="2" t="s">
        <v>989</v>
      </c>
      <c r="D2590" s="3">
        <v>2</v>
      </c>
      <c r="E2590" s="3">
        <v>10</v>
      </c>
      <c r="F2590" s="3">
        <v>0</v>
      </c>
      <c r="G2590" s="3">
        <v>0</v>
      </c>
      <c r="H2590" s="3">
        <v>0</v>
      </c>
      <c r="I2590" s="42"/>
      <c r="J2590" s="42"/>
      <c r="K2590" s="3"/>
      <c r="L2590" s="3"/>
      <c r="M2590" s="3"/>
      <c r="N2590" s="3"/>
    </row>
    <row r="2591" spans="2:14" ht="32.1" customHeight="1" x14ac:dyDescent="0.25">
      <c r="B2591" s="44" t="str">
        <f>_xlfn.CONCAT( VLOOKUP(tbGemLevels[[#This Row],[Name]],tbGems[],MATCH("Prefix",tbGems[#Headers],0),FALSE),".",tbGemLevels[[#This Row],[Level]]," ",tbGemLevels[[#This Row],[Name]])</f>
        <v>6.13.391.3 Void Manipulation Support</v>
      </c>
      <c r="C2591" s="2" t="s">
        <v>989</v>
      </c>
      <c r="D2591" s="3">
        <v>3</v>
      </c>
      <c r="E2591" s="3">
        <v>13</v>
      </c>
      <c r="F2591" s="3">
        <v>0</v>
      </c>
      <c r="G2591" s="3">
        <v>16</v>
      </c>
      <c r="H2591" s="3">
        <v>0</v>
      </c>
      <c r="I2591" s="42"/>
      <c r="J2591" s="42"/>
      <c r="K2591" s="3"/>
      <c r="L2591" s="3"/>
      <c r="M2591" s="3"/>
      <c r="N2591" s="3"/>
    </row>
    <row r="2592" spans="2:14" ht="32.1" customHeight="1" x14ac:dyDescent="0.25">
      <c r="B2592" s="44" t="str">
        <f>_xlfn.CONCAT( VLOOKUP(tbGemLevels[[#This Row],[Name]],tbGems[],MATCH("Prefix",tbGems[#Headers],0),FALSE),".",tbGemLevels[[#This Row],[Level]]," ",tbGemLevels[[#This Row],[Name]])</f>
        <v>6.13.391.4 Void Manipulation Support</v>
      </c>
      <c r="C2592" s="2" t="s">
        <v>989</v>
      </c>
      <c r="D2592" s="3">
        <v>4</v>
      </c>
      <c r="E2592" s="3">
        <v>17</v>
      </c>
      <c r="F2592" s="3">
        <v>0</v>
      </c>
      <c r="G2592" s="3">
        <v>20</v>
      </c>
      <c r="H2592" s="3">
        <v>14</v>
      </c>
      <c r="I2592" s="42"/>
      <c r="J2592" s="42"/>
      <c r="K2592" s="3"/>
      <c r="L2592" s="3"/>
      <c r="M2592" s="3"/>
      <c r="N2592" s="3"/>
    </row>
    <row r="2593" spans="2:14" ht="32.1" customHeight="1" x14ac:dyDescent="0.25">
      <c r="B2593" s="44" t="str">
        <f>_xlfn.CONCAT( VLOOKUP(tbGemLevels[[#This Row],[Name]],tbGems[],MATCH("Prefix",tbGems[#Headers],0),FALSE),".",tbGemLevels[[#This Row],[Level]]," ",tbGemLevels[[#This Row],[Name]])</f>
        <v>6.13.391.5 Void Manipulation Support</v>
      </c>
      <c r="C2593" s="2" t="s">
        <v>989</v>
      </c>
      <c r="D2593" s="3">
        <v>5</v>
      </c>
      <c r="E2593" s="3">
        <v>21</v>
      </c>
      <c r="F2593" s="3">
        <v>0</v>
      </c>
      <c r="G2593" s="3">
        <v>23</v>
      </c>
      <c r="H2593" s="3">
        <v>16</v>
      </c>
      <c r="I2593" s="42"/>
      <c r="J2593" s="42"/>
      <c r="K2593" s="3"/>
      <c r="L2593" s="3"/>
      <c r="M2593" s="3"/>
      <c r="N2593" s="3"/>
    </row>
    <row r="2594" spans="2:14" ht="32.1" customHeight="1" x14ac:dyDescent="0.25">
      <c r="B2594" s="44" t="str">
        <f>_xlfn.CONCAT( VLOOKUP(tbGemLevels[[#This Row],[Name]],tbGems[],MATCH("Prefix",tbGems[#Headers],0),FALSE),".",tbGemLevels[[#This Row],[Level]]," ",tbGemLevels[[#This Row],[Name]])</f>
        <v>6.13.391.6 Void Manipulation Support</v>
      </c>
      <c r="C2594" s="2" t="s">
        <v>989</v>
      </c>
      <c r="D2594" s="3">
        <v>6</v>
      </c>
      <c r="E2594" s="3">
        <v>25</v>
      </c>
      <c r="F2594" s="3">
        <v>0</v>
      </c>
      <c r="G2594" s="3">
        <v>27</v>
      </c>
      <c r="H2594" s="3">
        <v>19</v>
      </c>
      <c r="I2594" s="42"/>
      <c r="J2594" s="42"/>
      <c r="K2594" s="3"/>
      <c r="L2594" s="3"/>
      <c r="M2594" s="3"/>
      <c r="N2594" s="3"/>
    </row>
    <row r="2595" spans="2:14" ht="32.1" customHeight="1" x14ac:dyDescent="0.25">
      <c r="B2595" s="44" t="str">
        <f>_xlfn.CONCAT( VLOOKUP(tbGemLevels[[#This Row],[Name]],tbGems[],MATCH("Prefix",tbGems[#Headers],0),FALSE),".",tbGemLevels[[#This Row],[Level]]," ",tbGemLevels[[#This Row],[Name]])</f>
        <v>6.13.391.7 Void Manipulation Support</v>
      </c>
      <c r="C2595" s="2" t="s">
        <v>989</v>
      </c>
      <c r="D2595" s="3">
        <v>7</v>
      </c>
      <c r="E2595" s="3">
        <v>29</v>
      </c>
      <c r="F2595" s="3">
        <v>0</v>
      </c>
      <c r="G2595" s="3">
        <v>31</v>
      </c>
      <c r="H2595" s="3">
        <v>21</v>
      </c>
      <c r="I2595" s="42"/>
      <c r="J2595" s="42"/>
      <c r="K2595" s="3"/>
      <c r="L2595" s="3"/>
      <c r="M2595" s="3"/>
      <c r="N2595" s="3"/>
    </row>
    <row r="2596" spans="2:14" ht="32.1" customHeight="1" x14ac:dyDescent="0.25">
      <c r="B2596" s="44" t="str">
        <f>_xlfn.CONCAT( VLOOKUP(tbGemLevels[[#This Row],[Name]],tbGems[],MATCH("Prefix",tbGems[#Headers],0),FALSE),".",tbGemLevels[[#This Row],[Level]]," ",tbGemLevels[[#This Row],[Name]])</f>
        <v>6.13.391.8 Void Manipulation Support</v>
      </c>
      <c r="C2596" s="2" t="s">
        <v>989</v>
      </c>
      <c r="D2596" s="3">
        <v>8</v>
      </c>
      <c r="E2596" s="3">
        <v>33</v>
      </c>
      <c r="F2596" s="3">
        <v>0</v>
      </c>
      <c r="G2596" s="3">
        <v>35</v>
      </c>
      <c r="H2596" s="3">
        <v>24</v>
      </c>
      <c r="I2596" s="42"/>
      <c r="J2596" s="42"/>
      <c r="K2596" s="3"/>
      <c r="L2596" s="3"/>
      <c r="M2596" s="3"/>
      <c r="N2596" s="3"/>
    </row>
    <row r="2597" spans="2:14" ht="32.1" customHeight="1" x14ac:dyDescent="0.25">
      <c r="B2597" s="44" t="str">
        <f>_xlfn.CONCAT( VLOOKUP(tbGemLevels[[#This Row],[Name]],tbGems[],MATCH("Prefix",tbGems[#Headers],0),FALSE),".",tbGemLevels[[#This Row],[Level]]," ",tbGemLevels[[#This Row],[Name]])</f>
        <v>6.13.391.9 Void Manipulation Support</v>
      </c>
      <c r="C2597" s="2" t="s">
        <v>989</v>
      </c>
      <c r="D2597" s="3">
        <v>9</v>
      </c>
      <c r="E2597" s="3">
        <v>37</v>
      </c>
      <c r="F2597" s="3">
        <v>0</v>
      </c>
      <c r="G2597" s="3">
        <v>39</v>
      </c>
      <c r="H2597" s="3">
        <v>27</v>
      </c>
      <c r="I2597" s="42"/>
      <c r="J2597" s="42"/>
      <c r="K2597" s="3"/>
      <c r="L2597" s="3"/>
      <c r="M2597" s="3"/>
      <c r="N2597" s="3"/>
    </row>
    <row r="2598" spans="2:14" ht="32.1" customHeight="1" x14ac:dyDescent="0.25">
      <c r="B2598" s="44" t="str">
        <f>_xlfn.CONCAT( VLOOKUP(tbGemLevels[[#This Row],[Name]],tbGems[],MATCH("Prefix",tbGems[#Headers],0),FALSE),".",tbGemLevels[[#This Row],[Level]]," ",tbGemLevels[[#This Row],[Name]])</f>
        <v>6.13.391.10 Void Manipulation Support</v>
      </c>
      <c r="C2598" s="2" t="s">
        <v>989</v>
      </c>
      <c r="D2598" s="3">
        <v>10</v>
      </c>
      <c r="E2598" s="3">
        <v>40</v>
      </c>
      <c r="F2598" s="3">
        <v>0</v>
      </c>
      <c r="G2598" s="3">
        <v>41</v>
      </c>
      <c r="H2598" s="3">
        <v>29</v>
      </c>
      <c r="I2598" s="42"/>
      <c r="J2598" s="42"/>
      <c r="K2598" s="3"/>
      <c r="L2598" s="3"/>
      <c r="M2598" s="3"/>
      <c r="N2598" s="3"/>
    </row>
    <row r="2599" spans="2:14" ht="32.1" customHeight="1" x14ac:dyDescent="0.25">
      <c r="B2599" s="44" t="str">
        <f>_xlfn.CONCAT( VLOOKUP(tbGemLevels[[#This Row],[Name]],tbGems[],MATCH("Prefix",tbGems[#Headers],0),FALSE),".",tbGemLevels[[#This Row],[Level]]," ",tbGemLevels[[#This Row],[Name]])</f>
        <v>6.13.391.11 Void Manipulation Support</v>
      </c>
      <c r="C2599" s="2" t="s">
        <v>989</v>
      </c>
      <c r="D2599" s="3">
        <v>11</v>
      </c>
      <c r="E2599" s="3">
        <v>43</v>
      </c>
      <c r="F2599" s="3">
        <v>0</v>
      </c>
      <c r="G2599" s="3">
        <v>44</v>
      </c>
      <c r="H2599" s="3">
        <v>31</v>
      </c>
      <c r="I2599" s="42"/>
      <c r="J2599" s="42"/>
      <c r="K2599" s="3"/>
      <c r="L2599" s="3"/>
      <c r="M2599" s="3"/>
      <c r="N2599" s="3"/>
    </row>
    <row r="2600" spans="2:14" ht="32.1" customHeight="1" x14ac:dyDescent="0.25">
      <c r="B2600" s="44" t="str">
        <f>_xlfn.CONCAT( VLOOKUP(tbGemLevels[[#This Row],[Name]],tbGems[],MATCH("Prefix",tbGems[#Headers],0),FALSE),".",tbGemLevels[[#This Row],[Level]]," ",tbGemLevels[[#This Row],[Name]])</f>
        <v>6.13.391.12 Void Manipulation Support</v>
      </c>
      <c r="C2600" s="2" t="s">
        <v>989</v>
      </c>
      <c r="D2600" s="3">
        <v>12</v>
      </c>
      <c r="E2600" s="3">
        <v>46</v>
      </c>
      <c r="F2600" s="3">
        <v>0</v>
      </c>
      <c r="G2600" s="3">
        <v>47</v>
      </c>
      <c r="H2600" s="3">
        <v>33</v>
      </c>
      <c r="I2600" s="42"/>
      <c r="J2600" s="42"/>
      <c r="K2600" s="3"/>
      <c r="L2600" s="3"/>
      <c r="M2600" s="3"/>
      <c r="N2600" s="3"/>
    </row>
    <row r="2601" spans="2:14" ht="32.1" customHeight="1" x14ac:dyDescent="0.25">
      <c r="B2601" s="44" t="str">
        <f>_xlfn.CONCAT( VLOOKUP(tbGemLevels[[#This Row],[Name]],tbGems[],MATCH("Prefix",tbGems[#Headers],0),FALSE),".",tbGemLevels[[#This Row],[Level]]," ",tbGemLevels[[#This Row],[Name]])</f>
        <v>6.13.391.13 Void Manipulation Support</v>
      </c>
      <c r="C2601" s="2" t="s">
        <v>989</v>
      </c>
      <c r="D2601" s="3">
        <v>13</v>
      </c>
      <c r="E2601" s="3">
        <v>49</v>
      </c>
      <c r="F2601" s="3">
        <v>0</v>
      </c>
      <c r="G2601" s="3">
        <v>50</v>
      </c>
      <c r="H2601" s="3">
        <v>35</v>
      </c>
      <c r="I2601" s="42"/>
      <c r="J2601" s="42"/>
      <c r="K2601" s="3"/>
      <c r="L2601" s="3"/>
      <c r="M2601" s="3"/>
      <c r="N2601" s="3"/>
    </row>
    <row r="2602" spans="2:14" ht="32.1" customHeight="1" x14ac:dyDescent="0.25">
      <c r="B2602" s="44" t="str">
        <f>_xlfn.CONCAT( VLOOKUP(tbGemLevels[[#This Row],[Name]],tbGems[],MATCH("Prefix",tbGems[#Headers],0),FALSE),".",tbGemLevels[[#This Row],[Level]]," ",tbGemLevels[[#This Row],[Name]])</f>
        <v>6.13.391.14 Void Manipulation Support</v>
      </c>
      <c r="C2602" s="2" t="s">
        <v>989</v>
      </c>
      <c r="D2602" s="3">
        <v>14</v>
      </c>
      <c r="E2602" s="3">
        <v>52</v>
      </c>
      <c r="F2602" s="3">
        <v>0</v>
      </c>
      <c r="G2602" s="3">
        <v>53</v>
      </c>
      <c r="H2602" s="3">
        <v>37</v>
      </c>
      <c r="I2602" s="42"/>
      <c r="J2602" s="42"/>
      <c r="K2602" s="3"/>
      <c r="L2602" s="3"/>
      <c r="M2602" s="3"/>
      <c r="N2602" s="3"/>
    </row>
    <row r="2603" spans="2:14" ht="32.1" customHeight="1" x14ac:dyDescent="0.25">
      <c r="B2603" s="44" t="str">
        <f>_xlfn.CONCAT( VLOOKUP(tbGemLevels[[#This Row],[Name]],tbGems[],MATCH("Prefix",tbGems[#Headers],0),FALSE),".",tbGemLevels[[#This Row],[Level]]," ",tbGemLevels[[#This Row],[Name]])</f>
        <v>6.13.391.15 Void Manipulation Support</v>
      </c>
      <c r="C2603" s="2" t="s">
        <v>989</v>
      </c>
      <c r="D2603" s="3">
        <v>15</v>
      </c>
      <c r="E2603" s="3">
        <v>55</v>
      </c>
      <c r="F2603" s="3">
        <v>0</v>
      </c>
      <c r="G2603" s="3">
        <v>56</v>
      </c>
      <c r="H2603" s="3">
        <v>39</v>
      </c>
      <c r="I2603" s="42"/>
      <c r="J2603" s="42"/>
      <c r="K2603" s="3"/>
      <c r="L2603" s="3"/>
      <c r="M2603" s="3"/>
      <c r="N2603" s="3"/>
    </row>
    <row r="2604" spans="2:14" ht="32.1" customHeight="1" x14ac:dyDescent="0.25">
      <c r="B2604" s="44" t="str">
        <f>_xlfn.CONCAT( VLOOKUP(tbGemLevels[[#This Row],[Name]],tbGems[],MATCH("Prefix",tbGems[#Headers],0),FALSE),".",tbGemLevels[[#This Row],[Level]]," ",tbGemLevels[[#This Row],[Name]])</f>
        <v>6.13.391.16 Void Manipulation Support</v>
      </c>
      <c r="C2604" s="2" t="s">
        <v>989</v>
      </c>
      <c r="D2604" s="3">
        <v>16</v>
      </c>
      <c r="E2604" s="3">
        <v>58</v>
      </c>
      <c r="F2604" s="3">
        <v>0</v>
      </c>
      <c r="G2604" s="3">
        <v>58</v>
      </c>
      <c r="H2604" s="3">
        <v>41</v>
      </c>
      <c r="I2604" s="42"/>
      <c r="J2604" s="42"/>
      <c r="K2604" s="3"/>
      <c r="L2604" s="3"/>
      <c r="M2604" s="3"/>
      <c r="N2604" s="3"/>
    </row>
    <row r="2605" spans="2:14" ht="32.1" customHeight="1" x14ac:dyDescent="0.25">
      <c r="B2605" s="44" t="str">
        <f>_xlfn.CONCAT( VLOOKUP(tbGemLevels[[#This Row],[Name]],tbGems[],MATCH("Prefix",tbGems[#Headers],0),FALSE),".",tbGemLevels[[#This Row],[Level]]," ",tbGemLevels[[#This Row],[Name]])</f>
        <v>6.13.391.17 Void Manipulation Support</v>
      </c>
      <c r="C2605" s="2" t="s">
        <v>989</v>
      </c>
      <c r="D2605" s="3">
        <v>17</v>
      </c>
      <c r="E2605" s="3">
        <v>61</v>
      </c>
      <c r="F2605" s="3">
        <v>0</v>
      </c>
      <c r="G2605" s="3">
        <v>61</v>
      </c>
      <c r="H2605" s="3">
        <v>43</v>
      </c>
      <c r="I2605" s="42"/>
      <c r="J2605" s="42"/>
      <c r="K2605" s="3"/>
      <c r="L2605" s="3"/>
      <c r="M2605" s="3"/>
      <c r="N2605" s="3"/>
    </row>
    <row r="2606" spans="2:14" ht="32.1" customHeight="1" x14ac:dyDescent="0.25">
      <c r="B2606" s="44" t="str">
        <f>_xlfn.CONCAT( VLOOKUP(tbGemLevels[[#This Row],[Name]],tbGems[],MATCH("Prefix",tbGems[#Headers],0),FALSE),".",tbGemLevels[[#This Row],[Level]]," ",tbGemLevels[[#This Row],[Name]])</f>
        <v>6.13.391.18 Void Manipulation Support</v>
      </c>
      <c r="C2606" s="2" t="s">
        <v>989</v>
      </c>
      <c r="D2606" s="3">
        <v>18</v>
      </c>
      <c r="E2606" s="3">
        <v>64</v>
      </c>
      <c r="F2606" s="3">
        <v>0</v>
      </c>
      <c r="G2606" s="3">
        <v>64</v>
      </c>
      <c r="H2606" s="3">
        <v>44</v>
      </c>
      <c r="I2606" s="42"/>
      <c r="J2606" s="42"/>
      <c r="K2606" s="3"/>
      <c r="L2606" s="3"/>
      <c r="M2606" s="3"/>
      <c r="N2606" s="3"/>
    </row>
    <row r="2607" spans="2:14" ht="32.1" customHeight="1" x14ac:dyDescent="0.25">
      <c r="B2607" s="44" t="str">
        <f>_xlfn.CONCAT( VLOOKUP(tbGemLevels[[#This Row],[Name]],tbGems[],MATCH("Prefix",tbGems[#Headers],0),FALSE),".",tbGemLevels[[#This Row],[Level]]," ",tbGemLevels[[#This Row],[Name]])</f>
        <v>6.13.391.19 Void Manipulation Support</v>
      </c>
      <c r="C2607" s="2" t="s">
        <v>989</v>
      </c>
      <c r="D2607" s="3">
        <v>19</v>
      </c>
      <c r="E2607" s="3">
        <v>67</v>
      </c>
      <c r="F2607" s="3">
        <v>0</v>
      </c>
      <c r="G2607" s="3">
        <v>67</v>
      </c>
      <c r="H2607" s="3">
        <v>46</v>
      </c>
      <c r="I2607" s="42"/>
      <c r="J2607" s="42"/>
      <c r="K2607" s="3"/>
      <c r="L2607" s="3"/>
      <c r="M2607" s="3"/>
      <c r="N2607" s="3"/>
    </row>
    <row r="2608" spans="2:14" ht="32.1" customHeight="1" x14ac:dyDescent="0.25">
      <c r="B2608" s="44" t="str">
        <f>_xlfn.CONCAT( VLOOKUP(tbGemLevels[[#This Row],[Name]],tbGems[],MATCH("Prefix",tbGems[#Headers],0),FALSE),".",tbGemLevels[[#This Row],[Level]]," ",tbGemLevels[[#This Row],[Name]])</f>
        <v>6.13.391.20 Void Manipulation Support</v>
      </c>
      <c r="C2608" s="2" t="s">
        <v>989</v>
      </c>
      <c r="D2608" s="3">
        <v>20</v>
      </c>
      <c r="E2608" s="3">
        <v>70</v>
      </c>
      <c r="F2608" s="3">
        <v>0</v>
      </c>
      <c r="G2608" s="3">
        <v>70</v>
      </c>
      <c r="H2608" s="3">
        <v>48</v>
      </c>
      <c r="I2608" s="42"/>
      <c r="J2608" s="42"/>
      <c r="K2608" s="3"/>
      <c r="L2608" s="3"/>
      <c r="M2608" s="3"/>
      <c r="N2608" s="3"/>
    </row>
    <row r="2609" spans="2:14" ht="32.1" customHeight="1" x14ac:dyDescent="0.25">
      <c r="B2609" s="44" t="str">
        <f>_xlfn.CONCAT( VLOOKUP(tbGemLevels[[#This Row],[Name]],tbGems[],MATCH("Prefix",tbGems[#Headers],0),FALSE),".",tbGemLevels[[#This Row],[Level]]," ",tbGemLevels[[#This Row],[Name]])</f>
        <v>6.13.391.21 Void Manipulation Support</v>
      </c>
      <c r="C2609" s="2" t="s">
        <v>989</v>
      </c>
      <c r="D2609" s="3">
        <v>21</v>
      </c>
      <c r="E2609" s="3">
        <v>72</v>
      </c>
      <c r="F2609" s="3">
        <v>0</v>
      </c>
      <c r="G2609" s="3">
        <v>72</v>
      </c>
      <c r="H2609" s="3">
        <v>50</v>
      </c>
      <c r="J2609" s="4"/>
      <c r="K2609" s="3"/>
      <c r="L2609" s="3"/>
      <c r="M2609" s="3"/>
      <c r="N2609" s="3"/>
    </row>
    <row r="2610" spans="2:14" ht="32.1" customHeight="1" x14ac:dyDescent="0.25">
      <c r="B2610" s="44" t="str">
        <f>_xlfn.CONCAT( VLOOKUP(tbGemLevels[[#This Row],[Name]],tbGems[],MATCH("Prefix",tbGems[#Headers],0),FALSE),".",tbGemLevels[[#This Row],[Level]]," ",tbGemLevels[[#This Row],[Name]])</f>
        <v>6.13.391.22 Void Manipulation Support</v>
      </c>
      <c r="C2610" s="2" t="s">
        <v>989</v>
      </c>
      <c r="D2610" s="3">
        <v>22</v>
      </c>
      <c r="E2610" s="3">
        <v>74</v>
      </c>
      <c r="F2610" s="3">
        <v>0</v>
      </c>
      <c r="G2610" s="3" t="s">
        <v>269</v>
      </c>
      <c r="H2610" s="3" t="s">
        <v>269</v>
      </c>
      <c r="J2610" s="4"/>
      <c r="K2610" s="3"/>
      <c r="L2610" s="3"/>
      <c r="M2610" s="3"/>
      <c r="N2610" s="3"/>
    </row>
    <row r="2611" spans="2:14" ht="32.1" customHeight="1" x14ac:dyDescent="0.25">
      <c r="B2611" s="44" t="str">
        <f>_xlfn.CONCAT( VLOOKUP(tbGemLevels[[#This Row],[Name]],tbGems[],MATCH("Prefix",tbGems[#Headers],0),FALSE),".",tbGemLevels[[#This Row],[Level]]," ",tbGemLevels[[#This Row],[Name]])</f>
        <v>6.13.391.23 Void Manipulation Support</v>
      </c>
      <c r="C2611" s="2" t="s">
        <v>989</v>
      </c>
      <c r="D2611" s="3">
        <v>23</v>
      </c>
      <c r="E2611" s="3">
        <v>76</v>
      </c>
      <c r="F2611" s="3">
        <v>0</v>
      </c>
      <c r="G2611" s="3" t="s">
        <v>269</v>
      </c>
      <c r="H2611" s="3" t="s">
        <v>269</v>
      </c>
      <c r="J2611" s="4"/>
      <c r="K2611" s="3"/>
      <c r="L2611" s="3"/>
      <c r="M2611" s="3"/>
      <c r="N2611" s="3"/>
    </row>
    <row r="2612" spans="2:14" ht="32.1" customHeight="1" x14ac:dyDescent="0.25">
      <c r="B2612" s="44" t="str">
        <f>_xlfn.CONCAT( VLOOKUP(tbGemLevels[[#This Row],[Name]],tbGems[],MATCH("Prefix",tbGems[#Headers],0),FALSE),".",tbGemLevels[[#This Row],[Level]]," ",tbGemLevels[[#This Row],[Name]])</f>
        <v>6.13.391.24 Void Manipulation Support</v>
      </c>
      <c r="C2612" s="2" t="s">
        <v>989</v>
      </c>
      <c r="D2612" s="3">
        <v>24</v>
      </c>
      <c r="E2612" s="3">
        <v>78</v>
      </c>
      <c r="F2612" s="3">
        <v>0</v>
      </c>
      <c r="G2612" s="3" t="s">
        <v>269</v>
      </c>
      <c r="H2612" s="3" t="s">
        <v>269</v>
      </c>
      <c r="J2612" s="4"/>
      <c r="K2612" s="3"/>
      <c r="L2612" s="3"/>
      <c r="M2612" s="3"/>
      <c r="N2612" s="3"/>
    </row>
    <row r="2613" spans="2:14" ht="32.1" customHeight="1" x14ac:dyDescent="0.25">
      <c r="B2613" s="44" t="str">
        <f>_xlfn.CONCAT( VLOOKUP(tbGemLevels[[#This Row],[Name]],tbGems[],MATCH("Prefix",tbGems[#Headers],0),FALSE),".",tbGemLevels[[#This Row],[Level]]," ",tbGemLevels[[#This Row],[Name]])</f>
        <v>6.13.391.25 Void Manipulation Support</v>
      </c>
      <c r="C2613" s="2" t="s">
        <v>989</v>
      </c>
      <c r="D2613" s="3">
        <v>25</v>
      </c>
      <c r="E2613" s="3">
        <v>80</v>
      </c>
      <c r="F2613" s="3">
        <v>0</v>
      </c>
      <c r="G2613" s="3" t="s">
        <v>269</v>
      </c>
      <c r="H2613" s="3" t="s">
        <v>269</v>
      </c>
      <c r="J2613" s="4"/>
      <c r="K2613" s="3"/>
      <c r="L2613" s="3"/>
      <c r="M2613" s="3"/>
      <c r="N2613" s="3"/>
    </row>
    <row r="2614" spans="2:14" ht="32.1" customHeight="1" x14ac:dyDescent="0.25">
      <c r="B2614" s="44" t="str">
        <f>_xlfn.CONCAT( VLOOKUP(tbGemLevels[[#This Row],[Name]],tbGems[],MATCH("Prefix",tbGems[#Headers],0),FALSE),".",tbGemLevels[[#This Row],[Level]]," ",tbGemLevels[[#This Row],[Name]])</f>
        <v>6.13.391.26 Void Manipulation Support</v>
      </c>
      <c r="C2614" s="2" t="s">
        <v>989</v>
      </c>
      <c r="D2614" s="3">
        <v>26</v>
      </c>
      <c r="E2614" s="3">
        <v>82</v>
      </c>
      <c r="F2614" s="3">
        <v>0</v>
      </c>
      <c r="G2614" s="3" t="s">
        <v>269</v>
      </c>
      <c r="H2614" s="3" t="s">
        <v>269</v>
      </c>
      <c r="J2614" s="4"/>
      <c r="K2614" s="3"/>
      <c r="L2614" s="3"/>
      <c r="M2614" s="3"/>
      <c r="N2614" s="3"/>
    </row>
    <row r="2615" spans="2:14" ht="32.1" customHeight="1" x14ac:dyDescent="0.25">
      <c r="B2615" s="44" t="str">
        <f>_xlfn.CONCAT( VLOOKUP(tbGemLevels[[#This Row],[Name]],tbGems[],MATCH("Prefix",tbGems[#Headers],0),FALSE),".",tbGemLevels[[#This Row],[Level]]," ",tbGemLevels[[#This Row],[Name]])</f>
        <v>6.13.391.27 Void Manipulation Support</v>
      </c>
      <c r="C2615" s="2" t="s">
        <v>989</v>
      </c>
      <c r="D2615" s="3">
        <v>27</v>
      </c>
      <c r="E2615" s="3">
        <v>84</v>
      </c>
      <c r="F2615" s="3">
        <v>0</v>
      </c>
      <c r="G2615" s="3" t="s">
        <v>269</v>
      </c>
      <c r="H2615" s="3" t="s">
        <v>269</v>
      </c>
      <c r="J2615" s="4"/>
      <c r="K2615" s="3"/>
      <c r="L2615" s="3"/>
      <c r="M2615" s="3"/>
      <c r="N2615" s="3"/>
    </row>
    <row r="2616" spans="2:14" ht="32.1" customHeight="1" x14ac:dyDescent="0.25">
      <c r="B2616" s="44" t="str">
        <f>_xlfn.CONCAT( VLOOKUP(tbGemLevels[[#This Row],[Name]],tbGems[],MATCH("Prefix",tbGems[#Headers],0),FALSE),".",tbGemLevels[[#This Row],[Level]]," ",tbGemLevels[[#This Row],[Name]])</f>
        <v>6.13.391.28 Void Manipulation Support</v>
      </c>
      <c r="C2616" s="2" t="s">
        <v>989</v>
      </c>
      <c r="D2616" s="3">
        <v>28</v>
      </c>
      <c r="E2616" s="3">
        <v>86</v>
      </c>
      <c r="F2616" s="3">
        <v>0</v>
      </c>
      <c r="G2616" s="3" t="s">
        <v>269</v>
      </c>
      <c r="H2616" s="3" t="s">
        <v>269</v>
      </c>
      <c r="J2616" s="4"/>
      <c r="K2616" s="3"/>
      <c r="L2616" s="3"/>
      <c r="M2616" s="3"/>
      <c r="N2616" s="3"/>
    </row>
    <row r="2617" spans="2:14" ht="32.1" customHeight="1" x14ac:dyDescent="0.25">
      <c r="B2617" s="44" t="str">
        <f>_xlfn.CONCAT( VLOOKUP(tbGemLevels[[#This Row],[Name]],tbGems[],MATCH("Prefix",tbGems[#Headers],0),FALSE),".",tbGemLevels[[#This Row],[Level]]," ",tbGemLevels[[#This Row],[Name]])</f>
        <v>6.13.391.29 Void Manipulation Support</v>
      </c>
      <c r="C2617" s="2" t="s">
        <v>989</v>
      </c>
      <c r="D2617" s="3">
        <v>29</v>
      </c>
      <c r="E2617" s="3">
        <v>88</v>
      </c>
      <c r="F2617" s="3">
        <v>0</v>
      </c>
      <c r="G2617" s="3" t="s">
        <v>269</v>
      </c>
      <c r="H2617" s="3" t="s">
        <v>269</v>
      </c>
      <c r="J2617" s="4"/>
      <c r="K2617" s="3"/>
      <c r="L2617" s="3"/>
      <c r="M2617" s="3"/>
      <c r="N2617" s="3"/>
    </row>
    <row r="2618" spans="2:14" ht="32.1" customHeight="1" x14ac:dyDescent="0.25">
      <c r="B2618" s="44" t="str">
        <f>_xlfn.CONCAT( VLOOKUP(tbGemLevels[[#This Row],[Name]],tbGems[],MATCH("Prefix",tbGems[#Headers],0),FALSE),".",tbGemLevels[[#This Row],[Level]]," ",tbGemLevels[[#This Row],[Name]])</f>
        <v>6.13.391.30 Void Manipulation Support</v>
      </c>
      <c r="C2618" s="2" t="s">
        <v>989</v>
      </c>
      <c r="D2618" s="3">
        <v>30</v>
      </c>
      <c r="E2618" s="3">
        <v>90</v>
      </c>
      <c r="F2618" s="3">
        <v>0</v>
      </c>
      <c r="G2618" s="3" t="s">
        <v>269</v>
      </c>
      <c r="H2618" s="3" t="s">
        <v>269</v>
      </c>
      <c r="J2618" s="4"/>
      <c r="K2618" s="3"/>
      <c r="L2618" s="3"/>
      <c r="M2618" s="3"/>
      <c r="N2618" s="3"/>
    </row>
    <row r="2619" spans="2:14" ht="32.1" customHeight="1" x14ac:dyDescent="0.25">
      <c r="B2619" s="44" t="str">
        <f>_xlfn.CONCAT( VLOOKUP(tbGemLevels[[#This Row],[Name]],tbGems[],MATCH("Prefix",tbGems[#Headers],0),FALSE),".",tbGemLevels[[#This Row],[Level]]," ",tbGemLevels[[#This Row],[Name]])</f>
        <v>6.13.391.31 Void Manipulation Support</v>
      </c>
      <c r="C2619" s="2" t="s">
        <v>989</v>
      </c>
      <c r="D2619" s="3">
        <v>31</v>
      </c>
      <c r="E2619" s="3">
        <v>91</v>
      </c>
      <c r="F2619" s="3">
        <v>0</v>
      </c>
      <c r="G2619" s="3" t="s">
        <v>269</v>
      </c>
      <c r="H2619" s="3" t="s">
        <v>269</v>
      </c>
      <c r="J2619" s="4"/>
      <c r="K2619" s="3"/>
      <c r="L2619" s="3"/>
      <c r="M2619" s="3"/>
      <c r="N2619" s="3"/>
    </row>
    <row r="2620" spans="2:14" ht="32.1" customHeight="1" x14ac:dyDescent="0.25">
      <c r="B2620" s="44" t="str">
        <f>_xlfn.CONCAT( VLOOKUP(tbGemLevels[[#This Row],[Name]],tbGems[],MATCH("Prefix",tbGems[#Headers],0),FALSE),".",tbGemLevels[[#This Row],[Level]]," ",tbGemLevels[[#This Row],[Name]])</f>
        <v>6.13.391.32 Void Manipulation Support</v>
      </c>
      <c r="C2620" s="2" t="s">
        <v>989</v>
      </c>
      <c r="D2620" s="3">
        <v>32</v>
      </c>
      <c r="E2620" s="3">
        <v>92</v>
      </c>
      <c r="F2620" s="3">
        <v>0</v>
      </c>
      <c r="G2620" s="3" t="s">
        <v>269</v>
      </c>
      <c r="H2620" s="3" t="s">
        <v>269</v>
      </c>
      <c r="J2620" s="4"/>
      <c r="K2620" s="3"/>
      <c r="L2620" s="3"/>
      <c r="M2620" s="3"/>
      <c r="N2620" s="3"/>
    </row>
    <row r="2621" spans="2:14" ht="32.1" customHeight="1" x14ac:dyDescent="0.25">
      <c r="B2621" s="44" t="str">
        <f>_xlfn.CONCAT( VLOOKUP(tbGemLevels[[#This Row],[Name]],tbGems[],MATCH("Prefix",tbGems[#Headers],0),FALSE),".",tbGemLevels[[#This Row],[Level]]," ",tbGemLevels[[#This Row],[Name]])</f>
        <v>6.13.391.33 Void Manipulation Support</v>
      </c>
      <c r="C2621" s="2" t="s">
        <v>989</v>
      </c>
      <c r="D2621" s="3">
        <v>33</v>
      </c>
      <c r="E2621" s="3">
        <v>93</v>
      </c>
      <c r="F2621" s="3">
        <v>0</v>
      </c>
      <c r="G2621" s="3" t="s">
        <v>269</v>
      </c>
      <c r="H2621" s="3" t="s">
        <v>269</v>
      </c>
      <c r="J2621" s="4"/>
      <c r="K2621" s="3"/>
      <c r="L2621" s="3"/>
      <c r="M2621" s="3"/>
      <c r="N2621" s="3"/>
    </row>
    <row r="2622" spans="2:14" ht="32.1" customHeight="1" x14ac:dyDescent="0.25">
      <c r="B2622" s="44" t="str">
        <f>_xlfn.CONCAT( VLOOKUP(tbGemLevels[[#This Row],[Name]],tbGems[],MATCH("Prefix",tbGems[#Headers],0),FALSE),".",tbGemLevels[[#This Row],[Level]]," ",tbGemLevels[[#This Row],[Name]])</f>
        <v>6.13.391.34 Void Manipulation Support</v>
      </c>
      <c r="C2622" s="2" t="s">
        <v>989</v>
      </c>
      <c r="D2622" s="3">
        <v>34</v>
      </c>
      <c r="E2622" s="3">
        <v>94</v>
      </c>
      <c r="F2622" s="3">
        <v>0</v>
      </c>
      <c r="G2622" s="3" t="s">
        <v>269</v>
      </c>
      <c r="H2622" s="3" t="s">
        <v>269</v>
      </c>
      <c r="J2622" s="4"/>
      <c r="K2622" s="3"/>
      <c r="L2622" s="3"/>
      <c r="M2622" s="3"/>
      <c r="N2622" s="3"/>
    </row>
    <row r="2623" spans="2:14" ht="32.1" customHeight="1" x14ac:dyDescent="0.25">
      <c r="B2623" s="44" t="str">
        <f>_xlfn.CONCAT( VLOOKUP(tbGemLevels[[#This Row],[Name]],tbGems[],MATCH("Prefix",tbGems[#Headers],0),FALSE),".",tbGemLevels[[#This Row],[Level]]," ",tbGemLevels[[#This Row],[Name]])</f>
        <v>6.13.391.35 Void Manipulation Support</v>
      </c>
      <c r="C2623" s="2" t="s">
        <v>989</v>
      </c>
      <c r="D2623" s="3">
        <v>35</v>
      </c>
      <c r="E2623" s="3">
        <v>95</v>
      </c>
      <c r="F2623" s="3">
        <v>0</v>
      </c>
      <c r="G2623" s="3" t="s">
        <v>269</v>
      </c>
      <c r="H2623" s="3" t="s">
        <v>269</v>
      </c>
      <c r="J2623" s="4"/>
      <c r="K2623" s="3"/>
      <c r="L2623" s="3"/>
      <c r="M2623" s="3"/>
      <c r="N2623" s="3"/>
    </row>
    <row r="2624" spans="2:14" ht="32.1" customHeight="1" x14ac:dyDescent="0.25">
      <c r="B2624" s="44" t="str">
        <f>_xlfn.CONCAT( VLOOKUP(tbGemLevels[[#This Row],[Name]],tbGems[],MATCH("Prefix",tbGems[#Headers],0),FALSE),".",tbGemLevels[[#This Row],[Level]]," ",tbGemLevels[[#This Row],[Name]])</f>
        <v>6.13.391.36 Void Manipulation Support</v>
      </c>
      <c r="C2624" s="2" t="s">
        <v>989</v>
      </c>
      <c r="D2624" s="3">
        <v>36</v>
      </c>
      <c r="E2624" s="3">
        <v>96</v>
      </c>
      <c r="F2624" s="3">
        <v>0</v>
      </c>
      <c r="G2624" s="3" t="s">
        <v>269</v>
      </c>
      <c r="H2624" s="3" t="s">
        <v>269</v>
      </c>
      <c r="J2624" s="4"/>
      <c r="K2624" s="3"/>
      <c r="L2624" s="3"/>
      <c r="M2624" s="3"/>
      <c r="N2624" s="3"/>
    </row>
    <row r="2625" spans="2:14" ht="32.1" customHeight="1" x14ac:dyDescent="0.25">
      <c r="B2625" s="44" t="str">
        <f>_xlfn.CONCAT( VLOOKUP(tbGemLevels[[#This Row],[Name]],tbGems[],MATCH("Prefix",tbGems[#Headers],0),FALSE),".",tbGemLevels[[#This Row],[Level]]," ",tbGemLevels[[#This Row],[Name]])</f>
        <v>6.13.391.37 Void Manipulation Support</v>
      </c>
      <c r="C2625" s="2" t="s">
        <v>989</v>
      </c>
      <c r="D2625" s="3">
        <v>37</v>
      </c>
      <c r="E2625" s="3">
        <v>97</v>
      </c>
      <c r="F2625" s="3">
        <v>0</v>
      </c>
      <c r="G2625" s="3" t="s">
        <v>269</v>
      </c>
      <c r="H2625" s="3" t="s">
        <v>269</v>
      </c>
      <c r="J2625" s="4"/>
      <c r="K2625" s="3"/>
      <c r="L2625" s="3"/>
      <c r="M2625" s="3"/>
      <c r="N2625" s="3"/>
    </row>
    <row r="2626" spans="2:14" ht="32.1" customHeight="1" x14ac:dyDescent="0.25">
      <c r="B2626" s="44" t="str">
        <f>_xlfn.CONCAT( VLOOKUP(tbGemLevels[[#This Row],[Name]],tbGems[],MATCH("Prefix",tbGems[#Headers],0),FALSE),".",tbGemLevels[[#This Row],[Level]]," ",tbGemLevels[[#This Row],[Name]])</f>
        <v>6.13.391.38 Void Manipulation Support</v>
      </c>
      <c r="C2626" s="2" t="s">
        <v>989</v>
      </c>
      <c r="D2626" s="3">
        <v>38</v>
      </c>
      <c r="E2626" s="3">
        <v>98</v>
      </c>
      <c r="F2626" s="3">
        <v>0</v>
      </c>
      <c r="G2626" s="3" t="s">
        <v>269</v>
      </c>
      <c r="H2626" s="3" t="s">
        <v>269</v>
      </c>
      <c r="J2626" s="4"/>
      <c r="K2626" s="3"/>
      <c r="L2626" s="3"/>
      <c r="M2626" s="3"/>
      <c r="N2626" s="3"/>
    </row>
    <row r="2627" spans="2:14" ht="32.1" customHeight="1" x14ac:dyDescent="0.25">
      <c r="B2627" s="44" t="str">
        <f>_xlfn.CONCAT( VLOOKUP(tbGemLevels[[#This Row],[Name]],tbGems[],MATCH("Prefix",tbGems[#Headers],0),FALSE),".",tbGemLevels[[#This Row],[Level]]," ",tbGemLevels[[#This Row],[Name]])</f>
        <v>6.13.391.39 Void Manipulation Support</v>
      </c>
      <c r="C2627" s="2" t="s">
        <v>989</v>
      </c>
      <c r="D2627" s="3">
        <v>39</v>
      </c>
      <c r="E2627" s="3">
        <v>99</v>
      </c>
      <c r="F2627" s="3">
        <v>0</v>
      </c>
      <c r="G2627" s="3" t="s">
        <v>269</v>
      </c>
      <c r="H2627" s="3" t="s">
        <v>269</v>
      </c>
      <c r="J2627" s="4"/>
      <c r="K2627" s="3"/>
      <c r="L2627" s="3"/>
      <c r="M2627" s="3"/>
      <c r="N2627" s="3"/>
    </row>
    <row r="2628" spans="2:14" ht="32.1" customHeight="1" x14ac:dyDescent="0.25">
      <c r="B2628" s="44" t="str">
        <f>_xlfn.CONCAT( VLOOKUP(tbGemLevels[[#This Row],[Name]],tbGems[],MATCH("Prefix",tbGems[#Headers],0),FALSE),".",tbGemLevels[[#This Row],[Level]]," ",tbGemLevels[[#This Row],[Name]])</f>
        <v>6.13.391.40 Void Manipulation Support</v>
      </c>
      <c r="C2628" s="2" t="s">
        <v>989</v>
      </c>
      <c r="D2628" s="3">
        <v>40</v>
      </c>
      <c r="E2628" s="3">
        <v>100</v>
      </c>
      <c r="F2628" s="3">
        <v>0</v>
      </c>
      <c r="G2628" s="3" t="s">
        <v>269</v>
      </c>
      <c r="H2628" s="3" t="s">
        <v>269</v>
      </c>
      <c r="J2628" s="4"/>
      <c r="K2628" s="3"/>
      <c r="L2628" s="3"/>
      <c r="M2628" s="3"/>
      <c r="N2628" s="3"/>
    </row>
    <row r="2629" spans="2:14" ht="32.1" customHeight="1" x14ac:dyDescent="0.25">
      <c r="B2629" s="44" t="str">
        <f>_xlfn.CONCAT( VLOOKUP(tbGemLevels[[#This Row],[Name]],tbGems[],MATCH("Prefix",tbGems[#Headers],0),FALSE),".",tbGemLevels[[#This Row],[Level]]," ",tbGemLevels[[#This Row],[Name]])</f>
        <v>6.13.361.1 Summon Ice Golem</v>
      </c>
      <c r="C2629" s="2" t="s">
        <v>181</v>
      </c>
      <c r="D2629" s="3">
        <v>1</v>
      </c>
      <c r="E2629" s="3">
        <v>34</v>
      </c>
      <c r="F2629" s="3">
        <v>0</v>
      </c>
      <c r="G2629" s="3">
        <v>50</v>
      </c>
      <c r="H2629" s="3">
        <v>35</v>
      </c>
      <c r="J2629" s="20"/>
      <c r="K2629" s="20"/>
      <c r="L2629" s="20"/>
      <c r="M2629" s="3"/>
      <c r="N2629" s="3"/>
    </row>
    <row r="2630" spans="2:14" ht="32.1" customHeight="1" x14ac:dyDescent="0.25">
      <c r="B2630" s="44" t="str">
        <f>_xlfn.CONCAT( VLOOKUP(tbGemLevels[[#This Row],[Name]],tbGems[],MATCH("Prefix",tbGems[#Headers],0),FALSE),".",tbGemLevels[[#This Row],[Level]]," ",tbGemLevels[[#This Row],[Name]])</f>
        <v>6.13.361.2 Summon Ice Golem</v>
      </c>
      <c r="C2630" s="2" t="s">
        <v>181</v>
      </c>
      <c r="D2630" s="3">
        <v>2</v>
      </c>
      <c r="E2630" s="3">
        <v>36</v>
      </c>
      <c r="F2630" s="3">
        <v>0</v>
      </c>
      <c r="G2630" s="3">
        <v>52</v>
      </c>
      <c r="H2630" s="3">
        <v>36</v>
      </c>
      <c r="I2630" s="20"/>
      <c r="J2630" s="20"/>
      <c r="K2630" s="20"/>
      <c r="L2630" s="20"/>
      <c r="M2630" s="42"/>
      <c r="N2630" s="42"/>
    </row>
    <row r="2631" spans="2:14" ht="32.1" customHeight="1" x14ac:dyDescent="0.25">
      <c r="B2631" s="44" t="str">
        <f>_xlfn.CONCAT( VLOOKUP(tbGemLevels[[#This Row],[Name]],tbGems[],MATCH("Prefix",tbGems[#Headers],0),FALSE),".",tbGemLevels[[#This Row],[Level]]," ",tbGemLevels[[#This Row],[Name]])</f>
        <v>6.13.361.3 Summon Ice Golem</v>
      </c>
      <c r="C2631" s="2" t="s">
        <v>181</v>
      </c>
      <c r="D2631" s="3">
        <v>3</v>
      </c>
      <c r="E2631" s="3">
        <v>38</v>
      </c>
      <c r="F2631" s="3">
        <v>0</v>
      </c>
      <c r="G2631" s="3">
        <v>55</v>
      </c>
      <c r="H2631" s="3">
        <v>38</v>
      </c>
      <c r="I2631" s="20"/>
      <c r="J2631" s="20"/>
      <c r="K2631" s="20"/>
      <c r="L2631" s="20"/>
      <c r="M2631" s="42"/>
      <c r="N2631" s="42"/>
    </row>
    <row r="2632" spans="2:14" ht="32.1" customHeight="1" x14ac:dyDescent="0.25">
      <c r="B2632" s="44" t="str">
        <f>_xlfn.CONCAT( VLOOKUP(tbGemLevels[[#This Row],[Name]],tbGems[],MATCH("Prefix",tbGems[#Headers],0),FALSE),".",tbGemLevels[[#This Row],[Level]]," ",tbGemLevels[[#This Row],[Name]])</f>
        <v>6.13.361.4 Summon Ice Golem</v>
      </c>
      <c r="C2632" s="2" t="s">
        <v>181</v>
      </c>
      <c r="D2632" s="3">
        <v>4</v>
      </c>
      <c r="E2632" s="3">
        <v>40</v>
      </c>
      <c r="F2632" s="3">
        <v>0</v>
      </c>
      <c r="G2632" s="3">
        <v>58</v>
      </c>
      <c r="H2632" s="3">
        <v>40</v>
      </c>
      <c r="I2632" s="20"/>
      <c r="J2632" s="20"/>
      <c r="K2632" s="20"/>
      <c r="L2632" s="20"/>
      <c r="M2632" s="42"/>
      <c r="N2632" s="42"/>
    </row>
    <row r="2633" spans="2:14" ht="32.1" customHeight="1" x14ac:dyDescent="0.25">
      <c r="B2633" s="44" t="str">
        <f>_xlfn.CONCAT( VLOOKUP(tbGemLevels[[#This Row],[Name]],tbGems[],MATCH("Prefix",tbGems[#Headers],0),FALSE),".",tbGemLevels[[#This Row],[Level]]," ",tbGemLevels[[#This Row],[Name]])</f>
        <v>6.13.361.5 Summon Ice Golem</v>
      </c>
      <c r="C2633" s="2" t="s">
        <v>181</v>
      </c>
      <c r="D2633" s="3">
        <v>5</v>
      </c>
      <c r="E2633" s="3">
        <v>42</v>
      </c>
      <c r="F2633" s="3">
        <v>0</v>
      </c>
      <c r="G2633" s="3">
        <v>60</v>
      </c>
      <c r="H2633" s="3">
        <v>42</v>
      </c>
      <c r="I2633" s="20"/>
      <c r="J2633" s="20"/>
      <c r="K2633" s="20"/>
      <c r="L2633" s="20"/>
      <c r="M2633" s="42"/>
      <c r="N2633" s="42"/>
    </row>
    <row r="2634" spans="2:14" ht="32.1" customHeight="1" x14ac:dyDescent="0.25">
      <c r="B2634" s="44" t="str">
        <f>_xlfn.CONCAT( VLOOKUP(tbGemLevels[[#This Row],[Name]],tbGems[],MATCH("Prefix",tbGems[#Headers],0),FALSE),".",tbGemLevels[[#This Row],[Level]]," ",tbGemLevels[[#This Row],[Name]])</f>
        <v>6.13.361.6 Summon Ice Golem</v>
      </c>
      <c r="C2634" s="2" t="s">
        <v>181</v>
      </c>
      <c r="D2634" s="3">
        <v>6</v>
      </c>
      <c r="E2634" s="3">
        <v>44</v>
      </c>
      <c r="F2634" s="3">
        <v>0</v>
      </c>
      <c r="G2634" s="3">
        <v>63</v>
      </c>
      <c r="H2634" s="3">
        <v>44</v>
      </c>
      <c r="I2634" s="20"/>
      <c r="J2634" s="20"/>
      <c r="K2634" s="20"/>
      <c r="L2634" s="20"/>
      <c r="M2634" s="42"/>
      <c r="N2634" s="42"/>
    </row>
    <row r="2635" spans="2:14" ht="32.1" customHeight="1" x14ac:dyDescent="0.25">
      <c r="B2635" s="44" t="str">
        <f>_xlfn.CONCAT( VLOOKUP(tbGemLevels[[#This Row],[Name]],tbGems[],MATCH("Prefix",tbGems[#Headers],0),FALSE),".",tbGemLevels[[#This Row],[Level]]," ",tbGemLevels[[#This Row],[Name]])</f>
        <v>6.13.361.7 Summon Ice Golem</v>
      </c>
      <c r="C2635" s="2" t="s">
        <v>181</v>
      </c>
      <c r="D2635" s="3">
        <v>7</v>
      </c>
      <c r="E2635" s="3">
        <v>46</v>
      </c>
      <c r="F2635" s="3">
        <v>0</v>
      </c>
      <c r="G2635" s="3">
        <v>66</v>
      </c>
      <c r="H2635" s="3">
        <v>46</v>
      </c>
      <c r="I2635" s="20"/>
      <c r="J2635" s="20"/>
      <c r="K2635" s="20"/>
      <c r="L2635" s="20"/>
      <c r="M2635" s="42"/>
      <c r="N2635" s="42"/>
    </row>
    <row r="2636" spans="2:14" ht="32.1" customHeight="1" x14ac:dyDescent="0.25">
      <c r="B2636" s="44" t="str">
        <f>_xlfn.CONCAT( VLOOKUP(tbGemLevels[[#This Row],[Name]],tbGems[],MATCH("Prefix",tbGems[#Headers],0),FALSE),".",tbGemLevels[[#This Row],[Level]]," ",tbGemLevels[[#This Row],[Name]])</f>
        <v>6.13.361.8 Summon Ice Golem</v>
      </c>
      <c r="C2636" s="2" t="s">
        <v>181</v>
      </c>
      <c r="D2636" s="3">
        <v>8</v>
      </c>
      <c r="E2636" s="3">
        <v>48</v>
      </c>
      <c r="F2636" s="3">
        <v>0</v>
      </c>
      <c r="G2636" s="3">
        <v>68</v>
      </c>
      <c r="H2636" s="3">
        <v>48</v>
      </c>
      <c r="I2636" s="20"/>
      <c r="J2636" s="20"/>
      <c r="K2636" s="20"/>
      <c r="L2636" s="20"/>
      <c r="M2636" s="42"/>
      <c r="N2636" s="42"/>
    </row>
    <row r="2637" spans="2:14" ht="32.1" customHeight="1" x14ac:dyDescent="0.25">
      <c r="B2637" s="44" t="str">
        <f>_xlfn.CONCAT( VLOOKUP(tbGemLevels[[#This Row],[Name]],tbGems[],MATCH("Prefix",tbGems[#Headers],0),FALSE),".",tbGemLevels[[#This Row],[Level]]," ",tbGemLevels[[#This Row],[Name]])</f>
        <v>6.13.361.9 Summon Ice Golem</v>
      </c>
      <c r="C2637" s="2" t="s">
        <v>181</v>
      </c>
      <c r="D2637" s="3">
        <v>9</v>
      </c>
      <c r="E2637" s="3">
        <v>50</v>
      </c>
      <c r="F2637" s="3">
        <v>0</v>
      </c>
      <c r="G2637" s="3">
        <v>71</v>
      </c>
      <c r="H2637" s="3">
        <v>49</v>
      </c>
      <c r="I2637" s="20"/>
      <c r="J2637" s="20"/>
      <c r="K2637" s="20"/>
      <c r="L2637" s="20"/>
      <c r="M2637" s="42"/>
      <c r="N2637" s="42"/>
    </row>
    <row r="2638" spans="2:14" ht="32.1" customHeight="1" x14ac:dyDescent="0.25">
      <c r="B2638" s="44" t="str">
        <f>_xlfn.CONCAT( VLOOKUP(tbGemLevels[[#This Row],[Name]],tbGems[],MATCH("Prefix",tbGems[#Headers],0),FALSE),".",tbGemLevels[[#This Row],[Level]]," ",tbGemLevels[[#This Row],[Name]])</f>
        <v>6.13.361.10 Summon Ice Golem</v>
      </c>
      <c r="C2638" s="2" t="s">
        <v>181</v>
      </c>
      <c r="D2638" s="3">
        <v>10</v>
      </c>
      <c r="E2638" s="3">
        <v>52</v>
      </c>
      <c r="F2638" s="3">
        <v>0</v>
      </c>
      <c r="G2638" s="3">
        <v>74</v>
      </c>
      <c r="H2638" s="3">
        <v>51</v>
      </c>
      <c r="I2638" s="20"/>
      <c r="J2638" s="20"/>
      <c r="K2638" s="20"/>
      <c r="L2638" s="20"/>
      <c r="M2638" s="42"/>
      <c r="N2638" s="42"/>
    </row>
    <row r="2639" spans="2:14" ht="32.1" customHeight="1" x14ac:dyDescent="0.25">
      <c r="B2639" s="44" t="str">
        <f>_xlfn.CONCAT( VLOOKUP(tbGemLevels[[#This Row],[Name]],tbGems[],MATCH("Prefix",tbGems[#Headers],0),FALSE),".",tbGemLevels[[#This Row],[Level]]," ",tbGemLevels[[#This Row],[Name]])</f>
        <v>6.13.361.11 Summon Ice Golem</v>
      </c>
      <c r="C2639" s="2" t="s">
        <v>181</v>
      </c>
      <c r="D2639" s="3">
        <v>11</v>
      </c>
      <c r="E2639" s="3">
        <v>54</v>
      </c>
      <c r="F2639" s="3">
        <v>0</v>
      </c>
      <c r="G2639" s="3">
        <v>76</v>
      </c>
      <c r="H2639" s="3">
        <v>53</v>
      </c>
      <c r="I2639" s="20"/>
      <c r="J2639" s="20"/>
      <c r="K2639" s="20"/>
      <c r="L2639" s="20"/>
      <c r="M2639" s="42"/>
      <c r="N2639" s="42"/>
    </row>
    <row r="2640" spans="2:14" ht="32.1" customHeight="1" x14ac:dyDescent="0.25">
      <c r="B2640" s="44" t="str">
        <f>_xlfn.CONCAT( VLOOKUP(tbGemLevels[[#This Row],[Name]],tbGems[],MATCH("Prefix",tbGems[#Headers],0),FALSE),".",tbGemLevels[[#This Row],[Level]]," ",tbGemLevels[[#This Row],[Name]])</f>
        <v>6.13.361.12 Summon Ice Golem</v>
      </c>
      <c r="C2640" s="2" t="s">
        <v>181</v>
      </c>
      <c r="D2640" s="3">
        <v>12</v>
      </c>
      <c r="E2640" s="3">
        <v>56</v>
      </c>
      <c r="F2640" s="3">
        <v>0</v>
      </c>
      <c r="G2640" s="3">
        <v>79</v>
      </c>
      <c r="H2640" s="3">
        <v>55</v>
      </c>
      <c r="I2640" s="20"/>
      <c r="J2640" s="20"/>
      <c r="K2640" s="20"/>
      <c r="L2640" s="20"/>
      <c r="M2640" s="42"/>
      <c r="N2640" s="42"/>
    </row>
    <row r="2641" spans="2:14" ht="32.1" customHeight="1" x14ac:dyDescent="0.25">
      <c r="B2641" s="44" t="str">
        <f>_xlfn.CONCAT( VLOOKUP(tbGemLevels[[#This Row],[Name]],tbGems[],MATCH("Prefix",tbGems[#Headers],0),FALSE),".",tbGemLevels[[#This Row],[Level]]," ",tbGemLevels[[#This Row],[Name]])</f>
        <v>6.13.361.13 Summon Ice Golem</v>
      </c>
      <c r="C2641" s="2" t="s">
        <v>181</v>
      </c>
      <c r="D2641" s="3">
        <v>13</v>
      </c>
      <c r="E2641" s="3">
        <v>58</v>
      </c>
      <c r="F2641" s="3">
        <v>0</v>
      </c>
      <c r="G2641" s="3">
        <v>82</v>
      </c>
      <c r="H2641" s="3">
        <v>57</v>
      </c>
      <c r="I2641" s="20"/>
      <c r="J2641" s="20"/>
      <c r="K2641" s="20"/>
      <c r="L2641" s="20"/>
      <c r="M2641" s="42"/>
      <c r="N2641" s="42"/>
    </row>
    <row r="2642" spans="2:14" ht="32.1" customHeight="1" x14ac:dyDescent="0.25">
      <c r="B2642" s="44" t="str">
        <f>_xlfn.CONCAT( VLOOKUP(tbGemLevels[[#This Row],[Name]],tbGems[],MATCH("Prefix",tbGems[#Headers],0),FALSE),".",tbGemLevels[[#This Row],[Level]]," ",tbGemLevels[[#This Row],[Name]])</f>
        <v>6.13.361.14 Summon Ice Golem</v>
      </c>
      <c r="C2642" s="2" t="s">
        <v>181</v>
      </c>
      <c r="D2642" s="3">
        <v>14</v>
      </c>
      <c r="E2642" s="3">
        <v>60</v>
      </c>
      <c r="F2642" s="3">
        <v>0</v>
      </c>
      <c r="G2642" s="3">
        <v>84</v>
      </c>
      <c r="H2642" s="3">
        <v>59</v>
      </c>
      <c r="I2642" s="20"/>
      <c r="J2642" s="20"/>
      <c r="K2642" s="20"/>
      <c r="L2642" s="20"/>
      <c r="M2642" s="42"/>
      <c r="N2642" s="42"/>
    </row>
    <row r="2643" spans="2:14" ht="32.1" customHeight="1" x14ac:dyDescent="0.25">
      <c r="B2643" s="44" t="str">
        <f>_xlfn.CONCAT( VLOOKUP(tbGemLevels[[#This Row],[Name]],tbGems[],MATCH("Prefix",tbGems[#Headers],0),FALSE),".",tbGemLevels[[#This Row],[Level]]," ",tbGemLevels[[#This Row],[Name]])</f>
        <v>6.13.361.15 Summon Ice Golem</v>
      </c>
      <c r="C2643" s="2" t="s">
        <v>181</v>
      </c>
      <c r="D2643" s="3">
        <v>15</v>
      </c>
      <c r="E2643" s="3">
        <v>62</v>
      </c>
      <c r="F2643" s="3">
        <v>0</v>
      </c>
      <c r="G2643" s="3">
        <v>87</v>
      </c>
      <c r="H2643" s="3">
        <v>60</v>
      </c>
      <c r="I2643" s="20"/>
      <c r="J2643" s="20"/>
      <c r="K2643" s="20"/>
      <c r="L2643" s="20"/>
      <c r="M2643" s="42"/>
      <c r="N2643" s="42"/>
    </row>
    <row r="2644" spans="2:14" ht="32.1" customHeight="1" x14ac:dyDescent="0.25">
      <c r="B2644" s="44" t="str">
        <f>_xlfn.CONCAT( VLOOKUP(tbGemLevels[[#This Row],[Name]],tbGems[],MATCH("Prefix",tbGems[#Headers],0),FALSE),".",tbGemLevels[[#This Row],[Level]]," ",tbGemLevels[[#This Row],[Name]])</f>
        <v>6.13.361.16 Summon Ice Golem</v>
      </c>
      <c r="C2644" s="2" t="s">
        <v>181</v>
      </c>
      <c r="D2644" s="3">
        <v>16</v>
      </c>
      <c r="E2644" s="3">
        <v>64</v>
      </c>
      <c r="F2644" s="3">
        <v>0</v>
      </c>
      <c r="G2644" s="3">
        <v>90</v>
      </c>
      <c r="H2644" s="3">
        <v>62</v>
      </c>
      <c r="I2644" s="20"/>
      <c r="J2644" s="20"/>
      <c r="K2644" s="20"/>
      <c r="L2644" s="20"/>
      <c r="M2644" s="42"/>
      <c r="N2644" s="42"/>
    </row>
    <row r="2645" spans="2:14" ht="32.1" customHeight="1" x14ac:dyDescent="0.25">
      <c r="B2645" s="44" t="str">
        <f>_xlfn.CONCAT( VLOOKUP(tbGemLevels[[#This Row],[Name]],tbGems[],MATCH("Prefix",tbGems[#Headers],0),FALSE),".",tbGemLevels[[#This Row],[Level]]," ",tbGemLevels[[#This Row],[Name]])</f>
        <v>6.13.361.17 Summon Ice Golem</v>
      </c>
      <c r="C2645" s="2" t="s">
        <v>181</v>
      </c>
      <c r="D2645" s="3">
        <v>17</v>
      </c>
      <c r="E2645" s="3">
        <v>66</v>
      </c>
      <c r="F2645" s="3">
        <v>0</v>
      </c>
      <c r="G2645" s="3">
        <v>92</v>
      </c>
      <c r="H2645" s="3">
        <v>64</v>
      </c>
      <c r="I2645" s="20"/>
      <c r="J2645" s="20"/>
      <c r="K2645" s="20"/>
      <c r="L2645" s="20"/>
      <c r="M2645" s="42"/>
      <c r="N2645" s="42"/>
    </row>
    <row r="2646" spans="2:14" ht="32.1" customHeight="1" x14ac:dyDescent="0.25">
      <c r="B2646" s="44" t="str">
        <f>_xlfn.CONCAT( VLOOKUP(tbGemLevels[[#This Row],[Name]],tbGems[],MATCH("Prefix",tbGems[#Headers],0),FALSE),".",tbGemLevels[[#This Row],[Level]]," ",tbGemLevels[[#This Row],[Name]])</f>
        <v>6.13.361.18 Summon Ice Golem</v>
      </c>
      <c r="C2646" s="2" t="s">
        <v>181</v>
      </c>
      <c r="D2646" s="3">
        <v>18</v>
      </c>
      <c r="E2646" s="3">
        <v>68</v>
      </c>
      <c r="F2646" s="3">
        <v>0</v>
      </c>
      <c r="G2646" s="3">
        <v>95</v>
      </c>
      <c r="H2646" s="3">
        <v>66</v>
      </c>
      <c r="I2646" s="20"/>
      <c r="J2646" s="20"/>
      <c r="K2646" s="20"/>
      <c r="L2646" s="20"/>
      <c r="M2646" s="42"/>
      <c r="N2646" s="42"/>
    </row>
    <row r="2647" spans="2:14" ht="32.1" customHeight="1" x14ac:dyDescent="0.25">
      <c r="B2647" s="44" t="str">
        <f>_xlfn.CONCAT( VLOOKUP(tbGemLevels[[#This Row],[Name]],tbGems[],MATCH("Prefix",tbGems[#Headers],0),FALSE),".",tbGemLevels[[#This Row],[Level]]," ",tbGemLevels[[#This Row],[Name]])</f>
        <v>6.13.361.19 Summon Ice Golem</v>
      </c>
      <c r="C2647" s="2" t="s">
        <v>181</v>
      </c>
      <c r="D2647" s="3">
        <v>19</v>
      </c>
      <c r="E2647" s="3">
        <v>69</v>
      </c>
      <c r="F2647" s="3">
        <v>0</v>
      </c>
      <c r="G2647" s="3">
        <v>96</v>
      </c>
      <c r="H2647" s="3">
        <v>67</v>
      </c>
      <c r="I2647" s="20"/>
      <c r="J2647" s="20"/>
      <c r="K2647" s="20"/>
      <c r="L2647" s="20"/>
      <c r="M2647" s="42"/>
      <c r="N2647" s="42"/>
    </row>
    <row r="2648" spans="2:14" ht="32.1" customHeight="1" x14ac:dyDescent="0.25">
      <c r="B2648" s="44" t="str">
        <f>_xlfn.CONCAT( VLOOKUP(tbGemLevels[[#This Row],[Name]],tbGems[],MATCH("Prefix",tbGems[#Headers],0),FALSE),".",tbGemLevels[[#This Row],[Level]]," ",tbGemLevels[[#This Row],[Name]])</f>
        <v>6.13.361.20 Summon Ice Golem</v>
      </c>
      <c r="C2648" s="2" t="s">
        <v>181</v>
      </c>
      <c r="D2648" s="3">
        <v>20</v>
      </c>
      <c r="E2648" s="3">
        <v>70</v>
      </c>
      <c r="F2648" s="3">
        <v>0</v>
      </c>
      <c r="G2648" s="3">
        <v>98</v>
      </c>
      <c r="H2648" s="3">
        <v>68</v>
      </c>
      <c r="I2648" s="20"/>
      <c r="J2648" s="20"/>
      <c r="K2648" s="20"/>
      <c r="L2648" s="20"/>
      <c r="M2648" s="42"/>
      <c r="N2648" s="42"/>
    </row>
    <row r="2649" spans="2:14" ht="32.1" customHeight="1" x14ac:dyDescent="0.25">
      <c r="B2649" s="44" t="str">
        <f>_xlfn.CONCAT( VLOOKUP(tbGemLevels[[#This Row],[Name]],tbGems[],MATCH("Prefix",tbGems[#Headers],0),FALSE),".",tbGemLevels[[#This Row],[Level]]," ",tbGemLevels[[#This Row],[Name]])</f>
        <v>6.13.361.21 Summon Ice Golem</v>
      </c>
      <c r="C2649" s="2" t="s">
        <v>181</v>
      </c>
      <c r="D2649" s="3">
        <v>21</v>
      </c>
      <c r="E2649" s="3">
        <v>72</v>
      </c>
      <c r="F2649" s="3">
        <v>0</v>
      </c>
      <c r="G2649" s="3">
        <v>100</v>
      </c>
      <c r="H2649" s="3">
        <v>70</v>
      </c>
      <c r="I2649" s="20"/>
      <c r="J2649" s="20"/>
      <c r="K2649" s="20"/>
      <c r="L2649" s="20"/>
      <c r="M2649" s="3"/>
      <c r="N2649" s="3"/>
    </row>
    <row r="2650" spans="2:14" ht="32.1" customHeight="1" x14ac:dyDescent="0.25">
      <c r="B2650" s="44" t="str">
        <f>_xlfn.CONCAT( VLOOKUP(tbGemLevels[[#This Row],[Name]],tbGems[],MATCH("Prefix",tbGems[#Headers],0),FALSE),".",tbGemLevels[[#This Row],[Level]]," ",tbGemLevels[[#This Row],[Name]])</f>
        <v>6.13.361.22 Summon Ice Golem</v>
      </c>
      <c r="C2650" s="2" t="s">
        <v>181</v>
      </c>
      <c r="D2650" s="3">
        <v>22</v>
      </c>
      <c r="E2650" s="3">
        <v>74</v>
      </c>
      <c r="F2650" s="3">
        <v>0</v>
      </c>
      <c r="G2650" s="3" t="s">
        <v>269</v>
      </c>
      <c r="H2650" s="3" t="s">
        <v>269</v>
      </c>
      <c r="I2650" s="20"/>
      <c r="J2650" s="20"/>
      <c r="K2650" s="20"/>
      <c r="L2650" s="20"/>
      <c r="M2650" s="3"/>
      <c r="N2650" s="3"/>
    </row>
    <row r="2651" spans="2:14" ht="32.1" customHeight="1" x14ac:dyDescent="0.25">
      <c r="B2651" s="44" t="str">
        <f>_xlfn.CONCAT( VLOOKUP(tbGemLevels[[#This Row],[Name]],tbGems[],MATCH("Prefix",tbGems[#Headers],0),FALSE),".",tbGemLevels[[#This Row],[Level]]," ",tbGemLevels[[#This Row],[Name]])</f>
        <v>6.13.361.23 Summon Ice Golem</v>
      </c>
      <c r="C2651" s="2" t="s">
        <v>181</v>
      </c>
      <c r="D2651" s="3">
        <v>23</v>
      </c>
      <c r="E2651" s="3">
        <v>76</v>
      </c>
      <c r="F2651" s="3">
        <v>0</v>
      </c>
      <c r="G2651" s="3" t="s">
        <v>269</v>
      </c>
      <c r="H2651" s="3" t="s">
        <v>269</v>
      </c>
      <c r="I2651" s="20"/>
      <c r="J2651" s="20"/>
      <c r="K2651" s="20"/>
      <c r="L2651" s="20"/>
      <c r="M2651" s="3"/>
      <c r="N2651" s="3"/>
    </row>
    <row r="2652" spans="2:14" ht="32.1" customHeight="1" x14ac:dyDescent="0.25">
      <c r="B2652" s="44" t="str">
        <f>_xlfn.CONCAT( VLOOKUP(tbGemLevels[[#This Row],[Name]],tbGems[],MATCH("Prefix",tbGems[#Headers],0),FALSE),".",tbGemLevels[[#This Row],[Level]]," ",tbGemLevels[[#This Row],[Name]])</f>
        <v>6.13.361.24 Summon Ice Golem</v>
      </c>
      <c r="C2652" s="2" t="s">
        <v>181</v>
      </c>
      <c r="D2652" s="3">
        <v>24</v>
      </c>
      <c r="E2652" s="3">
        <v>78</v>
      </c>
      <c r="F2652" s="3">
        <v>0</v>
      </c>
      <c r="G2652" s="3" t="s">
        <v>269</v>
      </c>
      <c r="H2652" s="3" t="s">
        <v>269</v>
      </c>
      <c r="I2652" s="20"/>
      <c r="J2652" s="20"/>
      <c r="K2652" s="20"/>
      <c r="L2652" s="20"/>
      <c r="M2652" s="3"/>
      <c r="N2652" s="3"/>
    </row>
    <row r="2653" spans="2:14" ht="32.1" customHeight="1" x14ac:dyDescent="0.25">
      <c r="B2653" s="44" t="str">
        <f>_xlfn.CONCAT( VLOOKUP(tbGemLevels[[#This Row],[Name]],tbGems[],MATCH("Prefix",tbGems[#Headers],0),FALSE),".",tbGemLevels[[#This Row],[Level]]," ",tbGemLevels[[#This Row],[Name]])</f>
        <v>6.13.361.25 Summon Ice Golem</v>
      </c>
      <c r="C2653" s="2" t="s">
        <v>181</v>
      </c>
      <c r="D2653" s="3">
        <v>25</v>
      </c>
      <c r="E2653" s="3">
        <v>80</v>
      </c>
      <c r="F2653" s="3">
        <v>0</v>
      </c>
      <c r="G2653" s="3" t="s">
        <v>269</v>
      </c>
      <c r="H2653" s="3" t="s">
        <v>269</v>
      </c>
      <c r="I2653" s="20"/>
      <c r="J2653" s="20"/>
      <c r="K2653" s="20"/>
      <c r="L2653" s="20"/>
      <c r="M2653" s="3"/>
      <c r="N2653" s="3"/>
    </row>
    <row r="2654" spans="2:14" ht="32.1" customHeight="1" x14ac:dyDescent="0.25">
      <c r="B2654" s="44" t="str">
        <f>_xlfn.CONCAT( VLOOKUP(tbGemLevels[[#This Row],[Name]],tbGems[],MATCH("Prefix",tbGems[#Headers],0),FALSE),".",tbGemLevels[[#This Row],[Level]]," ",tbGemLevels[[#This Row],[Name]])</f>
        <v>6.13.361.26 Summon Ice Golem</v>
      </c>
      <c r="C2654" s="2" t="s">
        <v>181</v>
      </c>
      <c r="D2654" s="3">
        <v>26</v>
      </c>
      <c r="E2654" s="3">
        <v>82</v>
      </c>
      <c r="F2654" s="3">
        <v>0</v>
      </c>
      <c r="G2654" s="3" t="s">
        <v>269</v>
      </c>
      <c r="H2654" s="3" t="s">
        <v>269</v>
      </c>
      <c r="I2654" s="20"/>
      <c r="J2654" s="20"/>
      <c r="K2654" s="20"/>
      <c r="L2654" s="20"/>
      <c r="M2654" s="3"/>
      <c r="N2654" s="3"/>
    </row>
    <row r="2655" spans="2:14" ht="32.1" customHeight="1" x14ac:dyDescent="0.25">
      <c r="B2655" s="44" t="str">
        <f>_xlfn.CONCAT( VLOOKUP(tbGemLevels[[#This Row],[Name]],tbGems[],MATCH("Prefix",tbGems[#Headers],0),FALSE),".",tbGemLevels[[#This Row],[Level]]," ",tbGemLevels[[#This Row],[Name]])</f>
        <v>6.13.361.27 Summon Ice Golem</v>
      </c>
      <c r="C2655" s="2" t="s">
        <v>181</v>
      </c>
      <c r="D2655" s="3">
        <v>27</v>
      </c>
      <c r="E2655" s="3">
        <v>84</v>
      </c>
      <c r="F2655" s="3">
        <v>0</v>
      </c>
      <c r="G2655" s="3" t="s">
        <v>269</v>
      </c>
      <c r="H2655" s="3" t="s">
        <v>269</v>
      </c>
      <c r="I2655" s="20"/>
      <c r="J2655" s="20"/>
      <c r="K2655" s="20"/>
      <c r="L2655" s="20"/>
      <c r="M2655" s="3"/>
      <c r="N2655" s="3"/>
    </row>
    <row r="2656" spans="2:14" ht="32.1" customHeight="1" x14ac:dyDescent="0.25">
      <c r="B2656" s="44" t="str">
        <f>_xlfn.CONCAT( VLOOKUP(tbGemLevels[[#This Row],[Name]],tbGems[],MATCH("Prefix",tbGems[#Headers],0),FALSE),".",tbGemLevels[[#This Row],[Level]]," ",tbGemLevels[[#This Row],[Name]])</f>
        <v>6.13.361.28 Summon Ice Golem</v>
      </c>
      <c r="C2656" s="2" t="s">
        <v>181</v>
      </c>
      <c r="D2656" s="3">
        <v>28</v>
      </c>
      <c r="E2656" s="3">
        <v>86</v>
      </c>
      <c r="F2656" s="3">
        <v>0</v>
      </c>
      <c r="G2656" s="3" t="s">
        <v>269</v>
      </c>
      <c r="H2656" s="3" t="s">
        <v>269</v>
      </c>
      <c r="I2656" s="20"/>
      <c r="J2656" s="20"/>
      <c r="K2656" s="20"/>
      <c r="L2656" s="20"/>
      <c r="M2656" s="3"/>
      <c r="N2656" s="3"/>
    </row>
    <row r="2657" spans="2:14" ht="32.1" customHeight="1" x14ac:dyDescent="0.25">
      <c r="B2657" s="44" t="str">
        <f>_xlfn.CONCAT( VLOOKUP(tbGemLevels[[#This Row],[Name]],tbGems[],MATCH("Prefix",tbGems[#Headers],0),FALSE),".",tbGemLevels[[#This Row],[Level]]," ",tbGemLevels[[#This Row],[Name]])</f>
        <v>6.13.361.29 Summon Ice Golem</v>
      </c>
      <c r="C2657" s="2" t="s">
        <v>181</v>
      </c>
      <c r="D2657" s="3">
        <v>29</v>
      </c>
      <c r="E2657" s="3">
        <v>88</v>
      </c>
      <c r="F2657" s="3">
        <v>0</v>
      </c>
      <c r="G2657" s="3" t="s">
        <v>269</v>
      </c>
      <c r="H2657" s="3" t="s">
        <v>269</v>
      </c>
      <c r="I2657" s="20"/>
      <c r="J2657" s="20"/>
      <c r="K2657" s="20"/>
      <c r="L2657" s="20"/>
      <c r="M2657" s="3"/>
      <c r="N2657" s="3"/>
    </row>
    <row r="2658" spans="2:14" ht="32.1" customHeight="1" x14ac:dyDescent="0.25">
      <c r="B2658" s="44" t="str">
        <f>_xlfn.CONCAT( VLOOKUP(tbGemLevels[[#This Row],[Name]],tbGems[],MATCH("Prefix",tbGems[#Headers],0),FALSE),".",tbGemLevels[[#This Row],[Level]]," ",tbGemLevels[[#This Row],[Name]])</f>
        <v>6.13.361.30 Summon Ice Golem</v>
      </c>
      <c r="C2658" s="2" t="s">
        <v>181</v>
      </c>
      <c r="D2658" s="3">
        <v>30</v>
      </c>
      <c r="E2658" s="3">
        <v>90</v>
      </c>
      <c r="F2658" s="3">
        <v>0</v>
      </c>
      <c r="G2658" s="3" t="s">
        <v>269</v>
      </c>
      <c r="H2658" s="3" t="s">
        <v>269</v>
      </c>
      <c r="I2658" s="20"/>
      <c r="J2658" s="20"/>
      <c r="K2658" s="20"/>
      <c r="L2658" s="20"/>
      <c r="M2658" s="3"/>
      <c r="N2658" s="3"/>
    </row>
    <row r="2659" spans="2:14" ht="32.1" customHeight="1" x14ac:dyDescent="0.25">
      <c r="B2659" s="44" t="str">
        <f>_xlfn.CONCAT( VLOOKUP(tbGemLevels[[#This Row],[Name]],tbGems[],MATCH("Prefix",tbGems[#Headers],0),FALSE),".",tbGemLevels[[#This Row],[Level]]," ",tbGemLevels[[#This Row],[Name]])</f>
        <v>6.13.361.31 Summon Ice Golem</v>
      </c>
      <c r="C2659" s="2" t="s">
        <v>181</v>
      </c>
      <c r="D2659" s="3">
        <v>31</v>
      </c>
      <c r="E2659" s="3">
        <v>91</v>
      </c>
      <c r="F2659" s="3">
        <v>0</v>
      </c>
      <c r="G2659" s="3" t="s">
        <v>269</v>
      </c>
      <c r="H2659" s="3" t="s">
        <v>269</v>
      </c>
      <c r="I2659" s="20"/>
      <c r="J2659" s="20"/>
      <c r="K2659" s="20"/>
      <c r="L2659" s="20"/>
      <c r="M2659" s="3"/>
      <c r="N2659" s="3"/>
    </row>
    <row r="2660" spans="2:14" ht="32.1" customHeight="1" x14ac:dyDescent="0.25">
      <c r="B2660" s="44" t="str">
        <f>_xlfn.CONCAT( VLOOKUP(tbGemLevels[[#This Row],[Name]],tbGems[],MATCH("Prefix",tbGems[#Headers],0),FALSE),".",tbGemLevels[[#This Row],[Level]]," ",tbGemLevels[[#This Row],[Name]])</f>
        <v>6.13.361.32 Summon Ice Golem</v>
      </c>
      <c r="C2660" s="2" t="s">
        <v>181</v>
      </c>
      <c r="D2660" s="3">
        <v>32</v>
      </c>
      <c r="E2660" s="3">
        <v>92</v>
      </c>
      <c r="F2660" s="3">
        <v>0</v>
      </c>
      <c r="G2660" s="3" t="s">
        <v>269</v>
      </c>
      <c r="H2660" s="3" t="s">
        <v>269</v>
      </c>
      <c r="I2660" s="20"/>
      <c r="J2660" s="20"/>
      <c r="K2660" s="20"/>
      <c r="L2660" s="20"/>
      <c r="M2660" s="3"/>
      <c r="N2660" s="3"/>
    </row>
    <row r="2661" spans="2:14" ht="32.1" customHeight="1" x14ac:dyDescent="0.25">
      <c r="B2661" s="44" t="str">
        <f>_xlfn.CONCAT( VLOOKUP(tbGemLevels[[#This Row],[Name]],tbGems[],MATCH("Prefix",tbGems[#Headers],0),FALSE),".",tbGemLevels[[#This Row],[Level]]," ",tbGemLevels[[#This Row],[Name]])</f>
        <v>6.13.361.33 Summon Ice Golem</v>
      </c>
      <c r="C2661" s="2" t="s">
        <v>181</v>
      </c>
      <c r="D2661" s="3">
        <v>33</v>
      </c>
      <c r="E2661" s="3">
        <v>93</v>
      </c>
      <c r="F2661" s="3">
        <v>0</v>
      </c>
      <c r="G2661" s="3" t="s">
        <v>269</v>
      </c>
      <c r="H2661" s="3" t="s">
        <v>269</v>
      </c>
      <c r="I2661" s="20"/>
      <c r="J2661" s="20"/>
      <c r="K2661" s="20"/>
      <c r="L2661" s="20"/>
      <c r="M2661" s="3"/>
      <c r="N2661" s="3"/>
    </row>
    <row r="2662" spans="2:14" ht="32.1" customHeight="1" x14ac:dyDescent="0.25">
      <c r="B2662" s="44" t="str">
        <f>_xlfn.CONCAT( VLOOKUP(tbGemLevels[[#This Row],[Name]],tbGems[],MATCH("Prefix",tbGems[#Headers],0),FALSE),".",tbGemLevels[[#This Row],[Level]]," ",tbGemLevels[[#This Row],[Name]])</f>
        <v>6.13.361.34 Summon Ice Golem</v>
      </c>
      <c r="C2662" s="2" t="s">
        <v>181</v>
      </c>
      <c r="D2662" s="3">
        <v>34</v>
      </c>
      <c r="E2662" s="3">
        <v>94</v>
      </c>
      <c r="F2662" s="3">
        <v>0</v>
      </c>
      <c r="G2662" s="3" t="s">
        <v>269</v>
      </c>
      <c r="H2662" s="3" t="s">
        <v>269</v>
      </c>
      <c r="I2662" s="20"/>
      <c r="J2662" s="20"/>
      <c r="K2662" s="20"/>
      <c r="L2662" s="20"/>
      <c r="M2662" s="3"/>
      <c r="N2662" s="3"/>
    </row>
    <row r="2663" spans="2:14" ht="32.1" customHeight="1" x14ac:dyDescent="0.25">
      <c r="B2663" s="44" t="str">
        <f>_xlfn.CONCAT( VLOOKUP(tbGemLevels[[#This Row],[Name]],tbGems[],MATCH("Prefix",tbGems[#Headers],0),FALSE),".",tbGemLevels[[#This Row],[Level]]," ",tbGemLevels[[#This Row],[Name]])</f>
        <v>6.13.361.35 Summon Ice Golem</v>
      </c>
      <c r="C2663" s="2" t="s">
        <v>181</v>
      </c>
      <c r="D2663" s="3">
        <v>35</v>
      </c>
      <c r="E2663" s="3">
        <v>95</v>
      </c>
      <c r="F2663" s="3">
        <v>0</v>
      </c>
      <c r="G2663" s="3" t="s">
        <v>269</v>
      </c>
      <c r="H2663" s="3" t="s">
        <v>269</v>
      </c>
      <c r="I2663" s="20"/>
      <c r="J2663" s="20"/>
      <c r="K2663" s="20"/>
      <c r="L2663" s="20"/>
      <c r="M2663" s="3"/>
      <c r="N2663" s="3"/>
    </row>
    <row r="2664" spans="2:14" ht="32.1" customHeight="1" x14ac:dyDescent="0.25">
      <c r="B2664" s="44" t="str">
        <f>_xlfn.CONCAT( VLOOKUP(tbGemLevels[[#This Row],[Name]],tbGems[],MATCH("Prefix",tbGems[#Headers],0),FALSE),".",tbGemLevels[[#This Row],[Level]]," ",tbGemLevels[[#This Row],[Name]])</f>
        <v>6.13.361.36 Summon Ice Golem</v>
      </c>
      <c r="C2664" s="2" t="s">
        <v>181</v>
      </c>
      <c r="D2664" s="3">
        <v>36</v>
      </c>
      <c r="E2664" s="3">
        <v>96</v>
      </c>
      <c r="F2664" s="3">
        <v>0</v>
      </c>
      <c r="G2664" s="3" t="s">
        <v>269</v>
      </c>
      <c r="H2664" s="3" t="s">
        <v>269</v>
      </c>
      <c r="I2664" s="20"/>
      <c r="J2664" s="20"/>
      <c r="K2664" s="20"/>
      <c r="L2664" s="20"/>
      <c r="M2664" s="3"/>
      <c r="N2664" s="3"/>
    </row>
    <row r="2665" spans="2:14" ht="32.1" customHeight="1" x14ac:dyDescent="0.25">
      <c r="B2665" s="44" t="str">
        <f>_xlfn.CONCAT( VLOOKUP(tbGemLevels[[#This Row],[Name]],tbGems[],MATCH("Prefix",tbGems[#Headers],0),FALSE),".",tbGemLevels[[#This Row],[Level]]," ",tbGemLevels[[#This Row],[Name]])</f>
        <v>6.13.361.37 Summon Ice Golem</v>
      </c>
      <c r="C2665" s="2" t="s">
        <v>181</v>
      </c>
      <c r="D2665" s="3">
        <v>37</v>
      </c>
      <c r="E2665" s="3">
        <v>97</v>
      </c>
      <c r="F2665" s="3">
        <v>0</v>
      </c>
      <c r="G2665" s="3" t="s">
        <v>269</v>
      </c>
      <c r="H2665" s="3" t="s">
        <v>269</v>
      </c>
      <c r="I2665" s="20"/>
      <c r="J2665" s="20"/>
      <c r="K2665" s="20"/>
      <c r="L2665" s="20"/>
      <c r="M2665" s="3"/>
      <c r="N2665" s="3"/>
    </row>
    <row r="2666" spans="2:14" ht="32.1" customHeight="1" x14ac:dyDescent="0.25">
      <c r="B2666" s="44" t="str">
        <f>_xlfn.CONCAT( VLOOKUP(tbGemLevels[[#This Row],[Name]],tbGems[],MATCH("Prefix",tbGems[#Headers],0),FALSE),".",tbGemLevels[[#This Row],[Level]]," ",tbGemLevels[[#This Row],[Name]])</f>
        <v>6.13.361.38 Summon Ice Golem</v>
      </c>
      <c r="C2666" s="2" t="s">
        <v>181</v>
      </c>
      <c r="D2666" s="3">
        <v>38</v>
      </c>
      <c r="E2666" s="3">
        <v>98</v>
      </c>
      <c r="F2666" s="3">
        <v>0</v>
      </c>
      <c r="G2666" s="3" t="s">
        <v>269</v>
      </c>
      <c r="H2666" s="3" t="s">
        <v>269</v>
      </c>
      <c r="I2666" s="20"/>
      <c r="J2666" s="20"/>
      <c r="K2666" s="20"/>
      <c r="L2666" s="20"/>
      <c r="M2666" s="3"/>
      <c r="N2666" s="3"/>
    </row>
    <row r="2667" spans="2:14" ht="32.1" customHeight="1" x14ac:dyDescent="0.25">
      <c r="B2667" s="44" t="str">
        <f>_xlfn.CONCAT( VLOOKUP(tbGemLevels[[#This Row],[Name]],tbGems[],MATCH("Prefix",tbGems[#Headers],0),FALSE),".",tbGemLevels[[#This Row],[Level]]," ",tbGemLevels[[#This Row],[Name]])</f>
        <v>6.13.361.39 Summon Ice Golem</v>
      </c>
      <c r="C2667" s="2" t="s">
        <v>181</v>
      </c>
      <c r="D2667" s="3">
        <v>39</v>
      </c>
      <c r="E2667" s="3">
        <v>99</v>
      </c>
      <c r="F2667" s="3">
        <v>0</v>
      </c>
      <c r="G2667" s="3" t="s">
        <v>269</v>
      </c>
      <c r="H2667" s="3" t="s">
        <v>269</v>
      </c>
      <c r="I2667" s="20"/>
      <c r="J2667" s="20"/>
      <c r="K2667" s="20"/>
      <c r="L2667" s="20"/>
      <c r="M2667" s="3"/>
      <c r="N2667" s="3"/>
    </row>
    <row r="2668" spans="2:14" ht="32.1" customHeight="1" x14ac:dyDescent="0.25">
      <c r="B2668" s="44" t="str">
        <f>_xlfn.CONCAT( VLOOKUP(tbGemLevels[[#This Row],[Name]],tbGems[],MATCH("Prefix",tbGems[#Headers],0),FALSE),".",tbGemLevels[[#This Row],[Level]]," ",tbGemLevels[[#This Row],[Name]])</f>
        <v>6.13.361.40 Summon Ice Golem</v>
      </c>
      <c r="C2668" s="2" t="s">
        <v>181</v>
      </c>
      <c r="D2668" s="3">
        <v>40</v>
      </c>
      <c r="E2668" s="3">
        <v>100</v>
      </c>
      <c r="F2668" s="3">
        <v>0</v>
      </c>
      <c r="G2668" s="3" t="s">
        <v>269</v>
      </c>
      <c r="H2668" s="3" t="s">
        <v>269</v>
      </c>
      <c r="I2668" s="20"/>
      <c r="J2668" s="20"/>
      <c r="K2668" s="20"/>
      <c r="L2668" s="20"/>
      <c r="M2668" s="3"/>
      <c r="N2668" s="3"/>
    </row>
    <row r="2669" spans="2:14" ht="32.1" customHeight="1" x14ac:dyDescent="0.25">
      <c r="B2669" s="44" t="str">
        <f>_xlfn.CONCAT( VLOOKUP(tbGemLevels[[#This Row],[Name]],tbGems[],MATCH("Prefix",tbGems[#Headers],0),FALSE),".",tbGemLevels[[#This Row],[Level]]," ",tbGemLevels[[#This Row],[Name]])</f>
        <v>6.13.370.1 Swift Affliction Support</v>
      </c>
      <c r="C2669" s="2" t="s">
        <v>203</v>
      </c>
      <c r="D2669" s="3">
        <v>1</v>
      </c>
      <c r="E2669" s="3">
        <v>31</v>
      </c>
      <c r="F2669" s="3">
        <v>0</v>
      </c>
      <c r="G2669" s="3">
        <v>52</v>
      </c>
      <c r="H2669" s="3">
        <v>0</v>
      </c>
      <c r="J2669" s="4"/>
      <c r="K2669" s="3"/>
      <c r="L2669" s="3"/>
      <c r="M2669" s="3"/>
      <c r="N2669" s="3"/>
    </row>
    <row r="2670" spans="2:14" ht="32.1" customHeight="1" x14ac:dyDescent="0.25">
      <c r="B2670" s="44" t="str">
        <f>_xlfn.CONCAT( VLOOKUP(tbGemLevels[[#This Row],[Name]],tbGems[],MATCH("Prefix",tbGems[#Headers],0),FALSE),".",tbGemLevels[[#This Row],[Level]]," ",tbGemLevels[[#This Row],[Name]])</f>
        <v>6.13.370.2 Swift Affliction Support</v>
      </c>
      <c r="C2670" s="2" t="s">
        <v>203</v>
      </c>
      <c r="D2670" s="3">
        <v>2</v>
      </c>
      <c r="E2670" s="3">
        <v>34</v>
      </c>
      <c r="F2670" s="3">
        <v>0</v>
      </c>
      <c r="G2670" s="3">
        <v>57</v>
      </c>
      <c r="H2670" s="3">
        <v>0</v>
      </c>
      <c r="I2670" s="42"/>
      <c r="J2670" s="4"/>
      <c r="K2670" s="3"/>
      <c r="L2670" s="3"/>
      <c r="M2670" s="3"/>
      <c r="N2670" s="3"/>
    </row>
    <row r="2671" spans="2:14" ht="32.1" customHeight="1" x14ac:dyDescent="0.25">
      <c r="B2671" s="44" t="str">
        <f>_xlfn.CONCAT( VLOOKUP(tbGemLevels[[#This Row],[Name]],tbGems[],MATCH("Prefix",tbGems[#Headers],0),FALSE),".",tbGemLevels[[#This Row],[Level]]," ",tbGemLevels[[#This Row],[Name]])</f>
        <v>6.13.370.3 Swift Affliction Support</v>
      </c>
      <c r="C2671" s="2" t="s">
        <v>203</v>
      </c>
      <c r="D2671" s="3">
        <v>3</v>
      </c>
      <c r="E2671" s="3">
        <v>36</v>
      </c>
      <c r="F2671" s="3">
        <v>0</v>
      </c>
      <c r="G2671" s="3">
        <v>60</v>
      </c>
      <c r="H2671" s="3">
        <v>0</v>
      </c>
      <c r="I2671" s="42"/>
      <c r="J2671" s="4"/>
      <c r="K2671" s="3"/>
      <c r="L2671" s="3"/>
      <c r="M2671" s="3"/>
      <c r="N2671" s="3"/>
    </row>
    <row r="2672" spans="2:14" ht="32.1" customHeight="1" x14ac:dyDescent="0.25">
      <c r="B2672" s="44" t="str">
        <f>_xlfn.CONCAT( VLOOKUP(tbGemLevels[[#This Row],[Name]],tbGems[],MATCH("Prefix",tbGems[#Headers],0),FALSE),".",tbGemLevels[[#This Row],[Level]]," ",tbGemLevels[[#This Row],[Name]])</f>
        <v>6.13.370.4 Swift Affliction Support</v>
      </c>
      <c r="C2672" s="2" t="s">
        <v>203</v>
      </c>
      <c r="D2672" s="3">
        <v>4</v>
      </c>
      <c r="E2672" s="3">
        <v>38</v>
      </c>
      <c r="F2672" s="3">
        <v>0</v>
      </c>
      <c r="G2672" s="3">
        <v>63</v>
      </c>
      <c r="H2672" s="3">
        <v>0</v>
      </c>
      <c r="I2672" s="42"/>
      <c r="J2672" s="4"/>
      <c r="K2672" s="3"/>
      <c r="L2672" s="3"/>
      <c r="M2672" s="3"/>
      <c r="N2672" s="3"/>
    </row>
    <row r="2673" spans="2:14" ht="32.1" customHeight="1" x14ac:dyDescent="0.25">
      <c r="B2673" s="44" t="str">
        <f>_xlfn.CONCAT( VLOOKUP(tbGemLevels[[#This Row],[Name]],tbGems[],MATCH("Prefix",tbGems[#Headers],0),FALSE),".",tbGemLevels[[#This Row],[Level]]," ",tbGemLevels[[#This Row],[Name]])</f>
        <v>6.13.370.5 Swift Affliction Support</v>
      </c>
      <c r="C2673" s="2" t="s">
        <v>203</v>
      </c>
      <c r="D2673" s="3">
        <v>5</v>
      </c>
      <c r="E2673" s="3">
        <v>40</v>
      </c>
      <c r="F2673" s="3">
        <v>0</v>
      </c>
      <c r="G2673" s="3">
        <v>66</v>
      </c>
      <c r="H2673" s="3">
        <v>0</v>
      </c>
      <c r="I2673" s="42"/>
      <c r="J2673" s="4"/>
      <c r="K2673" s="3"/>
      <c r="L2673" s="3"/>
      <c r="M2673" s="3"/>
      <c r="N2673" s="3"/>
    </row>
    <row r="2674" spans="2:14" ht="32.1" customHeight="1" x14ac:dyDescent="0.25">
      <c r="B2674" s="44" t="str">
        <f>_xlfn.CONCAT( VLOOKUP(tbGemLevels[[#This Row],[Name]],tbGems[],MATCH("Prefix",tbGems[#Headers],0),FALSE),".",tbGemLevels[[#This Row],[Level]]," ",tbGemLevels[[#This Row],[Name]])</f>
        <v>6.13.370.6 Swift Affliction Support</v>
      </c>
      <c r="C2674" s="2" t="s">
        <v>203</v>
      </c>
      <c r="D2674" s="3">
        <v>6</v>
      </c>
      <c r="E2674" s="3">
        <v>42</v>
      </c>
      <c r="F2674" s="3">
        <v>0</v>
      </c>
      <c r="G2674" s="3">
        <v>69</v>
      </c>
      <c r="H2674" s="3">
        <v>0</v>
      </c>
      <c r="I2674" s="42"/>
      <c r="J2674" s="4"/>
      <c r="K2674" s="3"/>
      <c r="L2674" s="3"/>
      <c r="M2674" s="3"/>
      <c r="N2674" s="3"/>
    </row>
    <row r="2675" spans="2:14" ht="32.1" customHeight="1" x14ac:dyDescent="0.25">
      <c r="B2675" s="44" t="str">
        <f>_xlfn.CONCAT( VLOOKUP(tbGemLevels[[#This Row],[Name]],tbGems[],MATCH("Prefix",tbGems[#Headers],0),FALSE),".",tbGemLevels[[#This Row],[Level]]," ",tbGemLevels[[#This Row],[Name]])</f>
        <v>6.13.370.7 Swift Affliction Support</v>
      </c>
      <c r="C2675" s="2" t="s">
        <v>203</v>
      </c>
      <c r="D2675" s="3">
        <v>7</v>
      </c>
      <c r="E2675" s="3">
        <v>44</v>
      </c>
      <c r="F2675" s="3">
        <v>0</v>
      </c>
      <c r="G2675" s="3">
        <v>72</v>
      </c>
      <c r="H2675" s="3">
        <v>0</v>
      </c>
      <c r="I2675" s="42"/>
      <c r="J2675" s="4"/>
      <c r="K2675" s="3"/>
      <c r="L2675" s="3"/>
      <c r="M2675" s="3"/>
      <c r="N2675" s="3"/>
    </row>
    <row r="2676" spans="2:14" ht="32.1" customHeight="1" x14ac:dyDescent="0.25">
      <c r="B2676" s="44" t="str">
        <f>_xlfn.CONCAT( VLOOKUP(tbGemLevels[[#This Row],[Name]],tbGems[],MATCH("Prefix",tbGems[#Headers],0),FALSE),".",tbGemLevels[[#This Row],[Level]]," ",tbGemLevels[[#This Row],[Name]])</f>
        <v>6.13.370.8 Swift Affliction Support</v>
      </c>
      <c r="C2676" s="2" t="s">
        <v>203</v>
      </c>
      <c r="D2676" s="3">
        <v>8</v>
      </c>
      <c r="E2676" s="3">
        <v>46</v>
      </c>
      <c r="F2676" s="3">
        <v>0</v>
      </c>
      <c r="G2676" s="3">
        <v>75</v>
      </c>
      <c r="H2676" s="3">
        <v>0</v>
      </c>
      <c r="I2676" s="42"/>
      <c r="J2676" s="4"/>
      <c r="K2676" s="3"/>
      <c r="L2676" s="3"/>
      <c r="M2676" s="3"/>
      <c r="N2676" s="3"/>
    </row>
    <row r="2677" spans="2:14" ht="32.1" customHeight="1" x14ac:dyDescent="0.25">
      <c r="B2677" s="44" t="str">
        <f>_xlfn.CONCAT( VLOOKUP(tbGemLevels[[#This Row],[Name]],tbGems[],MATCH("Prefix",tbGems[#Headers],0),FALSE),".",tbGemLevels[[#This Row],[Level]]," ",tbGemLevels[[#This Row],[Name]])</f>
        <v>6.13.370.9 Swift Affliction Support</v>
      </c>
      <c r="C2677" s="2" t="s">
        <v>203</v>
      </c>
      <c r="D2677" s="3">
        <v>9</v>
      </c>
      <c r="E2677" s="3">
        <v>48</v>
      </c>
      <c r="F2677" s="3">
        <v>0</v>
      </c>
      <c r="G2677" s="3">
        <v>78</v>
      </c>
      <c r="H2677" s="3">
        <v>0</v>
      </c>
      <c r="I2677" s="42"/>
      <c r="J2677" s="4"/>
      <c r="K2677" s="3"/>
      <c r="L2677" s="3"/>
      <c r="M2677" s="3"/>
      <c r="N2677" s="3"/>
    </row>
    <row r="2678" spans="2:14" ht="32.1" customHeight="1" x14ac:dyDescent="0.25">
      <c r="B2678" s="44" t="str">
        <f>_xlfn.CONCAT( VLOOKUP(tbGemLevels[[#This Row],[Name]],tbGems[],MATCH("Prefix",tbGems[#Headers],0),FALSE),".",tbGemLevels[[#This Row],[Level]]," ",tbGemLevels[[#This Row],[Name]])</f>
        <v>6.13.370.10 Swift Affliction Support</v>
      </c>
      <c r="C2678" s="2" t="s">
        <v>203</v>
      </c>
      <c r="D2678" s="3">
        <v>10</v>
      </c>
      <c r="E2678" s="3">
        <v>50</v>
      </c>
      <c r="F2678" s="3">
        <v>0</v>
      </c>
      <c r="G2678" s="3">
        <v>81</v>
      </c>
      <c r="H2678" s="3">
        <v>0</v>
      </c>
      <c r="I2678" s="42"/>
      <c r="J2678" s="4"/>
      <c r="K2678" s="3"/>
      <c r="L2678" s="3"/>
      <c r="M2678" s="3"/>
      <c r="N2678" s="3"/>
    </row>
    <row r="2679" spans="2:14" ht="32.1" customHeight="1" x14ac:dyDescent="0.25">
      <c r="B2679" s="44" t="str">
        <f>_xlfn.CONCAT( VLOOKUP(tbGemLevels[[#This Row],[Name]],tbGems[],MATCH("Prefix",tbGems[#Headers],0),FALSE),".",tbGemLevels[[#This Row],[Level]]," ",tbGemLevels[[#This Row],[Name]])</f>
        <v>6.13.370.11 Swift Affliction Support</v>
      </c>
      <c r="C2679" s="2" t="s">
        <v>203</v>
      </c>
      <c r="D2679" s="3">
        <v>11</v>
      </c>
      <c r="E2679" s="3">
        <v>52</v>
      </c>
      <c r="F2679" s="3">
        <v>0</v>
      </c>
      <c r="G2679" s="3">
        <v>84</v>
      </c>
      <c r="H2679" s="3">
        <v>0</v>
      </c>
      <c r="I2679" s="42"/>
      <c r="J2679" s="4"/>
      <c r="K2679" s="3"/>
      <c r="L2679" s="3"/>
      <c r="M2679" s="3"/>
      <c r="N2679" s="3"/>
    </row>
    <row r="2680" spans="2:14" ht="32.1" customHeight="1" x14ac:dyDescent="0.25">
      <c r="B2680" s="44" t="str">
        <f>_xlfn.CONCAT( VLOOKUP(tbGemLevels[[#This Row],[Name]],tbGems[],MATCH("Prefix",tbGems[#Headers],0),FALSE),".",tbGemLevels[[#This Row],[Level]]," ",tbGemLevels[[#This Row],[Name]])</f>
        <v>6.13.370.12 Swift Affliction Support</v>
      </c>
      <c r="C2680" s="2" t="s">
        <v>203</v>
      </c>
      <c r="D2680" s="3">
        <v>12</v>
      </c>
      <c r="E2680" s="3">
        <v>54</v>
      </c>
      <c r="F2680" s="3">
        <v>0</v>
      </c>
      <c r="G2680" s="3">
        <v>87</v>
      </c>
      <c r="H2680" s="3">
        <v>0</v>
      </c>
      <c r="I2680" s="42"/>
      <c r="J2680" s="4"/>
      <c r="K2680" s="3"/>
      <c r="L2680" s="3"/>
      <c r="M2680" s="3"/>
      <c r="N2680" s="3"/>
    </row>
    <row r="2681" spans="2:14" ht="32.1" customHeight="1" x14ac:dyDescent="0.25">
      <c r="B2681" s="44" t="str">
        <f>_xlfn.CONCAT( VLOOKUP(tbGemLevels[[#This Row],[Name]],tbGems[],MATCH("Prefix",tbGems[#Headers],0),FALSE),".",tbGemLevels[[#This Row],[Level]]," ",tbGemLevels[[#This Row],[Name]])</f>
        <v>6.13.370.13 Swift Affliction Support</v>
      </c>
      <c r="C2681" s="2" t="s">
        <v>203</v>
      </c>
      <c r="D2681" s="3">
        <v>13</v>
      </c>
      <c r="E2681" s="3">
        <v>56</v>
      </c>
      <c r="F2681" s="3">
        <v>0</v>
      </c>
      <c r="G2681" s="3">
        <v>90</v>
      </c>
      <c r="H2681" s="3">
        <v>0</v>
      </c>
      <c r="I2681" s="42"/>
      <c r="J2681" s="4"/>
      <c r="K2681" s="3"/>
      <c r="L2681" s="3"/>
      <c r="M2681" s="3"/>
      <c r="N2681" s="3"/>
    </row>
    <row r="2682" spans="2:14" ht="32.1" customHeight="1" x14ac:dyDescent="0.25">
      <c r="B2682" s="44" t="str">
        <f>_xlfn.CONCAT( VLOOKUP(tbGemLevels[[#This Row],[Name]],tbGems[],MATCH("Prefix",tbGems[#Headers],0),FALSE),".",tbGemLevels[[#This Row],[Level]]," ",tbGemLevels[[#This Row],[Name]])</f>
        <v>6.13.370.14 Swift Affliction Support</v>
      </c>
      <c r="C2682" s="2" t="s">
        <v>203</v>
      </c>
      <c r="D2682" s="3">
        <v>14</v>
      </c>
      <c r="E2682" s="3">
        <v>58</v>
      </c>
      <c r="F2682" s="3">
        <v>0</v>
      </c>
      <c r="G2682" s="3">
        <v>93</v>
      </c>
      <c r="H2682" s="3">
        <v>0</v>
      </c>
      <c r="I2682" s="42"/>
      <c r="J2682" s="4"/>
      <c r="K2682" s="3"/>
      <c r="L2682" s="3"/>
      <c r="M2682" s="3"/>
      <c r="N2682" s="3"/>
    </row>
    <row r="2683" spans="2:14" ht="32.1" customHeight="1" x14ac:dyDescent="0.25">
      <c r="B2683" s="44" t="str">
        <f>_xlfn.CONCAT( VLOOKUP(tbGemLevels[[#This Row],[Name]],tbGems[],MATCH("Prefix",tbGems[#Headers],0),FALSE),".",tbGemLevels[[#This Row],[Level]]," ",tbGemLevels[[#This Row],[Name]])</f>
        <v>6.13.370.15 Swift Affliction Support</v>
      </c>
      <c r="C2683" s="2" t="s">
        <v>203</v>
      </c>
      <c r="D2683" s="3">
        <v>15</v>
      </c>
      <c r="E2683" s="3">
        <v>60</v>
      </c>
      <c r="F2683" s="3">
        <v>0</v>
      </c>
      <c r="G2683" s="3">
        <v>96</v>
      </c>
      <c r="H2683" s="3">
        <v>0</v>
      </c>
      <c r="I2683" s="42"/>
      <c r="J2683" s="4"/>
      <c r="K2683" s="3"/>
      <c r="L2683" s="3"/>
      <c r="M2683" s="3"/>
      <c r="N2683" s="3"/>
    </row>
    <row r="2684" spans="2:14" ht="32.1" customHeight="1" x14ac:dyDescent="0.25">
      <c r="B2684" s="44" t="str">
        <f>_xlfn.CONCAT( VLOOKUP(tbGemLevels[[#This Row],[Name]],tbGems[],MATCH("Prefix",tbGems[#Headers],0),FALSE),".",tbGemLevels[[#This Row],[Level]]," ",tbGemLevels[[#This Row],[Name]])</f>
        <v>6.13.370.16 Swift Affliction Support</v>
      </c>
      <c r="C2684" s="2" t="s">
        <v>203</v>
      </c>
      <c r="D2684" s="3">
        <v>16</v>
      </c>
      <c r="E2684" s="3">
        <v>62</v>
      </c>
      <c r="F2684" s="3">
        <v>0</v>
      </c>
      <c r="G2684" s="3">
        <v>99</v>
      </c>
      <c r="H2684" s="3">
        <v>0</v>
      </c>
      <c r="I2684" s="42"/>
      <c r="J2684" s="4"/>
      <c r="K2684" s="3"/>
      <c r="L2684" s="3"/>
      <c r="M2684" s="3"/>
      <c r="N2684" s="3"/>
    </row>
    <row r="2685" spans="2:14" ht="32.1" customHeight="1" x14ac:dyDescent="0.25">
      <c r="B2685" s="44" t="str">
        <f>_xlfn.CONCAT( VLOOKUP(tbGemLevels[[#This Row],[Name]],tbGems[],MATCH("Prefix",tbGems[#Headers],0),FALSE),".",tbGemLevels[[#This Row],[Level]]," ",tbGemLevels[[#This Row],[Name]])</f>
        <v>6.13.370.17 Swift Affliction Support</v>
      </c>
      <c r="C2685" s="2" t="s">
        <v>203</v>
      </c>
      <c r="D2685" s="3">
        <v>17</v>
      </c>
      <c r="E2685" s="3">
        <v>64</v>
      </c>
      <c r="F2685" s="3">
        <v>0</v>
      </c>
      <c r="G2685" s="3">
        <v>102</v>
      </c>
      <c r="H2685" s="3">
        <v>0</v>
      </c>
      <c r="I2685" s="42"/>
      <c r="J2685" s="4"/>
      <c r="K2685" s="3"/>
      <c r="L2685" s="3"/>
      <c r="M2685" s="3"/>
      <c r="N2685" s="3"/>
    </row>
    <row r="2686" spans="2:14" ht="32.1" customHeight="1" x14ac:dyDescent="0.25">
      <c r="B2686" s="44" t="str">
        <f>_xlfn.CONCAT( VLOOKUP(tbGemLevels[[#This Row],[Name]],tbGems[],MATCH("Prefix",tbGems[#Headers],0),FALSE),".",tbGemLevels[[#This Row],[Level]]," ",tbGemLevels[[#This Row],[Name]])</f>
        <v>6.13.370.18 Swift Affliction Support</v>
      </c>
      <c r="C2686" s="2" t="s">
        <v>203</v>
      </c>
      <c r="D2686" s="3">
        <v>18</v>
      </c>
      <c r="E2686" s="3">
        <v>66</v>
      </c>
      <c r="F2686" s="3">
        <v>0</v>
      </c>
      <c r="G2686" s="3">
        <v>105</v>
      </c>
      <c r="H2686" s="3">
        <v>0</v>
      </c>
      <c r="I2686" s="42"/>
      <c r="J2686" s="4"/>
      <c r="K2686" s="3"/>
      <c r="L2686" s="3"/>
      <c r="M2686" s="3"/>
      <c r="N2686" s="3"/>
    </row>
    <row r="2687" spans="2:14" ht="32.1" customHeight="1" x14ac:dyDescent="0.25">
      <c r="B2687" s="44" t="str">
        <f>_xlfn.CONCAT( VLOOKUP(tbGemLevels[[#This Row],[Name]],tbGems[],MATCH("Prefix",tbGems[#Headers],0),FALSE),".",tbGemLevels[[#This Row],[Level]]," ",tbGemLevels[[#This Row],[Name]])</f>
        <v>6.13.370.19 Swift Affliction Support</v>
      </c>
      <c r="C2687" s="2" t="s">
        <v>203</v>
      </c>
      <c r="D2687" s="3">
        <v>19</v>
      </c>
      <c r="E2687" s="3">
        <v>68</v>
      </c>
      <c r="F2687" s="3">
        <v>0</v>
      </c>
      <c r="G2687" s="3">
        <v>108</v>
      </c>
      <c r="H2687" s="3">
        <v>0</v>
      </c>
      <c r="I2687" s="42"/>
      <c r="J2687" s="4"/>
      <c r="K2687" s="3"/>
      <c r="L2687" s="3"/>
      <c r="M2687" s="3"/>
      <c r="N2687" s="3"/>
    </row>
    <row r="2688" spans="2:14" ht="32.1" customHeight="1" x14ac:dyDescent="0.25">
      <c r="B2688" s="44" t="str">
        <f>_xlfn.CONCAT( VLOOKUP(tbGemLevels[[#This Row],[Name]],tbGems[],MATCH("Prefix",tbGems[#Headers],0),FALSE),".",tbGemLevels[[#This Row],[Level]]," ",tbGemLevels[[#This Row],[Name]])</f>
        <v>6.13.370.20 Swift Affliction Support</v>
      </c>
      <c r="C2688" s="2" t="s">
        <v>203</v>
      </c>
      <c r="D2688" s="3">
        <v>20</v>
      </c>
      <c r="E2688" s="3">
        <v>70</v>
      </c>
      <c r="F2688" s="3">
        <v>0</v>
      </c>
      <c r="G2688" s="3">
        <v>111</v>
      </c>
      <c r="H2688" s="3">
        <v>0</v>
      </c>
      <c r="I2688" s="42"/>
      <c r="J2688" s="4"/>
      <c r="K2688" s="3"/>
      <c r="L2688" s="3"/>
      <c r="M2688" s="3"/>
      <c r="N2688" s="3"/>
    </row>
    <row r="2689" spans="2:14" ht="32.1" customHeight="1" x14ac:dyDescent="0.25">
      <c r="B2689" s="44" t="str">
        <f>_xlfn.CONCAT( VLOOKUP(tbGemLevels[[#This Row],[Name]],tbGems[],MATCH("Prefix",tbGems[#Headers],0),FALSE),".",tbGemLevels[[#This Row],[Level]]," ",tbGemLevels[[#This Row],[Name]])</f>
        <v>6.13.370.21 Swift Affliction Support</v>
      </c>
      <c r="C2689" s="2" t="s">
        <v>203</v>
      </c>
      <c r="D2689" s="3">
        <v>21</v>
      </c>
      <c r="E2689" s="3">
        <v>72</v>
      </c>
      <c r="F2689" s="3">
        <v>0</v>
      </c>
      <c r="G2689" s="3">
        <v>114</v>
      </c>
      <c r="H2689" s="3">
        <v>0</v>
      </c>
      <c r="J2689" s="4"/>
      <c r="K2689" s="3"/>
      <c r="L2689" s="3"/>
      <c r="M2689" s="3"/>
      <c r="N2689" s="3"/>
    </row>
    <row r="2690" spans="2:14" ht="32.1" customHeight="1" x14ac:dyDescent="0.25">
      <c r="B2690" s="44" t="str">
        <f>_xlfn.CONCAT( VLOOKUP(tbGemLevels[[#This Row],[Name]],tbGems[],MATCH("Prefix",tbGems[#Headers],0),FALSE),".",tbGemLevels[[#This Row],[Level]]," ",tbGemLevels[[#This Row],[Name]])</f>
        <v>6.13.370.22 Swift Affliction Support</v>
      </c>
      <c r="C2690" s="2" t="s">
        <v>203</v>
      </c>
      <c r="D2690" s="3">
        <v>22</v>
      </c>
      <c r="E2690" s="3">
        <v>74</v>
      </c>
      <c r="F2690" s="3">
        <v>0</v>
      </c>
      <c r="G2690" s="3" t="s">
        <v>269</v>
      </c>
      <c r="H2690" s="3">
        <v>0</v>
      </c>
      <c r="J2690" s="4"/>
      <c r="K2690" s="3"/>
      <c r="L2690" s="3"/>
      <c r="M2690" s="3"/>
      <c r="N2690" s="3"/>
    </row>
    <row r="2691" spans="2:14" ht="32.1" customHeight="1" x14ac:dyDescent="0.25">
      <c r="B2691" s="44" t="str">
        <f>_xlfn.CONCAT( VLOOKUP(tbGemLevels[[#This Row],[Name]],tbGems[],MATCH("Prefix",tbGems[#Headers],0),FALSE),".",tbGemLevels[[#This Row],[Level]]," ",tbGemLevels[[#This Row],[Name]])</f>
        <v>6.13.370.23 Swift Affliction Support</v>
      </c>
      <c r="C2691" s="2" t="s">
        <v>203</v>
      </c>
      <c r="D2691" s="3">
        <v>23</v>
      </c>
      <c r="E2691" s="3">
        <v>76</v>
      </c>
      <c r="F2691" s="3">
        <v>0</v>
      </c>
      <c r="G2691" s="3" t="s">
        <v>269</v>
      </c>
      <c r="H2691" s="3">
        <v>0</v>
      </c>
      <c r="J2691" s="4"/>
      <c r="K2691" s="3"/>
      <c r="L2691" s="3"/>
      <c r="M2691" s="3"/>
      <c r="N2691" s="3"/>
    </row>
    <row r="2692" spans="2:14" ht="32.1" customHeight="1" x14ac:dyDescent="0.25">
      <c r="B2692" s="44" t="str">
        <f>_xlfn.CONCAT( VLOOKUP(tbGemLevels[[#This Row],[Name]],tbGems[],MATCH("Prefix",tbGems[#Headers],0),FALSE),".",tbGemLevels[[#This Row],[Level]]," ",tbGemLevels[[#This Row],[Name]])</f>
        <v>6.13.370.24 Swift Affliction Support</v>
      </c>
      <c r="C2692" s="2" t="s">
        <v>203</v>
      </c>
      <c r="D2692" s="3">
        <v>24</v>
      </c>
      <c r="E2692" s="3">
        <v>78</v>
      </c>
      <c r="F2692" s="3">
        <v>0</v>
      </c>
      <c r="G2692" s="3" t="s">
        <v>269</v>
      </c>
      <c r="H2692" s="3">
        <v>0</v>
      </c>
      <c r="J2692" s="4"/>
      <c r="K2692" s="3"/>
      <c r="L2692" s="3"/>
      <c r="M2692" s="3"/>
      <c r="N2692" s="3"/>
    </row>
    <row r="2693" spans="2:14" ht="32.1" customHeight="1" x14ac:dyDescent="0.25">
      <c r="B2693" s="44" t="str">
        <f>_xlfn.CONCAT( VLOOKUP(tbGemLevels[[#This Row],[Name]],tbGems[],MATCH("Prefix",tbGems[#Headers],0),FALSE),".",tbGemLevels[[#This Row],[Level]]," ",tbGemLevels[[#This Row],[Name]])</f>
        <v>6.13.370.25 Swift Affliction Support</v>
      </c>
      <c r="C2693" s="2" t="s">
        <v>203</v>
      </c>
      <c r="D2693" s="3">
        <v>25</v>
      </c>
      <c r="E2693" s="3">
        <v>80</v>
      </c>
      <c r="F2693" s="3">
        <v>0</v>
      </c>
      <c r="G2693" s="3" t="s">
        <v>269</v>
      </c>
      <c r="H2693" s="3">
        <v>0</v>
      </c>
      <c r="J2693" s="4"/>
      <c r="K2693" s="3"/>
      <c r="L2693" s="3"/>
      <c r="M2693" s="3"/>
      <c r="N2693" s="3"/>
    </row>
    <row r="2694" spans="2:14" ht="32.1" customHeight="1" x14ac:dyDescent="0.25">
      <c r="B2694" s="44" t="str">
        <f>_xlfn.CONCAT( VLOOKUP(tbGemLevels[[#This Row],[Name]],tbGems[],MATCH("Prefix",tbGems[#Headers],0),FALSE),".",tbGemLevels[[#This Row],[Level]]," ",tbGemLevels[[#This Row],[Name]])</f>
        <v>6.13.370.26 Swift Affliction Support</v>
      </c>
      <c r="C2694" s="2" t="s">
        <v>203</v>
      </c>
      <c r="D2694" s="3">
        <v>26</v>
      </c>
      <c r="E2694" s="3">
        <v>82</v>
      </c>
      <c r="F2694" s="3">
        <v>0</v>
      </c>
      <c r="G2694" s="3" t="s">
        <v>269</v>
      </c>
      <c r="H2694" s="3">
        <v>0</v>
      </c>
      <c r="J2694" s="4"/>
      <c r="K2694" s="3"/>
      <c r="L2694" s="3"/>
      <c r="M2694" s="3"/>
      <c r="N2694" s="3"/>
    </row>
    <row r="2695" spans="2:14" ht="32.1" customHeight="1" x14ac:dyDescent="0.25">
      <c r="B2695" s="44" t="str">
        <f>_xlfn.CONCAT( VLOOKUP(tbGemLevels[[#This Row],[Name]],tbGems[],MATCH("Prefix",tbGems[#Headers],0),FALSE),".",tbGemLevels[[#This Row],[Level]]," ",tbGemLevels[[#This Row],[Name]])</f>
        <v>6.13.370.27 Swift Affliction Support</v>
      </c>
      <c r="C2695" s="2" t="s">
        <v>203</v>
      </c>
      <c r="D2695" s="3">
        <v>27</v>
      </c>
      <c r="E2695" s="3">
        <v>84</v>
      </c>
      <c r="F2695" s="3">
        <v>0</v>
      </c>
      <c r="G2695" s="3" t="s">
        <v>269</v>
      </c>
      <c r="H2695" s="3">
        <v>0</v>
      </c>
      <c r="J2695" s="4"/>
      <c r="K2695" s="3"/>
      <c r="L2695" s="3"/>
      <c r="M2695" s="3"/>
      <c r="N2695" s="3"/>
    </row>
    <row r="2696" spans="2:14" ht="32.1" customHeight="1" x14ac:dyDescent="0.25">
      <c r="B2696" s="44" t="str">
        <f>_xlfn.CONCAT( VLOOKUP(tbGemLevels[[#This Row],[Name]],tbGems[],MATCH("Prefix",tbGems[#Headers],0),FALSE),".",tbGemLevels[[#This Row],[Level]]," ",tbGemLevels[[#This Row],[Name]])</f>
        <v>6.13.370.28 Swift Affliction Support</v>
      </c>
      <c r="C2696" s="2" t="s">
        <v>203</v>
      </c>
      <c r="D2696" s="3">
        <v>28</v>
      </c>
      <c r="E2696" s="3">
        <v>86</v>
      </c>
      <c r="F2696" s="3">
        <v>0</v>
      </c>
      <c r="G2696" s="3" t="s">
        <v>269</v>
      </c>
      <c r="H2696" s="3">
        <v>0</v>
      </c>
      <c r="J2696" s="4"/>
      <c r="K2696" s="3"/>
      <c r="L2696" s="3"/>
      <c r="M2696" s="3"/>
      <c r="N2696" s="3"/>
    </row>
    <row r="2697" spans="2:14" ht="32.1" customHeight="1" x14ac:dyDescent="0.25">
      <c r="B2697" s="44" t="str">
        <f>_xlfn.CONCAT( VLOOKUP(tbGemLevels[[#This Row],[Name]],tbGems[],MATCH("Prefix",tbGems[#Headers],0),FALSE),".",tbGemLevels[[#This Row],[Level]]," ",tbGemLevels[[#This Row],[Name]])</f>
        <v>6.13.370.29 Swift Affliction Support</v>
      </c>
      <c r="C2697" s="2" t="s">
        <v>203</v>
      </c>
      <c r="D2697" s="3">
        <v>29</v>
      </c>
      <c r="E2697" s="3">
        <v>88</v>
      </c>
      <c r="F2697" s="3">
        <v>0</v>
      </c>
      <c r="G2697" s="3" t="s">
        <v>269</v>
      </c>
      <c r="H2697" s="3">
        <v>0</v>
      </c>
      <c r="J2697" s="4"/>
      <c r="K2697" s="3"/>
      <c r="L2697" s="3"/>
      <c r="M2697" s="3"/>
      <c r="N2697" s="3"/>
    </row>
    <row r="2698" spans="2:14" ht="32.1" customHeight="1" x14ac:dyDescent="0.25">
      <c r="B2698" s="44" t="str">
        <f>_xlfn.CONCAT( VLOOKUP(tbGemLevels[[#This Row],[Name]],tbGems[],MATCH("Prefix",tbGems[#Headers],0),FALSE),".",tbGemLevels[[#This Row],[Level]]," ",tbGemLevels[[#This Row],[Name]])</f>
        <v>6.13.370.30 Swift Affliction Support</v>
      </c>
      <c r="C2698" s="2" t="s">
        <v>203</v>
      </c>
      <c r="D2698" s="3">
        <v>30</v>
      </c>
      <c r="E2698" s="3">
        <v>90</v>
      </c>
      <c r="F2698" s="3">
        <v>0</v>
      </c>
      <c r="G2698" s="3" t="s">
        <v>269</v>
      </c>
      <c r="H2698" s="3">
        <v>0</v>
      </c>
      <c r="J2698" s="4"/>
      <c r="K2698" s="3"/>
      <c r="L2698" s="3"/>
      <c r="M2698" s="3"/>
      <c r="N2698" s="3"/>
    </row>
    <row r="2699" spans="2:14" ht="32.1" customHeight="1" x14ac:dyDescent="0.25">
      <c r="B2699" s="44" t="str">
        <f>_xlfn.CONCAT( VLOOKUP(tbGemLevels[[#This Row],[Name]],tbGems[],MATCH("Prefix",tbGems[#Headers],0),FALSE),".",tbGemLevels[[#This Row],[Level]]," ",tbGemLevels[[#This Row],[Name]])</f>
        <v>6.13.370.31 Swift Affliction Support</v>
      </c>
      <c r="C2699" s="2" t="s">
        <v>203</v>
      </c>
      <c r="D2699" s="3">
        <v>31</v>
      </c>
      <c r="E2699" s="3">
        <v>91</v>
      </c>
      <c r="F2699" s="3">
        <v>0</v>
      </c>
      <c r="G2699" s="3" t="s">
        <v>269</v>
      </c>
      <c r="H2699" s="3">
        <v>0</v>
      </c>
      <c r="J2699" s="4"/>
      <c r="K2699" s="3"/>
      <c r="L2699" s="3"/>
      <c r="M2699" s="3"/>
      <c r="N2699" s="3"/>
    </row>
    <row r="2700" spans="2:14" ht="32.1" customHeight="1" x14ac:dyDescent="0.25">
      <c r="B2700" s="44" t="str">
        <f>_xlfn.CONCAT( VLOOKUP(tbGemLevels[[#This Row],[Name]],tbGems[],MATCH("Prefix",tbGems[#Headers],0),FALSE),".",tbGemLevels[[#This Row],[Level]]," ",tbGemLevels[[#This Row],[Name]])</f>
        <v>6.13.370.32 Swift Affliction Support</v>
      </c>
      <c r="C2700" s="2" t="s">
        <v>203</v>
      </c>
      <c r="D2700" s="3">
        <v>32</v>
      </c>
      <c r="E2700" s="3">
        <v>92</v>
      </c>
      <c r="F2700" s="3">
        <v>0</v>
      </c>
      <c r="G2700" s="3" t="s">
        <v>269</v>
      </c>
      <c r="H2700" s="3">
        <v>0</v>
      </c>
      <c r="J2700" s="4"/>
      <c r="K2700" s="3"/>
      <c r="L2700" s="3"/>
      <c r="M2700" s="3"/>
      <c r="N2700" s="3"/>
    </row>
    <row r="2701" spans="2:14" ht="32.1" customHeight="1" x14ac:dyDescent="0.25">
      <c r="B2701" s="44" t="str">
        <f>_xlfn.CONCAT( VLOOKUP(tbGemLevels[[#This Row],[Name]],tbGems[],MATCH("Prefix",tbGems[#Headers],0),FALSE),".",tbGemLevels[[#This Row],[Level]]," ",tbGemLevels[[#This Row],[Name]])</f>
        <v>6.13.370.33 Swift Affliction Support</v>
      </c>
      <c r="C2701" s="2" t="s">
        <v>203</v>
      </c>
      <c r="D2701" s="3">
        <v>33</v>
      </c>
      <c r="E2701" s="3">
        <v>93</v>
      </c>
      <c r="F2701" s="3">
        <v>0</v>
      </c>
      <c r="G2701" s="3" t="s">
        <v>269</v>
      </c>
      <c r="H2701" s="3">
        <v>0</v>
      </c>
      <c r="J2701" s="4"/>
      <c r="K2701" s="3"/>
      <c r="L2701" s="3"/>
      <c r="M2701" s="3"/>
      <c r="N2701" s="3"/>
    </row>
    <row r="2702" spans="2:14" ht="32.1" customHeight="1" x14ac:dyDescent="0.25">
      <c r="B2702" s="44" t="str">
        <f>_xlfn.CONCAT( VLOOKUP(tbGemLevels[[#This Row],[Name]],tbGems[],MATCH("Prefix",tbGems[#Headers],0),FALSE),".",tbGemLevels[[#This Row],[Level]]," ",tbGemLevels[[#This Row],[Name]])</f>
        <v>6.13.370.34 Swift Affliction Support</v>
      </c>
      <c r="C2702" s="2" t="s">
        <v>203</v>
      </c>
      <c r="D2702" s="3">
        <v>34</v>
      </c>
      <c r="E2702" s="3">
        <v>94</v>
      </c>
      <c r="F2702" s="3">
        <v>0</v>
      </c>
      <c r="G2702" s="3" t="s">
        <v>269</v>
      </c>
      <c r="H2702" s="3">
        <v>0</v>
      </c>
      <c r="J2702" s="4"/>
      <c r="K2702" s="3"/>
      <c r="L2702" s="3"/>
      <c r="M2702" s="3"/>
      <c r="N2702" s="3"/>
    </row>
    <row r="2703" spans="2:14" ht="32.1" customHeight="1" x14ac:dyDescent="0.25">
      <c r="B2703" s="44" t="str">
        <f>_xlfn.CONCAT( VLOOKUP(tbGemLevels[[#This Row],[Name]],tbGems[],MATCH("Prefix",tbGems[#Headers],0),FALSE),".",tbGemLevels[[#This Row],[Level]]," ",tbGemLevels[[#This Row],[Name]])</f>
        <v>6.13.370.35 Swift Affliction Support</v>
      </c>
      <c r="C2703" s="2" t="s">
        <v>203</v>
      </c>
      <c r="D2703" s="3">
        <v>35</v>
      </c>
      <c r="E2703" s="3">
        <v>95</v>
      </c>
      <c r="F2703" s="3">
        <v>0</v>
      </c>
      <c r="G2703" s="3" t="s">
        <v>269</v>
      </c>
      <c r="H2703" s="3">
        <v>0</v>
      </c>
      <c r="J2703" s="4"/>
      <c r="K2703" s="3"/>
      <c r="L2703" s="3"/>
      <c r="M2703" s="3"/>
      <c r="N2703" s="3"/>
    </row>
    <row r="2704" spans="2:14" ht="32.1" customHeight="1" x14ac:dyDescent="0.25">
      <c r="B2704" s="44" t="str">
        <f>_xlfn.CONCAT( VLOOKUP(tbGemLevels[[#This Row],[Name]],tbGems[],MATCH("Prefix",tbGems[#Headers],0),FALSE),".",tbGemLevels[[#This Row],[Level]]," ",tbGemLevels[[#This Row],[Name]])</f>
        <v>6.13.370.36 Swift Affliction Support</v>
      </c>
      <c r="C2704" s="2" t="s">
        <v>203</v>
      </c>
      <c r="D2704" s="3">
        <v>36</v>
      </c>
      <c r="E2704" s="3">
        <v>96</v>
      </c>
      <c r="F2704" s="3">
        <v>0</v>
      </c>
      <c r="G2704" s="3" t="s">
        <v>269</v>
      </c>
      <c r="H2704" s="3">
        <v>0</v>
      </c>
      <c r="J2704" s="4"/>
      <c r="K2704" s="3"/>
      <c r="L2704" s="3"/>
      <c r="M2704" s="3"/>
      <c r="N2704" s="3"/>
    </row>
    <row r="2705" spans="2:14" ht="32.1" customHeight="1" x14ac:dyDescent="0.25">
      <c r="B2705" s="44" t="str">
        <f>_xlfn.CONCAT( VLOOKUP(tbGemLevels[[#This Row],[Name]],tbGems[],MATCH("Prefix",tbGems[#Headers],0),FALSE),".",tbGemLevels[[#This Row],[Level]]," ",tbGemLevels[[#This Row],[Name]])</f>
        <v>6.13.370.37 Swift Affliction Support</v>
      </c>
      <c r="C2705" s="2" t="s">
        <v>203</v>
      </c>
      <c r="D2705" s="3">
        <v>37</v>
      </c>
      <c r="E2705" s="3">
        <v>97</v>
      </c>
      <c r="F2705" s="3">
        <v>0</v>
      </c>
      <c r="G2705" s="3" t="s">
        <v>269</v>
      </c>
      <c r="H2705" s="3">
        <v>0</v>
      </c>
      <c r="J2705" s="4"/>
      <c r="K2705" s="3"/>
      <c r="L2705" s="3"/>
      <c r="M2705" s="3"/>
      <c r="N2705" s="3"/>
    </row>
    <row r="2706" spans="2:14" ht="32.1" customHeight="1" x14ac:dyDescent="0.25">
      <c r="B2706" s="44" t="str">
        <f>_xlfn.CONCAT( VLOOKUP(tbGemLevels[[#This Row],[Name]],tbGems[],MATCH("Prefix",tbGems[#Headers],0),FALSE),".",tbGemLevels[[#This Row],[Level]]," ",tbGemLevels[[#This Row],[Name]])</f>
        <v>6.13.370.38 Swift Affliction Support</v>
      </c>
      <c r="C2706" s="2" t="s">
        <v>203</v>
      </c>
      <c r="D2706" s="3">
        <v>38</v>
      </c>
      <c r="E2706" s="3">
        <v>98</v>
      </c>
      <c r="F2706" s="3">
        <v>0</v>
      </c>
      <c r="G2706" s="3" t="s">
        <v>269</v>
      </c>
      <c r="H2706" s="3">
        <v>0</v>
      </c>
      <c r="J2706" s="4"/>
      <c r="K2706" s="3"/>
      <c r="L2706" s="3"/>
      <c r="M2706" s="3"/>
      <c r="N2706" s="3"/>
    </row>
    <row r="2707" spans="2:14" ht="32.1" customHeight="1" x14ac:dyDescent="0.25">
      <c r="B2707" s="44" t="str">
        <f>_xlfn.CONCAT( VLOOKUP(tbGemLevels[[#This Row],[Name]],tbGems[],MATCH("Prefix",tbGems[#Headers],0),FALSE),".",tbGemLevels[[#This Row],[Level]]," ",tbGemLevels[[#This Row],[Name]])</f>
        <v>6.13.370.39 Swift Affliction Support</v>
      </c>
      <c r="C2707" s="2" t="s">
        <v>203</v>
      </c>
      <c r="D2707" s="3">
        <v>39</v>
      </c>
      <c r="E2707" s="3">
        <v>99</v>
      </c>
      <c r="F2707" s="3">
        <v>0</v>
      </c>
      <c r="G2707" s="3" t="s">
        <v>269</v>
      </c>
      <c r="H2707" s="3">
        <v>0</v>
      </c>
      <c r="J2707" s="4"/>
      <c r="K2707" s="3"/>
      <c r="L2707" s="3"/>
      <c r="M2707" s="3"/>
      <c r="N2707" s="3"/>
    </row>
    <row r="2708" spans="2:14" ht="32.1" customHeight="1" x14ac:dyDescent="0.25">
      <c r="B2708" s="44" t="str">
        <f>_xlfn.CONCAT( VLOOKUP(tbGemLevels[[#This Row],[Name]],tbGems[],MATCH("Prefix",tbGems[#Headers],0),FALSE),".",tbGemLevels[[#This Row],[Level]]," ",tbGemLevels[[#This Row],[Name]])</f>
        <v>6.13.370.40 Swift Affliction Support</v>
      </c>
      <c r="C2708" s="2" t="s">
        <v>203</v>
      </c>
      <c r="D2708" s="3">
        <v>40</v>
      </c>
      <c r="E2708" s="3">
        <v>100</v>
      </c>
      <c r="F2708" s="3">
        <v>0</v>
      </c>
      <c r="G2708" s="3" t="s">
        <v>269</v>
      </c>
      <c r="H2708" s="3">
        <v>0</v>
      </c>
      <c r="J2708" s="4"/>
      <c r="K2708" s="3"/>
      <c r="L2708" s="3"/>
      <c r="M2708" s="3"/>
      <c r="N2708" s="3"/>
    </row>
    <row r="2709" spans="2:14" ht="32.1" customHeight="1" x14ac:dyDescent="0.25">
      <c r="B2709" s="44" t="str">
        <f>_xlfn.CONCAT( VLOOKUP(tbGemLevels[[#This Row],[Name]],tbGems[],MATCH("Prefix",tbGems[#Headers],0),FALSE),".",tbGemLevels[[#This Row],[Level]]," ",tbGemLevels[[#This Row],[Name]])</f>
        <v>6.13.386.1 Vicious Projectiles Support</v>
      </c>
      <c r="C2709" s="2" t="s">
        <v>186</v>
      </c>
      <c r="D2709" s="3">
        <v>1</v>
      </c>
      <c r="E2709" s="3">
        <v>18</v>
      </c>
      <c r="F2709" s="3">
        <v>0</v>
      </c>
      <c r="G2709" s="3">
        <v>33</v>
      </c>
      <c r="H2709" s="3">
        <v>0</v>
      </c>
      <c r="I2709" s="20"/>
      <c r="J2709" s="4"/>
      <c r="K2709" s="3"/>
      <c r="L2709" s="3"/>
      <c r="M2709" s="3"/>
      <c r="N2709" s="3"/>
    </row>
    <row r="2710" spans="2:14" ht="32.1" customHeight="1" x14ac:dyDescent="0.25">
      <c r="B2710" s="44" t="str">
        <f>_xlfn.CONCAT( VLOOKUP(tbGemLevels[[#This Row],[Name]],tbGems[],MATCH("Prefix",tbGems[#Headers],0),FALSE),".",tbGemLevels[[#This Row],[Level]]," ",tbGemLevels[[#This Row],[Name]])</f>
        <v>6.13.386.2 Vicious Projectiles Support</v>
      </c>
      <c r="C2710" s="2" t="s">
        <v>186</v>
      </c>
      <c r="D2710" s="3">
        <v>2</v>
      </c>
      <c r="E2710" s="3">
        <v>22</v>
      </c>
      <c r="F2710" s="3">
        <v>0</v>
      </c>
      <c r="G2710" s="3">
        <v>39</v>
      </c>
      <c r="H2710" s="3">
        <v>0</v>
      </c>
      <c r="I2710" s="20"/>
      <c r="J2710" s="42"/>
      <c r="K2710" s="42"/>
      <c r="L2710" s="3"/>
      <c r="M2710" s="3"/>
      <c r="N2710" s="3"/>
    </row>
    <row r="2711" spans="2:14" ht="32.1" customHeight="1" x14ac:dyDescent="0.25">
      <c r="B2711" s="44" t="str">
        <f>_xlfn.CONCAT( VLOOKUP(tbGemLevels[[#This Row],[Name]],tbGems[],MATCH("Prefix",tbGems[#Headers],0),FALSE),".",tbGemLevels[[#This Row],[Level]]," ",tbGemLevels[[#This Row],[Name]])</f>
        <v>6.13.386.3 Vicious Projectiles Support</v>
      </c>
      <c r="C2711" s="2" t="s">
        <v>186</v>
      </c>
      <c r="D2711" s="3">
        <v>3</v>
      </c>
      <c r="E2711" s="3">
        <v>26</v>
      </c>
      <c r="F2711" s="3">
        <v>0</v>
      </c>
      <c r="G2711" s="3">
        <v>45</v>
      </c>
      <c r="H2711" s="3">
        <v>0</v>
      </c>
      <c r="I2711" s="20"/>
      <c r="J2711" s="42"/>
      <c r="K2711" s="42"/>
      <c r="L2711" s="3"/>
      <c r="M2711" s="3"/>
      <c r="N2711" s="3"/>
    </row>
    <row r="2712" spans="2:14" ht="32.1" customHeight="1" x14ac:dyDescent="0.25">
      <c r="B2712" s="44" t="str">
        <f>_xlfn.CONCAT( VLOOKUP(tbGemLevels[[#This Row],[Name]],tbGems[],MATCH("Prefix",tbGems[#Headers],0),FALSE),".",tbGemLevels[[#This Row],[Level]]," ",tbGemLevels[[#This Row],[Name]])</f>
        <v>6.13.386.4 Vicious Projectiles Support</v>
      </c>
      <c r="C2712" s="2" t="s">
        <v>186</v>
      </c>
      <c r="D2712" s="3">
        <v>4</v>
      </c>
      <c r="E2712" s="3">
        <v>29</v>
      </c>
      <c r="F2712" s="3">
        <v>0</v>
      </c>
      <c r="G2712" s="3">
        <v>49</v>
      </c>
      <c r="H2712" s="3">
        <v>0</v>
      </c>
      <c r="I2712" s="20"/>
      <c r="J2712" s="42"/>
      <c r="K2712" s="42"/>
      <c r="L2712" s="3"/>
      <c r="M2712" s="3"/>
      <c r="N2712" s="3"/>
    </row>
    <row r="2713" spans="2:14" ht="32.1" customHeight="1" x14ac:dyDescent="0.25">
      <c r="B2713" s="44" t="str">
        <f>_xlfn.CONCAT( VLOOKUP(tbGemLevels[[#This Row],[Name]],tbGems[],MATCH("Prefix",tbGems[#Headers],0),FALSE),".",tbGemLevels[[#This Row],[Level]]," ",tbGemLevels[[#This Row],[Name]])</f>
        <v>6.13.386.5 Vicious Projectiles Support</v>
      </c>
      <c r="C2713" s="2" t="s">
        <v>186</v>
      </c>
      <c r="D2713" s="3">
        <v>5</v>
      </c>
      <c r="E2713" s="3">
        <v>32</v>
      </c>
      <c r="F2713" s="3">
        <v>0</v>
      </c>
      <c r="G2713" s="3">
        <v>54</v>
      </c>
      <c r="H2713" s="3">
        <v>0</v>
      </c>
      <c r="I2713" s="20"/>
      <c r="J2713" s="42"/>
      <c r="K2713" s="42"/>
      <c r="L2713" s="3"/>
      <c r="M2713" s="3"/>
      <c r="N2713" s="3"/>
    </row>
    <row r="2714" spans="2:14" ht="32.1" customHeight="1" x14ac:dyDescent="0.25">
      <c r="B2714" s="44" t="str">
        <f>_xlfn.CONCAT( VLOOKUP(tbGemLevels[[#This Row],[Name]],tbGems[],MATCH("Prefix",tbGems[#Headers],0),FALSE),".",tbGemLevels[[#This Row],[Level]]," ",tbGemLevels[[#This Row],[Name]])</f>
        <v>6.13.386.6 Vicious Projectiles Support</v>
      </c>
      <c r="C2714" s="2" t="s">
        <v>186</v>
      </c>
      <c r="D2714" s="3">
        <v>6</v>
      </c>
      <c r="E2714" s="3">
        <v>35</v>
      </c>
      <c r="F2714" s="3">
        <v>0</v>
      </c>
      <c r="G2714" s="3">
        <v>58</v>
      </c>
      <c r="H2714" s="3">
        <v>0</v>
      </c>
      <c r="I2714" s="20"/>
      <c r="J2714" s="42"/>
      <c r="K2714" s="42"/>
      <c r="L2714" s="3"/>
      <c r="M2714" s="3"/>
      <c r="N2714" s="3"/>
    </row>
    <row r="2715" spans="2:14" ht="32.1" customHeight="1" x14ac:dyDescent="0.25">
      <c r="B2715" s="44" t="str">
        <f>_xlfn.CONCAT( VLOOKUP(tbGemLevels[[#This Row],[Name]],tbGems[],MATCH("Prefix",tbGems[#Headers],0),FALSE),".",tbGemLevels[[#This Row],[Level]]," ",tbGemLevels[[#This Row],[Name]])</f>
        <v>6.13.386.7 Vicious Projectiles Support</v>
      </c>
      <c r="C2715" s="2" t="s">
        <v>186</v>
      </c>
      <c r="D2715" s="3">
        <v>7</v>
      </c>
      <c r="E2715" s="3">
        <v>38</v>
      </c>
      <c r="F2715" s="3">
        <v>0</v>
      </c>
      <c r="G2715" s="3">
        <v>63</v>
      </c>
      <c r="H2715" s="3">
        <v>0</v>
      </c>
      <c r="I2715" s="20"/>
      <c r="J2715" s="42"/>
      <c r="K2715" s="42"/>
      <c r="L2715" s="3"/>
      <c r="M2715" s="3"/>
      <c r="N2715" s="3"/>
    </row>
    <row r="2716" spans="2:14" ht="32.1" customHeight="1" x14ac:dyDescent="0.25">
      <c r="B2716" s="44" t="str">
        <f>_xlfn.CONCAT( VLOOKUP(tbGemLevels[[#This Row],[Name]],tbGems[],MATCH("Prefix",tbGems[#Headers],0),FALSE),".",tbGemLevels[[#This Row],[Level]]," ",tbGemLevels[[#This Row],[Name]])</f>
        <v>6.13.386.8 Vicious Projectiles Support</v>
      </c>
      <c r="C2716" s="2" t="s">
        <v>186</v>
      </c>
      <c r="D2716" s="3">
        <v>8</v>
      </c>
      <c r="E2716" s="3">
        <v>41</v>
      </c>
      <c r="F2716" s="3">
        <v>0</v>
      </c>
      <c r="G2716" s="3">
        <v>67</v>
      </c>
      <c r="H2716" s="3">
        <v>0</v>
      </c>
      <c r="I2716" s="20"/>
      <c r="J2716" s="42"/>
      <c r="K2716" s="42"/>
      <c r="L2716" s="3"/>
      <c r="M2716" s="3"/>
      <c r="N2716" s="3"/>
    </row>
    <row r="2717" spans="2:14" ht="32.1" customHeight="1" x14ac:dyDescent="0.25">
      <c r="B2717" s="44" t="str">
        <f>_xlfn.CONCAT( VLOOKUP(tbGemLevels[[#This Row],[Name]],tbGems[],MATCH("Prefix",tbGems[#Headers],0),FALSE),".",tbGemLevels[[#This Row],[Level]]," ",tbGemLevels[[#This Row],[Name]])</f>
        <v>6.13.386.9 Vicious Projectiles Support</v>
      </c>
      <c r="C2717" s="2" t="s">
        <v>186</v>
      </c>
      <c r="D2717" s="3">
        <v>9</v>
      </c>
      <c r="E2717" s="3">
        <v>44</v>
      </c>
      <c r="F2717" s="3">
        <v>0</v>
      </c>
      <c r="G2717" s="3">
        <v>72</v>
      </c>
      <c r="H2717" s="3">
        <v>0</v>
      </c>
      <c r="I2717" s="20"/>
      <c r="J2717" s="42"/>
      <c r="K2717" s="42"/>
      <c r="L2717" s="3"/>
      <c r="M2717" s="3"/>
      <c r="N2717" s="3"/>
    </row>
    <row r="2718" spans="2:14" ht="32.1" customHeight="1" x14ac:dyDescent="0.25">
      <c r="B2718" s="44" t="str">
        <f>_xlfn.CONCAT( VLOOKUP(tbGemLevels[[#This Row],[Name]],tbGems[],MATCH("Prefix",tbGems[#Headers],0),FALSE),".",tbGemLevels[[#This Row],[Level]]," ",tbGemLevels[[#This Row],[Name]])</f>
        <v>6.13.386.10 Vicious Projectiles Support</v>
      </c>
      <c r="C2718" s="2" t="s">
        <v>186</v>
      </c>
      <c r="D2718" s="3">
        <v>10</v>
      </c>
      <c r="E2718" s="3">
        <v>47</v>
      </c>
      <c r="F2718" s="3">
        <v>0</v>
      </c>
      <c r="G2718" s="3">
        <v>76</v>
      </c>
      <c r="H2718" s="3">
        <v>0</v>
      </c>
      <c r="I2718" s="20"/>
      <c r="J2718" s="42"/>
      <c r="K2718" s="42"/>
      <c r="L2718" s="3"/>
      <c r="M2718" s="3"/>
      <c r="N2718" s="3"/>
    </row>
    <row r="2719" spans="2:14" ht="32.1" customHeight="1" x14ac:dyDescent="0.25">
      <c r="B2719" s="44" t="str">
        <f>_xlfn.CONCAT( VLOOKUP(tbGemLevels[[#This Row],[Name]],tbGems[],MATCH("Prefix",tbGems[#Headers],0),FALSE),".",tbGemLevels[[#This Row],[Level]]," ",tbGemLevels[[#This Row],[Name]])</f>
        <v>6.13.386.11 Vicious Projectiles Support</v>
      </c>
      <c r="C2719" s="2" t="s">
        <v>186</v>
      </c>
      <c r="D2719" s="3">
        <v>11</v>
      </c>
      <c r="E2719" s="3">
        <v>50</v>
      </c>
      <c r="F2719" s="3">
        <v>0</v>
      </c>
      <c r="G2719" s="3">
        <v>81</v>
      </c>
      <c r="H2719" s="3">
        <v>0</v>
      </c>
      <c r="I2719" s="20"/>
      <c r="J2719" s="42"/>
      <c r="K2719" s="42"/>
      <c r="L2719" s="3"/>
      <c r="M2719" s="3"/>
      <c r="N2719" s="3"/>
    </row>
    <row r="2720" spans="2:14" ht="32.1" customHeight="1" x14ac:dyDescent="0.25">
      <c r="B2720" s="44" t="str">
        <f>_xlfn.CONCAT( VLOOKUP(tbGemLevels[[#This Row],[Name]],tbGems[],MATCH("Prefix",tbGems[#Headers],0),FALSE),".",tbGemLevels[[#This Row],[Level]]," ",tbGemLevels[[#This Row],[Name]])</f>
        <v>6.13.386.12 Vicious Projectiles Support</v>
      </c>
      <c r="C2720" s="2" t="s">
        <v>186</v>
      </c>
      <c r="D2720" s="3">
        <v>12</v>
      </c>
      <c r="E2720" s="3">
        <v>53</v>
      </c>
      <c r="F2720" s="3">
        <v>0</v>
      </c>
      <c r="G2720" s="3">
        <v>85</v>
      </c>
      <c r="H2720" s="3">
        <v>0</v>
      </c>
      <c r="I2720" s="20"/>
      <c r="J2720" s="42"/>
      <c r="K2720" s="42"/>
      <c r="L2720" s="3"/>
      <c r="M2720" s="3"/>
      <c r="N2720" s="3"/>
    </row>
    <row r="2721" spans="2:14" ht="32.1" customHeight="1" x14ac:dyDescent="0.25">
      <c r="B2721" s="44" t="str">
        <f>_xlfn.CONCAT( VLOOKUP(tbGemLevels[[#This Row],[Name]],tbGems[],MATCH("Prefix",tbGems[#Headers],0),FALSE),".",tbGemLevels[[#This Row],[Level]]," ",tbGemLevels[[#This Row],[Name]])</f>
        <v>6.13.386.13 Vicious Projectiles Support</v>
      </c>
      <c r="C2721" s="2" t="s">
        <v>186</v>
      </c>
      <c r="D2721" s="3">
        <v>13</v>
      </c>
      <c r="E2721" s="3">
        <v>56</v>
      </c>
      <c r="F2721" s="3">
        <v>0</v>
      </c>
      <c r="G2721" s="3">
        <v>90</v>
      </c>
      <c r="H2721" s="3">
        <v>0</v>
      </c>
      <c r="I2721" s="20"/>
      <c r="J2721" s="42"/>
      <c r="K2721" s="42"/>
      <c r="L2721" s="3"/>
      <c r="M2721" s="3"/>
      <c r="N2721" s="3"/>
    </row>
    <row r="2722" spans="2:14" ht="32.1" customHeight="1" x14ac:dyDescent="0.25">
      <c r="B2722" s="44" t="str">
        <f>_xlfn.CONCAT( VLOOKUP(tbGemLevels[[#This Row],[Name]],tbGems[],MATCH("Prefix",tbGems[#Headers],0),FALSE),".",tbGemLevels[[#This Row],[Level]]," ",tbGemLevels[[#This Row],[Name]])</f>
        <v>6.13.386.14 Vicious Projectiles Support</v>
      </c>
      <c r="C2722" s="2" t="s">
        <v>186</v>
      </c>
      <c r="D2722" s="3">
        <v>14</v>
      </c>
      <c r="E2722" s="3">
        <v>58</v>
      </c>
      <c r="F2722" s="3">
        <v>0</v>
      </c>
      <c r="G2722" s="3">
        <v>93</v>
      </c>
      <c r="H2722" s="3">
        <v>0</v>
      </c>
      <c r="I2722" s="20"/>
      <c r="J2722" s="42"/>
      <c r="K2722" s="42"/>
      <c r="L2722" s="3"/>
      <c r="M2722" s="3"/>
      <c r="N2722" s="3"/>
    </row>
    <row r="2723" spans="2:14" ht="32.1" customHeight="1" x14ac:dyDescent="0.25">
      <c r="B2723" s="44" t="str">
        <f>_xlfn.CONCAT( VLOOKUP(tbGemLevels[[#This Row],[Name]],tbGems[],MATCH("Prefix",tbGems[#Headers],0),FALSE),".",tbGemLevels[[#This Row],[Level]]," ",tbGemLevels[[#This Row],[Name]])</f>
        <v>6.13.386.15 Vicious Projectiles Support</v>
      </c>
      <c r="C2723" s="2" t="s">
        <v>186</v>
      </c>
      <c r="D2723" s="3">
        <v>15</v>
      </c>
      <c r="E2723" s="3">
        <v>60</v>
      </c>
      <c r="F2723" s="3">
        <v>0</v>
      </c>
      <c r="G2723" s="3">
        <v>96</v>
      </c>
      <c r="H2723" s="3">
        <v>0</v>
      </c>
      <c r="I2723" s="20"/>
      <c r="J2723" s="42"/>
      <c r="K2723" s="42"/>
      <c r="L2723" s="3"/>
      <c r="M2723" s="3"/>
      <c r="N2723" s="3"/>
    </row>
    <row r="2724" spans="2:14" ht="32.1" customHeight="1" x14ac:dyDescent="0.25">
      <c r="B2724" s="44" t="str">
        <f>_xlfn.CONCAT( VLOOKUP(tbGemLevels[[#This Row],[Name]],tbGems[],MATCH("Prefix",tbGems[#Headers],0),FALSE),".",tbGemLevels[[#This Row],[Level]]," ",tbGemLevels[[#This Row],[Name]])</f>
        <v>6.13.386.16 Vicious Projectiles Support</v>
      </c>
      <c r="C2724" s="2" t="s">
        <v>186</v>
      </c>
      <c r="D2724" s="3">
        <v>16</v>
      </c>
      <c r="E2724" s="3">
        <v>62</v>
      </c>
      <c r="F2724" s="3">
        <v>0</v>
      </c>
      <c r="G2724" s="3">
        <v>99</v>
      </c>
      <c r="H2724" s="3">
        <v>0</v>
      </c>
      <c r="I2724" s="20"/>
      <c r="J2724" s="42"/>
      <c r="K2724" s="42"/>
      <c r="L2724" s="3"/>
      <c r="M2724" s="3"/>
      <c r="N2724" s="3"/>
    </row>
    <row r="2725" spans="2:14" ht="32.1" customHeight="1" x14ac:dyDescent="0.25">
      <c r="B2725" s="44" t="str">
        <f>_xlfn.CONCAT( VLOOKUP(tbGemLevels[[#This Row],[Name]],tbGems[],MATCH("Prefix",tbGems[#Headers],0),FALSE),".",tbGemLevels[[#This Row],[Level]]," ",tbGemLevels[[#This Row],[Name]])</f>
        <v>6.13.386.17 Vicious Projectiles Support</v>
      </c>
      <c r="C2725" s="2" t="s">
        <v>186</v>
      </c>
      <c r="D2725" s="3">
        <v>17</v>
      </c>
      <c r="E2725" s="3">
        <v>64</v>
      </c>
      <c r="F2725" s="3">
        <v>0</v>
      </c>
      <c r="G2725" s="3">
        <v>102</v>
      </c>
      <c r="H2725" s="3">
        <v>0</v>
      </c>
      <c r="I2725" s="20"/>
      <c r="J2725" s="42"/>
      <c r="K2725" s="42"/>
      <c r="L2725" s="3"/>
      <c r="M2725" s="3"/>
      <c r="N2725" s="3"/>
    </row>
    <row r="2726" spans="2:14" ht="32.1" customHeight="1" x14ac:dyDescent="0.25">
      <c r="B2726" s="44" t="str">
        <f>_xlfn.CONCAT( VLOOKUP(tbGemLevels[[#This Row],[Name]],tbGems[],MATCH("Prefix",tbGems[#Headers],0),FALSE),".",tbGemLevels[[#This Row],[Level]]," ",tbGemLevels[[#This Row],[Name]])</f>
        <v>6.13.386.18 Vicious Projectiles Support</v>
      </c>
      <c r="C2726" s="2" t="s">
        <v>186</v>
      </c>
      <c r="D2726" s="3">
        <v>18</v>
      </c>
      <c r="E2726" s="3">
        <v>66</v>
      </c>
      <c r="F2726" s="3">
        <v>0</v>
      </c>
      <c r="G2726" s="3">
        <v>105</v>
      </c>
      <c r="H2726" s="3">
        <v>0</v>
      </c>
      <c r="I2726" s="20"/>
      <c r="J2726" s="42"/>
      <c r="K2726" s="42"/>
      <c r="L2726" s="3"/>
      <c r="M2726" s="3"/>
      <c r="N2726" s="3"/>
    </row>
    <row r="2727" spans="2:14" ht="32.1" customHeight="1" x14ac:dyDescent="0.25">
      <c r="B2727" s="44" t="str">
        <f>_xlfn.CONCAT( VLOOKUP(tbGemLevels[[#This Row],[Name]],tbGems[],MATCH("Prefix",tbGems[#Headers],0),FALSE),".",tbGemLevels[[#This Row],[Level]]," ",tbGemLevels[[#This Row],[Name]])</f>
        <v>6.13.386.19 Vicious Projectiles Support</v>
      </c>
      <c r="C2727" s="2" t="s">
        <v>186</v>
      </c>
      <c r="D2727" s="3">
        <v>19</v>
      </c>
      <c r="E2727" s="3">
        <v>68</v>
      </c>
      <c r="F2727" s="3">
        <v>0</v>
      </c>
      <c r="G2727" s="3">
        <v>108</v>
      </c>
      <c r="H2727" s="3">
        <v>0</v>
      </c>
      <c r="I2727" s="20"/>
      <c r="J2727" s="42"/>
      <c r="K2727" s="42"/>
      <c r="L2727" s="3"/>
      <c r="M2727" s="3"/>
      <c r="N2727" s="3"/>
    </row>
    <row r="2728" spans="2:14" ht="32.1" customHeight="1" x14ac:dyDescent="0.25">
      <c r="B2728" s="44" t="str">
        <f>_xlfn.CONCAT( VLOOKUP(tbGemLevels[[#This Row],[Name]],tbGems[],MATCH("Prefix",tbGems[#Headers],0),FALSE),".",tbGemLevels[[#This Row],[Level]]," ",tbGemLevels[[#This Row],[Name]])</f>
        <v>6.13.386.20 Vicious Projectiles Support</v>
      </c>
      <c r="C2728" s="2" t="s">
        <v>186</v>
      </c>
      <c r="D2728" s="3">
        <v>20</v>
      </c>
      <c r="E2728" s="3">
        <v>70</v>
      </c>
      <c r="F2728" s="3">
        <v>0</v>
      </c>
      <c r="G2728" s="3">
        <v>111</v>
      </c>
      <c r="H2728" s="3">
        <v>0</v>
      </c>
      <c r="I2728" s="20"/>
      <c r="J2728" s="42"/>
      <c r="K2728" s="42"/>
      <c r="L2728" s="3"/>
      <c r="M2728" s="3"/>
      <c r="N2728" s="3"/>
    </row>
    <row r="2729" spans="2:14" ht="32.1" customHeight="1" x14ac:dyDescent="0.25">
      <c r="B2729" s="44" t="str">
        <f>_xlfn.CONCAT( VLOOKUP(tbGemLevels[[#This Row],[Name]],tbGems[],MATCH("Prefix",tbGems[#Headers],0),FALSE),".",tbGemLevels[[#This Row],[Level]]," ",tbGemLevels[[#This Row],[Name]])</f>
        <v>6.13.386.21 Vicious Projectiles Support</v>
      </c>
      <c r="C2729" s="2" t="s">
        <v>186</v>
      </c>
      <c r="D2729" s="3">
        <v>21</v>
      </c>
      <c r="E2729" s="3">
        <v>72</v>
      </c>
      <c r="F2729" s="3">
        <v>0</v>
      </c>
      <c r="G2729" s="3">
        <v>114</v>
      </c>
      <c r="H2729" s="3">
        <v>0</v>
      </c>
      <c r="I2729" s="20"/>
      <c r="J2729" s="4"/>
      <c r="K2729" s="3"/>
      <c r="L2729" s="3"/>
      <c r="M2729" s="3"/>
      <c r="N2729" s="3"/>
    </row>
    <row r="2730" spans="2:14" ht="32.1" customHeight="1" x14ac:dyDescent="0.25">
      <c r="B2730" s="44" t="str">
        <f>_xlfn.CONCAT( VLOOKUP(tbGemLevels[[#This Row],[Name]],tbGems[],MATCH("Prefix",tbGems[#Headers],0),FALSE),".",tbGemLevels[[#This Row],[Level]]," ",tbGemLevels[[#This Row],[Name]])</f>
        <v>6.13.386.22 Vicious Projectiles Support</v>
      </c>
      <c r="C2730" s="2" t="s">
        <v>186</v>
      </c>
      <c r="D2730" s="3">
        <v>22</v>
      </c>
      <c r="E2730" s="3">
        <v>74</v>
      </c>
      <c r="F2730" s="3">
        <v>0</v>
      </c>
      <c r="G2730" s="3" t="s">
        <v>269</v>
      </c>
      <c r="H2730" s="3">
        <v>0</v>
      </c>
      <c r="I2730" s="20"/>
      <c r="J2730" s="4"/>
      <c r="K2730" s="3"/>
      <c r="L2730" s="3"/>
      <c r="M2730" s="3"/>
      <c r="N2730" s="3"/>
    </row>
    <row r="2731" spans="2:14" ht="32.1" customHeight="1" x14ac:dyDescent="0.25">
      <c r="B2731" s="44" t="str">
        <f>_xlfn.CONCAT( VLOOKUP(tbGemLevels[[#This Row],[Name]],tbGems[],MATCH("Prefix",tbGems[#Headers],0),FALSE),".",tbGemLevels[[#This Row],[Level]]," ",tbGemLevels[[#This Row],[Name]])</f>
        <v>6.13.386.23 Vicious Projectiles Support</v>
      </c>
      <c r="C2731" s="2" t="s">
        <v>186</v>
      </c>
      <c r="D2731" s="3">
        <v>23</v>
      </c>
      <c r="E2731" s="3">
        <v>76</v>
      </c>
      <c r="F2731" s="3">
        <v>0</v>
      </c>
      <c r="G2731" s="3" t="s">
        <v>269</v>
      </c>
      <c r="H2731" s="3">
        <v>0</v>
      </c>
      <c r="I2731" s="20"/>
      <c r="J2731" s="4"/>
      <c r="K2731" s="3"/>
      <c r="L2731" s="3"/>
      <c r="M2731" s="3"/>
      <c r="N2731" s="3"/>
    </row>
    <row r="2732" spans="2:14" ht="32.1" customHeight="1" x14ac:dyDescent="0.25">
      <c r="B2732" s="44" t="str">
        <f>_xlfn.CONCAT( VLOOKUP(tbGemLevels[[#This Row],[Name]],tbGems[],MATCH("Prefix",tbGems[#Headers],0),FALSE),".",tbGemLevels[[#This Row],[Level]]," ",tbGemLevels[[#This Row],[Name]])</f>
        <v>6.13.386.24 Vicious Projectiles Support</v>
      </c>
      <c r="C2732" s="2" t="s">
        <v>186</v>
      </c>
      <c r="D2732" s="3">
        <v>24</v>
      </c>
      <c r="E2732" s="3">
        <v>78</v>
      </c>
      <c r="F2732" s="3">
        <v>0</v>
      </c>
      <c r="G2732" s="3" t="s">
        <v>269</v>
      </c>
      <c r="H2732" s="3">
        <v>0</v>
      </c>
      <c r="I2732" s="20"/>
      <c r="J2732" s="4"/>
      <c r="K2732" s="3"/>
      <c r="L2732" s="3"/>
      <c r="M2732" s="3"/>
      <c r="N2732" s="3"/>
    </row>
    <row r="2733" spans="2:14" ht="32.1" customHeight="1" x14ac:dyDescent="0.25">
      <c r="B2733" s="44" t="str">
        <f>_xlfn.CONCAT( VLOOKUP(tbGemLevels[[#This Row],[Name]],tbGems[],MATCH("Prefix",tbGems[#Headers],0),FALSE),".",tbGemLevels[[#This Row],[Level]]," ",tbGemLevels[[#This Row],[Name]])</f>
        <v>6.13.386.25 Vicious Projectiles Support</v>
      </c>
      <c r="C2733" s="2" t="s">
        <v>186</v>
      </c>
      <c r="D2733" s="3">
        <v>25</v>
      </c>
      <c r="E2733" s="3">
        <v>80</v>
      </c>
      <c r="F2733" s="3">
        <v>0</v>
      </c>
      <c r="G2733" s="3" t="s">
        <v>269</v>
      </c>
      <c r="H2733" s="3">
        <v>0</v>
      </c>
      <c r="I2733" s="20"/>
      <c r="J2733" s="4"/>
      <c r="K2733" s="3"/>
      <c r="L2733" s="3"/>
      <c r="M2733" s="3"/>
      <c r="N2733" s="3"/>
    </row>
    <row r="2734" spans="2:14" ht="32.1" customHeight="1" x14ac:dyDescent="0.25">
      <c r="B2734" s="44" t="str">
        <f>_xlfn.CONCAT( VLOOKUP(tbGemLevels[[#This Row],[Name]],tbGems[],MATCH("Prefix",tbGems[#Headers],0),FALSE),".",tbGemLevels[[#This Row],[Level]]," ",tbGemLevels[[#This Row],[Name]])</f>
        <v>6.13.386.26 Vicious Projectiles Support</v>
      </c>
      <c r="C2734" s="2" t="s">
        <v>186</v>
      </c>
      <c r="D2734" s="3">
        <v>26</v>
      </c>
      <c r="E2734" s="3">
        <v>82</v>
      </c>
      <c r="F2734" s="3">
        <v>0</v>
      </c>
      <c r="G2734" s="3" t="s">
        <v>269</v>
      </c>
      <c r="H2734" s="3">
        <v>0</v>
      </c>
      <c r="I2734" s="20"/>
      <c r="J2734" s="4"/>
      <c r="K2734" s="3"/>
      <c r="L2734" s="3"/>
      <c r="M2734" s="3"/>
      <c r="N2734" s="3"/>
    </row>
    <row r="2735" spans="2:14" ht="32.1" customHeight="1" x14ac:dyDescent="0.25">
      <c r="B2735" s="44" t="str">
        <f>_xlfn.CONCAT( VLOOKUP(tbGemLevels[[#This Row],[Name]],tbGems[],MATCH("Prefix",tbGems[#Headers],0),FALSE),".",tbGemLevels[[#This Row],[Level]]," ",tbGemLevels[[#This Row],[Name]])</f>
        <v>6.13.386.27 Vicious Projectiles Support</v>
      </c>
      <c r="C2735" s="2" t="s">
        <v>186</v>
      </c>
      <c r="D2735" s="3">
        <v>27</v>
      </c>
      <c r="E2735" s="3">
        <v>84</v>
      </c>
      <c r="F2735" s="3">
        <v>0</v>
      </c>
      <c r="G2735" s="3" t="s">
        <v>269</v>
      </c>
      <c r="H2735" s="3">
        <v>0</v>
      </c>
      <c r="I2735" s="20"/>
      <c r="J2735" s="4"/>
      <c r="K2735" s="3"/>
      <c r="L2735" s="3"/>
      <c r="M2735" s="3"/>
      <c r="N2735" s="3"/>
    </row>
    <row r="2736" spans="2:14" ht="32.1" customHeight="1" x14ac:dyDescent="0.25">
      <c r="B2736" s="44" t="str">
        <f>_xlfn.CONCAT( VLOOKUP(tbGemLevels[[#This Row],[Name]],tbGems[],MATCH("Prefix",tbGems[#Headers],0),FALSE),".",tbGemLevels[[#This Row],[Level]]," ",tbGemLevels[[#This Row],[Name]])</f>
        <v>6.13.386.28 Vicious Projectiles Support</v>
      </c>
      <c r="C2736" s="2" t="s">
        <v>186</v>
      </c>
      <c r="D2736" s="3">
        <v>28</v>
      </c>
      <c r="E2736" s="3">
        <v>86</v>
      </c>
      <c r="F2736" s="3">
        <v>0</v>
      </c>
      <c r="G2736" s="3" t="s">
        <v>269</v>
      </c>
      <c r="H2736" s="3">
        <v>0</v>
      </c>
      <c r="I2736" s="20"/>
      <c r="J2736" s="4"/>
      <c r="K2736" s="3"/>
      <c r="L2736" s="3"/>
      <c r="M2736" s="3"/>
      <c r="N2736" s="3"/>
    </row>
    <row r="2737" spans="2:14" ht="32.1" customHeight="1" x14ac:dyDescent="0.25">
      <c r="B2737" s="44" t="str">
        <f>_xlfn.CONCAT( VLOOKUP(tbGemLevels[[#This Row],[Name]],tbGems[],MATCH("Prefix",tbGems[#Headers],0),FALSE),".",tbGemLevels[[#This Row],[Level]]," ",tbGemLevels[[#This Row],[Name]])</f>
        <v>6.13.386.29 Vicious Projectiles Support</v>
      </c>
      <c r="C2737" s="2" t="s">
        <v>186</v>
      </c>
      <c r="D2737" s="3">
        <v>29</v>
      </c>
      <c r="E2737" s="3">
        <v>88</v>
      </c>
      <c r="F2737" s="3">
        <v>0</v>
      </c>
      <c r="G2737" s="3" t="s">
        <v>269</v>
      </c>
      <c r="H2737" s="3">
        <v>0</v>
      </c>
      <c r="I2737" s="20"/>
      <c r="J2737" s="4"/>
      <c r="K2737" s="3"/>
      <c r="L2737" s="3"/>
      <c r="M2737" s="3"/>
      <c r="N2737" s="3"/>
    </row>
    <row r="2738" spans="2:14" ht="32.1" customHeight="1" x14ac:dyDescent="0.25">
      <c r="B2738" s="44" t="str">
        <f>_xlfn.CONCAT( VLOOKUP(tbGemLevels[[#This Row],[Name]],tbGems[],MATCH("Prefix",tbGems[#Headers],0),FALSE),".",tbGemLevels[[#This Row],[Level]]," ",tbGemLevels[[#This Row],[Name]])</f>
        <v>6.13.386.30 Vicious Projectiles Support</v>
      </c>
      <c r="C2738" s="2" t="s">
        <v>186</v>
      </c>
      <c r="D2738" s="3">
        <v>30</v>
      </c>
      <c r="E2738" s="3">
        <v>90</v>
      </c>
      <c r="F2738" s="3">
        <v>0</v>
      </c>
      <c r="G2738" s="3" t="s">
        <v>269</v>
      </c>
      <c r="H2738" s="3">
        <v>0</v>
      </c>
      <c r="I2738" s="20"/>
      <c r="J2738" s="4"/>
      <c r="K2738" s="3"/>
      <c r="L2738" s="3"/>
      <c r="M2738" s="3"/>
      <c r="N2738" s="3"/>
    </row>
    <row r="2739" spans="2:14" ht="32.1" customHeight="1" x14ac:dyDescent="0.25">
      <c r="B2739" s="44" t="str">
        <f>_xlfn.CONCAT( VLOOKUP(tbGemLevels[[#This Row],[Name]],tbGems[],MATCH("Prefix",tbGems[#Headers],0),FALSE),".",tbGemLevels[[#This Row],[Level]]," ",tbGemLevels[[#This Row],[Name]])</f>
        <v>6.13.386.31 Vicious Projectiles Support</v>
      </c>
      <c r="C2739" s="2" t="s">
        <v>186</v>
      </c>
      <c r="D2739" s="3">
        <v>31</v>
      </c>
      <c r="E2739" s="3">
        <v>91</v>
      </c>
      <c r="F2739" s="3">
        <v>0</v>
      </c>
      <c r="G2739" s="3" t="s">
        <v>269</v>
      </c>
      <c r="H2739" s="3">
        <v>0</v>
      </c>
      <c r="I2739" s="20"/>
      <c r="J2739" s="4"/>
      <c r="K2739" s="3"/>
      <c r="L2739" s="3"/>
      <c r="M2739" s="3"/>
      <c r="N2739" s="3"/>
    </row>
    <row r="2740" spans="2:14" ht="32.1" customHeight="1" x14ac:dyDescent="0.25">
      <c r="B2740" s="44" t="str">
        <f>_xlfn.CONCAT( VLOOKUP(tbGemLevels[[#This Row],[Name]],tbGems[],MATCH("Prefix",tbGems[#Headers],0),FALSE),".",tbGemLevels[[#This Row],[Level]]," ",tbGemLevels[[#This Row],[Name]])</f>
        <v>6.13.386.32 Vicious Projectiles Support</v>
      </c>
      <c r="C2740" s="2" t="s">
        <v>186</v>
      </c>
      <c r="D2740" s="3">
        <v>32</v>
      </c>
      <c r="E2740" s="3">
        <v>92</v>
      </c>
      <c r="F2740" s="3">
        <v>0</v>
      </c>
      <c r="G2740" s="3" t="s">
        <v>269</v>
      </c>
      <c r="H2740" s="3">
        <v>0</v>
      </c>
      <c r="I2740" s="20"/>
      <c r="J2740" s="4"/>
      <c r="K2740" s="3"/>
      <c r="L2740" s="3"/>
      <c r="M2740" s="3"/>
      <c r="N2740" s="3"/>
    </row>
    <row r="2741" spans="2:14" ht="32.1" customHeight="1" x14ac:dyDescent="0.25">
      <c r="B2741" s="44" t="str">
        <f>_xlfn.CONCAT( VLOOKUP(tbGemLevels[[#This Row],[Name]],tbGems[],MATCH("Prefix",tbGems[#Headers],0),FALSE),".",tbGemLevels[[#This Row],[Level]]," ",tbGemLevels[[#This Row],[Name]])</f>
        <v>6.13.386.33 Vicious Projectiles Support</v>
      </c>
      <c r="C2741" s="2" t="s">
        <v>186</v>
      </c>
      <c r="D2741" s="3">
        <v>33</v>
      </c>
      <c r="E2741" s="3">
        <v>93</v>
      </c>
      <c r="F2741" s="3">
        <v>0</v>
      </c>
      <c r="G2741" s="3" t="s">
        <v>269</v>
      </c>
      <c r="H2741" s="3">
        <v>0</v>
      </c>
      <c r="I2741" s="20"/>
      <c r="J2741" s="4"/>
      <c r="K2741" s="3"/>
      <c r="L2741" s="3"/>
      <c r="M2741" s="3"/>
      <c r="N2741" s="3"/>
    </row>
    <row r="2742" spans="2:14" ht="32.1" customHeight="1" x14ac:dyDescent="0.25">
      <c r="B2742" s="44" t="str">
        <f>_xlfn.CONCAT( VLOOKUP(tbGemLevels[[#This Row],[Name]],tbGems[],MATCH("Prefix",tbGems[#Headers],0),FALSE),".",tbGemLevels[[#This Row],[Level]]," ",tbGemLevels[[#This Row],[Name]])</f>
        <v>6.13.386.34 Vicious Projectiles Support</v>
      </c>
      <c r="C2742" s="2" t="s">
        <v>186</v>
      </c>
      <c r="D2742" s="3">
        <v>34</v>
      </c>
      <c r="E2742" s="3">
        <v>94</v>
      </c>
      <c r="F2742" s="3">
        <v>0</v>
      </c>
      <c r="G2742" s="3" t="s">
        <v>269</v>
      </c>
      <c r="H2742" s="3">
        <v>0</v>
      </c>
      <c r="I2742" s="20"/>
      <c r="J2742" s="4"/>
      <c r="K2742" s="3"/>
      <c r="L2742" s="3"/>
      <c r="M2742" s="3"/>
      <c r="N2742" s="3"/>
    </row>
    <row r="2743" spans="2:14" ht="32.1" customHeight="1" x14ac:dyDescent="0.25">
      <c r="B2743" s="44" t="str">
        <f>_xlfn.CONCAT( VLOOKUP(tbGemLevels[[#This Row],[Name]],tbGems[],MATCH("Prefix",tbGems[#Headers],0),FALSE),".",tbGemLevels[[#This Row],[Level]]," ",tbGemLevels[[#This Row],[Name]])</f>
        <v>6.13.386.35 Vicious Projectiles Support</v>
      </c>
      <c r="C2743" s="2" t="s">
        <v>186</v>
      </c>
      <c r="D2743" s="3">
        <v>35</v>
      </c>
      <c r="E2743" s="3">
        <v>95</v>
      </c>
      <c r="F2743" s="3">
        <v>0</v>
      </c>
      <c r="G2743" s="3" t="s">
        <v>269</v>
      </c>
      <c r="H2743" s="3">
        <v>0</v>
      </c>
      <c r="I2743" s="20"/>
      <c r="J2743" s="4"/>
      <c r="K2743" s="3"/>
      <c r="L2743" s="3"/>
      <c r="M2743" s="3"/>
      <c r="N2743" s="3"/>
    </row>
    <row r="2744" spans="2:14" ht="32.1" customHeight="1" x14ac:dyDescent="0.25">
      <c r="B2744" s="44" t="str">
        <f>_xlfn.CONCAT( VLOOKUP(tbGemLevels[[#This Row],[Name]],tbGems[],MATCH("Prefix",tbGems[#Headers],0),FALSE),".",tbGemLevels[[#This Row],[Level]]," ",tbGemLevels[[#This Row],[Name]])</f>
        <v>6.13.386.36 Vicious Projectiles Support</v>
      </c>
      <c r="C2744" s="2" t="s">
        <v>186</v>
      </c>
      <c r="D2744" s="3">
        <v>36</v>
      </c>
      <c r="E2744" s="3">
        <v>96</v>
      </c>
      <c r="F2744" s="3">
        <v>0</v>
      </c>
      <c r="G2744" s="3" t="s">
        <v>269</v>
      </c>
      <c r="H2744" s="3">
        <v>0</v>
      </c>
      <c r="I2744" s="20"/>
      <c r="J2744" s="4"/>
      <c r="K2744" s="3"/>
      <c r="L2744" s="3"/>
      <c r="M2744" s="3"/>
      <c r="N2744" s="3"/>
    </row>
    <row r="2745" spans="2:14" ht="32.1" customHeight="1" x14ac:dyDescent="0.25">
      <c r="B2745" s="44" t="str">
        <f>_xlfn.CONCAT( VLOOKUP(tbGemLevels[[#This Row],[Name]],tbGems[],MATCH("Prefix",tbGems[#Headers],0),FALSE),".",tbGemLevels[[#This Row],[Level]]," ",tbGemLevels[[#This Row],[Name]])</f>
        <v>6.13.386.37 Vicious Projectiles Support</v>
      </c>
      <c r="C2745" s="2" t="s">
        <v>186</v>
      </c>
      <c r="D2745" s="3">
        <v>37</v>
      </c>
      <c r="E2745" s="3">
        <v>97</v>
      </c>
      <c r="F2745" s="3">
        <v>0</v>
      </c>
      <c r="G2745" s="3" t="s">
        <v>269</v>
      </c>
      <c r="H2745" s="3">
        <v>0</v>
      </c>
      <c r="I2745" s="20"/>
      <c r="J2745" s="4"/>
      <c r="K2745" s="3"/>
      <c r="L2745" s="3"/>
      <c r="M2745" s="3"/>
      <c r="N2745" s="3"/>
    </row>
    <row r="2746" spans="2:14" ht="32.1" customHeight="1" x14ac:dyDescent="0.25">
      <c r="B2746" s="44" t="str">
        <f>_xlfn.CONCAT( VLOOKUP(tbGemLevels[[#This Row],[Name]],tbGems[],MATCH("Prefix",tbGems[#Headers],0),FALSE),".",tbGemLevels[[#This Row],[Level]]," ",tbGemLevels[[#This Row],[Name]])</f>
        <v>6.13.386.38 Vicious Projectiles Support</v>
      </c>
      <c r="C2746" s="2" t="s">
        <v>186</v>
      </c>
      <c r="D2746" s="3">
        <v>38</v>
      </c>
      <c r="E2746" s="3">
        <v>98</v>
      </c>
      <c r="F2746" s="3">
        <v>0</v>
      </c>
      <c r="G2746" s="3" t="s">
        <v>269</v>
      </c>
      <c r="H2746" s="3">
        <v>0</v>
      </c>
      <c r="I2746" s="20"/>
      <c r="J2746" s="4"/>
      <c r="K2746" s="3"/>
      <c r="L2746" s="3"/>
      <c r="M2746" s="3"/>
      <c r="N2746" s="3"/>
    </row>
    <row r="2747" spans="2:14" ht="32.1" customHeight="1" x14ac:dyDescent="0.25">
      <c r="B2747" s="44" t="str">
        <f>_xlfn.CONCAT( VLOOKUP(tbGemLevels[[#This Row],[Name]],tbGems[],MATCH("Prefix",tbGems[#Headers],0),FALSE),".",tbGemLevels[[#This Row],[Level]]," ",tbGemLevels[[#This Row],[Name]])</f>
        <v>6.13.386.39 Vicious Projectiles Support</v>
      </c>
      <c r="C2747" s="2" t="s">
        <v>186</v>
      </c>
      <c r="D2747" s="3">
        <v>39</v>
      </c>
      <c r="E2747" s="3">
        <v>99</v>
      </c>
      <c r="F2747" s="3">
        <v>0</v>
      </c>
      <c r="G2747" s="3" t="s">
        <v>269</v>
      </c>
      <c r="H2747" s="3">
        <v>0</v>
      </c>
      <c r="I2747" s="20"/>
      <c r="J2747" s="4"/>
      <c r="K2747" s="3"/>
      <c r="L2747" s="3"/>
      <c r="M2747" s="3"/>
      <c r="N2747" s="3"/>
    </row>
    <row r="2748" spans="2:14" ht="32.1" customHeight="1" x14ac:dyDescent="0.25">
      <c r="B2748" s="44" t="str">
        <f>_xlfn.CONCAT( VLOOKUP(tbGemLevels[[#This Row],[Name]],tbGems[],MATCH("Prefix",tbGems[#Headers],0),FALSE),".",tbGemLevels[[#This Row],[Level]]," ",tbGemLevels[[#This Row],[Name]])</f>
        <v>6.13.386.40 Vicious Projectiles Support</v>
      </c>
      <c r="C2748" s="2" t="s">
        <v>186</v>
      </c>
      <c r="D2748" s="3">
        <v>40</v>
      </c>
      <c r="E2748" s="3">
        <v>100</v>
      </c>
      <c r="F2748" s="3">
        <v>0</v>
      </c>
      <c r="G2748" s="3" t="s">
        <v>269</v>
      </c>
      <c r="H2748" s="3">
        <v>0</v>
      </c>
      <c r="I2748" s="20"/>
      <c r="J2748" s="4"/>
      <c r="K2748" s="3"/>
      <c r="L2748" s="3"/>
      <c r="M2748" s="3"/>
      <c r="N2748" s="3"/>
    </row>
    <row r="2749" spans="2:14" ht="32.1" customHeight="1" x14ac:dyDescent="0.25">
      <c r="B2749" s="44" t="str">
        <f>_xlfn.CONCAT( VLOOKUP(tbGemLevels[[#This Row],[Name]],tbGems[],MATCH("Prefix",tbGems[#Headers],0),FALSE),".",tbGemLevels[[#This Row],[Level]]," ",tbGemLevels[[#This Row],[Name]])</f>
        <v>6.12.115.1 Consecrated Path</v>
      </c>
      <c r="C2749" s="2" t="s">
        <v>230</v>
      </c>
      <c r="D2749" s="3">
        <v>1</v>
      </c>
      <c r="E2749" s="3">
        <v>28</v>
      </c>
      <c r="F2749" s="3">
        <v>42</v>
      </c>
      <c r="G2749" s="3">
        <v>0</v>
      </c>
      <c r="H2749" s="3">
        <v>29</v>
      </c>
      <c r="I2749" s="20"/>
      <c r="J2749" s="4"/>
      <c r="K2749" s="3"/>
      <c r="L2749" s="3"/>
      <c r="M2749" s="3"/>
      <c r="N2749" s="3"/>
    </row>
    <row r="2750" spans="2:14" ht="32.1" customHeight="1" x14ac:dyDescent="0.25">
      <c r="B2750" s="44" t="str">
        <f>_xlfn.CONCAT( VLOOKUP(tbGemLevels[[#This Row],[Name]],tbGems[],MATCH("Prefix",tbGems[#Headers],0),FALSE),".",tbGemLevels[[#This Row],[Level]]," ",tbGemLevels[[#This Row],[Name]])</f>
        <v>6.12.115.2 Consecrated Path</v>
      </c>
      <c r="C2750" s="2" t="s">
        <v>230</v>
      </c>
      <c r="D2750" s="3">
        <v>2</v>
      </c>
      <c r="E2750" s="3">
        <v>31</v>
      </c>
      <c r="F2750" s="3">
        <v>46</v>
      </c>
      <c r="G2750" s="3">
        <v>0</v>
      </c>
      <c r="H2750" s="3">
        <v>32</v>
      </c>
      <c r="I2750" s="8"/>
      <c r="J2750" s="42"/>
      <c r="K2750" s="42"/>
      <c r="L2750" s="3"/>
      <c r="M2750" s="3"/>
      <c r="N2750" s="3"/>
    </row>
    <row r="2751" spans="2:14" ht="32.1" customHeight="1" x14ac:dyDescent="0.25">
      <c r="B2751" s="44" t="str">
        <f>_xlfn.CONCAT( VLOOKUP(tbGemLevels[[#This Row],[Name]],tbGems[],MATCH("Prefix",tbGems[#Headers],0),FALSE),".",tbGemLevels[[#This Row],[Level]]," ",tbGemLevels[[#This Row],[Name]])</f>
        <v>6.12.115.3 Consecrated Path</v>
      </c>
      <c r="C2751" s="2" t="s">
        <v>230</v>
      </c>
      <c r="D2751" s="3">
        <v>3</v>
      </c>
      <c r="E2751" s="3">
        <v>34</v>
      </c>
      <c r="F2751" s="3">
        <v>50</v>
      </c>
      <c r="G2751" s="3">
        <v>0</v>
      </c>
      <c r="H2751" s="3">
        <v>35</v>
      </c>
      <c r="I2751" s="8"/>
      <c r="J2751" s="42"/>
      <c r="K2751" s="42"/>
      <c r="L2751" s="3"/>
      <c r="M2751" s="3"/>
      <c r="N2751" s="3"/>
    </row>
    <row r="2752" spans="2:14" ht="32.1" customHeight="1" x14ac:dyDescent="0.25">
      <c r="B2752" s="44" t="str">
        <f>_xlfn.CONCAT( VLOOKUP(tbGemLevels[[#This Row],[Name]],tbGems[],MATCH("Prefix",tbGems[#Headers],0),FALSE),".",tbGemLevels[[#This Row],[Level]]," ",tbGemLevels[[#This Row],[Name]])</f>
        <v>6.12.115.4 Consecrated Path</v>
      </c>
      <c r="C2752" s="2" t="s">
        <v>230</v>
      </c>
      <c r="D2752" s="3">
        <v>4</v>
      </c>
      <c r="E2752" s="3">
        <v>37</v>
      </c>
      <c r="F2752" s="3">
        <v>54</v>
      </c>
      <c r="G2752" s="3">
        <v>0</v>
      </c>
      <c r="H2752" s="3">
        <v>37</v>
      </c>
      <c r="I2752" s="8"/>
      <c r="J2752" s="42"/>
      <c r="K2752" s="42"/>
      <c r="L2752" s="3"/>
      <c r="M2752" s="3"/>
      <c r="N2752" s="3"/>
    </row>
    <row r="2753" spans="2:14" ht="32.1" customHeight="1" x14ac:dyDescent="0.25">
      <c r="B2753" s="44" t="str">
        <f>_xlfn.CONCAT( VLOOKUP(tbGemLevels[[#This Row],[Name]],tbGems[],MATCH("Prefix",tbGems[#Headers],0),FALSE),".",tbGemLevels[[#This Row],[Level]]," ",tbGemLevels[[#This Row],[Name]])</f>
        <v>6.12.115.5 Consecrated Path</v>
      </c>
      <c r="C2753" s="2" t="s">
        <v>230</v>
      </c>
      <c r="D2753" s="3">
        <v>5</v>
      </c>
      <c r="E2753" s="3">
        <v>40</v>
      </c>
      <c r="F2753" s="3">
        <v>58</v>
      </c>
      <c r="G2753" s="3">
        <v>0</v>
      </c>
      <c r="H2753" s="3">
        <v>40</v>
      </c>
      <c r="I2753" s="8"/>
      <c r="J2753" s="42"/>
      <c r="K2753" s="42"/>
      <c r="L2753" s="3"/>
      <c r="M2753" s="3"/>
      <c r="N2753" s="3"/>
    </row>
    <row r="2754" spans="2:14" ht="32.1" customHeight="1" x14ac:dyDescent="0.25">
      <c r="B2754" s="44" t="str">
        <f>_xlfn.CONCAT( VLOOKUP(tbGemLevels[[#This Row],[Name]],tbGems[],MATCH("Prefix",tbGems[#Headers],0),FALSE),".",tbGemLevels[[#This Row],[Level]]," ",tbGemLevels[[#This Row],[Name]])</f>
        <v>6.12.115.6 Consecrated Path</v>
      </c>
      <c r="C2754" s="2" t="s">
        <v>230</v>
      </c>
      <c r="D2754" s="3">
        <v>6</v>
      </c>
      <c r="E2754" s="3">
        <v>42</v>
      </c>
      <c r="F2754" s="3">
        <v>60</v>
      </c>
      <c r="G2754" s="3">
        <v>0</v>
      </c>
      <c r="H2754" s="3">
        <v>42</v>
      </c>
      <c r="I2754" s="20"/>
      <c r="J2754" s="42"/>
      <c r="K2754" s="42"/>
      <c r="L2754" s="3"/>
      <c r="M2754" s="3"/>
      <c r="N2754" s="3"/>
    </row>
    <row r="2755" spans="2:14" ht="32.1" customHeight="1" x14ac:dyDescent="0.25">
      <c r="B2755" s="44" t="str">
        <f>_xlfn.CONCAT( VLOOKUP(tbGemLevels[[#This Row],[Name]],tbGems[],MATCH("Prefix",tbGems[#Headers],0),FALSE),".",tbGemLevels[[#This Row],[Level]]," ",tbGemLevels[[#This Row],[Name]])</f>
        <v>6.12.115.7 Consecrated Path</v>
      </c>
      <c r="C2755" s="2" t="s">
        <v>230</v>
      </c>
      <c r="D2755" s="3">
        <v>7</v>
      </c>
      <c r="E2755" s="3">
        <v>44</v>
      </c>
      <c r="F2755" s="3">
        <v>63</v>
      </c>
      <c r="G2755" s="3">
        <v>0</v>
      </c>
      <c r="H2755" s="3">
        <v>44</v>
      </c>
      <c r="I2755" s="8"/>
      <c r="J2755" s="42"/>
      <c r="K2755" s="42"/>
      <c r="L2755" s="3"/>
      <c r="M2755" s="3"/>
      <c r="N2755" s="3"/>
    </row>
    <row r="2756" spans="2:14" ht="32.1" customHeight="1" x14ac:dyDescent="0.25">
      <c r="B2756" s="44" t="str">
        <f>_xlfn.CONCAT( VLOOKUP(tbGemLevels[[#This Row],[Name]],tbGems[],MATCH("Prefix",tbGems[#Headers],0),FALSE),".",tbGemLevels[[#This Row],[Level]]," ",tbGemLevels[[#This Row],[Name]])</f>
        <v>6.12.115.8 Consecrated Path</v>
      </c>
      <c r="C2756" s="2" t="s">
        <v>230</v>
      </c>
      <c r="D2756" s="3">
        <v>8</v>
      </c>
      <c r="E2756" s="3">
        <v>46</v>
      </c>
      <c r="F2756" s="3">
        <v>66</v>
      </c>
      <c r="G2756" s="3">
        <v>0</v>
      </c>
      <c r="H2756" s="3">
        <v>46</v>
      </c>
      <c r="I2756" s="8"/>
      <c r="J2756" s="42"/>
      <c r="K2756" s="42"/>
      <c r="L2756" s="3"/>
      <c r="M2756" s="3"/>
      <c r="N2756" s="3"/>
    </row>
    <row r="2757" spans="2:14" ht="32.1" customHeight="1" x14ac:dyDescent="0.25">
      <c r="B2757" s="44" t="str">
        <f>_xlfn.CONCAT( VLOOKUP(tbGemLevels[[#This Row],[Name]],tbGems[],MATCH("Prefix",tbGems[#Headers],0),FALSE),".",tbGemLevels[[#This Row],[Level]]," ",tbGemLevels[[#This Row],[Name]])</f>
        <v>6.12.115.9 Consecrated Path</v>
      </c>
      <c r="C2757" s="2" t="s">
        <v>230</v>
      </c>
      <c r="D2757" s="3">
        <v>9</v>
      </c>
      <c r="E2757" s="3">
        <v>48</v>
      </c>
      <c r="F2757" s="3">
        <v>68</v>
      </c>
      <c r="G2757" s="3">
        <v>0</v>
      </c>
      <c r="H2757" s="3">
        <v>48</v>
      </c>
      <c r="I2757" s="8"/>
      <c r="J2757" s="42"/>
      <c r="K2757" s="42"/>
      <c r="L2757" s="3"/>
      <c r="M2757" s="3"/>
      <c r="N2757" s="3"/>
    </row>
    <row r="2758" spans="2:14" ht="32.1" customHeight="1" x14ac:dyDescent="0.25">
      <c r="B2758" s="44" t="str">
        <f>_xlfn.CONCAT( VLOOKUP(tbGemLevels[[#This Row],[Name]],tbGems[],MATCH("Prefix",tbGems[#Headers],0),FALSE),".",tbGemLevels[[#This Row],[Level]]," ",tbGemLevels[[#This Row],[Name]])</f>
        <v>6.12.115.10 Consecrated Path</v>
      </c>
      <c r="C2758" s="2" t="s">
        <v>230</v>
      </c>
      <c r="D2758" s="3">
        <v>10</v>
      </c>
      <c r="E2758" s="3">
        <v>50</v>
      </c>
      <c r="F2758" s="3">
        <v>71</v>
      </c>
      <c r="G2758" s="3">
        <v>0</v>
      </c>
      <c r="H2758" s="3">
        <v>49</v>
      </c>
      <c r="I2758" s="8"/>
      <c r="J2758" s="42"/>
      <c r="K2758" s="42"/>
      <c r="L2758" s="3"/>
      <c r="M2758" s="3"/>
      <c r="N2758" s="3"/>
    </row>
    <row r="2759" spans="2:14" ht="32.1" customHeight="1" x14ac:dyDescent="0.25">
      <c r="B2759" s="44" t="str">
        <f>_xlfn.CONCAT( VLOOKUP(tbGemLevels[[#This Row],[Name]],tbGems[],MATCH("Prefix",tbGems[#Headers],0),FALSE),".",tbGemLevels[[#This Row],[Level]]," ",tbGemLevels[[#This Row],[Name]])</f>
        <v>6.12.115.11 Consecrated Path</v>
      </c>
      <c r="C2759" s="2" t="s">
        <v>230</v>
      </c>
      <c r="D2759" s="3">
        <v>11</v>
      </c>
      <c r="E2759" s="3">
        <v>52</v>
      </c>
      <c r="F2759" s="3">
        <v>74</v>
      </c>
      <c r="G2759" s="3">
        <v>0</v>
      </c>
      <c r="H2759" s="3">
        <v>51</v>
      </c>
      <c r="I2759" s="20"/>
      <c r="J2759" s="42"/>
      <c r="K2759" s="42"/>
      <c r="L2759" s="3"/>
      <c r="M2759" s="3"/>
      <c r="N2759" s="3"/>
    </row>
    <row r="2760" spans="2:14" ht="32.1" customHeight="1" x14ac:dyDescent="0.25">
      <c r="B2760" s="44" t="str">
        <f>_xlfn.CONCAT( VLOOKUP(tbGemLevels[[#This Row],[Name]],tbGems[],MATCH("Prefix",tbGems[#Headers],0),FALSE),".",tbGemLevels[[#This Row],[Level]]," ",tbGemLevels[[#This Row],[Name]])</f>
        <v>6.12.115.12 Consecrated Path</v>
      </c>
      <c r="C2760" s="2" t="s">
        <v>230</v>
      </c>
      <c r="D2760" s="3">
        <v>12</v>
      </c>
      <c r="E2760" s="3">
        <v>54</v>
      </c>
      <c r="F2760" s="3">
        <v>76</v>
      </c>
      <c r="G2760" s="3">
        <v>0</v>
      </c>
      <c r="H2760" s="3">
        <v>53</v>
      </c>
      <c r="I2760" s="8"/>
      <c r="J2760" s="42"/>
      <c r="K2760" s="42"/>
      <c r="L2760" s="3"/>
      <c r="M2760" s="3"/>
      <c r="N2760" s="3"/>
    </row>
    <row r="2761" spans="2:14" ht="32.1" customHeight="1" x14ac:dyDescent="0.25">
      <c r="B2761" s="44" t="str">
        <f>_xlfn.CONCAT( VLOOKUP(tbGemLevels[[#This Row],[Name]],tbGems[],MATCH("Prefix",tbGems[#Headers],0),FALSE),".",tbGemLevels[[#This Row],[Level]]," ",tbGemLevels[[#This Row],[Name]])</f>
        <v>6.12.115.13 Consecrated Path</v>
      </c>
      <c r="C2761" s="2" t="s">
        <v>230</v>
      </c>
      <c r="D2761" s="3">
        <v>13</v>
      </c>
      <c r="E2761" s="3">
        <v>56</v>
      </c>
      <c r="F2761" s="3">
        <v>79</v>
      </c>
      <c r="G2761" s="3">
        <v>0</v>
      </c>
      <c r="H2761" s="3">
        <v>55</v>
      </c>
      <c r="I2761" s="8"/>
      <c r="J2761" s="42"/>
      <c r="K2761" s="42"/>
      <c r="L2761" s="3"/>
      <c r="M2761" s="3"/>
      <c r="N2761" s="3"/>
    </row>
    <row r="2762" spans="2:14" ht="32.1" customHeight="1" x14ac:dyDescent="0.25">
      <c r="B2762" s="44" t="str">
        <f>_xlfn.CONCAT( VLOOKUP(tbGemLevels[[#This Row],[Name]],tbGems[],MATCH("Prefix",tbGems[#Headers],0),FALSE),".",tbGemLevels[[#This Row],[Level]]," ",tbGemLevels[[#This Row],[Name]])</f>
        <v>6.12.115.14 Consecrated Path</v>
      </c>
      <c r="C2762" s="2" t="s">
        <v>230</v>
      </c>
      <c r="D2762" s="3">
        <v>14</v>
      </c>
      <c r="E2762" s="3">
        <v>58</v>
      </c>
      <c r="F2762" s="3">
        <v>82</v>
      </c>
      <c r="G2762" s="3">
        <v>0</v>
      </c>
      <c r="H2762" s="3">
        <v>57</v>
      </c>
      <c r="I2762" s="8"/>
      <c r="J2762" s="42"/>
      <c r="K2762" s="42"/>
      <c r="L2762" s="3"/>
      <c r="M2762" s="3"/>
      <c r="N2762" s="3"/>
    </row>
    <row r="2763" spans="2:14" ht="32.1" customHeight="1" x14ac:dyDescent="0.25">
      <c r="B2763" s="44" t="str">
        <f>_xlfn.CONCAT( VLOOKUP(tbGemLevels[[#This Row],[Name]],tbGems[],MATCH("Prefix",tbGems[#Headers],0),FALSE),".",tbGemLevels[[#This Row],[Level]]," ",tbGemLevels[[#This Row],[Name]])</f>
        <v>6.12.115.15 Consecrated Path</v>
      </c>
      <c r="C2763" s="2" t="s">
        <v>230</v>
      </c>
      <c r="D2763" s="3">
        <v>15</v>
      </c>
      <c r="E2763" s="3">
        <v>60</v>
      </c>
      <c r="F2763" s="3">
        <v>84</v>
      </c>
      <c r="G2763" s="3">
        <v>0</v>
      </c>
      <c r="H2763" s="3">
        <v>59</v>
      </c>
      <c r="I2763" s="8"/>
      <c r="J2763" s="42"/>
      <c r="K2763" s="42"/>
      <c r="L2763" s="3"/>
      <c r="M2763" s="3"/>
      <c r="N2763" s="3"/>
    </row>
    <row r="2764" spans="2:14" ht="32.1" customHeight="1" x14ac:dyDescent="0.25">
      <c r="B2764" s="44" t="str">
        <f>_xlfn.CONCAT( VLOOKUP(tbGemLevels[[#This Row],[Name]],tbGems[],MATCH("Prefix",tbGems[#Headers],0),FALSE),".",tbGemLevels[[#This Row],[Level]]," ",tbGemLevels[[#This Row],[Name]])</f>
        <v>6.12.115.16 Consecrated Path</v>
      </c>
      <c r="C2764" s="2" t="s">
        <v>230</v>
      </c>
      <c r="D2764" s="3">
        <v>16</v>
      </c>
      <c r="E2764" s="3">
        <v>62</v>
      </c>
      <c r="F2764" s="3">
        <v>87</v>
      </c>
      <c r="G2764" s="3">
        <v>0</v>
      </c>
      <c r="H2764" s="3">
        <v>60</v>
      </c>
      <c r="I2764" s="20"/>
      <c r="J2764" s="42"/>
      <c r="K2764" s="42"/>
      <c r="L2764" s="3"/>
      <c r="M2764" s="3"/>
      <c r="N2764" s="3"/>
    </row>
    <row r="2765" spans="2:14" ht="32.1" customHeight="1" x14ac:dyDescent="0.25">
      <c r="B2765" s="44" t="str">
        <f>_xlfn.CONCAT( VLOOKUP(tbGemLevels[[#This Row],[Name]],tbGems[],MATCH("Prefix",tbGems[#Headers],0),FALSE),".",tbGemLevels[[#This Row],[Level]]," ",tbGemLevels[[#This Row],[Name]])</f>
        <v>6.12.115.17 Consecrated Path</v>
      </c>
      <c r="C2765" s="2" t="s">
        <v>230</v>
      </c>
      <c r="D2765" s="3">
        <v>17</v>
      </c>
      <c r="E2765" s="3">
        <v>64</v>
      </c>
      <c r="F2765" s="3">
        <v>90</v>
      </c>
      <c r="G2765" s="3">
        <v>0</v>
      </c>
      <c r="H2765" s="3">
        <v>62</v>
      </c>
      <c r="I2765" s="8"/>
      <c r="J2765" s="42"/>
      <c r="K2765" s="42"/>
      <c r="L2765" s="3"/>
      <c r="M2765" s="3"/>
      <c r="N2765" s="3"/>
    </row>
    <row r="2766" spans="2:14" ht="32.1" customHeight="1" x14ac:dyDescent="0.25">
      <c r="B2766" s="44" t="str">
        <f>_xlfn.CONCAT( VLOOKUP(tbGemLevels[[#This Row],[Name]],tbGems[],MATCH("Prefix",tbGems[#Headers],0),FALSE),".",tbGemLevels[[#This Row],[Level]]," ",tbGemLevels[[#This Row],[Name]])</f>
        <v>6.12.115.18 Consecrated Path</v>
      </c>
      <c r="C2766" s="2" t="s">
        <v>230</v>
      </c>
      <c r="D2766" s="3">
        <v>18</v>
      </c>
      <c r="E2766" s="3">
        <v>66</v>
      </c>
      <c r="F2766" s="3">
        <v>92</v>
      </c>
      <c r="G2766" s="3">
        <v>0</v>
      </c>
      <c r="H2766" s="3">
        <v>64</v>
      </c>
      <c r="I2766" s="8"/>
      <c r="J2766" s="42"/>
      <c r="K2766" s="42"/>
      <c r="L2766" s="3"/>
      <c r="M2766" s="3"/>
      <c r="N2766" s="3"/>
    </row>
    <row r="2767" spans="2:14" ht="32.1" customHeight="1" x14ac:dyDescent="0.25">
      <c r="B2767" s="44" t="str">
        <f>_xlfn.CONCAT( VLOOKUP(tbGemLevels[[#This Row],[Name]],tbGems[],MATCH("Prefix",tbGems[#Headers],0),FALSE),".",tbGemLevels[[#This Row],[Level]]," ",tbGemLevels[[#This Row],[Name]])</f>
        <v>6.12.115.19 Consecrated Path</v>
      </c>
      <c r="C2767" s="2" t="s">
        <v>230</v>
      </c>
      <c r="D2767" s="3">
        <v>19</v>
      </c>
      <c r="E2767" s="3">
        <v>68</v>
      </c>
      <c r="F2767" s="3">
        <v>95</v>
      </c>
      <c r="G2767" s="3">
        <v>0</v>
      </c>
      <c r="H2767" s="3">
        <v>66</v>
      </c>
      <c r="I2767" s="8"/>
      <c r="J2767" s="42"/>
      <c r="K2767" s="42"/>
      <c r="L2767" s="3"/>
      <c r="M2767" s="3"/>
      <c r="N2767" s="3"/>
    </row>
    <row r="2768" spans="2:14" ht="32.1" customHeight="1" x14ac:dyDescent="0.25">
      <c r="B2768" s="44" t="str">
        <f>_xlfn.CONCAT( VLOOKUP(tbGemLevels[[#This Row],[Name]],tbGems[],MATCH("Prefix",tbGems[#Headers],0),FALSE),".",tbGemLevels[[#This Row],[Level]]," ",tbGemLevels[[#This Row],[Name]])</f>
        <v>6.12.115.20 Consecrated Path</v>
      </c>
      <c r="C2768" s="2" t="s">
        <v>230</v>
      </c>
      <c r="D2768" s="3">
        <v>20</v>
      </c>
      <c r="E2768" s="3">
        <v>70</v>
      </c>
      <c r="F2768" s="3">
        <v>98</v>
      </c>
      <c r="G2768" s="3">
        <v>0</v>
      </c>
      <c r="H2768" s="3">
        <v>68</v>
      </c>
      <c r="I2768" s="8"/>
      <c r="J2768" s="42"/>
      <c r="K2768" s="42"/>
      <c r="L2768" s="3"/>
      <c r="M2768" s="3"/>
      <c r="N2768" s="3"/>
    </row>
    <row r="2769" spans="2:14" ht="32.1" customHeight="1" x14ac:dyDescent="0.25">
      <c r="B2769" s="44" t="str">
        <f>_xlfn.CONCAT( VLOOKUP(tbGemLevels[[#This Row],[Name]],tbGems[],MATCH("Prefix",tbGems[#Headers],0),FALSE),".",tbGemLevels[[#This Row],[Level]]," ",tbGemLevels[[#This Row],[Name]])</f>
        <v>6.12.115.21 Consecrated Path</v>
      </c>
      <c r="C2769" s="2" t="s">
        <v>230</v>
      </c>
      <c r="D2769" s="3">
        <v>21</v>
      </c>
      <c r="E2769" s="3">
        <v>72</v>
      </c>
      <c r="F2769" s="3">
        <v>100</v>
      </c>
      <c r="G2769" s="3">
        <v>0</v>
      </c>
      <c r="H2769" s="3">
        <v>70</v>
      </c>
      <c r="I2769" s="20"/>
      <c r="J2769" s="4"/>
      <c r="K2769" s="3"/>
      <c r="L2769" s="3"/>
      <c r="M2769" s="3"/>
      <c r="N2769" s="3"/>
    </row>
    <row r="2770" spans="2:14" ht="32.1" customHeight="1" x14ac:dyDescent="0.25">
      <c r="B2770" s="44" t="str">
        <f>_xlfn.CONCAT( VLOOKUP(tbGemLevels[[#This Row],[Name]],tbGems[],MATCH("Prefix",tbGems[#Headers],0),FALSE),".",tbGemLevels[[#This Row],[Level]]," ",tbGemLevels[[#This Row],[Name]])</f>
        <v>6.12.115.22 Consecrated Path</v>
      </c>
      <c r="C2770" s="2" t="s">
        <v>230</v>
      </c>
      <c r="D2770" s="3">
        <v>22</v>
      </c>
      <c r="E2770" s="3">
        <v>74</v>
      </c>
      <c r="F2770" s="3" t="s">
        <v>269</v>
      </c>
      <c r="G2770" s="3">
        <v>0</v>
      </c>
      <c r="H2770" s="3" t="s">
        <v>269</v>
      </c>
      <c r="I2770" s="8"/>
      <c r="J2770" s="4"/>
      <c r="K2770" s="3"/>
      <c r="L2770" s="3"/>
      <c r="M2770" s="3"/>
      <c r="N2770" s="3"/>
    </row>
    <row r="2771" spans="2:14" ht="32.1" customHeight="1" x14ac:dyDescent="0.25">
      <c r="B2771" s="44" t="str">
        <f>_xlfn.CONCAT( VLOOKUP(tbGemLevels[[#This Row],[Name]],tbGems[],MATCH("Prefix",tbGems[#Headers],0),FALSE),".",tbGemLevels[[#This Row],[Level]]," ",tbGemLevels[[#This Row],[Name]])</f>
        <v>6.12.115.23 Consecrated Path</v>
      </c>
      <c r="C2771" s="2" t="s">
        <v>230</v>
      </c>
      <c r="D2771" s="3">
        <v>23</v>
      </c>
      <c r="E2771" s="3">
        <v>76</v>
      </c>
      <c r="F2771" s="3" t="s">
        <v>269</v>
      </c>
      <c r="G2771" s="3">
        <v>0</v>
      </c>
      <c r="H2771" s="3" t="s">
        <v>269</v>
      </c>
      <c r="I2771" s="8"/>
      <c r="J2771" s="4"/>
      <c r="K2771" s="3"/>
      <c r="L2771" s="3"/>
      <c r="M2771" s="3"/>
      <c r="N2771" s="3"/>
    </row>
    <row r="2772" spans="2:14" ht="32.1" customHeight="1" x14ac:dyDescent="0.25">
      <c r="B2772" s="44" t="str">
        <f>_xlfn.CONCAT( VLOOKUP(tbGemLevels[[#This Row],[Name]],tbGems[],MATCH("Prefix",tbGems[#Headers],0),FALSE),".",tbGemLevels[[#This Row],[Level]]," ",tbGemLevels[[#This Row],[Name]])</f>
        <v>6.12.115.24 Consecrated Path</v>
      </c>
      <c r="C2772" s="2" t="s">
        <v>230</v>
      </c>
      <c r="D2772" s="3">
        <v>24</v>
      </c>
      <c r="E2772" s="3">
        <v>78</v>
      </c>
      <c r="F2772" s="3" t="s">
        <v>269</v>
      </c>
      <c r="G2772" s="3">
        <v>0</v>
      </c>
      <c r="H2772" s="3" t="s">
        <v>269</v>
      </c>
      <c r="I2772" s="8"/>
      <c r="J2772" s="4"/>
      <c r="K2772" s="3"/>
      <c r="L2772" s="3"/>
      <c r="M2772" s="3"/>
      <c r="N2772" s="3"/>
    </row>
    <row r="2773" spans="2:14" ht="32.1" customHeight="1" x14ac:dyDescent="0.25">
      <c r="B2773" s="44" t="str">
        <f>_xlfn.CONCAT( VLOOKUP(tbGemLevels[[#This Row],[Name]],tbGems[],MATCH("Prefix",tbGems[#Headers],0),FALSE),".",tbGemLevels[[#This Row],[Level]]," ",tbGemLevels[[#This Row],[Name]])</f>
        <v>6.12.115.25 Consecrated Path</v>
      </c>
      <c r="C2773" s="2" t="s">
        <v>230</v>
      </c>
      <c r="D2773" s="3">
        <v>25</v>
      </c>
      <c r="E2773" s="3">
        <v>80</v>
      </c>
      <c r="F2773" s="3" t="s">
        <v>269</v>
      </c>
      <c r="G2773" s="3">
        <v>0</v>
      </c>
      <c r="H2773" s="3" t="s">
        <v>269</v>
      </c>
      <c r="I2773" s="8"/>
      <c r="J2773" s="4"/>
      <c r="K2773" s="3"/>
      <c r="L2773" s="3"/>
      <c r="M2773" s="3"/>
      <c r="N2773" s="3"/>
    </row>
    <row r="2774" spans="2:14" ht="32.1" customHeight="1" x14ac:dyDescent="0.25">
      <c r="B2774" s="44" t="str">
        <f>_xlfn.CONCAT( VLOOKUP(tbGemLevels[[#This Row],[Name]],tbGems[],MATCH("Prefix",tbGems[#Headers],0),FALSE),".",tbGemLevels[[#This Row],[Level]]," ",tbGemLevels[[#This Row],[Name]])</f>
        <v>6.12.115.26 Consecrated Path</v>
      </c>
      <c r="C2774" s="2" t="s">
        <v>230</v>
      </c>
      <c r="D2774" s="3">
        <v>26</v>
      </c>
      <c r="E2774" s="3">
        <v>82</v>
      </c>
      <c r="F2774" s="3" t="s">
        <v>269</v>
      </c>
      <c r="G2774" s="3">
        <v>0</v>
      </c>
      <c r="H2774" s="3" t="s">
        <v>269</v>
      </c>
      <c r="I2774" s="20"/>
      <c r="J2774" s="4"/>
      <c r="K2774" s="3"/>
      <c r="L2774" s="3"/>
      <c r="M2774" s="3"/>
      <c r="N2774" s="3"/>
    </row>
    <row r="2775" spans="2:14" ht="32.1" customHeight="1" x14ac:dyDescent="0.25">
      <c r="B2775" s="44" t="str">
        <f>_xlfn.CONCAT( VLOOKUP(tbGemLevels[[#This Row],[Name]],tbGems[],MATCH("Prefix",tbGems[#Headers],0),FALSE),".",tbGemLevels[[#This Row],[Level]]," ",tbGemLevels[[#This Row],[Name]])</f>
        <v>6.12.115.27 Consecrated Path</v>
      </c>
      <c r="C2775" s="2" t="s">
        <v>230</v>
      </c>
      <c r="D2775" s="3">
        <v>27</v>
      </c>
      <c r="E2775" s="3">
        <v>84</v>
      </c>
      <c r="F2775" s="3" t="s">
        <v>269</v>
      </c>
      <c r="G2775" s="3">
        <v>0</v>
      </c>
      <c r="H2775" s="3" t="s">
        <v>269</v>
      </c>
      <c r="I2775" s="8"/>
      <c r="J2775" s="4"/>
      <c r="K2775" s="3"/>
      <c r="L2775" s="3"/>
      <c r="M2775" s="3"/>
      <c r="N2775" s="3"/>
    </row>
    <row r="2776" spans="2:14" ht="32.1" customHeight="1" x14ac:dyDescent="0.25">
      <c r="B2776" s="44" t="str">
        <f>_xlfn.CONCAT( VLOOKUP(tbGemLevels[[#This Row],[Name]],tbGems[],MATCH("Prefix",tbGems[#Headers],0),FALSE),".",tbGemLevels[[#This Row],[Level]]," ",tbGemLevels[[#This Row],[Name]])</f>
        <v>6.12.115.28 Consecrated Path</v>
      </c>
      <c r="C2776" s="2" t="s">
        <v>230</v>
      </c>
      <c r="D2776" s="3">
        <v>28</v>
      </c>
      <c r="E2776" s="3">
        <v>86</v>
      </c>
      <c r="F2776" s="3" t="s">
        <v>269</v>
      </c>
      <c r="G2776" s="3">
        <v>0</v>
      </c>
      <c r="H2776" s="3" t="s">
        <v>269</v>
      </c>
      <c r="I2776" s="8"/>
      <c r="J2776" s="4"/>
      <c r="K2776" s="3"/>
      <c r="L2776" s="3"/>
      <c r="M2776" s="3"/>
      <c r="N2776" s="3"/>
    </row>
    <row r="2777" spans="2:14" ht="32.1" customHeight="1" x14ac:dyDescent="0.25">
      <c r="B2777" s="44" t="str">
        <f>_xlfn.CONCAT( VLOOKUP(tbGemLevels[[#This Row],[Name]],tbGems[],MATCH("Prefix",tbGems[#Headers],0),FALSE),".",tbGemLevels[[#This Row],[Level]]," ",tbGemLevels[[#This Row],[Name]])</f>
        <v>6.12.115.29 Consecrated Path</v>
      </c>
      <c r="C2777" s="2" t="s">
        <v>230</v>
      </c>
      <c r="D2777" s="3">
        <v>29</v>
      </c>
      <c r="E2777" s="3">
        <v>88</v>
      </c>
      <c r="F2777" s="3" t="s">
        <v>269</v>
      </c>
      <c r="G2777" s="3">
        <v>0</v>
      </c>
      <c r="H2777" s="3" t="s">
        <v>269</v>
      </c>
      <c r="I2777" s="8"/>
      <c r="J2777" s="4"/>
      <c r="K2777" s="3"/>
      <c r="L2777" s="3"/>
      <c r="M2777" s="3"/>
      <c r="N2777" s="3"/>
    </row>
    <row r="2778" spans="2:14" ht="32.1" customHeight="1" x14ac:dyDescent="0.25">
      <c r="B2778" s="44" t="str">
        <f>_xlfn.CONCAT( VLOOKUP(tbGemLevels[[#This Row],[Name]],tbGems[],MATCH("Prefix",tbGems[#Headers],0),FALSE),".",tbGemLevels[[#This Row],[Level]]," ",tbGemLevels[[#This Row],[Name]])</f>
        <v>6.12.115.30 Consecrated Path</v>
      </c>
      <c r="C2778" s="2" t="s">
        <v>230</v>
      </c>
      <c r="D2778" s="3">
        <v>30</v>
      </c>
      <c r="E2778" s="3">
        <v>90</v>
      </c>
      <c r="F2778" s="3" t="s">
        <v>269</v>
      </c>
      <c r="G2778" s="3">
        <v>0</v>
      </c>
      <c r="H2778" s="3" t="s">
        <v>269</v>
      </c>
      <c r="I2778" s="8"/>
      <c r="J2778" s="4"/>
      <c r="K2778" s="3"/>
      <c r="L2778" s="3"/>
      <c r="M2778" s="3"/>
      <c r="N2778" s="3"/>
    </row>
    <row r="2779" spans="2:14" ht="32.1" customHeight="1" x14ac:dyDescent="0.25">
      <c r="B2779" s="44" t="str">
        <f>_xlfn.CONCAT( VLOOKUP(tbGemLevels[[#This Row],[Name]],tbGems[],MATCH("Prefix",tbGems[#Headers],0),FALSE),".",tbGemLevels[[#This Row],[Level]]," ",tbGemLevels[[#This Row],[Name]])</f>
        <v>6.12.115.31 Consecrated Path</v>
      </c>
      <c r="C2779" s="2" t="s">
        <v>230</v>
      </c>
      <c r="D2779" s="3">
        <v>31</v>
      </c>
      <c r="E2779" s="3">
        <v>91</v>
      </c>
      <c r="F2779" s="3" t="s">
        <v>269</v>
      </c>
      <c r="G2779" s="3">
        <v>0</v>
      </c>
      <c r="H2779" s="3" t="s">
        <v>269</v>
      </c>
      <c r="I2779" s="8"/>
      <c r="J2779" s="4"/>
      <c r="K2779" s="3"/>
      <c r="L2779" s="3"/>
      <c r="M2779" s="3"/>
      <c r="N2779" s="3"/>
    </row>
    <row r="2780" spans="2:14" ht="32.1" customHeight="1" x14ac:dyDescent="0.25">
      <c r="B2780" s="44" t="str">
        <f>_xlfn.CONCAT( VLOOKUP(tbGemLevels[[#This Row],[Name]],tbGems[],MATCH("Prefix",tbGems[#Headers],0),FALSE),".",tbGemLevels[[#This Row],[Level]]," ",tbGemLevels[[#This Row],[Name]])</f>
        <v>6.12.115.32 Consecrated Path</v>
      </c>
      <c r="C2780" s="2" t="s">
        <v>230</v>
      </c>
      <c r="D2780" s="3">
        <v>32</v>
      </c>
      <c r="E2780" s="3">
        <v>92</v>
      </c>
      <c r="F2780" s="3" t="s">
        <v>269</v>
      </c>
      <c r="G2780" s="3">
        <v>0</v>
      </c>
      <c r="H2780" s="3" t="s">
        <v>269</v>
      </c>
      <c r="I2780" s="8"/>
      <c r="J2780" s="4"/>
      <c r="K2780" s="3"/>
      <c r="L2780" s="3"/>
      <c r="M2780" s="3"/>
      <c r="N2780" s="3"/>
    </row>
    <row r="2781" spans="2:14" ht="32.1" customHeight="1" x14ac:dyDescent="0.25">
      <c r="B2781" s="44" t="str">
        <f>_xlfn.CONCAT( VLOOKUP(tbGemLevels[[#This Row],[Name]],tbGems[],MATCH("Prefix",tbGems[#Headers],0),FALSE),".",tbGemLevels[[#This Row],[Level]]," ",tbGemLevels[[#This Row],[Name]])</f>
        <v>6.12.115.33 Consecrated Path</v>
      </c>
      <c r="C2781" s="2" t="s">
        <v>230</v>
      </c>
      <c r="D2781" s="3">
        <v>33</v>
      </c>
      <c r="E2781" s="3">
        <v>93</v>
      </c>
      <c r="F2781" s="3" t="s">
        <v>269</v>
      </c>
      <c r="G2781" s="3">
        <v>0</v>
      </c>
      <c r="H2781" s="3" t="s">
        <v>269</v>
      </c>
      <c r="I2781" s="8"/>
      <c r="J2781" s="4"/>
      <c r="K2781" s="3"/>
      <c r="L2781" s="3"/>
      <c r="M2781" s="3"/>
      <c r="N2781" s="3"/>
    </row>
    <row r="2782" spans="2:14" ht="32.1" customHeight="1" x14ac:dyDescent="0.25">
      <c r="B2782" s="44" t="str">
        <f>_xlfn.CONCAT( VLOOKUP(tbGemLevels[[#This Row],[Name]],tbGems[],MATCH("Prefix",tbGems[#Headers],0),FALSE),".",tbGemLevels[[#This Row],[Level]]," ",tbGemLevels[[#This Row],[Name]])</f>
        <v>6.12.115.34 Consecrated Path</v>
      </c>
      <c r="C2782" s="2" t="s">
        <v>230</v>
      </c>
      <c r="D2782" s="3">
        <v>34</v>
      </c>
      <c r="E2782" s="3">
        <v>94</v>
      </c>
      <c r="F2782" s="3" t="s">
        <v>269</v>
      </c>
      <c r="G2782" s="3">
        <v>0</v>
      </c>
      <c r="H2782" s="3" t="s">
        <v>269</v>
      </c>
      <c r="I2782" s="8"/>
      <c r="J2782" s="4"/>
      <c r="K2782" s="3"/>
      <c r="L2782" s="3"/>
      <c r="M2782" s="3"/>
      <c r="N2782" s="3"/>
    </row>
    <row r="2783" spans="2:14" ht="32.1" customHeight="1" x14ac:dyDescent="0.25">
      <c r="B2783" s="44" t="str">
        <f>_xlfn.CONCAT( VLOOKUP(tbGemLevels[[#This Row],[Name]],tbGems[],MATCH("Prefix",tbGems[#Headers],0),FALSE),".",tbGemLevels[[#This Row],[Level]]," ",tbGemLevels[[#This Row],[Name]])</f>
        <v>6.12.115.35 Consecrated Path</v>
      </c>
      <c r="C2783" s="2" t="s">
        <v>230</v>
      </c>
      <c r="D2783" s="3">
        <v>35</v>
      </c>
      <c r="E2783" s="3">
        <v>95</v>
      </c>
      <c r="F2783" s="3" t="s">
        <v>269</v>
      </c>
      <c r="G2783" s="3">
        <v>0</v>
      </c>
      <c r="H2783" s="3" t="s">
        <v>269</v>
      </c>
      <c r="I2783" s="8"/>
      <c r="J2783" s="4"/>
      <c r="K2783" s="3"/>
      <c r="L2783" s="3"/>
      <c r="M2783" s="3"/>
      <c r="N2783" s="3"/>
    </row>
    <row r="2784" spans="2:14" ht="32.1" customHeight="1" x14ac:dyDescent="0.25">
      <c r="B2784" s="44" t="str">
        <f>_xlfn.CONCAT( VLOOKUP(tbGemLevels[[#This Row],[Name]],tbGems[],MATCH("Prefix",tbGems[#Headers],0),FALSE),".",tbGemLevels[[#This Row],[Level]]," ",tbGemLevels[[#This Row],[Name]])</f>
        <v>6.12.115.36 Consecrated Path</v>
      </c>
      <c r="C2784" s="2" t="s">
        <v>230</v>
      </c>
      <c r="D2784" s="3">
        <v>36</v>
      </c>
      <c r="E2784" s="3">
        <v>96</v>
      </c>
      <c r="F2784" s="3" t="s">
        <v>269</v>
      </c>
      <c r="G2784" s="3">
        <v>0</v>
      </c>
      <c r="H2784" s="3" t="s">
        <v>269</v>
      </c>
      <c r="I2784" s="8"/>
      <c r="J2784" s="4"/>
      <c r="K2784" s="3"/>
      <c r="L2784" s="3"/>
      <c r="M2784" s="3"/>
      <c r="N2784" s="3"/>
    </row>
    <row r="2785" spans="2:14" ht="32.1" customHeight="1" x14ac:dyDescent="0.25">
      <c r="B2785" s="44" t="str">
        <f>_xlfn.CONCAT( VLOOKUP(tbGemLevels[[#This Row],[Name]],tbGems[],MATCH("Prefix",tbGems[#Headers],0),FALSE),".",tbGemLevels[[#This Row],[Level]]," ",tbGemLevels[[#This Row],[Name]])</f>
        <v>6.12.115.37 Consecrated Path</v>
      </c>
      <c r="C2785" s="2" t="s">
        <v>230</v>
      </c>
      <c r="D2785" s="3">
        <v>37</v>
      </c>
      <c r="E2785" s="3">
        <v>97</v>
      </c>
      <c r="F2785" s="3" t="s">
        <v>269</v>
      </c>
      <c r="G2785" s="3">
        <v>0</v>
      </c>
      <c r="H2785" s="3" t="s">
        <v>269</v>
      </c>
      <c r="I2785" s="8"/>
      <c r="J2785" s="4"/>
      <c r="K2785" s="3"/>
      <c r="L2785" s="3"/>
      <c r="M2785" s="3"/>
      <c r="N2785" s="3"/>
    </row>
    <row r="2786" spans="2:14" ht="32.1" customHeight="1" x14ac:dyDescent="0.25">
      <c r="B2786" s="44" t="str">
        <f>_xlfn.CONCAT( VLOOKUP(tbGemLevels[[#This Row],[Name]],tbGems[],MATCH("Prefix",tbGems[#Headers],0),FALSE),".",tbGemLevels[[#This Row],[Level]]," ",tbGemLevels[[#This Row],[Name]])</f>
        <v>6.12.115.38 Consecrated Path</v>
      </c>
      <c r="C2786" s="2" t="s">
        <v>230</v>
      </c>
      <c r="D2786" s="3">
        <v>38</v>
      </c>
      <c r="E2786" s="3">
        <v>98</v>
      </c>
      <c r="F2786" s="3" t="s">
        <v>269</v>
      </c>
      <c r="G2786" s="3">
        <v>0</v>
      </c>
      <c r="H2786" s="3" t="s">
        <v>269</v>
      </c>
      <c r="I2786" s="8"/>
      <c r="J2786" s="4"/>
      <c r="K2786" s="3"/>
      <c r="L2786" s="3"/>
      <c r="M2786" s="3"/>
      <c r="N2786" s="3"/>
    </row>
    <row r="2787" spans="2:14" ht="32.1" customHeight="1" x14ac:dyDescent="0.25">
      <c r="B2787" s="44" t="str">
        <f>_xlfn.CONCAT( VLOOKUP(tbGemLevels[[#This Row],[Name]],tbGems[],MATCH("Prefix",tbGems[#Headers],0),FALSE),".",tbGemLevels[[#This Row],[Level]]," ",tbGemLevels[[#This Row],[Name]])</f>
        <v>6.12.115.39 Consecrated Path</v>
      </c>
      <c r="C2787" s="2" t="s">
        <v>230</v>
      </c>
      <c r="D2787" s="3">
        <v>39</v>
      </c>
      <c r="E2787" s="3">
        <v>99</v>
      </c>
      <c r="F2787" s="3" t="s">
        <v>269</v>
      </c>
      <c r="G2787" s="3">
        <v>0</v>
      </c>
      <c r="H2787" s="3" t="s">
        <v>269</v>
      </c>
      <c r="I2787" s="8"/>
      <c r="J2787" s="4"/>
      <c r="K2787" s="3"/>
      <c r="L2787" s="3"/>
      <c r="M2787" s="3"/>
      <c r="N2787" s="3"/>
    </row>
    <row r="2788" spans="2:14" ht="32.1" customHeight="1" x14ac:dyDescent="0.25">
      <c r="B2788" s="44" t="str">
        <f>_xlfn.CONCAT( VLOOKUP(tbGemLevels[[#This Row],[Name]],tbGems[],MATCH("Prefix",tbGems[#Headers],0),FALSE),".",tbGemLevels[[#This Row],[Level]]," ",tbGemLevels[[#This Row],[Name]])</f>
        <v>6.12.115.40 Consecrated Path</v>
      </c>
      <c r="C2788" s="2" t="s">
        <v>230</v>
      </c>
      <c r="D2788" s="3">
        <v>40</v>
      </c>
      <c r="E2788" s="3">
        <v>100</v>
      </c>
      <c r="F2788" s="3" t="s">
        <v>269</v>
      </c>
      <c r="G2788" s="3">
        <v>0</v>
      </c>
      <c r="H2788" s="3" t="s">
        <v>269</v>
      </c>
      <c r="I2788" s="8"/>
      <c r="J2788" s="4"/>
      <c r="K2788" s="3"/>
      <c r="L2788" s="3"/>
      <c r="M2788" s="3"/>
      <c r="N2788" s="3"/>
    </row>
    <row r="2789" spans="2:14" ht="32.1" customHeight="1" x14ac:dyDescent="0.25">
      <c r="B2789" s="44" t="str">
        <f>_xlfn.CONCAT( VLOOKUP(tbGemLevels[[#This Row],[Name]],tbGems[],MATCH("Prefix",tbGems[#Headers],0),FALSE),".",tbGemLevels[[#This Row],[Level]]," ",tbGemLevels[[#This Row],[Name]])</f>
        <v>6.12.263.1 Maim Support</v>
      </c>
      <c r="C2789" s="2" t="s">
        <v>231</v>
      </c>
      <c r="D2789" s="3">
        <v>1</v>
      </c>
      <c r="E2789" s="3">
        <v>8</v>
      </c>
      <c r="F2789" s="3">
        <v>18</v>
      </c>
      <c r="G2789" s="3">
        <v>0</v>
      </c>
      <c r="H2789" s="3">
        <v>0</v>
      </c>
      <c r="J2789" s="4"/>
      <c r="K2789" s="3"/>
      <c r="L2789" s="3"/>
      <c r="M2789" s="3"/>
      <c r="N2789" s="3"/>
    </row>
    <row r="2790" spans="2:14" ht="32.1" customHeight="1" x14ac:dyDescent="0.25">
      <c r="B2790" s="44" t="str">
        <f>_xlfn.CONCAT( VLOOKUP(tbGemLevels[[#This Row],[Name]],tbGems[],MATCH("Prefix",tbGems[#Headers],0),FALSE),".",tbGemLevels[[#This Row],[Level]]," ",tbGemLevels[[#This Row],[Name]])</f>
        <v>6.12.263.2 Maim Support</v>
      </c>
      <c r="C2790" s="2" t="s">
        <v>231</v>
      </c>
      <c r="D2790" s="3">
        <v>2</v>
      </c>
      <c r="E2790" s="3">
        <v>10</v>
      </c>
      <c r="F2790" s="3">
        <v>21</v>
      </c>
      <c r="G2790" s="3">
        <v>0</v>
      </c>
      <c r="H2790" s="3">
        <v>0</v>
      </c>
      <c r="I2790" s="42"/>
      <c r="J2790" s="42"/>
      <c r="K2790" s="3"/>
      <c r="L2790" s="3"/>
      <c r="M2790" s="3"/>
      <c r="N2790" s="3"/>
    </row>
    <row r="2791" spans="2:14" ht="32.1" customHeight="1" x14ac:dyDescent="0.25">
      <c r="B2791" s="44" t="str">
        <f>_xlfn.CONCAT( VLOOKUP(tbGemLevels[[#This Row],[Name]],tbGems[],MATCH("Prefix",tbGems[#Headers],0),FALSE),".",tbGemLevels[[#This Row],[Level]]," ",tbGemLevels[[#This Row],[Name]])</f>
        <v>6.12.263.3 Maim Support</v>
      </c>
      <c r="C2791" s="2" t="s">
        <v>231</v>
      </c>
      <c r="D2791" s="3">
        <v>3</v>
      </c>
      <c r="E2791" s="3">
        <v>13</v>
      </c>
      <c r="F2791" s="3">
        <v>25</v>
      </c>
      <c r="G2791" s="3">
        <v>0</v>
      </c>
      <c r="H2791" s="3">
        <v>0</v>
      </c>
      <c r="I2791" s="42"/>
      <c r="J2791" s="42"/>
      <c r="K2791" s="3"/>
      <c r="L2791" s="3"/>
      <c r="M2791" s="3"/>
      <c r="N2791" s="3"/>
    </row>
    <row r="2792" spans="2:14" ht="32.1" customHeight="1" x14ac:dyDescent="0.25">
      <c r="B2792" s="44" t="str">
        <f>_xlfn.CONCAT( VLOOKUP(tbGemLevels[[#This Row],[Name]],tbGems[],MATCH("Prefix",tbGems[#Headers],0),FALSE),".",tbGemLevels[[#This Row],[Level]]," ",tbGemLevels[[#This Row],[Name]])</f>
        <v>6.12.263.4 Maim Support</v>
      </c>
      <c r="C2792" s="2" t="s">
        <v>231</v>
      </c>
      <c r="D2792" s="3">
        <v>4</v>
      </c>
      <c r="E2792" s="3">
        <v>17</v>
      </c>
      <c r="F2792" s="3">
        <v>31</v>
      </c>
      <c r="G2792" s="3">
        <v>0</v>
      </c>
      <c r="H2792" s="3">
        <v>0</v>
      </c>
      <c r="I2792" s="42"/>
      <c r="J2792" s="42"/>
      <c r="K2792" s="3"/>
      <c r="L2792" s="3"/>
      <c r="M2792" s="3"/>
      <c r="N2792" s="3"/>
    </row>
    <row r="2793" spans="2:14" ht="32.1" customHeight="1" x14ac:dyDescent="0.25">
      <c r="B2793" s="44" t="str">
        <f>_xlfn.CONCAT( VLOOKUP(tbGemLevels[[#This Row],[Name]],tbGems[],MATCH("Prefix",tbGems[#Headers],0),FALSE),".",tbGemLevels[[#This Row],[Level]]," ",tbGemLevels[[#This Row],[Name]])</f>
        <v>6.12.263.5 Maim Support</v>
      </c>
      <c r="C2793" s="2" t="s">
        <v>231</v>
      </c>
      <c r="D2793" s="3">
        <v>5</v>
      </c>
      <c r="E2793" s="3">
        <v>21</v>
      </c>
      <c r="F2793" s="3">
        <v>37</v>
      </c>
      <c r="G2793" s="3">
        <v>0</v>
      </c>
      <c r="H2793" s="3">
        <v>0</v>
      </c>
      <c r="I2793" s="42"/>
      <c r="J2793" s="42"/>
      <c r="K2793" s="3"/>
      <c r="L2793" s="3"/>
      <c r="M2793" s="3"/>
      <c r="N2793" s="3"/>
    </row>
    <row r="2794" spans="2:14" ht="32.1" customHeight="1" x14ac:dyDescent="0.25">
      <c r="B2794" s="44" t="str">
        <f>_xlfn.CONCAT( VLOOKUP(tbGemLevels[[#This Row],[Name]],tbGems[],MATCH("Prefix",tbGems[#Headers],0),FALSE),".",tbGemLevels[[#This Row],[Level]]," ",tbGemLevels[[#This Row],[Name]])</f>
        <v>6.12.263.6 Maim Support</v>
      </c>
      <c r="C2794" s="2" t="s">
        <v>231</v>
      </c>
      <c r="D2794" s="3">
        <v>6</v>
      </c>
      <c r="E2794" s="3">
        <v>25</v>
      </c>
      <c r="F2794" s="3">
        <v>43</v>
      </c>
      <c r="G2794" s="3">
        <v>0</v>
      </c>
      <c r="H2794" s="3">
        <v>0</v>
      </c>
      <c r="I2794" s="42"/>
      <c r="J2794" s="42"/>
      <c r="K2794" s="3"/>
      <c r="L2794" s="3"/>
      <c r="M2794" s="3"/>
      <c r="N2794" s="3"/>
    </row>
    <row r="2795" spans="2:14" ht="32.1" customHeight="1" x14ac:dyDescent="0.25">
      <c r="B2795" s="44" t="str">
        <f>_xlfn.CONCAT( VLOOKUP(tbGemLevels[[#This Row],[Name]],tbGems[],MATCH("Prefix",tbGems[#Headers],0),FALSE),".",tbGemLevels[[#This Row],[Level]]," ",tbGemLevels[[#This Row],[Name]])</f>
        <v>6.12.263.7 Maim Support</v>
      </c>
      <c r="C2795" s="2" t="s">
        <v>231</v>
      </c>
      <c r="D2795" s="3">
        <v>7</v>
      </c>
      <c r="E2795" s="3">
        <v>29</v>
      </c>
      <c r="F2795" s="3">
        <v>49</v>
      </c>
      <c r="G2795" s="3">
        <v>0</v>
      </c>
      <c r="H2795" s="3">
        <v>0</v>
      </c>
      <c r="I2795" s="42"/>
      <c r="J2795" s="42"/>
      <c r="K2795" s="3"/>
      <c r="L2795" s="3"/>
      <c r="M2795" s="3"/>
      <c r="N2795" s="3"/>
    </row>
    <row r="2796" spans="2:14" ht="32.1" customHeight="1" x14ac:dyDescent="0.25">
      <c r="B2796" s="44" t="str">
        <f>_xlfn.CONCAT( VLOOKUP(tbGemLevels[[#This Row],[Name]],tbGems[],MATCH("Prefix",tbGems[#Headers],0),FALSE),".",tbGemLevels[[#This Row],[Level]]," ",tbGemLevels[[#This Row],[Name]])</f>
        <v>6.12.263.8 Maim Support</v>
      </c>
      <c r="C2796" s="2" t="s">
        <v>231</v>
      </c>
      <c r="D2796" s="3">
        <v>8</v>
      </c>
      <c r="E2796" s="3">
        <v>33</v>
      </c>
      <c r="F2796" s="3">
        <v>55</v>
      </c>
      <c r="G2796" s="3">
        <v>0</v>
      </c>
      <c r="H2796" s="3">
        <v>0</v>
      </c>
      <c r="I2796" s="42"/>
      <c r="J2796" s="42"/>
      <c r="K2796" s="3"/>
      <c r="L2796" s="3"/>
      <c r="M2796" s="3"/>
      <c r="N2796" s="3"/>
    </row>
    <row r="2797" spans="2:14" ht="32.1" customHeight="1" x14ac:dyDescent="0.25">
      <c r="B2797" s="44" t="str">
        <f>_xlfn.CONCAT( VLOOKUP(tbGemLevels[[#This Row],[Name]],tbGems[],MATCH("Prefix",tbGems[#Headers],0),FALSE),".",tbGemLevels[[#This Row],[Level]]," ",tbGemLevels[[#This Row],[Name]])</f>
        <v>6.12.263.9 Maim Support</v>
      </c>
      <c r="C2797" s="2" t="s">
        <v>231</v>
      </c>
      <c r="D2797" s="3">
        <v>9</v>
      </c>
      <c r="E2797" s="3">
        <v>37</v>
      </c>
      <c r="F2797" s="3">
        <v>61</v>
      </c>
      <c r="G2797" s="3">
        <v>0</v>
      </c>
      <c r="H2797" s="3">
        <v>0</v>
      </c>
      <c r="I2797" s="42"/>
      <c r="J2797" s="42"/>
      <c r="K2797" s="3"/>
      <c r="L2797" s="3"/>
      <c r="M2797" s="3"/>
      <c r="N2797" s="3"/>
    </row>
    <row r="2798" spans="2:14" ht="32.1" customHeight="1" x14ac:dyDescent="0.25">
      <c r="B2798" s="44" t="str">
        <f>_xlfn.CONCAT( VLOOKUP(tbGemLevels[[#This Row],[Name]],tbGems[],MATCH("Prefix",tbGems[#Headers],0),FALSE),".",tbGemLevels[[#This Row],[Level]]," ",tbGemLevels[[#This Row],[Name]])</f>
        <v>6.12.263.10 Maim Support</v>
      </c>
      <c r="C2798" s="2" t="s">
        <v>231</v>
      </c>
      <c r="D2798" s="3">
        <v>10</v>
      </c>
      <c r="E2798" s="3">
        <v>40</v>
      </c>
      <c r="F2798" s="3">
        <v>66</v>
      </c>
      <c r="G2798" s="3">
        <v>0</v>
      </c>
      <c r="H2798" s="3">
        <v>0</v>
      </c>
      <c r="I2798" s="42"/>
      <c r="J2798" s="42"/>
      <c r="K2798" s="3"/>
      <c r="L2798" s="3"/>
      <c r="M2798" s="3"/>
      <c r="N2798" s="3"/>
    </row>
    <row r="2799" spans="2:14" ht="32.1" customHeight="1" x14ac:dyDescent="0.25">
      <c r="B2799" s="44" t="str">
        <f>_xlfn.CONCAT( VLOOKUP(tbGemLevels[[#This Row],[Name]],tbGems[],MATCH("Prefix",tbGems[#Headers],0),FALSE),".",tbGemLevels[[#This Row],[Level]]," ",tbGemLevels[[#This Row],[Name]])</f>
        <v>6.12.263.11 Maim Support</v>
      </c>
      <c r="C2799" s="2" t="s">
        <v>231</v>
      </c>
      <c r="D2799" s="3">
        <v>11</v>
      </c>
      <c r="E2799" s="3">
        <v>43</v>
      </c>
      <c r="F2799" s="3">
        <v>70</v>
      </c>
      <c r="G2799" s="3">
        <v>0</v>
      </c>
      <c r="H2799" s="3">
        <v>0</v>
      </c>
      <c r="I2799" s="42"/>
      <c r="J2799" s="42"/>
      <c r="K2799" s="3"/>
      <c r="L2799" s="3"/>
      <c r="M2799" s="3"/>
      <c r="N2799" s="3"/>
    </row>
    <row r="2800" spans="2:14" ht="32.1" customHeight="1" x14ac:dyDescent="0.25">
      <c r="B2800" s="44" t="str">
        <f>_xlfn.CONCAT( VLOOKUP(tbGemLevels[[#This Row],[Name]],tbGems[],MATCH("Prefix",tbGems[#Headers],0),FALSE),".",tbGemLevels[[#This Row],[Level]]," ",tbGemLevels[[#This Row],[Name]])</f>
        <v>6.12.263.12 Maim Support</v>
      </c>
      <c r="C2800" s="2" t="s">
        <v>231</v>
      </c>
      <c r="D2800" s="3">
        <v>12</v>
      </c>
      <c r="E2800" s="3">
        <v>46</v>
      </c>
      <c r="F2800" s="3">
        <v>75</v>
      </c>
      <c r="G2800" s="3">
        <v>0</v>
      </c>
      <c r="H2800" s="3">
        <v>0</v>
      </c>
      <c r="I2800" s="42"/>
      <c r="J2800" s="42"/>
      <c r="K2800" s="3"/>
      <c r="L2800" s="3"/>
      <c r="M2800" s="3"/>
      <c r="N2800" s="3"/>
    </row>
    <row r="2801" spans="2:14" ht="32.1" customHeight="1" x14ac:dyDescent="0.25">
      <c r="B2801" s="44" t="str">
        <f>_xlfn.CONCAT( VLOOKUP(tbGemLevels[[#This Row],[Name]],tbGems[],MATCH("Prefix",tbGems[#Headers],0),FALSE),".",tbGemLevels[[#This Row],[Level]]," ",tbGemLevels[[#This Row],[Name]])</f>
        <v>6.12.263.13 Maim Support</v>
      </c>
      <c r="C2801" s="2" t="s">
        <v>231</v>
      </c>
      <c r="D2801" s="3">
        <v>13</v>
      </c>
      <c r="E2801" s="3">
        <v>49</v>
      </c>
      <c r="F2801" s="3">
        <v>79</v>
      </c>
      <c r="G2801" s="3">
        <v>0</v>
      </c>
      <c r="H2801" s="3">
        <v>0</v>
      </c>
      <c r="I2801" s="42"/>
      <c r="J2801" s="42"/>
      <c r="K2801" s="3"/>
      <c r="L2801" s="3"/>
      <c r="M2801" s="3"/>
      <c r="N2801" s="3"/>
    </row>
    <row r="2802" spans="2:14" ht="32.1" customHeight="1" x14ac:dyDescent="0.25">
      <c r="B2802" s="44" t="str">
        <f>_xlfn.CONCAT( VLOOKUP(tbGemLevels[[#This Row],[Name]],tbGems[],MATCH("Prefix",tbGems[#Headers],0),FALSE),".",tbGemLevels[[#This Row],[Level]]," ",tbGemLevels[[#This Row],[Name]])</f>
        <v>6.12.263.14 Maim Support</v>
      </c>
      <c r="C2802" s="2" t="s">
        <v>231</v>
      </c>
      <c r="D2802" s="3">
        <v>14</v>
      </c>
      <c r="E2802" s="3">
        <v>52</v>
      </c>
      <c r="F2802" s="3">
        <v>84</v>
      </c>
      <c r="G2802" s="3">
        <v>0</v>
      </c>
      <c r="H2802" s="3">
        <v>0</v>
      </c>
      <c r="I2802" s="42"/>
      <c r="J2802" s="42"/>
      <c r="K2802" s="3"/>
      <c r="L2802" s="3"/>
      <c r="M2802" s="3"/>
      <c r="N2802" s="3"/>
    </row>
    <row r="2803" spans="2:14" ht="32.1" customHeight="1" x14ac:dyDescent="0.25">
      <c r="B2803" s="44" t="str">
        <f>_xlfn.CONCAT( VLOOKUP(tbGemLevels[[#This Row],[Name]],tbGems[],MATCH("Prefix",tbGems[#Headers],0),FALSE),".",tbGemLevels[[#This Row],[Level]]," ",tbGemLevels[[#This Row],[Name]])</f>
        <v>6.12.263.15 Maim Support</v>
      </c>
      <c r="C2803" s="2" t="s">
        <v>231</v>
      </c>
      <c r="D2803" s="3">
        <v>15</v>
      </c>
      <c r="E2803" s="3">
        <v>55</v>
      </c>
      <c r="F2803" s="3">
        <v>88</v>
      </c>
      <c r="G2803" s="3">
        <v>0</v>
      </c>
      <c r="H2803" s="3">
        <v>0</v>
      </c>
      <c r="I2803" s="42"/>
      <c r="J2803" s="42"/>
      <c r="K2803" s="3"/>
      <c r="L2803" s="3"/>
      <c r="M2803" s="3"/>
      <c r="N2803" s="3"/>
    </row>
    <row r="2804" spans="2:14" ht="32.1" customHeight="1" x14ac:dyDescent="0.25">
      <c r="B2804" s="44" t="str">
        <f>_xlfn.CONCAT( VLOOKUP(tbGemLevels[[#This Row],[Name]],tbGems[],MATCH("Prefix",tbGems[#Headers],0),FALSE),".",tbGemLevels[[#This Row],[Level]]," ",tbGemLevels[[#This Row],[Name]])</f>
        <v>6.12.263.16 Maim Support</v>
      </c>
      <c r="C2804" s="2" t="s">
        <v>231</v>
      </c>
      <c r="D2804" s="3">
        <v>16</v>
      </c>
      <c r="E2804" s="3">
        <v>58</v>
      </c>
      <c r="F2804" s="3">
        <v>93</v>
      </c>
      <c r="G2804" s="3">
        <v>0</v>
      </c>
      <c r="H2804" s="3">
        <v>0</v>
      </c>
      <c r="I2804" s="42"/>
      <c r="J2804" s="42"/>
      <c r="K2804" s="3"/>
      <c r="L2804" s="3"/>
      <c r="M2804" s="3"/>
      <c r="N2804" s="3"/>
    </row>
    <row r="2805" spans="2:14" ht="32.1" customHeight="1" x14ac:dyDescent="0.25">
      <c r="B2805" s="44" t="str">
        <f>_xlfn.CONCAT( VLOOKUP(tbGemLevels[[#This Row],[Name]],tbGems[],MATCH("Prefix",tbGems[#Headers],0),FALSE),".",tbGemLevels[[#This Row],[Level]]," ",tbGemLevels[[#This Row],[Name]])</f>
        <v>6.12.263.17 Maim Support</v>
      </c>
      <c r="C2805" s="2" t="s">
        <v>231</v>
      </c>
      <c r="D2805" s="3">
        <v>17</v>
      </c>
      <c r="E2805" s="3">
        <v>61</v>
      </c>
      <c r="F2805" s="3">
        <v>97</v>
      </c>
      <c r="G2805" s="3">
        <v>0</v>
      </c>
      <c r="H2805" s="3">
        <v>0</v>
      </c>
      <c r="I2805" s="42"/>
      <c r="J2805" s="42"/>
      <c r="K2805" s="3"/>
      <c r="L2805" s="3"/>
      <c r="M2805" s="3"/>
      <c r="N2805" s="3"/>
    </row>
    <row r="2806" spans="2:14" ht="32.1" customHeight="1" x14ac:dyDescent="0.25">
      <c r="B2806" s="44" t="str">
        <f>_xlfn.CONCAT( VLOOKUP(tbGemLevels[[#This Row],[Name]],tbGems[],MATCH("Prefix",tbGems[#Headers],0),FALSE),".",tbGemLevels[[#This Row],[Level]]," ",tbGemLevels[[#This Row],[Name]])</f>
        <v>6.12.263.18 Maim Support</v>
      </c>
      <c r="C2806" s="2" t="s">
        <v>231</v>
      </c>
      <c r="D2806" s="3">
        <v>18</v>
      </c>
      <c r="E2806" s="3">
        <v>64</v>
      </c>
      <c r="F2806" s="3">
        <v>102</v>
      </c>
      <c r="G2806" s="3">
        <v>0</v>
      </c>
      <c r="H2806" s="3">
        <v>0</v>
      </c>
      <c r="I2806" s="42"/>
      <c r="J2806" s="42"/>
      <c r="K2806" s="3"/>
      <c r="L2806" s="3"/>
      <c r="M2806" s="3"/>
      <c r="N2806" s="3"/>
    </row>
    <row r="2807" spans="2:14" ht="32.1" customHeight="1" x14ac:dyDescent="0.25">
      <c r="B2807" s="44" t="str">
        <f>_xlfn.CONCAT( VLOOKUP(tbGemLevels[[#This Row],[Name]],tbGems[],MATCH("Prefix",tbGems[#Headers],0),FALSE),".",tbGemLevels[[#This Row],[Level]]," ",tbGemLevels[[#This Row],[Name]])</f>
        <v>6.12.263.19 Maim Support</v>
      </c>
      <c r="C2807" s="2" t="s">
        <v>231</v>
      </c>
      <c r="D2807" s="3">
        <v>19</v>
      </c>
      <c r="E2807" s="3">
        <v>67</v>
      </c>
      <c r="F2807" s="3">
        <v>106</v>
      </c>
      <c r="G2807" s="3">
        <v>0</v>
      </c>
      <c r="H2807" s="3">
        <v>0</v>
      </c>
      <c r="I2807" s="42"/>
      <c r="J2807" s="42"/>
      <c r="K2807" s="3"/>
      <c r="L2807" s="3"/>
      <c r="M2807" s="3"/>
      <c r="N2807" s="3"/>
    </row>
    <row r="2808" spans="2:14" ht="32.1" customHeight="1" x14ac:dyDescent="0.25">
      <c r="B2808" s="44" t="str">
        <f>_xlfn.CONCAT( VLOOKUP(tbGemLevels[[#This Row],[Name]],tbGems[],MATCH("Prefix",tbGems[#Headers],0),FALSE),".",tbGemLevels[[#This Row],[Level]]," ",tbGemLevels[[#This Row],[Name]])</f>
        <v>6.12.263.20 Maim Support</v>
      </c>
      <c r="C2808" s="2" t="s">
        <v>231</v>
      </c>
      <c r="D2808" s="3">
        <v>20</v>
      </c>
      <c r="E2808" s="3">
        <v>70</v>
      </c>
      <c r="F2808" s="3">
        <v>111</v>
      </c>
      <c r="G2808" s="3">
        <v>0</v>
      </c>
      <c r="H2808" s="3">
        <v>0</v>
      </c>
      <c r="I2808" s="42"/>
      <c r="J2808" s="42"/>
      <c r="K2808" s="3"/>
      <c r="L2808" s="3"/>
      <c r="M2808" s="3"/>
      <c r="N2808" s="3"/>
    </row>
    <row r="2809" spans="2:14" ht="32.1" customHeight="1" x14ac:dyDescent="0.25">
      <c r="B2809" s="44" t="str">
        <f>_xlfn.CONCAT( VLOOKUP(tbGemLevels[[#This Row],[Name]],tbGems[],MATCH("Prefix",tbGems[#Headers],0),FALSE),".",tbGemLevels[[#This Row],[Level]]," ",tbGemLevels[[#This Row],[Name]])</f>
        <v>6.12.263.21 Maim Support</v>
      </c>
      <c r="C2809" s="2" t="s">
        <v>231</v>
      </c>
      <c r="D2809" s="3">
        <v>21</v>
      </c>
      <c r="E2809" s="3">
        <v>72</v>
      </c>
      <c r="F2809" s="3">
        <v>114</v>
      </c>
      <c r="G2809" s="3">
        <v>0</v>
      </c>
      <c r="H2809" s="3">
        <v>0</v>
      </c>
      <c r="J2809" s="4"/>
      <c r="K2809" s="3"/>
      <c r="L2809" s="3"/>
      <c r="M2809" s="3"/>
      <c r="N2809" s="3"/>
    </row>
    <row r="2810" spans="2:14" ht="32.1" customHeight="1" x14ac:dyDescent="0.25">
      <c r="B2810" s="44" t="str">
        <f>_xlfn.CONCAT( VLOOKUP(tbGemLevels[[#This Row],[Name]],tbGems[],MATCH("Prefix",tbGems[#Headers],0),FALSE),".",tbGemLevels[[#This Row],[Level]]," ",tbGemLevels[[#This Row],[Name]])</f>
        <v>6.12.263.22 Maim Support</v>
      </c>
      <c r="C2810" s="2" t="s">
        <v>231</v>
      </c>
      <c r="D2810" s="3">
        <v>22</v>
      </c>
      <c r="E2810" s="3">
        <v>74</v>
      </c>
      <c r="F2810" s="3" t="s">
        <v>269</v>
      </c>
      <c r="G2810" s="3">
        <v>0</v>
      </c>
      <c r="H2810" s="3">
        <v>0</v>
      </c>
      <c r="J2810" s="4"/>
      <c r="K2810" s="3"/>
      <c r="L2810" s="3"/>
      <c r="M2810" s="3"/>
      <c r="N2810" s="3"/>
    </row>
    <row r="2811" spans="2:14" ht="32.1" customHeight="1" x14ac:dyDescent="0.25">
      <c r="B2811" s="44" t="str">
        <f>_xlfn.CONCAT( VLOOKUP(tbGemLevels[[#This Row],[Name]],tbGems[],MATCH("Prefix",tbGems[#Headers],0),FALSE),".",tbGemLevels[[#This Row],[Level]]," ",tbGemLevels[[#This Row],[Name]])</f>
        <v>6.12.263.23 Maim Support</v>
      </c>
      <c r="C2811" s="2" t="s">
        <v>231</v>
      </c>
      <c r="D2811" s="3">
        <v>23</v>
      </c>
      <c r="E2811" s="3">
        <v>76</v>
      </c>
      <c r="F2811" s="3" t="s">
        <v>269</v>
      </c>
      <c r="G2811" s="3">
        <v>0</v>
      </c>
      <c r="H2811" s="3">
        <v>0</v>
      </c>
      <c r="J2811" s="4"/>
      <c r="K2811" s="3"/>
      <c r="L2811" s="3"/>
      <c r="M2811" s="3"/>
      <c r="N2811" s="3"/>
    </row>
    <row r="2812" spans="2:14" ht="32.1" customHeight="1" x14ac:dyDescent="0.25">
      <c r="B2812" s="44" t="str">
        <f>_xlfn.CONCAT( VLOOKUP(tbGemLevels[[#This Row],[Name]],tbGems[],MATCH("Prefix",tbGems[#Headers],0),FALSE),".",tbGemLevels[[#This Row],[Level]]," ",tbGemLevels[[#This Row],[Name]])</f>
        <v>6.12.263.24 Maim Support</v>
      </c>
      <c r="C2812" s="2" t="s">
        <v>231</v>
      </c>
      <c r="D2812" s="3">
        <v>24</v>
      </c>
      <c r="E2812" s="3">
        <v>78</v>
      </c>
      <c r="F2812" s="3" t="s">
        <v>269</v>
      </c>
      <c r="G2812" s="3">
        <v>0</v>
      </c>
      <c r="H2812" s="3">
        <v>0</v>
      </c>
      <c r="J2812" s="4"/>
      <c r="K2812" s="3"/>
      <c r="L2812" s="3"/>
      <c r="M2812" s="3"/>
      <c r="N2812" s="3"/>
    </row>
    <row r="2813" spans="2:14" ht="32.1" customHeight="1" x14ac:dyDescent="0.25">
      <c r="B2813" s="44" t="str">
        <f>_xlfn.CONCAT( VLOOKUP(tbGemLevels[[#This Row],[Name]],tbGems[],MATCH("Prefix",tbGems[#Headers],0),FALSE),".",tbGemLevels[[#This Row],[Level]]," ",tbGemLevels[[#This Row],[Name]])</f>
        <v>6.12.263.25 Maim Support</v>
      </c>
      <c r="C2813" s="2" t="s">
        <v>231</v>
      </c>
      <c r="D2813" s="3">
        <v>25</v>
      </c>
      <c r="E2813" s="3">
        <v>80</v>
      </c>
      <c r="F2813" s="3" t="s">
        <v>269</v>
      </c>
      <c r="G2813" s="3">
        <v>0</v>
      </c>
      <c r="H2813" s="3">
        <v>0</v>
      </c>
      <c r="J2813" s="4"/>
      <c r="K2813" s="3"/>
      <c r="L2813" s="3"/>
      <c r="M2813" s="3"/>
      <c r="N2813" s="3"/>
    </row>
    <row r="2814" spans="2:14" ht="32.1" customHeight="1" x14ac:dyDescent="0.25">
      <c r="B2814" s="44" t="str">
        <f>_xlfn.CONCAT( VLOOKUP(tbGemLevels[[#This Row],[Name]],tbGems[],MATCH("Prefix",tbGems[#Headers],0),FALSE),".",tbGemLevels[[#This Row],[Level]]," ",tbGemLevels[[#This Row],[Name]])</f>
        <v>6.12.263.26 Maim Support</v>
      </c>
      <c r="C2814" s="2" t="s">
        <v>231</v>
      </c>
      <c r="D2814" s="3">
        <v>26</v>
      </c>
      <c r="E2814" s="3">
        <v>82</v>
      </c>
      <c r="F2814" s="3" t="s">
        <v>269</v>
      </c>
      <c r="G2814" s="3">
        <v>0</v>
      </c>
      <c r="H2814" s="3">
        <v>0</v>
      </c>
      <c r="J2814" s="4"/>
      <c r="K2814" s="3"/>
      <c r="L2814" s="3"/>
      <c r="M2814" s="3"/>
      <c r="N2814" s="3"/>
    </row>
    <row r="2815" spans="2:14" ht="32.1" customHeight="1" x14ac:dyDescent="0.25">
      <c r="B2815" s="44" t="str">
        <f>_xlfn.CONCAT( VLOOKUP(tbGemLevels[[#This Row],[Name]],tbGems[],MATCH("Prefix",tbGems[#Headers],0),FALSE),".",tbGemLevels[[#This Row],[Level]]," ",tbGemLevels[[#This Row],[Name]])</f>
        <v>6.12.263.27 Maim Support</v>
      </c>
      <c r="C2815" s="2" t="s">
        <v>231</v>
      </c>
      <c r="D2815" s="3">
        <v>27</v>
      </c>
      <c r="E2815" s="3">
        <v>84</v>
      </c>
      <c r="F2815" s="3" t="s">
        <v>269</v>
      </c>
      <c r="G2815" s="3">
        <v>0</v>
      </c>
      <c r="H2815" s="3">
        <v>0</v>
      </c>
      <c r="J2815" s="4"/>
      <c r="K2815" s="3"/>
      <c r="L2815" s="3"/>
      <c r="M2815" s="3"/>
      <c r="N2815" s="3"/>
    </row>
    <row r="2816" spans="2:14" ht="32.1" customHeight="1" x14ac:dyDescent="0.25">
      <c r="B2816" s="44" t="str">
        <f>_xlfn.CONCAT( VLOOKUP(tbGemLevels[[#This Row],[Name]],tbGems[],MATCH("Prefix",tbGems[#Headers],0),FALSE),".",tbGemLevels[[#This Row],[Level]]," ",tbGemLevels[[#This Row],[Name]])</f>
        <v>6.12.263.28 Maim Support</v>
      </c>
      <c r="C2816" s="2" t="s">
        <v>231</v>
      </c>
      <c r="D2816" s="3">
        <v>28</v>
      </c>
      <c r="E2816" s="3">
        <v>86</v>
      </c>
      <c r="F2816" s="3" t="s">
        <v>269</v>
      </c>
      <c r="G2816" s="3">
        <v>0</v>
      </c>
      <c r="H2816" s="3">
        <v>0</v>
      </c>
      <c r="J2816" s="4"/>
      <c r="K2816" s="3"/>
      <c r="L2816" s="3"/>
      <c r="M2816" s="3"/>
      <c r="N2816" s="3"/>
    </row>
    <row r="2817" spans="2:14" ht="32.1" customHeight="1" x14ac:dyDescent="0.25">
      <c r="B2817" s="44" t="str">
        <f>_xlfn.CONCAT( VLOOKUP(tbGemLevels[[#This Row],[Name]],tbGems[],MATCH("Prefix",tbGems[#Headers],0),FALSE),".",tbGemLevels[[#This Row],[Level]]," ",tbGemLevels[[#This Row],[Name]])</f>
        <v>6.12.263.29 Maim Support</v>
      </c>
      <c r="C2817" s="2" t="s">
        <v>231</v>
      </c>
      <c r="D2817" s="3">
        <v>29</v>
      </c>
      <c r="E2817" s="3">
        <v>88</v>
      </c>
      <c r="F2817" s="3" t="s">
        <v>269</v>
      </c>
      <c r="G2817" s="3">
        <v>0</v>
      </c>
      <c r="H2817" s="3">
        <v>0</v>
      </c>
      <c r="J2817" s="4"/>
      <c r="K2817" s="3"/>
      <c r="L2817" s="3"/>
      <c r="M2817" s="3"/>
      <c r="N2817" s="3"/>
    </row>
    <row r="2818" spans="2:14" ht="32.1" customHeight="1" x14ac:dyDescent="0.25">
      <c r="B2818" s="44" t="str">
        <f>_xlfn.CONCAT( VLOOKUP(tbGemLevels[[#This Row],[Name]],tbGems[],MATCH("Prefix",tbGems[#Headers],0),FALSE),".",tbGemLevels[[#This Row],[Level]]," ",tbGemLevels[[#This Row],[Name]])</f>
        <v>6.12.263.30 Maim Support</v>
      </c>
      <c r="C2818" s="2" t="s">
        <v>231</v>
      </c>
      <c r="D2818" s="3">
        <v>30</v>
      </c>
      <c r="E2818" s="3">
        <v>90</v>
      </c>
      <c r="F2818" s="3" t="s">
        <v>269</v>
      </c>
      <c r="G2818" s="3">
        <v>0</v>
      </c>
      <c r="H2818" s="3">
        <v>0</v>
      </c>
      <c r="J2818" s="4"/>
      <c r="K2818" s="3"/>
      <c r="L2818" s="3"/>
      <c r="M2818" s="3"/>
      <c r="N2818" s="3"/>
    </row>
    <row r="2819" spans="2:14" ht="32.1" customHeight="1" x14ac:dyDescent="0.25">
      <c r="B2819" s="44" t="str">
        <f>_xlfn.CONCAT( VLOOKUP(tbGemLevels[[#This Row],[Name]],tbGems[],MATCH("Prefix",tbGems[#Headers],0),FALSE),".",tbGemLevels[[#This Row],[Level]]," ",tbGemLevels[[#This Row],[Name]])</f>
        <v>6.12.263.31 Maim Support</v>
      </c>
      <c r="C2819" s="2" t="s">
        <v>231</v>
      </c>
      <c r="D2819" s="3">
        <v>31</v>
      </c>
      <c r="E2819" s="3">
        <v>91</v>
      </c>
      <c r="F2819" s="3" t="s">
        <v>269</v>
      </c>
      <c r="G2819" s="3">
        <v>0</v>
      </c>
      <c r="H2819" s="3">
        <v>0</v>
      </c>
      <c r="J2819" s="4"/>
      <c r="K2819" s="3"/>
      <c r="L2819" s="3"/>
      <c r="M2819" s="3"/>
      <c r="N2819" s="3"/>
    </row>
    <row r="2820" spans="2:14" ht="32.1" customHeight="1" x14ac:dyDescent="0.25">
      <c r="B2820" s="44" t="str">
        <f>_xlfn.CONCAT( VLOOKUP(tbGemLevels[[#This Row],[Name]],tbGems[],MATCH("Prefix",tbGems[#Headers],0),FALSE),".",tbGemLevels[[#This Row],[Level]]," ",tbGemLevels[[#This Row],[Name]])</f>
        <v>6.12.263.32 Maim Support</v>
      </c>
      <c r="C2820" s="2" t="s">
        <v>231</v>
      </c>
      <c r="D2820" s="3">
        <v>32</v>
      </c>
      <c r="E2820" s="3">
        <v>92</v>
      </c>
      <c r="F2820" s="3" t="s">
        <v>269</v>
      </c>
      <c r="G2820" s="3">
        <v>0</v>
      </c>
      <c r="H2820" s="3">
        <v>0</v>
      </c>
      <c r="J2820" s="4"/>
      <c r="K2820" s="3"/>
      <c r="L2820" s="3"/>
      <c r="M2820" s="3"/>
      <c r="N2820" s="3"/>
    </row>
    <row r="2821" spans="2:14" ht="32.1" customHeight="1" x14ac:dyDescent="0.25">
      <c r="B2821" s="44" t="str">
        <f>_xlfn.CONCAT( VLOOKUP(tbGemLevels[[#This Row],[Name]],tbGems[],MATCH("Prefix",tbGems[#Headers],0),FALSE),".",tbGemLevels[[#This Row],[Level]]," ",tbGemLevels[[#This Row],[Name]])</f>
        <v>6.12.263.33 Maim Support</v>
      </c>
      <c r="C2821" s="2" t="s">
        <v>231</v>
      </c>
      <c r="D2821" s="3">
        <v>33</v>
      </c>
      <c r="E2821" s="3">
        <v>93</v>
      </c>
      <c r="F2821" s="3" t="s">
        <v>269</v>
      </c>
      <c r="G2821" s="3">
        <v>0</v>
      </c>
      <c r="H2821" s="3">
        <v>0</v>
      </c>
      <c r="J2821" s="4"/>
      <c r="K2821" s="3"/>
      <c r="L2821" s="3"/>
      <c r="M2821" s="3"/>
      <c r="N2821" s="3"/>
    </row>
    <row r="2822" spans="2:14" ht="32.1" customHeight="1" x14ac:dyDescent="0.25">
      <c r="B2822" s="44" t="str">
        <f>_xlfn.CONCAT( VLOOKUP(tbGemLevels[[#This Row],[Name]],tbGems[],MATCH("Prefix",tbGems[#Headers],0),FALSE),".",tbGemLevels[[#This Row],[Level]]," ",tbGemLevels[[#This Row],[Name]])</f>
        <v>6.12.263.34 Maim Support</v>
      </c>
      <c r="C2822" s="2" t="s">
        <v>231</v>
      </c>
      <c r="D2822" s="3">
        <v>34</v>
      </c>
      <c r="E2822" s="3">
        <v>94</v>
      </c>
      <c r="F2822" s="3" t="s">
        <v>269</v>
      </c>
      <c r="G2822" s="3">
        <v>0</v>
      </c>
      <c r="H2822" s="3">
        <v>0</v>
      </c>
      <c r="J2822" s="4"/>
      <c r="K2822" s="3"/>
      <c r="L2822" s="3"/>
      <c r="M2822" s="3"/>
      <c r="N2822" s="3"/>
    </row>
    <row r="2823" spans="2:14" ht="32.1" customHeight="1" x14ac:dyDescent="0.25">
      <c r="B2823" s="44" t="str">
        <f>_xlfn.CONCAT( VLOOKUP(tbGemLevels[[#This Row],[Name]],tbGems[],MATCH("Prefix",tbGems[#Headers],0),FALSE),".",tbGemLevels[[#This Row],[Level]]," ",tbGemLevels[[#This Row],[Name]])</f>
        <v>6.12.263.35 Maim Support</v>
      </c>
      <c r="C2823" s="2" t="s">
        <v>231</v>
      </c>
      <c r="D2823" s="3">
        <v>35</v>
      </c>
      <c r="E2823" s="3">
        <v>95</v>
      </c>
      <c r="F2823" s="3" t="s">
        <v>269</v>
      </c>
      <c r="G2823" s="3">
        <v>0</v>
      </c>
      <c r="H2823" s="3">
        <v>0</v>
      </c>
      <c r="J2823" s="4"/>
      <c r="K2823" s="3"/>
      <c r="L2823" s="3"/>
      <c r="M2823" s="3"/>
      <c r="N2823" s="3"/>
    </row>
    <row r="2824" spans="2:14" ht="32.1" customHeight="1" x14ac:dyDescent="0.25">
      <c r="B2824" s="44" t="str">
        <f>_xlfn.CONCAT( VLOOKUP(tbGemLevels[[#This Row],[Name]],tbGems[],MATCH("Prefix",tbGems[#Headers],0),FALSE),".",tbGemLevels[[#This Row],[Level]]," ",tbGemLevels[[#This Row],[Name]])</f>
        <v>6.12.263.36 Maim Support</v>
      </c>
      <c r="C2824" s="2" t="s">
        <v>231</v>
      </c>
      <c r="D2824" s="3">
        <v>36</v>
      </c>
      <c r="E2824" s="3">
        <v>96</v>
      </c>
      <c r="F2824" s="3" t="s">
        <v>269</v>
      </c>
      <c r="G2824" s="3">
        <v>0</v>
      </c>
      <c r="H2824" s="3">
        <v>0</v>
      </c>
      <c r="J2824" s="4"/>
      <c r="K2824" s="3"/>
      <c r="L2824" s="3"/>
      <c r="M2824" s="3"/>
      <c r="N2824" s="3"/>
    </row>
    <row r="2825" spans="2:14" ht="32.1" customHeight="1" x14ac:dyDescent="0.25">
      <c r="B2825" s="44" t="str">
        <f>_xlfn.CONCAT( VLOOKUP(tbGemLevels[[#This Row],[Name]],tbGems[],MATCH("Prefix",tbGems[#Headers],0),FALSE),".",tbGemLevels[[#This Row],[Level]]," ",tbGemLevels[[#This Row],[Name]])</f>
        <v>6.12.263.37 Maim Support</v>
      </c>
      <c r="C2825" s="2" t="s">
        <v>231</v>
      </c>
      <c r="D2825" s="3">
        <v>37</v>
      </c>
      <c r="E2825" s="3">
        <v>97</v>
      </c>
      <c r="F2825" s="3" t="s">
        <v>269</v>
      </c>
      <c r="G2825" s="3">
        <v>0</v>
      </c>
      <c r="H2825" s="3">
        <v>0</v>
      </c>
      <c r="J2825" s="4"/>
      <c r="K2825" s="3"/>
      <c r="L2825" s="3"/>
      <c r="M2825" s="3"/>
      <c r="N2825" s="3"/>
    </row>
    <row r="2826" spans="2:14" ht="32.1" customHeight="1" x14ac:dyDescent="0.25">
      <c r="B2826" s="44" t="str">
        <f>_xlfn.CONCAT( VLOOKUP(tbGemLevels[[#This Row],[Name]],tbGems[],MATCH("Prefix",tbGems[#Headers],0),FALSE),".",tbGemLevels[[#This Row],[Level]]," ",tbGemLevels[[#This Row],[Name]])</f>
        <v>6.12.263.38 Maim Support</v>
      </c>
      <c r="C2826" s="2" t="s">
        <v>231</v>
      </c>
      <c r="D2826" s="3">
        <v>38</v>
      </c>
      <c r="E2826" s="3">
        <v>98</v>
      </c>
      <c r="F2826" s="3" t="s">
        <v>269</v>
      </c>
      <c r="G2826" s="3">
        <v>0</v>
      </c>
      <c r="H2826" s="3">
        <v>0</v>
      </c>
      <c r="J2826" s="4"/>
      <c r="K2826" s="3"/>
      <c r="L2826" s="3"/>
      <c r="M2826" s="3"/>
      <c r="N2826" s="3"/>
    </row>
    <row r="2827" spans="2:14" ht="32.1" customHeight="1" x14ac:dyDescent="0.25">
      <c r="B2827" s="44" t="str">
        <f>_xlfn.CONCAT( VLOOKUP(tbGemLevels[[#This Row],[Name]],tbGems[],MATCH("Prefix",tbGems[#Headers],0),FALSE),".",tbGemLevels[[#This Row],[Level]]," ",tbGemLevels[[#This Row],[Name]])</f>
        <v>6.12.263.39 Maim Support</v>
      </c>
      <c r="C2827" s="2" t="s">
        <v>231</v>
      </c>
      <c r="D2827" s="3">
        <v>39</v>
      </c>
      <c r="E2827" s="3">
        <v>99</v>
      </c>
      <c r="F2827" s="3" t="s">
        <v>269</v>
      </c>
      <c r="G2827" s="3">
        <v>0</v>
      </c>
      <c r="H2827" s="3">
        <v>0</v>
      </c>
      <c r="J2827" s="4"/>
      <c r="K2827" s="3"/>
      <c r="L2827" s="3"/>
      <c r="M2827" s="3"/>
      <c r="N2827" s="3"/>
    </row>
    <row r="2828" spans="2:14" ht="32.1" customHeight="1" x14ac:dyDescent="0.25">
      <c r="B2828" s="44" t="str">
        <f>_xlfn.CONCAT( VLOOKUP(tbGemLevels[[#This Row],[Name]],tbGems[],MATCH("Prefix",tbGems[#Headers],0),FALSE),".",tbGemLevels[[#This Row],[Level]]," ",tbGemLevels[[#This Row],[Name]])</f>
        <v>6.12.263.40 Maim Support</v>
      </c>
      <c r="C2828" s="2" t="s">
        <v>231</v>
      </c>
      <c r="D2828" s="3">
        <v>40</v>
      </c>
      <c r="E2828" s="3">
        <v>100</v>
      </c>
      <c r="F2828" s="3" t="s">
        <v>269</v>
      </c>
      <c r="G2828" s="3">
        <v>0</v>
      </c>
      <c r="H2828" s="3">
        <v>0</v>
      </c>
      <c r="J2828" s="4"/>
      <c r="K2828" s="3"/>
      <c r="L2828" s="3"/>
      <c r="M2828" s="3"/>
      <c r="N2828" s="3"/>
    </row>
    <row r="2829" spans="2:14" ht="32.1" customHeight="1" x14ac:dyDescent="0.25">
      <c r="B2829" s="44" t="str">
        <f>_xlfn.CONCAT( VLOOKUP(tbGemLevels[[#This Row],[Name]],tbGems[],MATCH("Prefix",tbGems[#Headers],0),FALSE),".",tbGemLevels[[#This Row],[Level]]," ",tbGemLevels[[#This Row],[Name]])</f>
        <v>6.12.9.1 Ancestral Protector</v>
      </c>
      <c r="C2829" s="2" t="s">
        <v>235</v>
      </c>
      <c r="D2829" s="3">
        <v>1</v>
      </c>
      <c r="E2829" s="3">
        <v>4</v>
      </c>
      <c r="F2829" s="3">
        <v>16</v>
      </c>
      <c r="G2829" s="3">
        <v>0</v>
      </c>
      <c r="H2829" s="3">
        <v>0</v>
      </c>
      <c r="I2829" s="20"/>
      <c r="J2829" s="4"/>
      <c r="K2829" s="3"/>
      <c r="L2829" s="3"/>
      <c r="M2829" s="3"/>
      <c r="N2829" s="3"/>
    </row>
    <row r="2830" spans="2:14" ht="32.1" customHeight="1" x14ac:dyDescent="0.25">
      <c r="B2830" s="44" t="str">
        <f>_xlfn.CONCAT( VLOOKUP(tbGemLevels[[#This Row],[Name]],tbGems[],MATCH("Prefix",tbGems[#Headers],0),FALSE),".",tbGemLevels[[#This Row],[Level]]," ",tbGemLevels[[#This Row],[Name]])</f>
        <v>6.12.9.2 Ancestral Protector</v>
      </c>
      <c r="C2830" s="2" t="s">
        <v>235</v>
      </c>
      <c r="D2830" s="3">
        <v>2</v>
      </c>
      <c r="E2830" s="3">
        <v>6</v>
      </c>
      <c r="F2830" s="3">
        <v>20</v>
      </c>
      <c r="G2830" s="3">
        <v>0</v>
      </c>
      <c r="H2830" s="3">
        <v>0</v>
      </c>
      <c r="I2830" s="20"/>
      <c r="J2830" s="4"/>
      <c r="K2830" s="3"/>
      <c r="L2830" s="3"/>
      <c r="M2830" s="3"/>
      <c r="N2830" s="3"/>
    </row>
    <row r="2831" spans="2:14" ht="32.1" customHeight="1" x14ac:dyDescent="0.25">
      <c r="B2831" s="44" t="str">
        <f>_xlfn.CONCAT( VLOOKUP(tbGemLevels[[#This Row],[Name]],tbGems[],MATCH("Prefix",tbGems[#Headers],0),FALSE),".",tbGemLevels[[#This Row],[Level]]," ",tbGemLevels[[#This Row],[Name]])</f>
        <v>6.12.9.3 Ancestral Protector</v>
      </c>
      <c r="C2831" s="2" t="s">
        <v>235</v>
      </c>
      <c r="D2831" s="3">
        <v>3</v>
      </c>
      <c r="E2831" s="3">
        <v>9</v>
      </c>
      <c r="F2831" s="3">
        <v>27</v>
      </c>
      <c r="G2831" s="3">
        <v>0</v>
      </c>
      <c r="H2831" s="3">
        <v>0</v>
      </c>
      <c r="I2831" s="20"/>
      <c r="J2831" s="4"/>
      <c r="K2831" s="42"/>
      <c r="L2831" s="42"/>
      <c r="M2831" s="3"/>
      <c r="N2831" s="3"/>
    </row>
    <row r="2832" spans="2:14" ht="32.1" customHeight="1" x14ac:dyDescent="0.25">
      <c r="B2832" s="44" t="str">
        <f>_xlfn.CONCAT( VLOOKUP(tbGemLevels[[#This Row],[Name]],tbGems[],MATCH("Prefix",tbGems[#Headers],0),FALSE),".",tbGemLevels[[#This Row],[Level]]," ",tbGemLevels[[#This Row],[Name]])</f>
        <v>6.12.9.4 Ancestral Protector</v>
      </c>
      <c r="C2832" s="2" t="s">
        <v>235</v>
      </c>
      <c r="D2832" s="3">
        <v>4</v>
      </c>
      <c r="E2832" s="3">
        <v>12</v>
      </c>
      <c r="F2832" s="3">
        <v>33</v>
      </c>
      <c r="G2832" s="3">
        <v>0</v>
      </c>
      <c r="H2832" s="3">
        <v>0</v>
      </c>
      <c r="I2832" s="20"/>
      <c r="J2832" s="4"/>
      <c r="K2832" s="42"/>
      <c r="L2832" s="42"/>
      <c r="M2832" s="3"/>
      <c r="N2832" s="3"/>
    </row>
    <row r="2833" spans="2:14" ht="32.1" customHeight="1" x14ac:dyDescent="0.25">
      <c r="B2833" s="44" t="str">
        <f>_xlfn.CONCAT( VLOOKUP(tbGemLevels[[#This Row],[Name]],tbGems[],MATCH("Prefix",tbGems[#Headers],0),FALSE),".",tbGemLevels[[#This Row],[Level]]," ",tbGemLevels[[#This Row],[Name]])</f>
        <v>6.12.9.5 Ancestral Protector</v>
      </c>
      <c r="C2833" s="2" t="s">
        <v>235</v>
      </c>
      <c r="D2833" s="3">
        <v>5</v>
      </c>
      <c r="E2833" s="3">
        <v>16</v>
      </c>
      <c r="F2833" s="3">
        <v>41</v>
      </c>
      <c r="G2833" s="3">
        <v>0</v>
      </c>
      <c r="H2833" s="3">
        <v>0</v>
      </c>
      <c r="I2833" s="20"/>
      <c r="J2833" s="4"/>
      <c r="K2833" s="42"/>
      <c r="L2833" s="42"/>
      <c r="M2833" s="3"/>
      <c r="N2833" s="3"/>
    </row>
    <row r="2834" spans="2:14" ht="32.1" customHeight="1" x14ac:dyDescent="0.25">
      <c r="B2834" s="44" t="str">
        <f>_xlfn.CONCAT( VLOOKUP(tbGemLevels[[#This Row],[Name]],tbGems[],MATCH("Prefix",tbGems[#Headers],0),FALSE),".",tbGemLevels[[#This Row],[Level]]," ",tbGemLevels[[#This Row],[Name]])</f>
        <v>6.12.9.6 Ancestral Protector</v>
      </c>
      <c r="C2834" s="2" t="s">
        <v>235</v>
      </c>
      <c r="D2834" s="3">
        <v>6</v>
      </c>
      <c r="E2834" s="3">
        <v>20</v>
      </c>
      <c r="F2834" s="3">
        <v>50</v>
      </c>
      <c r="G2834" s="3">
        <v>0</v>
      </c>
      <c r="H2834" s="3">
        <v>0</v>
      </c>
      <c r="I2834" s="20"/>
      <c r="J2834" s="4"/>
      <c r="K2834" s="42"/>
      <c r="L2834" s="42"/>
      <c r="M2834" s="3"/>
      <c r="N2834" s="3"/>
    </row>
    <row r="2835" spans="2:14" ht="32.1" customHeight="1" x14ac:dyDescent="0.25">
      <c r="B2835" s="44" t="str">
        <f>_xlfn.CONCAT( VLOOKUP(tbGemLevels[[#This Row],[Name]],tbGems[],MATCH("Prefix",tbGems[#Headers],0),FALSE),".",tbGemLevels[[#This Row],[Level]]," ",tbGemLevels[[#This Row],[Name]])</f>
        <v>6.12.9.7 Ancestral Protector</v>
      </c>
      <c r="C2835" s="2" t="s">
        <v>235</v>
      </c>
      <c r="D2835" s="3">
        <v>7</v>
      </c>
      <c r="E2835" s="3">
        <v>24</v>
      </c>
      <c r="F2835" s="3">
        <v>58</v>
      </c>
      <c r="G2835" s="3">
        <v>0</v>
      </c>
      <c r="H2835" s="3">
        <v>0</v>
      </c>
      <c r="I2835" s="20"/>
      <c r="J2835" s="4"/>
      <c r="K2835" s="42"/>
      <c r="L2835" s="42"/>
      <c r="M2835" s="3"/>
      <c r="N2835" s="3"/>
    </row>
    <row r="2836" spans="2:14" ht="32.1" customHeight="1" x14ac:dyDescent="0.25">
      <c r="B2836" s="44" t="str">
        <f>_xlfn.CONCAT( VLOOKUP(tbGemLevels[[#This Row],[Name]],tbGems[],MATCH("Prefix",tbGems[#Headers],0),FALSE),".",tbGemLevels[[#This Row],[Level]]," ",tbGemLevels[[#This Row],[Name]])</f>
        <v>6.12.9.8 Ancestral Protector</v>
      </c>
      <c r="C2836" s="2" t="s">
        <v>235</v>
      </c>
      <c r="D2836" s="3">
        <v>8</v>
      </c>
      <c r="E2836" s="3">
        <v>28</v>
      </c>
      <c r="F2836" s="3">
        <v>67</v>
      </c>
      <c r="G2836" s="3">
        <v>0</v>
      </c>
      <c r="H2836" s="3">
        <v>0</v>
      </c>
      <c r="I2836" s="20"/>
      <c r="J2836" s="4"/>
      <c r="K2836" s="42"/>
      <c r="L2836" s="42"/>
      <c r="M2836" s="3"/>
      <c r="N2836" s="3"/>
    </row>
    <row r="2837" spans="2:14" ht="32.1" customHeight="1" x14ac:dyDescent="0.25">
      <c r="B2837" s="44" t="str">
        <f>_xlfn.CONCAT( VLOOKUP(tbGemLevels[[#This Row],[Name]],tbGems[],MATCH("Prefix",tbGems[#Headers],0),FALSE),".",tbGemLevels[[#This Row],[Level]]," ",tbGemLevels[[#This Row],[Name]])</f>
        <v>6.12.9.9 Ancestral Protector</v>
      </c>
      <c r="C2837" s="2" t="s">
        <v>235</v>
      </c>
      <c r="D2837" s="3">
        <v>9</v>
      </c>
      <c r="E2837" s="3">
        <v>32</v>
      </c>
      <c r="F2837" s="3">
        <v>75</v>
      </c>
      <c r="G2837" s="3">
        <v>0</v>
      </c>
      <c r="H2837" s="3">
        <v>0</v>
      </c>
      <c r="I2837" s="20"/>
      <c r="J2837" s="4"/>
      <c r="K2837" s="42"/>
      <c r="L2837" s="42"/>
      <c r="M2837" s="3"/>
      <c r="N2837" s="3"/>
    </row>
    <row r="2838" spans="2:14" ht="32.1" customHeight="1" x14ac:dyDescent="0.25">
      <c r="B2838" s="44" t="str">
        <f>_xlfn.CONCAT( VLOOKUP(tbGemLevels[[#This Row],[Name]],tbGems[],MATCH("Prefix",tbGems[#Headers],0),FALSE),".",tbGemLevels[[#This Row],[Level]]," ",tbGemLevels[[#This Row],[Name]])</f>
        <v>6.12.9.10 Ancestral Protector</v>
      </c>
      <c r="C2838" s="2" t="s">
        <v>235</v>
      </c>
      <c r="D2838" s="3">
        <v>10</v>
      </c>
      <c r="E2838" s="3">
        <v>36</v>
      </c>
      <c r="F2838" s="3">
        <v>83</v>
      </c>
      <c r="G2838" s="3">
        <v>0</v>
      </c>
      <c r="H2838" s="3">
        <v>0</v>
      </c>
      <c r="I2838" s="20"/>
      <c r="J2838" s="4"/>
      <c r="K2838" s="42"/>
      <c r="L2838" s="42"/>
      <c r="M2838" s="3"/>
      <c r="N2838" s="3"/>
    </row>
    <row r="2839" spans="2:14" ht="32.1" customHeight="1" x14ac:dyDescent="0.25">
      <c r="B2839" s="44" t="str">
        <f>_xlfn.CONCAT( VLOOKUP(tbGemLevels[[#This Row],[Name]],tbGems[],MATCH("Prefix",tbGems[#Headers],0),FALSE),".",tbGemLevels[[#This Row],[Level]]," ",tbGemLevels[[#This Row],[Name]])</f>
        <v>6.12.9.11 Ancestral Protector</v>
      </c>
      <c r="C2839" s="2" t="s">
        <v>235</v>
      </c>
      <c r="D2839" s="3">
        <v>11</v>
      </c>
      <c r="E2839" s="3">
        <v>40</v>
      </c>
      <c r="F2839" s="3">
        <v>92</v>
      </c>
      <c r="G2839" s="3">
        <v>0</v>
      </c>
      <c r="H2839" s="3">
        <v>0</v>
      </c>
      <c r="I2839" s="20"/>
      <c r="J2839" s="4"/>
      <c r="K2839" s="42"/>
      <c r="L2839" s="42"/>
      <c r="M2839" s="3"/>
      <c r="N2839" s="3"/>
    </row>
    <row r="2840" spans="2:14" ht="32.1" customHeight="1" x14ac:dyDescent="0.25">
      <c r="B2840" s="44" t="str">
        <f>_xlfn.CONCAT( VLOOKUP(tbGemLevels[[#This Row],[Name]],tbGems[],MATCH("Prefix",tbGems[#Headers],0),FALSE),".",tbGemLevels[[#This Row],[Level]]," ",tbGemLevels[[#This Row],[Name]])</f>
        <v>6.12.9.12 Ancestral Protector</v>
      </c>
      <c r="C2840" s="2" t="s">
        <v>235</v>
      </c>
      <c r="D2840" s="3">
        <v>12</v>
      </c>
      <c r="E2840" s="3">
        <v>44</v>
      </c>
      <c r="F2840" s="3">
        <v>100</v>
      </c>
      <c r="G2840" s="3">
        <v>0</v>
      </c>
      <c r="H2840" s="3">
        <v>0</v>
      </c>
      <c r="I2840" s="20"/>
      <c r="J2840" s="4"/>
      <c r="K2840" s="42"/>
      <c r="L2840" s="42"/>
      <c r="M2840" s="3"/>
      <c r="N2840" s="3"/>
    </row>
    <row r="2841" spans="2:14" ht="32.1" customHeight="1" x14ac:dyDescent="0.25">
      <c r="B2841" s="44" t="str">
        <f>_xlfn.CONCAT( VLOOKUP(tbGemLevels[[#This Row],[Name]],tbGems[],MATCH("Prefix",tbGems[#Headers],0),FALSE),".",tbGemLevels[[#This Row],[Level]]," ",tbGemLevels[[#This Row],[Name]])</f>
        <v>6.12.9.13 Ancestral Protector</v>
      </c>
      <c r="C2841" s="2" t="s">
        <v>235</v>
      </c>
      <c r="D2841" s="3">
        <v>13</v>
      </c>
      <c r="E2841" s="3">
        <v>48</v>
      </c>
      <c r="F2841" s="3">
        <v>109</v>
      </c>
      <c r="G2841" s="3">
        <v>0</v>
      </c>
      <c r="H2841" s="3">
        <v>0</v>
      </c>
      <c r="I2841" s="20"/>
      <c r="J2841" s="4"/>
      <c r="K2841" s="42"/>
      <c r="L2841" s="42"/>
      <c r="M2841" s="3"/>
      <c r="N2841" s="3"/>
    </row>
    <row r="2842" spans="2:14" ht="32.1" customHeight="1" x14ac:dyDescent="0.25">
      <c r="B2842" s="44" t="str">
        <f>_xlfn.CONCAT( VLOOKUP(tbGemLevels[[#This Row],[Name]],tbGems[],MATCH("Prefix",tbGems[#Headers],0),FALSE),".",tbGemLevels[[#This Row],[Level]]," ",tbGemLevels[[#This Row],[Name]])</f>
        <v>6.12.9.14 Ancestral Protector</v>
      </c>
      <c r="C2842" s="2" t="s">
        <v>235</v>
      </c>
      <c r="D2842" s="3">
        <v>14</v>
      </c>
      <c r="E2842" s="3">
        <v>52</v>
      </c>
      <c r="F2842" s="3">
        <v>117</v>
      </c>
      <c r="G2842" s="3">
        <v>0</v>
      </c>
      <c r="H2842" s="3">
        <v>0</v>
      </c>
      <c r="I2842" s="20"/>
      <c r="J2842" s="4"/>
      <c r="K2842" s="42"/>
      <c r="L2842" s="42"/>
      <c r="M2842" s="3"/>
      <c r="N2842" s="3"/>
    </row>
    <row r="2843" spans="2:14" ht="32.1" customHeight="1" x14ac:dyDescent="0.25">
      <c r="B2843" s="44" t="str">
        <f>_xlfn.CONCAT( VLOOKUP(tbGemLevels[[#This Row],[Name]],tbGems[],MATCH("Prefix",tbGems[#Headers],0),FALSE),".",tbGemLevels[[#This Row],[Level]]," ",tbGemLevels[[#This Row],[Name]])</f>
        <v>6.12.9.15 Ancestral Protector</v>
      </c>
      <c r="C2843" s="2" t="s">
        <v>235</v>
      </c>
      <c r="D2843" s="3">
        <v>15</v>
      </c>
      <c r="E2843" s="3">
        <v>55</v>
      </c>
      <c r="F2843" s="3">
        <v>123</v>
      </c>
      <c r="G2843" s="3">
        <v>0</v>
      </c>
      <c r="H2843" s="3">
        <v>0</v>
      </c>
      <c r="I2843" s="20"/>
      <c r="J2843" s="4"/>
      <c r="K2843" s="42"/>
      <c r="L2843" s="42"/>
      <c r="M2843" s="3"/>
      <c r="N2843" s="3"/>
    </row>
    <row r="2844" spans="2:14" ht="32.1" customHeight="1" x14ac:dyDescent="0.25">
      <c r="B2844" s="44" t="str">
        <f>_xlfn.CONCAT( VLOOKUP(tbGemLevels[[#This Row],[Name]],tbGems[],MATCH("Prefix",tbGems[#Headers],0),FALSE),".",tbGemLevels[[#This Row],[Level]]," ",tbGemLevels[[#This Row],[Name]])</f>
        <v>6.12.9.16 Ancestral Protector</v>
      </c>
      <c r="C2844" s="2" t="s">
        <v>235</v>
      </c>
      <c r="D2844" s="3">
        <v>16</v>
      </c>
      <c r="E2844" s="3">
        <v>58</v>
      </c>
      <c r="F2844" s="3">
        <v>130</v>
      </c>
      <c r="G2844" s="3">
        <v>0</v>
      </c>
      <c r="H2844" s="3">
        <v>0</v>
      </c>
      <c r="I2844" s="20"/>
      <c r="J2844" s="4"/>
      <c r="K2844" s="42"/>
      <c r="L2844" s="42"/>
      <c r="M2844" s="3"/>
      <c r="N2844" s="3"/>
    </row>
    <row r="2845" spans="2:14" ht="32.1" customHeight="1" x14ac:dyDescent="0.25">
      <c r="B2845" s="44" t="str">
        <f>_xlfn.CONCAT( VLOOKUP(tbGemLevels[[#This Row],[Name]],tbGems[],MATCH("Prefix",tbGems[#Headers],0),FALSE),".",tbGemLevels[[#This Row],[Level]]," ",tbGemLevels[[#This Row],[Name]])</f>
        <v>6.12.9.17 Ancestral Protector</v>
      </c>
      <c r="C2845" s="2" t="s">
        <v>235</v>
      </c>
      <c r="D2845" s="3">
        <v>17</v>
      </c>
      <c r="E2845" s="3">
        <v>61</v>
      </c>
      <c r="F2845" s="3">
        <v>136</v>
      </c>
      <c r="G2845" s="3">
        <v>0</v>
      </c>
      <c r="H2845" s="3">
        <v>0</v>
      </c>
      <c r="I2845" s="20"/>
      <c r="J2845" s="4"/>
      <c r="K2845" s="42"/>
      <c r="L2845" s="42"/>
      <c r="M2845" s="3"/>
      <c r="N2845" s="3"/>
    </row>
    <row r="2846" spans="2:14" ht="32.1" customHeight="1" x14ac:dyDescent="0.25">
      <c r="B2846" s="44" t="str">
        <f>_xlfn.CONCAT( VLOOKUP(tbGemLevels[[#This Row],[Name]],tbGems[],MATCH("Prefix",tbGems[#Headers],0),FALSE),".",tbGemLevels[[#This Row],[Level]]," ",tbGemLevels[[#This Row],[Name]])</f>
        <v>6.12.9.18 Ancestral Protector</v>
      </c>
      <c r="C2846" s="2" t="s">
        <v>235</v>
      </c>
      <c r="D2846" s="3">
        <v>18</v>
      </c>
      <c r="E2846" s="3">
        <v>64</v>
      </c>
      <c r="F2846" s="3">
        <v>142</v>
      </c>
      <c r="G2846" s="3">
        <v>0</v>
      </c>
      <c r="H2846" s="3">
        <v>0</v>
      </c>
      <c r="I2846" s="20"/>
      <c r="J2846" s="4"/>
      <c r="K2846" s="42"/>
      <c r="L2846" s="42"/>
      <c r="M2846" s="3"/>
      <c r="N2846" s="3"/>
    </row>
    <row r="2847" spans="2:14" ht="32.1" customHeight="1" x14ac:dyDescent="0.25">
      <c r="B2847" s="44" t="str">
        <f>_xlfn.CONCAT( VLOOKUP(tbGemLevels[[#This Row],[Name]],tbGems[],MATCH("Prefix",tbGems[#Headers],0),FALSE),".",tbGemLevels[[#This Row],[Level]]," ",tbGemLevels[[#This Row],[Name]])</f>
        <v>6.12.9.19 Ancestral Protector</v>
      </c>
      <c r="C2847" s="2" t="s">
        <v>235</v>
      </c>
      <c r="D2847" s="3">
        <v>19</v>
      </c>
      <c r="E2847" s="3">
        <v>67</v>
      </c>
      <c r="F2847" s="3">
        <v>148</v>
      </c>
      <c r="G2847" s="3">
        <v>0</v>
      </c>
      <c r="H2847" s="3">
        <v>0</v>
      </c>
      <c r="I2847" s="20"/>
      <c r="J2847" s="4"/>
      <c r="K2847" s="42"/>
      <c r="L2847" s="42"/>
      <c r="M2847" s="3"/>
      <c r="N2847" s="3"/>
    </row>
    <row r="2848" spans="2:14" ht="32.1" customHeight="1" x14ac:dyDescent="0.25">
      <c r="B2848" s="44" t="str">
        <f>_xlfn.CONCAT( VLOOKUP(tbGemLevels[[#This Row],[Name]],tbGems[],MATCH("Prefix",tbGems[#Headers],0),FALSE),".",tbGemLevels[[#This Row],[Level]]," ",tbGemLevels[[#This Row],[Name]])</f>
        <v>6.12.9.20 Ancestral Protector</v>
      </c>
      <c r="C2848" s="2" t="s">
        <v>235</v>
      </c>
      <c r="D2848" s="3">
        <v>20</v>
      </c>
      <c r="E2848" s="3">
        <v>70</v>
      </c>
      <c r="F2848" s="3">
        <v>155</v>
      </c>
      <c r="G2848" s="3">
        <v>0</v>
      </c>
      <c r="H2848" s="3">
        <v>0</v>
      </c>
      <c r="I2848" s="20"/>
      <c r="J2848" s="4"/>
      <c r="K2848" s="42"/>
      <c r="L2848" s="42"/>
      <c r="M2848" s="3"/>
      <c r="N2848" s="3"/>
    </row>
    <row r="2849" spans="2:14" ht="32.1" customHeight="1" x14ac:dyDescent="0.25">
      <c r="B2849" s="44" t="str">
        <f>_xlfn.CONCAT( VLOOKUP(tbGemLevels[[#This Row],[Name]],tbGems[],MATCH("Prefix",tbGems[#Headers],0),FALSE),".",tbGemLevels[[#This Row],[Level]]," ",tbGemLevels[[#This Row],[Name]])</f>
        <v>6.12.9.21 Ancestral Protector</v>
      </c>
      <c r="C2849" s="2" t="s">
        <v>235</v>
      </c>
      <c r="D2849" s="3">
        <v>21</v>
      </c>
      <c r="E2849" s="3">
        <v>72</v>
      </c>
      <c r="F2849" s="3">
        <v>159</v>
      </c>
      <c r="G2849" s="3">
        <v>0</v>
      </c>
      <c r="H2849" s="3">
        <v>0</v>
      </c>
      <c r="I2849" s="20"/>
      <c r="J2849" s="4"/>
      <c r="K2849" s="3"/>
      <c r="L2849" s="3"/>
      <c r="M2849" s="3"/>
      <c r="N2849" s="3"/>
    </row>
    <row r="2850" spans="2:14" ht="32.1" customHeight="1" x14ac:dyDescent="0.25">
      <c r="B2850" s="44" t="str">
        <f>_xlfn.CONCAT( VLOOKUP(tbGemLevels[[#This Row],[Name]],tbGems[],MATCH("Prefix",tbGems[#Headers],0),FALSE),".",tbGemLevels[[#This Row],[Level]]," ",tbGemLevels[[#This Row],[Name]])</f>
        <v>6.12.9.22 Ancestral Protector</v>
      </c>
      <c r="C2850" s="2" t="s">
        <v>235</v>
      </c>
      <c r="D2850" s="3">
        <v>22</v>
      </c>
      <c r="E2850" s="3">
        <v>74</v>
      </c>
      <c r="F2850" s="3" t="s">
        <v>269</v>
      </c>
      <c r="G2850" s="3">
        <v>0</v>
      </c>
      <c r="H2850" s="3">
        <v>0</v>
      </c>
      <c r="I2850" s="20"/>
      <c r="J2850" s="4"/>
      <c r="K2850" s="3"/>
      <c r="L2850" s="3"/>
      <c r="M2850" s="3"/>
      <c r="N2850" s="3"/>
    </row>
    <row r="2851" spans="2:14" ht="32.1" customHeight="1" x14ac:dyDescent="0.25">
      <c r="B2851" s="44" t="str">
        <f>_xlfn.CONCAT( VLOOKUP(tbGemLevels[[#This Row],[Name]],tbGems[],MATCH("Prefix",tbGems[#Headers],0),FALSE),".",tbGemLevels[[#This Row],[Level]]," ",tbGemLevels[[#This Row],[Name]])</f>
        <v>6.12.9.23 Ancestral Protector</v>
      </c>
      <c r="C2851" s="2" t="s">
        <v>235</v>
      </c>
      <c r="D2851" s="3">
        <v>23</v>
      </c>
      <c r="E2851" s="3">
        <v>76</v>
      </c>
      <c r="F2851" s="3" t="s">
        <v>269</v>
      </c>
      <c r="G2851" s="3">
        <v>0</v>
      </c>
      <c r="H2851" s="3">
        <v>0</v>
      </c>
      <c r="I2851" s="20"/>
      <c r="J2851" s="4"/>
      <c r="K2851" s="3"/>
      <c r="L2851" s="3"/>
      <c r="M2851" s="3"/>
      <c r="N2851" s="3"/>
    </row>
    <row r="2852" spans="2:14" ht="32.1" customHeight="1" x14ac:dyDescent="0.25">
      <c r="B2852" s="44" t="str">
        <f>_xlfn.CONCAT( VLOOKUP(tbGemLevels[[#This Row],[Name]],tbGems[],MATCH("Prefix",tbGems[#Headers],0),FALSE),".",tbGemLevels[[#This Row],[Level]]," ",tbGemLevels[[#This Row],[Name]])</f>
        <v>6.12.9.24 Ancestral Protector</v>
      </c>
      <c r="C2852" s="2" t="s">
        <v>235</v>
      </c>
      <c r="D2852" s="3">
        <v>24</v>
      </c>
      <c r="E2852" s="3">
        <v>78</v>
      </c>
      <c r="F2852" s="3" t="s">
        <v>269</v>
      </c>
      <c r="G2852" s="3">
        <v>0</v>
      </c>
      <c r="H2852" s="3">
        <v>0</v>
      </c>
      <c r="I2852" s="20"/>
      <c r="J2852" s="4"/>
      <c r="K2852" s="3"/>
      <c r="L2852" s="3"/>
      <c r="M2852" s="3"/>
      <c r="N2852" s="3"/>
    </row>
    <row r="2853" spans="2:14" ht="32.1" customHeight="1" x14ac:dyDescent="0.25">
      <c r="B2853" s="44" t="str">
        <f>_xlfn.CONCAT( VLOOKUP(tbGemLevels[[#This Row],[Name]],tbGems[],MATCH("Prefix",tbGems[#Headers],0),FALSE),".",tbGemLevels[[#This Row],[Level]]," ",tbGemLevels[[#This Row],[Name]])</f>
        <v>6.12.9.25 Ancestral Protector</v>
      </c>
      <c r="C2853" s="2" t="s">
        <v>235</v>
      </c>
      <c r="D2853" s="3">
        <v>25</v>
      </c>
      <c r="E2853" s="3">
        <v>80</v>
      </c>
      <c r="F2853" s="3" t="s">
        <v>269</v>
      </c>
      <c r="G2853" s="3">
        <v>0</v>
      </c>
      <c r="H2853" s="3">
        <v>0</v>
      </c>
      <c r="I2853" s="20"/>
      <c r="J2853" s="4"/>
      <c r="K2853" s="3"/>
      <c r="L2853" s="3"/>
      <c r="M2853" s="3"/>
      <c r="N2853" s="3"/>
    </row>
    <row r="2854" spans="2:14" ht="32.1" customHeight="1" x14ac:dyDescent="0.25">
      <c r="B2854" s="44" t="str">
        <f>_xlfn.CONCAT( VLOOKUP(tbGemLevels[[#This Row],[Name]],tbGems[],MATCH("Prefix",tbGems[#Headers],0),FALSE),".",tbGemLevels[[#This Row],[Level]]," ",tbGemLevels[[#This Row],[Name]])</f>
        <v>6.12.9.26 Ancestral Protector</v>
      </c>
      <c r="C2854" s="2" t="s">
        <v>235</v>
      </c>
      <c r="D2854" s="3">
        <v>26</v>
      </c>
      <c r="E2854" s="3">
        <v>82</v>
      </c>
      <c r="F2854" s="3" t="s">
        <v>269</v>
      </c>
      <c r="G2854" s="3">
        <v>0</v>
      </c>
      <c r="H2854" s="3">
        <v>0</v>
      </c>
      <c r="I2854" s="20"/>
      <c r="J2854" s="4"/>
      <c r="K2854" s="3"/>
      <c r="L2854" s="3"/>
      <c r="M2854" s="3"/>
      <c r="N2854" s="3"/>
    </row>
    <row r="2855" spans="2:14" ht="32.1" customHeight="1" x14ac:dyDescent="0.25">
      <c r="B2855" s="44" t="str">
        <f>_xlfn.CONCAT( VLOOKUP(tbGemLevels[[#This Row],[Name]],tbGems[],MATCH("Prefix",tbGems[#Headers],0),FALSE),".",tbGemLevels[[#This Row],[Level]]," ",tbGemLevels[[#This Row],[Name]])</f>
        <v>6.12.9.27 Ancestral Protector</v>
      </c>
      <c r="C2855" s="2" t="s">
        <v>235</v>
      </c>
      <c r="D2855" s="3">
        <v>27</v>
      </c>
      <c r="E2855" s="3">
        <v>84</v>
      </c>
      <c r="F2855" s="3" t="s">
        <v>269</v>
      </c>
      <c r="G2855" s="3">
        <v>0</v>
      </c>
      <c r="H2855" s="3">
        <v>0</v>
      </c>
      <c r="I2855" s="20"/>
      <c r="J2855" s="4"/>
      <c r="K2855" s="3"/>
      <c r="L2855" s="3"/>
      <c r="M2855" s="3"/>
      <c r="N2855" s="3"/>
    </row>
    <row r="2856" spans="2:14" ht="32.1" customHeight="1" x14ac:dyDescent="0.25">
      <c r="B2856" s="44" t="str">
        <f>_xlfn.CONCAT( VLOOKUP(tbGemLevels[[#This Row],[Name]],tbGems[],MATCH("Prefix",tbGems[#Headers],0),FALSE),".",tbGemLevels[[#This Row],[Level]]," ",tbGemLevels[[#This Row],[Name]])</f>
        <v>6.12.9.28 Ancestral Protector</v>
      </c>
      <c r="C2856" s="2" t="s">
        <v>235</v>
      </c>
      <c r="D2856" s="3">
        <v>28</v>
      </c>
      <c r="E2856" s="3">
        <v>86</v>
      </c>
      <c r="F2856" s="3" t="s">
        <v>269</v>
      </c>
      <c r="G2856" s="3">
        <v>0</v>
      </c>
      <c r="H2856" s="3">
        <v>0</v>
      </c>
      <c r="I2856" s="20"/>
      <c r="J2856" s="4"/>
      <c r="K2856" s="3"/>
      <c r="L2856" s="3"/>
      <c r="M2856" s="3"/>
      <c r="N2856" s="3"/>
    </row>
    <row r="2857" spans="2:14" ht="32.1" customHeight="1" x14ac:dyDescent="0.25">
      <c r="B2857" s="44" t="str">
        <f>_xlfn.CONCAT( VLOOKUP(tbGemLevels[[#This Row],[Name]],tbGems[],MATCH("Prefix",tbGems[#Headers],0),FALSE),".",tbGemLevels[[#This Row],[Level]]," ",tbGemLevels[[#This Row],[Name]])</f>
        <v>6.12.9.29 Ancestral Protector</v>
      </c>
      <c r="C2857" s="2" t="s">
        <v>235</v>
      </c>
      <c r="D2857" s="3">
        <v>29</v>
      </c>
      <c r="E2857" s="3">
        <v>88</v>
      </c>
      <c r="F2857" s="3" t="s">
        <v>269</v>
      </c>
      <c r="G2857" s="3">
        <v>0</v>
      </c>
      <c r="H2857" s="3">
        <v>0</v>
      </c>
      <c r="I2857" s="20"/>
      <c r="J2857" s="4"/>
      <c r="K2857" s="3"/>
      <c r="L2857" s="3"/>
      <c r="M2857" s="3"/>
      <c r="N2857" s="3"/>
    </row>
    <row r="2858" spans="2:14" ht="32.1" customHeight="1" x14ac:dyDescent="0.25">
      <c r="B2858" s="44" t="str">
        <f>_xlfn.CONCAT( VLOOKUP(tbGemLevels[[#This Row],[Name]],tbGems[],MATCH("Prefix",tbGems[#Headers],0),FALSE),".",tbGemLevels[[#This Row],[Level]]," ",tbGemLevels[[#This Row],[Name]])</f>
        <v>6.12.9.30 Ancestral Protector</v>
      </c>
      <c r="C2858" s="2" t="s">
        <v>235</v>
      </c>
      <c r="D2858" s="3">
        <v>30</v>
      </c>
      <c r="E2858" s="3">
        <v>90</v>
      </c>
      <c r="F2858" s="3" t="s">
        <v>269</v>
      </c>
      <c r="G2858" s="3">
        <v>0</v>
      </c>
      <c r="H2858" s="3">
        <v>0</v>
      </c>
      <c r="I2858" s="20"/>
      <c r="J2858" s="4"/>
      <c r="K2858" s="3"/>
      <c r="L2858" s="3"/>
      <c r="M2858" s="3"/>
      <c r="N2858" s="3"/>
    </row>
    <row r="2859" spans="2:14" ht="32.1" customHeight="1" x14ac:dyDescent="0.25">
      <c r="B2859" s="44" t="str">
        <f>_xlfn.CONCAT( VLOOKUP(tbGemLevels[[#This Row],[Name]],tbGems[],MATCH("Prefix",tbGems[#Headers],0),FALSE),".",tbGemLevels[[#This Row],[Level]]," ",tbGemLevels[[#This Row],[Name]])</f>
        <v>6.12.9.31 Ancestral Protector</v>
      </c>
      <c r="C2859" s="2" t="s">
        <v>235</v>
      </c>
      <c r="D2859" s="3">
        <v>31</v>
      </c>
      <c r="E2859" s="3">
        <v>91</v>
      </c>
      <c r="F2859" s="3" t="s">
        <v>269</v>
      </c>
      <c r="G2859" s="3">
        <v>0</v>
      </c>
      <c r="H2859" s="3">
        <v>0</v>
      </c>
      <c r="I2859" s="20"/>
      <c r="J2859" s="4"/>
      <c r="K2859" s="3"/>
      <c r="L2859" s="3"/>
      <c r="M2859" s="3"/>
      <c r="N2859" s="3"/>
    </row>
    <row r="2860" spans="2:14" ht="32.1" customHeight="1" x14ac:dyDescent="0.25">
      <c r="B2860" s="44" t="str">
        <f>_xlfn.CONCAT( VLOOKUP(tbGemLevels[[#This Row],[Name]],tbGems[],MATCH("Prefix",tbGems[#Headers],0),FALSE),".",tbGemLevels[[#This Row],[Level]]," ",tbGemLevels[[#This Row],[Name]])</f>
        <v>6.12.9.32 Ancestral Protector</v>
      </c>
      <c r="C2860" s="2" t="s">
        <v>235</v>
      </c>
      <c r="D2860" s="3">
        <v>32</v>
      </c>
      <c r="E2860" s="3">
        <v>92</v>
      </c>
      <c r="F2860" s="3" t="s">
        <v>269</v>
      </c>
      <c r="G2860" s="3">
        <v>0</v>
      </c>
      <c r="H2860" s="3">
        <v>0</v>
      </c>
      <c r="I2860" s="20"/>
      <c r="J2860" s="4"/>
      <c r="K2860" s="3"/>
      <c r="L2860" s="3"/>
      <c r="M2860" s="3"/>
      <c r="N2860" s="3"/>
    </row>
    <row r="2861" spans="2:14" ht="32.1" customHeight="1" x14ac:dyDescent="0.25">
      <c r="B2861" s="44" t="str">
        <f>_xlfn.CONCAT( VLOOKUP(tbGemLevels[[#This Row],[Name]],tbGems[],MATCH("Prefix",tbGems[#Headers],0),FALSE),".",tbGemLevels[[#This Row],[Level]]," ",tbGemLevels[[#This Row],[Name]])</f>
        <v>6.12.9.33 Ancestral Protector</v>
      </c>
      <c r="C2861" s="2" t="s">
        <v>235</v>
      </c>
      <c r="D2861" s="3">
        <v>33</v>
      </c>
      <c r="E2861" s="3">
        <v>93</v>
      </c>
      <c r="F2861" s="3" t="s">
        <v>269</v>
      </c>
      <c r="G2861" s="3">
        <v>0</v>
      </c>
      <c r="H2861" s="3">
        <v>0</v>
      </c>
      <c r="I2861" s="20"/>
      <c r="J2861" s="4"/>
      <c r="K2861" s="3"/>
      <c r="L2861" s="3"/>
      <c r="M2861" s="3"/>
      <c r="N2861" s="3"/>
    </row>
    <row r="2862" spans="2:14" ht="32.1" customHeight="1" x14ac:dyDescent="0.25">
      <c r="B2862" s="44" t="str">
        <f>_xlfn.CONCAT( VLOOKUP(tbGemLevels[[#This Row],[Name]],tbGems[],MATCH("Prefix",tbGems[#Headers],0),FALSE),".",tbGemLevels[[#This Row],[Level]]," ",tbGemLevels[[#This Row],[Name]])</f>
        <v>6.12.9.34 Ancestral Protector</v>
      </c>
      <c r="C2862" s="2" t="s">
        <v>235</v>
      </c>
      <c r="D2862" s="3">
        <v>34</v>
      </c>
      <c r="E2862" s="3">
        <v>94</v>
      </c>
      <c r="F2862" s="3" t="s">
        <v>269</v>
      </c>
      <c r="G2862" s="3">
        <v>0</v>
      </c>
      <c r="H2862" s="3">
        <v>0</v>
      </c>
      <c r="I2862" s="20"/>
      <c r="J2862" s="4"/>
      <c r="K2862" s="3"/>
      <c r="L2862" s="3"/>
      <c r="M2862" s="3"/>
      <c r="N2862" s="3"/>
    </row>
    <row r="2863" spans="2:14" ht="32.1" customHeight="1" x14ac:dyDescent="0.25">
      <c r="B2863" s="44" t="str">
        <f>_xlfn.CONCAT( VLOOKUP(tbGemLevels[[#This Row],[Name]],tbGems[],MATCH("Prefix",tbGems[#Headers],0),FALSE),".",tbGemLevels[[#This Row],[Level]]," ",tbGemLevels[[#This Row],[Name]])</f>
        <v>6.12.9.35 Ancestral Protector</v>
      </c>
      <c r="C2863" s="2" t="s">
        <v>235</v>
      </c>
      <c r="D2863" s="3">
        <v>35</v>
      </c>
      <c r="E2863" s="3">
        <v>95</v>
      </c>
      <c r="F2863" s="3" t="s">
        <v>269</v>
      </c>
      <c r="G2863" s="3">
        <v>0</v>
      </c>
      <c r="H2863" s="3">
        <v>0</v>
      </c>
      <c r="I2863" s="20"/>
      <c r="J2863" s="4"/>
      <c r="K2863" s="3"/>
      <c r="L2863" s="3"/>
      <c r="M2863" s="3"/>
      <c r="N2863" s="3"/>
    </row>
    <row r="2864" spans="2:14" ht="32.1" customHeight="1" x14ac:dyDescent="0.25">
      <c r="B2864" s="44" t="str">
        <f>_xlfn.CONCAT( VLOOKUP(tbGemLevels[[#This Row],[Name]],tbGems[],MATCH("Prefix",tbGems[#Headers],0),FALSE),".",tbGemLevels[[#This Row],[Level]]," ",tbGemLevels[[#This Row],[Name]])</f>
        <v>6.12.9.36 Ancestral Protector</v>
      </c>
      <c r="C2864" s="2" t="s">
        <v>235</v>
      </c>
      <c r="D2864" s="3">
        <v>36</v>
      </c>
      <c r="E2864" s="3">
        <v>96</v>
      </c>
      <c r="F2864" s="3" t="s">
        <v>269</v>
      </c>
      <c r="G2864" s="3">
        <v>0</v>
      </c>
      <c r="H2864" s="3">
        <v>0</v>
      </c>
      <c r="I2864" s="20"/>
      <c r="J2864" s="4"/>
      <c r="K2864" s="3"/>
      <c r="L2864" s="3"/>
      <c r="M2864" s="3"/>
      <c r="N2864" s="3"/>
    </row>
    <row r="2865" spans="2:14" ht="32.1" customHeight="1" x14ac:dyDescent="0.25">
      <c r="B2865" s="44" t="str">
        <f>_xlfn.CONCAT( VLOOKUP(tbGemLevels[[#This Row],[Name]],tbGems[],MATCH("Prefix",tbGems[#Headers],0),FALSE),".",tbGemLevels[[#This Row],[Level]]," ",tbGemLevels[[#This Row],[Name]])</f>
        <v>6.12.9.37 Ancestral Protector</v>
      </c>
      <c r="C2865" s="2" t="s">
        <v>235</v>
      </c>
      <c r="D2865" s="3">
        <v>37</v>
      </c>
      <c r="E2865" s="3">
        <v>97</v>
      </c>
      <c r="F2865" s="3" t="s">
        <v>269</v>
      </c>
      <c r="G2865" s="3">
        <v>0</v>
      </c>
      <c r="H2865" s="3">
        <v>0</v>
      </c>
      <c r="I2865" s="20"/>
      <c r="J2865" s="4"/>
      <c r="K2865" s="3"/>
      <c r="L2865" s="3"/>
      <c r="M2865" s="3"/>
      <c r="N2865" s="3"/>
    </row>
    <row r="2866" spans="2:14" ht="32.1" customHeight="1" x14ac:dyDescent="0.25">
      <c r="B2866" s="44" t="str">
        <f>_xlfn.CONCAT( VLOOKUP(tbGemLevels[[#This Row],[Name]],tbGems[],MATCH("Prefix",tbGems[#Headers],0),FALSE),".",tbGemLevels[[#This Row],[Level]]," ",tbGemLevels[[#This Row],[Name]])</f>
        <v>6.12.9.38 Ancestral Protector</v>
      </c>
      <c r="C2866" s="2" t="s">
        <v>235</v>
      </c>
      <c r="D2866" s="3">
        <v>38</v>
      </c>
      <c r="E2866" s="3">
        <v>98</v>
      </c>
      <c r="F2866" s="3" t="s">
        <v>269</v>
      </c>
      <c r="G2866" s="3">
        <v>0</v>
      </c>
      <c r="H2866" s="3">
        <v>0</v>
      </c>
      <c r="I2866" s="20"/>
      <c r="J2866" s="4"/>
      <c r="K2866" s="3"/>
      <c r="L2866" s="3"/>
      <c r="M2866" s="3"/>
      <c r="N2866" s="3"/>
    </row>
    <row r="2867" spans="2:14" ht="32.1" customHeight="1" x14ac:dyDescent="0.25">
      <c r="B2867" s="44" t="str">
        <f>_xlfn.CONCAT( VLOOKUP(tbGemLevels[[#This Row],[Name]],tbGems[],MATCH("Prefix",tbGems[#Headers],0),FALSE),".",tbGemLevels[[#This Row],[Level]]," ",tbGemLevels[[#This Row],[Name]])</f>
        <v>6.12.9.39 Ancestral Protector</v>
      </c>
      <c r="C2867" s="2" t="s">
        <v>235</v>
      </c>
      <c r="D2867" s="3">
        <v>39</v>
      </c>
      <c r="E2867" s="3">
        <v>99</v>
      </c>
      <c r="F2867" s="3" t="s">
        <v>269</v>
      </c>
      <c r="G2867" s="3">
        <v>0</v>
      </c>
      <c r="H2867" s="3">
        <v>0</v>
      </c>
      <c r="I2867" s="20"/>
      <c r="J2867" s="4"/>
      <c r="K2867" s="3"/>
      <c r="L2867" s="3"/>
      <c r="M2867" s="3"/>
      <c r="N2867" s="3"/>
    </row>
    <row r="2868" spans="2:14" ht="32.1" customHeight="1" x14ac:dyDescent="0.25">
      <c r="B2868" s="44" t="str">
        <f>_xlfn.CONCAT( VLOOKUP(tbGemLevels[[#This Row],[Name]],tbGems[],MATCH("Prefix",tbGems[#Headers],0),FALSE),".",tbGemLevels[[#This Row],[Level]]," ",tbGemLevels[[#This Row],[Name]])</f>
        <v>6.12.9.40 Ancestral Protector</v>
      </c>
      <c r="C2868" s="2" t="s">
        <v>235</v>
      </c>
      <c r="D2868" s="3">
        <v>40</v>
      </c>
      <c r="E2868" s="3">
        <v>100</v>
      </c>
      <c r="F2868" s="3" t="s">
        <v>269</v>
      </c>
      <c r="G2868" s="3">
        <v>0</v>
      </c>
      <c r="H2868" s="3">
        <v>0</v>
      </c>
      <c r="I2868" s="20"/>
      <c r="J2868" s="4"/>
      <c r="K2868" s="3"/>
      <c r="L2868" s="3"/>
      <c r="M2868" s="3"/>
      <c r="N2868" s="3"/>
    </row>
    <row r="2869" spans="2:14" ht="32.1" customHeight="1" x14ac:dyDescent="0.25">
      <c r="B2869" s="44" t="str">
        <f>_xlfn.CONCAT( VLOOKUP(tbGemLevels[[#This Row],[Name]],tbGems[],MATCH("Prefix",tbGems[#Headers],0),FALSE),".",tbGemLevels[[#This Row],[Level]]," ",tbGemLevels[[#This Row],[Name]])</f>
        <v>6.12.87.1 Brutality Support</v>
      </c>
      <c r="C2869" s="2" t="s">
        <v>242</v>
      </c>
      <c r="D2869" s="3">
        <v>1</v>
      </c>
      <c r="E2869" s="3">
        <v>38</v>
      </c>
      <c r="F2869" s="3">
        <v>63</v>
      </c>
      <c r="G2869" s="3">
        <v>0</v>
      </c>
      <c r="H2869" s="3">
        <v>0</v>
      </c>
      <c r="J2869" s="4"/>
      <c r="K2869" s="3"/>
      <c r="L2869" s="3"/>
      <c r="M2869" s="3"/>
      <c r="N2869" s="3"/>
    </row>
    <row r="2870" spans="2:14" ht="32.1" customHeight="1" x14ac:dyDescent="0.25">
      <c r="B2870" s="44" t="str">
        <f>_xlfn.CONCAT( VLOOKUP(tbGemLevels[[#This Row],[Name]],tbGems[],MATCH("Prefix",tbGems[#Headers],0),FALSE),".",tbGemLevels[[#This Row],[Level]]," ",tbGemLevels[[#This Row],[Name]])</f>
        <v>6.12.87.2 Brutality Support</v>
      </c>
      <c r="C2870" s="2" t="s">
        <v>242</v>
      </c>
      <c r="D2870" s="3">
        <v>2</v>
      </c>
      <c r="E2870" s="3">
        <v>40</v>
      </c>
      <c r="F2870" s="3">
        <v>66</v>
      </c>
      <c r="G2870" s="3">
        <v>0</v>
      </c>
      <c r="H2870" s="3">
        <v>0</v>
      </c>
      <c r="I2870" s="42"/>
      <c r="J2870" s="4"/>
      <c r="K2870" s="3"/>
      <c r="L2870" s="3"/>
      <c r="M2870" s="3"/>
      <c r="N2870" s="3"/>
    </row>
    <row r="2871" spans="2:14" ht="32.1" customHeight="1" x14ac:dyDescent="0.25">
      <c r="B2871" s="44" t="str">
        <f>_xlfn.CONCAT( VLOOKUP(tbGemLevels[[#This Row],[Name]],tbGems[],MATCH("Prefix",tbGems[#Headers],0),FALSE),".",tbGemLevels[[#This Row],[Level]]," ",tbGemLevels[[#This Row],[Name]])</f>
        <v>6.12.87.3 Brutality Support</v>
      </c>
      <c r="C2871" s="2" t="s">
        <v>242</v>
      </c>
      <c r="D2871" s="3">
        <v>3</v>
      </c>
      <c r="E2871" s="3">
        <v>42</v>
      </c>
      <c r="F2871" s="3">
        <v>69</v>
      </c>
      <c r="G2871" s="3">
        <v>0</v>
      </c>
      <c r="H2871" s="3">
        <v>0</v>
      </c>
      <c r="I2871" s="42"/>
      <c r="J2871" s="4"/>
      <c r="K2871" s="3"/>
      <c r="L2871" s="3"/>
      <c r="M2871" s="3"/>
      <c r="N2871" s="3"/>
    </row>
    <row r="2872" spans="2:14" ht="32.1" customHeight="1" x14ac:dyDescent="0.25">
      <c r="B2872" s="44" t="str">
        <f>_xlfn.CONCAT( VLOOKUP(tbGemLevels[[#This Row],[Name]],tbGems[],MATCH("Prefix",tbGems[#Headers],0),FALSE),".",tbGemLevels[[#This Row],[Level]]," ",tbGemLevels[[#This Row],[Name]])</f>
        <v>6.12.87.4 Brutality Support</v>
      </c>
      <c r="C2872" s="2" t="s">
        <v>242</v>
      </c>
      <c r="D2872" s="3">
        <v>4</v>
      </c>
      <c r="E2872" s="3">
        <v>44</v>
      </c>
      <c r="F2872" s="3">
        <v>72</v>
      </c>
      <c r="G2872" s="3">
        <v>0</v>
      </c>
      <c r="H2872" s="3">
        <v>0</v>
      </c>
      <c r="I2872" s="42"/>
      <c r="J2872" s="4"/>
      <c r="K2872" s="3"/>
      <c r="L2872" s="3"/>
      <c r="M2872" s="3"/>
      <c r="N2872" s="3"/>
    </row>
    <row r="2873" spans="2:14" ht="32.1" customHeight="1" x14ac:dyDescent="0.25">
      <c r="B2873" s="44" t="str">
        <f>_xlfn.CONCAT( VLOOKUP(tbGemLevels[[#This Row],[Name]],tbGems[],MATCH("Prefix",tbGems[#Headers],0),FALSE),".",tbGemLevels[[#This Row],[Level]]," ",tbGemLevels[[#This Row],[Name]])</f>
        <v>6.12.87.5 Brutality Support</v>
      </c>
      <c r="C2873" s="2" t="s">
        <v>242</v>
      </c>
      <c r="D2873" s="3">
        <v>5</v>
      </c>
      <c r="E2873" s="3">
        <v>46</v>
      </c>
      <c r="F2873" s="3">
        <v>75</v>
      </c>
      <c r="G2873" s="3">
        <v>0</v>
      </c>
      <c r="H2873" s="3">
        <v>0</v>
      </c>
      <c r="I2873" s="42"/>
      <c r="J2873" s="4"/>
      <c r="K2873" s="3"/>
      <c r="L2873" s="3"/>
      <c r="M2873" s="3"/>
      <c r="N2873" s="3"/>
    </row>
    <row r="2874" spans="2:14" ht="32.1" customHeight="1" x14ac:dyDescent="0.25">
      <c r="B2874" s="44" t="str">
        <f>_xlfn.CONCAT( VLOOKUP(tbGemLevels[[#This Row],[Name]],tbGems[],MATCH("Prefix",tbGems[#Headers],0),FALSE),".",tbGemLevels[[#This Row],[Level]]," ",tbGemLevels[[#This Row],[Name]])</f>
        <v>6.12.87.6 Brutality Support</v>
      </c>
      <c r="C2874" s="2" t="s">
        <v>242</v>
      </c>
      <c r="D2874" s="3">
        <v>6</v>
      </c>
      <c r="E2874" s="3">
        <v>48</v>
      </c>
      <c r="F2874" s="3">
        <v>78</v>
      </c>
      <c r="G2874" s="3">
        <v>0</v>
      </c>
      <c r="H2874" s="3">
        <v>0</v>
      </c>
      <c r="I2874" s="42"/>
      <c r="J2874" s="4"/>
      <c r="K2874" s="3"/>
      <c r="L2874" s="3"/>
      <c r="M2874" s="3"/>
      <c r="N2874" s="3"/>
    </row>
    <row r="2875" spans="2:14" ht="32.1" customHeight="1" x14ac:dyDescent="0.25">
      <c r="B2875" s="44" t="str">
        <f>_xlfn.CONCAT( VLOOKUP(tbGemLevels[[#This Row],[Name]],tbGems[],MATCH("Prefix",tbGems[#Headers],0),FALSE),".",tbGemLevels[[#This Row],[Level]]," ",tbGemLevels[[#This Row],[Name]])</f>
        <v>6.12.87.7 Brutality Support</v>
      </c>
      <c r="C2875" s="2" t="s">
        <v>242</v>
      </c>
      <c r="D2875" s="3">
        <v>7</v>
      </c>
      <c r="E2875" s="3">
        <v>50</v>
      </c>
      <c r="F2875" s="3">
        <v>81</v>
      </c>
      <c r="G2875" s="3">
        <v>0</v>
      </c>
      <c r="H2875" s="3">
        <v>0</v>
      </c>
      <c r="I2875" s="42"/>
      <c r="J2875" s="4"/>
      <c r="K2875" s="3"/>
      <c r="L2875" s="3"/>
      <c r="M2875" s="3"/>
      <c r="N2875" s="3"/>
    </row>
    <row r="2876" spans="2:14" ht="32.1" customHeight="1" x14ac:dyDescent="0.25">
      <c r="B2876" s="44" t="str">
        <f>_xlfn.CONCAT( VLOOKUP(tbGemLevels[[#This Row],[Name]],tbGems[],MATCH("Prefix",tbGems[#Headers],0),FALSE),".",tbGemLevels[[#This Row],[Level]]," ",tbGemLevels[[#This Row],[Name]])</f>
        <v>6.12.87.8 Brutality Support</v>
      </c>
      <c r="C2876" s="2" t="s">
        <v>242</v>
      </c>
      <c r="D2876" s="3">
        <v>8</v>
      </c>
      <c r="E2876" s="3">
        <v>52</v>
      </c>
      <c r="F2876" s="3">
        <v>84</v>
      </c>
      <c r="G2876" s="3">
        <v>0</v>
      </c>
      <c r="H2876" s="3">
        <v>0</v>
      </c>
      <c r="I2876" s="42"/>
      <c r="J2876" s="4"/>
      <c r="K2876" s="3"/>
      <c r="L2876" s="3"/>
      <c r="M2876" s="3"/>
      <c r="N2876" s="3"/>
    </row>
    <row r="2877" spans="2:14" ht="32.1" customHeight="1" x14ac:dyDescent="0.25">
      <c r="B2877" s="44" t="str">
        <f>_xlfn.CONCAT( VLOOKUP(tbGemLevels[[#This Row],[Name]],tbGems[],MATCH("Prefix",tbGems[#Headers],0),FALSE),".",tbGemLevels[[#This Row],[Level]]," ",tbGemLevels[[#This Row],[Name]])</f>
        <v>6.12.87.9 Brutality Support</v>
      </c>
      <c r="C2877" s="2" t="s">
        <v>242</v>
      </c>
      <c r="D2877" s="3">
        <v>9</v>
      </c>
      <c r="E2877" s="3">
        <v>54</v>
      </c>
      <c r="F2877" s="3">
        <v>87</v>
      </c>
      <c r="G2877" s="3">
        <v>0</v>
      </c>
      <c r="H2877" s="3">
        <v>0</v>
      </c>
      <c r="I2877" s="42"/>
      <c r="J2877" s="4"/>
      <c r="K2877" s="3"/>
      <c r="L2877" s="3"/>
      <c r="M2877" s="3"/>
      <c r="N2877" s="3"/>
    </row>
    <row r="2878" spans="2:14" ht="32.1" customHeight="1" x14ac:dyDescent="0.25">
      <c r="B2878" s="44" t="str">
        <f>_xlfn.CONCAT( VLOOKUP(tbGemLevels[[#This Row],[Name]],tbGems[],MATCH("Prefix",tbGems[#Headers],0),FALSE),".",tbGemLevels[[#This Row],[Level]]," ",tbGemLevels[[#This Row],[Name]])</f>
        <v>6.12.87.10 Brutality Support</v>
      </c>
      <c r="C2878" s="2" t="s">
        <v>242</v>
      </c>
      <c r="D2878" s="3">
        <v>10</v>
      </c>
      <c r="E2878" s="3">
        <v>56</v>
      </c>
      <c r="F2878" s="3">
        <v>90</v>
      </c>
      <c r="G2878" s="3">
        <v>0</v>
      </c>
      <c r="H2878" s="3">
        <v>0</v>
      </c>
      <c r="I2878" s="42"/>
      <c r="J2878" s="4"/>
      <c r="K2878" s="3"/>
      <c r="L2878" s="3"/>
      <c r="M2878" s="3"/>
      <c r="N2878" s="3"/>
    </row>
    <row r="2879" spans="2:14" ht="32.1" customHeight="1" x14ac:dyDescent="0.25">
      <c r="B2879" s="44" t="str">
        <f>_xlfn.CONCAT( VLOOKUP(tbGemLevels[[#This Row],[Name]],tbGems[],MATCH("Prefix",tbGems[#Headers],0),FALSE),".",tbGemLevels[[#This Row],[Level]]," ",tbGemLevels[[#This Row],[Name]])</f>
        <v>6.12.87.11 Brutality Support</v>
      </c>
      <c r="C2879" s="2" t="s">
        <v>242</v>
      </c>
      <c r="D2879" s="3">
        <v>11</v>
      </c>
      <c r="E2879" s="3">
        <v>58</v>
      </c>
      <c r="F2879" s="3">
        <v>93</v>
      </c>
      <c r="G2879" s="3">
        <v>0</v>
      </c>
      <c r="H2879" s="3">
        <v>0</v>
      </c>
      <c r="I2879" s="42"/>
      <c r="J2879" s="4"/>
      <c r="K2879" s="3"/>
      <c r="L2879" s="3"/>
      <c r="M2879" s="3"/>
      <c r="N2879" s="3"/>
    </row>
    <row r="2880" spans="2:14" ht="32.1" customHeight="1" x14ac:dyDescent="0.25">
      <c r="B2880" s="44" t="str">
        <f>_xlfn.CONCAT( VLOOKUP(tbGemLevels[[#This Row],[Name]],tbGems[],MATCH("Prefix",tbGems[#Headers],0),FALSE),".",tbGemLevels[[#This Row],[Level]]," ",tbGemLevels[[#This Row],[Name]])</f>
        <v>6.12.87.12 Brutality Support</v>
      </c>
      <c r="C2880" s="2" t="s">
        <v>242</v>
      </c>
      <c r="D2880" s="3">
        <v>12</v>
      </c>
      <c r="E2880" s="3">
        <v>60</v>
      </c>
      <c r="F2880" s="3">
        <v>96</v>
      </c>
      <c r="G2880" s="3">
        <v>0</v>
      </c>
      <c r="H2880" s="3">
        <v>0</v>
      </c>
      <c r="I2880" s="42"/>
      <c r="J2880" s="4"/>
      <c r="K2880" s="3"/>
      <c r="L2880" s="3"/>
      <c r="M2880" s="3"/>
      <c r="N2880" s="3"/>
    </row>
    <row r="2881" spans="2:14" ht="32.1" customHeight="1" x14ac:dyDescent="0.25">
      <c r="B2881" s="44" t="str">
        <f>_xlfn.CONCAT( VLOOKUP(tbGemLevels[[#This Row],[Name]],tbGems[],MATCH("Prefix",tbGems[#Headers],0),FALSE),".",tbGemLevels[[#This Row],[Level]]," ",tbGemLevels[[#This Row],[Name]])</f>
        <v>6.12.87.13 Brutality Support</v>
      </c>
      <c r="C2881" s="2" t="s">
        <v>242</v>
      </c>
      <c r="D2881" s="3">
        <v>13</v>
      </c>
      <c r="E2881" s="3">
        <v>62</v>
      </c>
      <c r="F2881" s="3">
        <v>99</v>
      </c>
      <c r="G2881" s="3">
        <v>0</v>
      </c>
      <c r="H2881" s="3">
        <v>0</v>
      </c>
      <c r="I2881" s="42"/>
      <c r="J2881" s="4"/>
      <c r="K2881" s="3"/>
      <c r="L2881" s="3"/>
      <c r="M2881" s="3"/>
      <c r="N2881" s="3"/>
    </row>
    <row r="2882" spans="2:14" ht="32.1" customHeight="1" x14ac:dyDescent="0.25">
      <c r="B2882" s="44" t="str">
        <f>_xlfn.CONCAT( VLOOKUP(tbGemLevels[[#This Row],[Name]],tbGems[],MATCH("Prefix",tbGems[#Headers],0),FALSE),".",tbGemLevels[[#This Row],[Level]]," ",tbGemLevels[[#This Row],[Name]])</f>
        <v>6.12.87.14 Brutality Support</v>
      </c>
      <c r="C2882" s="2" t="s">
        <v>242</v>
      </c>
      <c r="D2882" s="3">
        <v>14</v>
      </c>
      <c r="E2882" s="3">
        <v>64</v>
      </c>
      <c r="F2882" s="3">
        <v>102</v>
      </c>
      <c r="G2882" s="3">
        <v>0</v>
      </c>
      <c r="H2882" s="3">
        <v>0</v>
      </c>
      <c r="I2882" s="42"/>
      <c r="J2882" s="4"/>
      <c r="K2882" s="3"/>
      <c r="L2882" s="3"/>
      <c r="M2882" s="3"/>
      <c r="N2882" s="3"/>
    </row>
    <row r="2883" spans="2:14" ht="32.1" customHeight="1" x14ac:dyDescent="0.25">
      <c r="B2883" s="44" t="str">
        <f>_xlfn.CONCAT( VLOOKUP(tbGemLevels[[#This Row],[Name]],tbGems[],MATCH("Prefix",tbGems[#Headers],0),FALSE),".",tbGemLevels[[#This Row],[Level]]," ",tbGemLevels[[#This Row],[Name]])</f>
        <v>6.12.87.15 Brutality Support</v>
      </c>
      <c r="C2883" s="2" t="s">
        <v>242</v>
      </c>
      <c r="D2883" s="3">
        <v>15</v>
      </c>
      <c r="E2883" s="3">
        <v>65</v>
      </c>
      <c r="F2883" s="3">
        <v>103</v>
      </c>
      <c r="G2883" s="3">
        <v>0</v>
      </c>
      <c r="H2883" s="3">
        <v>0</v>
      </c>
      <c r="I2883" s="42"/>
      <c r="J2883" s="4"/>
      <c r="K2883" s="3"/>
      <c r="L2883" s="3"/>
      <c r="M2883" s="3"/>
      <c r="N2883" s="3"/>
    </row>
    <row r="2884" spans="2:14" ht="32.1" customHeight="1" x14ac:dyDescent="0.25">
      <c r="B2884" s="44" t="str">
        <f>_xlfn.CONCAT( VLOOKUP(tbGemLevels[[#This Row],[Name]],tbGems[],MATCH("Prefix",tbGems[#Headers],0),FALSE),".",tbGemLevels[[#This Row],[Level]]," ",tbGemLevels[[#This Row],[Name]])</f>
        <v>6.12.87.16 Brutality Support</v>
      </c>
      <c r="C2884" s="2" t="s">
        <v>242</v>
      </c>
      <c r="D2884" s="3">
        <v>16</v>
      </c>
      <c r="E2884" s="3">
        <v>66</v>
      </c>
      <c r="F2884" s="3">
        <v>105</v>
      </c>
      <c r="G2884" s="3">
        <v>0</v>
      </c>
      <c r="H2884" s="3">
        <v>0</v>
      </c>
      <c r="I2884" s="42"/>
      <c r="J2884" s="4"/>
      <c r="K2884" s="3"/>
      <c r="L2884" s="3"/>
      <c r="M2884" s="3"/>
      <c r="N2884" s="3"/>
    </row>
    <row r="2885" spans="2:14" ht="32.1" customHeight="1" x14ac:dyDescent="0.25">
      <c r="B2885" s="44" t="str">
        <f>_xlfn.CONCAT( VLOOKUP(tbGemLevels[[#This Row],[Name]],tbGems[],MATCH("Prefix",tbGems[#Headers],0),FALSE),".",tbGemLevels[[#This Row],[Level]]," ",tbGemLevels[[#This Row],[Name]])</f>
        <v>6.12.87.17 Brutality Support</v>
      </c>
      <c r="C2885" s="2" t="s">
        <v>242</v>
      </c>
      <c r="D2885" s="3">
        <v>17</v>
      </c>
      <c r="E2885" s="3">
        <v>67</v>
      </c>
      <c r="F2885" s="3">
        <v>106</v>
      </c>
      <c r="G2885" s="3">
        <v>0</v>
      </c>
      <c r="H2885" s="3">
        <v>0</v>
      </c>
      <c r="I2885" s="42"/>
      <c r="J2885" s="4"/>
      <c r="K2885" s="3"/>
      <c r="L2885" s="3"/>
      <c r="M2885" s="3"/>
      <c r="N2885" s="3"/>
    </row>
    <row r="2886" spans="2:14" ht="32.1" customHeight="1" x14ac:dyDescent="0.25">
      <c r="B2886" s="44" t="str">
        <f>_xlfn.CONCAT( VLOOKUP(tbGemLevels[[#This Row],[Name]],tbGems[],MATCH("Prefix",tbGems[#Headers],0),FALSE),".",tbGemLevels[[#This Row],[Level]]," ",tbGemLevels[[#This Row],[Name]])</f>
        <v>6.12.87.18 Brutality Support</v>
      </c>
      <c r="C2886" s="2" t="s">
        <v>242</v>
      </c>
      <c r="D2886" s="3">
        <v>18</v>
      </c>
      <c r="E2886" s="3">
        <v>68</v>
      </c>
      <c r="F2886" s="3">
        <v>108</v>
      </c>
      <c r="G2886" s="3">
        <v>0</v>
      </c>
      <c r="H2886" s="3">
        <v>0</v>
      </c>
      <c r="I2886" s="42"/>
      <c r="J2886" s="4"/>
      <c r="K2886" s="3"/>
      <c r="L2886" s="3"/>
      <c r="M2886" s="3"/>
      <c r="N2886" s="3"/>
    </row>
    <row r="2887" spans="2:14" ht="32.1" customHeight="1" x14ac:dyDescent="0.25">
      <c r="B2887" s="44" t="str">
        <f>_xlfn.CONCAT( VLOOKUP(tbGemLevels[[#This Row],[Name]],tbGems[],MATCH("Prefix",tbGems[#Headers],0),FALSE),".",tbGemLevels[[#This Row],[Level]]," ",tbGemLevels[[#This Row],[Name]])</f>
        <v>6.12.87.19 Brutality Support</v>
      </c>
      <c r="C2887" s="2" t="s">
        <v>242</v>
      </c>
      <c r="D2887" s="3">
        <v>19</v>
      </c>
      <c r="E2887" s="3">
        <v>69</v>
      </c>
      <c r="F2887" s="3">
        <v>109</v>
      </c>
      <c r="G2887" s="3">
        <v>0</v>
      </c>
      <c r="H2887" s="3">
        <v>0</v>
      </c>
      <c r="I2887" s="42"/>
      <c r="J2887" s="4"/>
      <c r="K2887" s="3"/>
      <c r="L2887" s="3"/>
      <c r="M2887" s="3"/>
      <c r="N2887" s="3"/>
    </row>
    <row r="2888" spans="2:14" ht="32.1" customHeight="1" x14ac:dyDescent="0.25">
      <c r="B2888" s="44" t="str">
        <f>_xlfn.CONCAT( VLOOKUP(tbGemLevels[[#This Row],[Name]],tbGems[],MATCH("Prefix",tbGems[#Headers],0),FALSE),".",tbGemLevels[[#This Row],[Level]]," ",tbGemLevels[[#This Row],[Name]])</f>
        <v>6.12.87.20 Brutality Support</v>
      </c>
      <c r="C2888" s="2" t="s">
        <v>242</v>
      </c>
      <c r="D2888" s="3">
        <v>20</v>
      </c>
      <c r="E2888" s="3">
        <v>70</v>
      </c>
      <c r="F2888" s="3">
        <v>111</v>
      </c>
      <c r="G2888" s="3">
        <v>0</v>
      </c>
      <c r="H2888" s="3">
        <v>0</v>
      </c>
      <c r="I2888" s="42"/>
      <c r="J2888" s="4"/>
      <c r="K2888" s="3"/>
      <c r="L2888" s="3"/>
      <c r="M2888" s="3"/>
      <c r="N2888" s="3"/>
    </row>
    <row r="2889" spans="2:14" ht="32.1" customHeight="1" x14ac:dyDescent="0.25">
      <c r="B2889" s="44" t="str">
        <f>_xlfn.CONCAT( VLOOKUP(tbGemLevels[[#This Row],[Name]],tbGems[],MATCH("Prefix",tbGems[#Headers],0),FALSE),".",tbGemLevels[[#This Row],[Level]]," ",tbGemLevels[[#This Row],[Name]])</f>
        <v>6.12.87.21 Brutality Support</v>
      </c>
      <c r="C2889" s="2" t="s">
        <v>242</v>
      </c>
      <c r="D2889" s="3">
        <v>21</v>
      </c>
      <c r="E2889" s="3">
        <v>72</v>
      </c>
      <c r="F2889" s="3">
        <v>114</v>
      </c>
      <c r="G2889" s="3">
        <v>0</v>
      </c>
      <c r="H2889" s="3">
        <v>0</v>
      </c>
      <c r="J2889" s="4"/>
      <c r="K2889" s="3"/>
      <c r="L2889" s="3"/>
      <c r="M2889" s="3"/>
      <c r="N2889" s="3"/>
    </row>
    <row r="2890" spans="2:14" ht="32.1" customHeight="1" x14ac:dyDescent="0.25">
      <c r="B2890" s="44" t="str">
        <f>_xlfn.CONCAT( VLOOKUP(tbGemLevels[[#This Row],[Name]],tbGems[],MATCH("Prefix",tbGems[#Headers],0),FALSE),".",tbGemLevels[[#This Row],[Level]]," ",tbGemLevels[[#This Row],[Name]])</f>
        <v>6.12.87.22 Brutality Support</v>
      </c>
      <c r="C2890" s="2" t="s">
        <v>242</v>
      </c>
      <c r="D2890" s="3">
        <v>22</v>
      </c>
      <c r="E2890" s="3">
        <v>74</v>
      </c>
      <c r="F2890" s="3" t="s">
        <v>269</v>
      </c>
      <c r="G2890" s="3">
        <v>0</v>
      </c>
      <c r="H2890" s="3">
        <v>0</v>
      </c>
      <c r="J2890" s="4"/>
      <c r="K2890" s="3"/>
      <c r="L2890" s="3"/>
      <c r="M2890" s="3"/>
      <c r="N2890" s="3"/>
    </row>
    <row r="2891" spans="2:14" ht="32.1" customHeight="1" x14ac:dyDescent="0.25">
      <c r="B2891" s="44" t="str">
        <f>_xlfn.CONCAT( VLOOKUP(tbGemLevels[[#This Row],[Name]],tbGems[],MATCH("Prefix",tbGems[#Headers],0),FALSE),".",tbGemLevels[[#This Row],[Level]]," ",tbGemLevels[[#This Row],[Name]])</f>
        <v>6.12.87.23 Brutality Support</v>
      </c>
      <c r="C2891" s="2" t="s">
        <v>242</v>
      </c>
      <c r="D2891" s="3">
        <v>23</v>
      </c>
      <c r="E2891" s="3">
        <v>76</v>
      </c>
      <c r="F2891" s="3" t="s">
        <v>269</v>
      </c>
      <c r="G2891" s="3">
        <v>0</v>
      </c>
      <c r="H2891" s="3">
        <v>0</v>
      </c>
      <c r="J2891" s="4"/>
      <c r="K2891" s="3"/>
      <c r="L2891" s="3"/>
      <c r="M2891" s="3"/>
      <c r="N2891" s="3"/>
    </row>
    <row r="2892" spans="2:14" ht="32.1" customHeight="1" x14ac:dyDescent="0.25">
      <c r="B2892" s="44" t="str">
        <f>_xlfn.CONCAT( VLOOKUP(tbGemLevels[[#This Row],[Name]],tbGems[],MATCH("Prefix",tbGems[#Headers],0),FALSE),".",tbGemLevels[[#This Row],[Level]]," ",tbGemLevels[[#This Row],[Name]])</f>
        <v>6.12.87.24 Brutality Support</v>
      </c>
      <c r="C2892" s="2" t="s">
        <v>242</v>
      </c>
      <c r="D2892" s="3">
        <v>24</v>
      </c>
      <c r="E2892" s="3">
        <v>78</v>
      </c>
      <c r="F2892" s="3" t="s">
        <v>269</v>
      </c>
      <c r="G2892" s="3">
        <v>0</v>
      </c>
      <c r="H2892" s="3">
        <v>0</v>
      </c>
      <c r="J2892" s="4"/>
      <c r="K2892" s="3"/>
      <c r="L2892" s="3"/>
      <c r="M2892" s="3"/>
      <c r="N2892" s="3"/>
    </row>
    <row r="2893" spans="2:14" ht="32.1" customHeight="1" x14ac:dyDescent="0.25">
      <c r="B2893" s="44" t="str">
        <f>_xlfn.CONCAT( VLOOKUP(tbGemLevels[[#This Row],[Name]],tbGems[],MATCH("Prefix",tbGems[#Headers],0),FALSE),".",tbGemLevels[[#This Row],[Level]]," ",tbGemLevels[[#This Row],[Name]])</f>
        <v>6.12.87.25 Brutality Support</v>
      </c>
      <c r="C2893" s="2" t="s">
        <v>242</v>
      </c>
      <c r="D2893" s="3">
        <v>25</v>
      </c>
      <c r="E2893" s="3">
        <v>80</v>
      </c>
      <c r="F2893" s="3" t="s">
        <v>269</v>
      </c>
      <c r="G2893" s="3">
        <v>0</v>
      </c>
      <c r="H2893" s="3">
        <v>0</v>
      </c>
      <c r="J2893" s="4"/>
      <c r="K2893" s="3"/>
      <c r="L2893" s="3"/>
      <c r="M2893" s="3"/>
      <c r="N2893" s="3"/>
    </row>
    <row r="2894" spans="2:14" ht="32.1" customHeight="1" x14ac:dyDescent="0.25">
      <c r="B2894" s="44" t="str">
        <f>_xlfn.CONCAT( VLOOKUP(tbGemLevels[[#This Row],[Name]],tbGems[],MATCH("Prefix",tbGems[#Headers],0),FALSE),".",tbGemLevels[[#This Row],[Level]]," ",tbGemLevels[[#This Row],[Name]])</f>
        <v>6.12.87.26 Brutality Support</v>
      </c>
      <c r="C2894" s="2" t="s">
        <v>242</v>
      </c>
      <c r="D2894" s="3">
        <v>26</v>
      </c>
      <c r="E2894" s="3">
        <v>82</v>
      </c>
      <c r="F2894" s="3" t="s">
        <v>269</v>
      </c>
      <c r="G2894" s="3">
        <v>0</v>
      </c>
      <c r="H2894" s="3">
        <v>0</v>
      </c>
      <c r="J2894" s="4"/>
      <c r="K2894" s="3"/>
      <c r="L2894" s="3"/>
      <c r="M2894" s="3"/>
      <c r="N2894" s="3"/>
    </row>
    <row r="2895" spans="2:14" ht="32.1" customHeight="1" x14ac:dyDescent="0.25">
      <c r="B2895" s="44" t="str">
        <f>_xlfn.CONCAT( VLOOKUP(tbGemLevels[[#This Row],[Name]],tbGems[],MATCH("Prefix",tbGems[#Headers],0),FALSE),".",tbGemLevels[[#This Row],[Level]]," ",tbGemLevels[[#This Row],[Name]])</f>
        <v>6.12.87.27 Brutality Support</v>
      </c>
      <c r="C2895" s="2" t="s">
        <v>242</v>
      </c>
      <c r="D2895" s="3">
        <v>27</v>
      </c>
      <c r="E2895" s="3">
        <v>84</v>
      </c>
      <c r="F2895" s="3" t="s">
        <v>269</v>
      </c>
      <c r="G2895" s="3">
        <v>0</v>
      </c>
      <c r="H2895" s="3">
        <v>0</v>
      </c>
      <c r="J2895" s="4"/>
      <c r="K2895" s="3"/>
      <c r="L2895" s="3"/>
      <c r="M2895" s="3"/>
      <c r="N2895" s="3"/>
    </row>
    <row r="2896" spans="2:14" ht="32.1" customHeight="1" x14ac:dyDescent="0.25">
      <c r="B2896" s="44" t="str">
        <f>_xlfn.CONCAT( VLOOKUP(tbGemLevels[[#This Row],[Name]],tbGems[],MATCH("Prefix",tbGems[#Headers],0),FALSE),".",tbGemLevels[[#This Row],[Level]]," ",tbGemLevels[[#This Row],[Name]])</f>
        <v>6.12.87.28 Brutality Support</v>
      </c>
      <c r="C2896" s="2" t="s">
        <v>242</v>
      </c>
      <c r="D2896" s="3">
        <v>28</v>
      </c>
      <c r="E2896" s="3">
        <v>86</v>
      </c>
      <c r="F2896" s="3" t="s">
        <v>269</v>
      </c>
      <c r="G2896" s="3">
        <v>0</v>
      </c>
      <c r="H2896" s="3">
        <v>0</v>
      </c>
      <c r="J2896" s="4"/>
      <c r="K2896" s="3"/>
      <c r="L2896" s="3"/>
      <c r="M2896" s="3"/>
      <c r="N2896" s="3"/>
    </row>
    <row r="2897" spans="2:14" ht="32.1" customHeight="1" x14ac:dyDescent="0.25">
      <c r="B2897" s="44" t="str">
        <f>_xlfn.CONCAT( VLOOKUP(tbGemLevels[[#This Row],[Name]],tbGems[],MATCH("Prefix",tbGems[#Headers],0),FALSE),".",tbGemLevels[[#This Row],[Level]]," ",tbGemLevels[[#This Row],[Name]])</f>
        <v>6.12.87.29 Brutality Support</v>
      </c>
      <c r="C2897" s="2" t="s">
        <v>242</v>
      </c>
      <c r="D2897" s="3">
        <v>29</v>
      </c>
      <c r="E2897" s="3">
        <v>88</v>
      </c>
      <c r="F2897" s="3" t="s">
        <v>269</v>
      </c>
      <c r="G2897" s="3">
        <v>0</v>
      </c>
      <c r="H2897" s="3">
        <v>0</v>
      </c>
      <c r="J2897" s="4"/>
      <c r="K2897" s="3"/>
      <c r="L2897" s="3"/>
      <c r="M2897" s="3"/>
      <c r="N2897" s="3"/>
    </row>
    <row r="2898" spans="2:14" ht="32.1" customHeight="1" x14ac:dyDescent="0.25">
      <c r="B2898" s="44" t="str">
        <f>_xlfn.CONCAT( VLOOKUP(tbGemLevels[[#This Row],[Name]],tbGems[],MATCH("Prefix",tbGems[#Headers],0),FALSE),".",tbGemLevels[[#This Row],[Level]]," ",tbGemLevels[[#This Row],[Name]])</f>
        <v>6.12.87.30 Brutality Support</v>
      </c>
      <c r="C2898" s="2" t="s">
        <v>242</v>
      </c>
      <c r="D2898" s="3">
        <v>30</v>
      </c>
      <c r="E2898" s="3">
        <v>90</v>
      </c>
      <c r="F2898" s="3" t="s">
        <v>269</v>
      </c>
      <c r="G2898" s="3">
        <v>0</v>
      </c>
      <c r="H2898" s="3">
        <v>0</v>
      </c>
      <c r="J2898" s="4"/>
      <c r="K2898" s="3"/>
      <c r="L2898" s="3"/>
      <c r="M2898" s="3"/>
      <c r="N2898" s="3"/>
    </row>
    <row r="2899" spans="2:14" ht="32.1" customHeight="1" x14ac:dyDescent="0.25">
      <c r="B2899" s="44" t="str">
        <f>_xlfn.CONCAT( VLOOKUP(tbGemLevels[[#This Row],[Name]],tbGems[],MATCH("Prefix",tbGems[#Headers],0),FALSE),".",tbGemLevels[[#This Row],[Level]]," ",tbGemLevels[[#This Row],[Name]])</f>
        <v>6.12.87.31 Brutality Support</v>
      </c>
      <c r="C2899" s="2" t="s">
        <v>242</v>
      </c>
      <c r="D2899" s="3">
        <v>31</v>
      </c>
      <c r="E2899" s="3">
        <v>91</v>
      </c>
      <c r="F2899" s="3" t="s">
        <v>269</v>
      </c>
      <c r="G2899" s="3">
        <v>0</v>
      </c>
      <c r="H2899" s="3">
        <v>0</v>
      </c>
      <c r="J2899" s="4"/>
      <c r="K2899" s="3"/>
      <c r="L2899" s="3"/>
      <c r="M2899" s="3"/>
      <c r="N2899" s="3"/>
    </row>
    <row r="2900" spans="2:14" ht="32.1" customHeight="1" x14ac:dyDescent="0.25">
      <c r="B2900" s="44" t="str">
        <f>_xlfn.CONCAT( VLOOKUP(tbGemLevels[[#This Row],[Name]],tbGems[],MATCH("Prefix",tbGems[#Headers],0),FALSE),".",tbGemLevels[[#This Row],[Level]]," ",tbGemLevels[[#This Row],[Name]])</f>
        <v>6.12.87.32 Brutality Support</v>
      </c>
      <c r="C2900" s="2" t="s">
        <v>242</v>
      </c>
      <c r="D2900" s="3">
        <v>32</v>
      </c>
      <c r="E2900" s="3">
        <v>92</v>
      </c>
      <c r="F2900" s="3" t="s">
        <v>269</v>
      </c>
      <c r="G2900" s="3">
        <v>0</v>
      </c>
      <c r="H2900" s="3">
        <v>0</v>
      </c>
      <c r="J2900" s="4"/>
      <c r="K2900" s="3"/>
      <c r="L2900" s="3"/>
      <c r="M2900" s="3"/>
      <c r="N2900" s="3"/>
    </row>
    <row r="2901" spans="2:14" ht="32.1" customHeight="1" x14ac:dyDescent="0.25">
      <c r="B2901" s="44" t="str">
        <f>_xlfn.CONCAT( VLOOKUP(tbGemLevels[[#This Row],[Name]],tbGems[],MATCH("Prefix",tbGems[#Headers],0),FALSE),".",tbGemLevels[[#This Row],[Level]]," ",tbGemLevels[[#This Row],[Name]])</f>
        <v>6.12.87.33 Brutality Support</v>
      </c>
      <c r="C2901" s="2" t="s">
        <v>242</v>
      </c>
      <c r="D2901" s="3">
        <v>33</v>
      </c>
      <c r="E2901" s="3">
        <v>93</v>
      </c>
      <c r="F2901" s="3" t="s">
        <v>269</v>
      </c>
      <c r="G2901" s="3">
        <v>0</v>
      </c>
      <c r="H2901" s="3">
        <v>0</v>
      </c>
      <c r="J2901" s="4"/>
      <c r="K2901" s="3"/>
      <c r="L2901" s="3"/>
      <c r="M2901" s="3"/>
      <c r="N2901" s="3"/>
    </row>
    <row r="2902" spans="2:14" ht="32.1" customHeight="1" x14ac:dyDescent="0.25">
      <c r="B2902" s="44" t="str">
        <f>_xlfn.CONCAT( VLOOKUP(tbGemLevels[[#This Row],[Name]],tbGems[],MATCH("Prefix",tbGems[#Headers],0),FALSE),".",tbGemLevels[[#This Row],[Level]]," ",tbGemLevels[[#This Row],[Name]])</f>
        <v>6.12.87.34 Brutality Support</v>
      </c>
      <c r="C2902" s="2" t="s">
        <v>242</v>
      </c>
      <c r="D2902" s="3">
        <v>34</v>
      </c>
      <c r="E2902" s="3">
        <v>94</v>
      </c>
      <c r="F2902" s="3" t="s">
        <v>269</v>
      </c>
      <c r="G2902" s="3">
        <v>0</v>
      </c>
      <c r="H2902" s="3">
        <v>0</v>
      </c>
      <c r="J2902" s="4"/>
      <c r="K2902" s="3"/>
      <c r="L2902" s="3"/>
      <c r="M2902" s="3"/>
      <c r="N2902" s="3"/>
    </row>
    <row r="2903" spans="2:14" ht="32.1" customHeight="1" x14ac:dyDescent="0.25">
      <c r="B2903" s="44" t="str">
        <f>_xlfn.CONCAT( VLOOKUP(tbGemLevels[[#This Row],[Name]],tbGems[],MATCH("Prefix",tbGems[#Headers],0),FALSE),".",tbGemLevels[[#This Row],[Level]]," ",tbGemLevels[[#This Row],[Name]])</f>
        <v>6.12.87.35 Brutality Support</v>
      </c>
      <c r="C2903" s="2" t="s">
        <v>242</v>
      </c>
      <c r="D2903" s="3">
        <v>35</v>
      </c>
      <c r="E2903" s="3">
        <v>95</v>
      </c>
      <c r="F2903" s="3" t="s">
        <v>269</v>
      </c>
      <c r="G2903" s="3">
        <v>0</v>
      </c>
      <c r="H2903" s="3">
        <v>0</v>
      </c>
      <c r="J2903" s="4"/>
      <c r="K2903" s="3"/>
      <c r="L2903" s="3"/>
      <c r="M2903" s="3"/>
      <c r="N2903" s="3"/>
    </row>
    <row r="2904" spans="2:14" ht="32.1" customHeight="1" x14ac:dyDescent="0.25">
      <c r="B2904" s="44" t="str">
        <f>_xlfn.CONCAT( VLOOKUP(tbGemLevels[[#This Row],[Name]],tbGems[],MATCH("Prefix",tbGems[#Headers],0),FALSE),".",tbGemLevels[[#This Row],[Level]]," ",tbGemLevels[[#This Row],[Name]])</f>
        <v>6.12.87.36 Brutality Support</v>
      </c>
      <c r="C2904" s="2" t="s">
        <v>242</v>
      </c>
      <c r="D2904" s="3">
        <v>36</v>
      </c>
      <c r="E2904" s="3">
        <v>96</v>
      </c>
      <c r="F2904" s="3" t="s">
        <v>269</v>
      </c>
      <c r="G2904" s="3">
        <v>0</v>
      </c>
      <c r="H2904" s="3">
        <v>0</v>
      </c>
      <c r="J2904" s="4"/>
      <c r="K2904" s="3"/>
      <c r="L2904" s="3"/>
      <c r="M2904" s="3"/>
      <c r="N2904" s="3"/>
    </row>
    <row r="2905" spans="2:14" ht="32.1" customHeight="1" x14ac:dyDescent="0.25">
      <c r="B2905" s="44" t="str">
        <f>_xlfn.CONCAT( VLOOKUP(tbGemLevels[[#This Row],[Name]],tbGems[],MATCH("Prefix",tbGems[#Headers],0),FALSE),".",tbGemLevels[[#This Row],[Level]]," ",tbGemLevels[[#This Row],[Name]])</f>
        <v>6.12.87.37 Brutality Support</v>
      </c>
      <c r="C2905" s="2" t="s">
        <v>242</v>
      </c>
      <c r="D2905" s="3">
        <v>37</v>
      </c>
      <c r="E2905" s="3">
        <v>97</v>
      </c>
      <c r="F2905" s="3" t="s">
        <v>269</v>
      </c>
      <c r="G2905" s="3">
        <v>0</v>
      </c>
      <c r="H2905" s="3">
        <v>0</v>
      </c>
      <c r="J2905" s="4"/>
      <c r="K2905" s="3"/>
      <c r="L2905" s="3"/>
      <c r="M2905" s="3"/>
      <c r="N2905" s="3"/>
    </row>
    <row r="2906" spans="2:14" ht="32.1" customHeight="1" x14ac:dyDescent="0.25">
      <c r="B2906" s="44" t="str">
        <f>_xlfn.CONCAT( VLOOKUP(tbGemLevels[[#This Row],[Name]],tbGems[],MATCH("Prefix",tbGems[#Headers],0),FALSE),".",tbGemLevels[[#This Row],[Level]]," ",tbGemLevels[[#This Row],[Name]])</f>
        <v>6.12.87.38 Brutality Support</v>
      </c>
      <c r="C2906" s="2" t="s">
        <v>242</v>
      </c>
      <c r="D2906" s="3">
        <v>38</v>
      </c>
      <c r="E2906" s="3">
        <v>98</v>
      </c>
      <c r="F2906" s="3" t="s">
        <v>269</v>
      </c>
      <c r="G2906" s="3">
        <v>0</v>
      </c>
      <c r="H2906" s="3">
        <v>0</v>
      </c>
      <c r="J2906" s="4"/>
      <c r="K2906" s="3"/>
      <c r="L2906" s="3"/>
      <c r="M2906" s="3"/>
      <c r="N2906" s="3"/>
    </row>
    <row r="2907" spans="2:14" ht="32.1" customHeight="1" x14ac:dyDescent="0.25">
      <c r="B2907" s="44" t="str">
        <f>_xlfn.CONCAT( VLOOKUP(tbGemLevels[[#This Row],[Name]],tbGems[],MATCH("Prefix",tbGems[#Headers],0),FALSE),".",tbGemLevels[[#This Row],[Level]]," ",tbGemLevels[[#This Row],[Name]])</f>
        <v>6.12.87.39 Brutality Support</v>
      </c>
      <c r="C2907" s="2" t="s">
        <v>242</v>
      </c>
      <c r="D2907" s="3">
        <v>39</v>
      </c>
      <c r="E2907" s="3">
        <v>99</v>
      </c>
      <c r="F2907" s="3" t="s">
        <v>269</v>
      </c>
      <c r="G2907" s="3">
        <v>0</v>
      </c>
      <c r="H2907" s="3">
        <v>0</v>
      </c>
      <c r="J2907" s="4"/>
      <c r="K2907" s="3"/>
      <c r="L2907" s="3"/>
      <c r="M2907" s="3"/>
      <c r="N2907" s="3"/>
    </row>
    <row r="2908" spans="2:14" ht="32.1" customHeight="1" x14ac:dyDescent="0.25">
      <c r="B2908" s="44" t="str">
        <f>_xlfn.CONCAT( VLOOKUP(tbGemLevels[[#This Row],[Name]],tbGems[],MATCH("Prefix",tbGems[#Headers],0),FALSE),".",tbGemLevels[[#This Row],[Level]]," ",tbGemLevels[[#This Row],[Name]])</f>
        <v>6.12.87.40 Brutality Support</v>
      </c>
      <c r="C2908" s="2" t="s">
        <v>242</v>
      </c>
      <c r="D2908" s="3">
        <v>40</v>
      </c>
      <c r="E2908" s="3">
        <v>100</v>
      </c>
      <c r="F2908" s="3" t="s">
        <v>269</v>
      </c>
      <c r="G2908" s="3">
        <v>0</v>
      </c>
      <c r="H2908" s="3">
        <v>0</v>
      </c>
      <c r="J2908" s="4"/>
      <c r="K2908" s="3"/>
      <c r="L2908" s="3"/>
      <c r="M2908" s="3"/>
      <c r="N2908" s="3"/>
    </row>
    <row r="2909" spans="2:14" ht="32.1" customHeight="1" x14ac:dyDescent="0.25">
      <c r="B2909" s="44" t="str">
        <f>_xlfn.CONCAT( VLOOKUP(tbGemLevels[[#This Row],[Name]],tbGems[],MATCH("Prefix",tbGems[#Headers],0),FALSE),".",tbGemLevels[[#This Row],[Level]]," ",tbGemLevels[[#This Row],[Name]])</f>
        <v>6.12.99.1 Chance to Bleed Support</v>
      </c>
      <c r="C2909" s="2" t="s">
        <v>232</v>
      </c>
      <c r="D2909" s="3">
        <v>1</v>
      </c>
      <c r="E2909" s="3">
        <v>1</v>
      </c>
      <c r="F2909" s="3">
        <v>0</v>
      </c>
      <c r="G2909" s="3">
        <v>0</v>
      </c>
      <c r="H2909" s="3">
        <v>0</v>
      </c>
      <c r="J2909" s="4"/>
      <c r="K2909" s="3"/>
      <c r="L2909" s="3"/>
      <c r="M2909" s="3"/>
      <c r="N2909" s="3"/>
    </row>
    <row r="2910" spans="2:14" ht="32.1" customHeight="1" x14ac:dyDescent="0.25">
      <c r="B2910" s="44" t="str">
        <f>_xlfn.CONCAT( VLOOKUP(tbGemLevels[[#This Row],[Name]],tbGems[],MATCH("Prefix",tbGems[#Headers],0),FALSE),".",tbGemLevels[[#This Row],[Level]]," ",tbGemLevels[[#This Row],[Name]])</f>
        <v>6.12.99.2 Chance to Bleed Support</v>
      </c>
      <c r="C2910" s="2" t="s">
        <v>232</v>
      </c>
      <c r="D2910" s="3">
        <v>2</v>
      </c>
      <c r="E2910" s="3">
        <v>2</v>
      </c>
      <c r="F2910" s="3">
        <v>0</v>
      </c>
      <c r="G2910" s="3">
        <v>0</v>
      </c>
      <c r="H2910" s="3">
        <v>0</v>
      </c>
      <c r="J2910" s="4"/>
      <c r="K2910" s="3"/>
      <c r="L2910" s="3"/>
      <c r="M2910" s="3"/>
      <c r="N2910" s="3"/>
    </row>
    <row r="2911" spans="2:14" ht="32.1" customHeight="1" x14ac:dyDescent="0.25">
      <c r="B2911" s="44" t="str">
        <f>_xlfn.CONCAT( VLOOKUP(tbGemLevels[[#This Row],[Name]],tbGems[],MATCH("Prefix",tbGems[#Headers],0),FALSE),".",tbGemLevels[[#This Row],[Level]]," ",tbGemLevels[[#This Row],[Name]])</f>
        <v>6.12.99.3 Chance to Bleed Support</v>
      </c>
      <c r="C2911" s="2" t="s">
        <v>232</v>
      </c>
      <c r="D2911" s="3">
        <v>3</v>
      </c>
      <c r="E2911" s="3">
        <v>4</v>
      </c>
      <c r="F2911" s="3">
        <v>0</v>
      </c>
      <c r="G2911" s="3">
        <v>0</v>
      </c>
      <c r="H2911" s="3">
        <v>0</v>
      </c>
      <c r="J2911" s="4"/>
      <c r="K2911" s="3"/>
      <c r="L2911" s="3"/>
      <c r="M2911" s="3"/>
      <c r="N2911" s="3"/>
    </row>
    <row r="2912" spans="2:14" ht="32.1" customHeight="1" x14ac:dyDescent="0.25">
      <c r="B2912" s="44" t="str">
        <f>_xlfn.CONCAT( VLOOKUP(tbGemLevels[[#This Row],[Name]],tbGems[],MATCH("Prefix",tbGems[#Headers],0),FALSE),".",tbGemLevels[[#This Row],[Level]]," ",tbGemLevels[[#This Row],[Name]])</f>
        <v>6.12.99.4 Chance to Bleed Support</v>
      </c>
      <c r="C2912" s="2" t="s">
        <v>232</v>
      </c>
      <c r="D2912" s="3">
        <v>4</v>
      </c>
      <c r="E2912" s="3">
        <v>7</v>
      </c>
      <c r="F2912" s="3">
        <v>16</v>
      </c>
      <c r="G2912" s="3">
        <v>0</v>
      </c>
      <c r="H2912" s="3">
        <v>0</v>
      </c>
      <c r="I2912" s="42"/>
      <c r="J2912" s="42"/>
      <c r="K2912" s="3"/>
      <c r="L2912" s="3"/>
      <c r="M2912" s="3"/>
      <c r="N2912" s="3"/>
    </row>
    <row r="2913" spans="2:14" ht="32.1" customHeight="1" x14ac:dyDescent="0.25">
      <c r="B2913" s="44" t="str">
        <f>_xlfn.CONCAT( VLOOKUP(tbGemLevels[[#This Row],[Name]],tbGems[],MATCH("Prefix",tbGems[#Headers],0),FALSE),".",tbGemLevels[[#This Row],[Level]]," ",tbGemLevels[[#This Row],[Name]])</f>
        <v>6.12.99.5 Chance to Bleed Support</v>
      </c>
      <c r="C2913" s="2" t="s">
        <v>232</v>
      </c>
      <c r="D2913" s="3">
        <v>5</v>
      </c>
      <c r="E2913" s="3">
        <v>11</v>
      </c>
      <c r="F2913" s="3">
        <v>22</v>
      </c>
      <c r="G2913" s="3">
        <v>0</v>
      </c>
      <c r="H2913" s="3">
        <v>0</v>
      </c>
      <c r="I2913" s="42"/>
      <c r="J2913" s="42"/>
      <c r="K2913" s="3"/>
      <c r="L2913" s="3"/>
      <c r="M2913" s="3"/>
      <c r="N2913" s="3"/>
    </row>
    <row r="2914" spans="2:14" ht="32.1" customHeight="1" x14ac:dyDescent="0.25">
      <c r="B2914" s="44" t="str">
        <f>_xlfn.CONCAT( VLOOKUP(tbGemLevels[[#This Row],[Name]],tbGems[],MATCH("Prefix",tbGems[#Headers],0),FALSE),".",tbGemLevels[[#This Row],[Level]]," ",tbGemLevels[[#This Row],[Name]])</f>
        <v>6.12.99.6 Chance to Bleed Support</v>
      </c>
      <c r="C2914" s="2" t="s">
        <v>232</v>
      </c>
      <c r="D2914" s="3">
        <v>6</v>
      </c>
      <c r="E2914" s="3">
        <v>16</v>
      </c>
      <c r="F2914" s="3">
        <v>30</v>
      </c>
      <c r="G2914" s="3">
        <v>0</v>
      </c>
      <c r="H2914" s="3">
        <v>0</v>
      </c>
      <c r="I2914" s="42"/>
      <c r="J2914" s="42"/>
      <c r="K2914" s="3"/>
      <c r="L2914" s="3"/>
      <c r="M2914" s="3"/>
      <c r="N2914" s="3"/>
    </row>
    <row r="2915" spans="2:14" ht="32.1" customHeight="1" x14ac:dyDescent="0.25">
      <c r="B2915" s="44" t="str">
        <f>_xlfn.CONCAT( VLOOKUP(tbGemLevels[[#This Row],[Name]],tbGems[],MATCH("Prefix",tbGems[#Headers],0),FALSE),".",tbGemLevels[[#This Row],[Level]]," ",tbGemLevels[[#This Row],[Name]])</f>
        <v>6.12.99.7 Chance to Bleed Support</v>
      </c>
      <c r="C2915" s="2" t="s">
        <v>232</v>
      </c>
      <c r="D2915" s="3">
        <v>7</v>
      </c>
      <c r="E2915" s="3">
        <v>20</v>
      </c>
      <c r="F2915" s="3">
        <v>36</v>
      </c>
      <c r="G2915" s="3">
        <v>0</v>
      </c>
      <c r="H2915" s="3">
        <v>0</v>
      </c>
      <c r="I2915" s="42"/>
      <c r="J2915" s="42"/>
      <c r="K2915" s="3"/>
      <c r="L2915" s="3"/>
      <c r="M2915" s="3"/>
      <c r="N2915" s="3"/>
    </row>
    <row r="2916" spans="2:14" ht="32.1" customHeight="1" x14ac:dyDescent="0.25">
      <c r="B2916" s="44" t="str">
        <f>_xlfn.CONCAT( VLOOKUP(tbGemLevels[[#This Row],[Name]],tbGems[],MATCH("Prefix",tbGems[#Headers],0),FALSE),".",tbGemLevels[[#This Row],[Level]]," ",tbGemLevels[[#This Row],[Name]])</f>
        <v>6.12.99.8 Chance to Bleed Support</v>
      </c>
      <c r="C2916" s="2" t="s">
        <v>232</v>
      </c>
      <c r="D2916" s="3">
        <v>8</v>
      </c>
      <c r="E2916" s="3">
        <v>24</v>
      </c>
      <c r="F2916" s="3">
        <v>42</v>
      </c>
      <c r="G2916" s="3">
        <v>0</v>
      </c>
      <c r="H2916" s="3">
        <v>0</v>
      </c>
      <c r="I2916" s="42"/>
      <c r="J2916" s="42"/>
      <c r="K2916" s="3"/>
      <c r="L2916" s="3"/>
      <c r="M2916" s="3"/>
      <c r="N2916" s="3"/>
    </row>
    <row r="2917" spans="2:14" ht="32.1" customHeight="1" x14ac:dyDescent="0.25">
      <c r="B2917" s="44" t="str">
        <f>_xlfn.CONCAT( VLOOKUP(tbGemLevels[[#This Row],[Name]],tbGems[],MATCH("Prefix",tbGems[#Headers],0),FALSE),".",tbGemLevels[[#This Row],[Level]]," ",tbGemLevels[[#This Row],[Name]])</f>
        <v>6.12.99.9 Chance to Bleed Support</v>
      </c>
      <c r="C2917" s="2" t="s">
        <v>232</v>
      </c>
      <c r="D2917" s="3">
        <v>9</v>
      </c>
      <c r="E2917" s="3">
        <v>28</v>
      </c>
      <c r="F2917" s="3">
        <v>48</v>
      </c>
      <c r="G2917" s="3">
        <v>0</v>
      </c>
      <c r="H2917" s="3">
        <v>0</v>
      </c>
      <c r="I2917" s="42"/>
      <c r="J2917" s="42"/>
      <c r="K2917" s="3"/>
      <c r="L2917" s="3"/>
      <c r="M2917" s="3"/>
      <c r="N2917" s="3"/>
    </row>
    <row r="2918" spans="2:14" ht="32.1" customHeight="1" x14ac:dyDescent="0.25">
      <c r="B2918" s="44" t="str">
        <f>_xlfn.CONCAT( VLOOKUP(tbGemLevels[[#This Row],[Name]],tbGems[],MATCH("Prefix",tbGems[#Headers],0),FALSE),".",tbGemLevels[[#This Row],[Level]]," ",tbGemLevels[[#This Row],[Name]])</f>
        <v>6.12.99.10 Chance to Bleed Support</v>
      </c>
      <c r="C2918" s="2" t="s">
        <v>232</v>
      </c>
      <c r="D2918" s="3">
        <v>10</v>
      </c>
      <c r="E2918" s="3">
        <v>32</v>
      </c>
      <c r="F2918" s="3">
        <v>54</v>
      </c>
      <c r="G2918" s="3">
        <v>0</v>
      </c>
      <c r="H2918" s="3">
        <v>0</v>
      </c>
      <c r="I2918" s="42"/>
      <c r="J2918" s="42"/>
      <c r="K2918" s="3"/>
      <c r="L2918" s="3"/>
      <c r="M2918" s="3"/>
      <c r="N2918" s="3"/>
    </row>
    <row r="2919" spans="2:14" ht="32.1" customHeight="1" x14ac:dyDescent="0.25">
      <c r="B2919" s="44" t="str">
        <f>_xlfn.CONCAT( VLOOKUP(tbGemLevels[[#This Row],[Name]],tbGems[],MATCH("Prefix",tbGems[#Headers],0),FALSE),".",tbGemLevels[[#This Row],[Level]]," ",tbGemLevels[[#This Row],[Name]])</f>
        <v>6.12.99.11 Chance to Bleed Support</v>
      </c>
      <c r="C2919" s="2" t="s">
        <v>232</v>
      </c>
      <c r="D2919" s="3">
        <v>11</v>
      </c>
      <c r="E2919" s="3">
        <v>36</v>
      </c>
      <c r="F2919" s="3">
        <v>60</v>
      </c>
      <c r="G2919" s="3">
        <v>0</v>
      </c>
      <c r="H2919" s="3">
        <v>0</v>
      </c>
      <c r="I2919" s="42"/>
      <c r="J2919" s="42"/>
      <c r="K2919" s="3"/>
      <c r="L2919" s="3"/>
      <c r="M2919" s="3"/>
      <c r="N2919" s="3"/>
    </row>
    <row r="2920" spans="2:14" ht="32.1" customHeight="1" x14ac:dyDescent="0.25">
      <c r="B2920" s="44" t="str">
        <f>_xlfn.CONCAT( VLOOKUP(tbGemLevels[[#This Row],[Name]],tbGems[],MATCH("Prefix",tbGems[#Headers],0),FALSE),".",tbGemLevels[[#This Row],[Level]]," ",tbGemLevels[[#This Row],[Name]])</f>
        <v>6.12.99.12 Chance to Bleed Support</v>
      </c>
      <c r="C2920" s="2" t="s">
        <v>232</v>
      </c>
      <c r="D2920" s="3">
        <v>12</v>
      </c>
      <c r="E2920" s="3">
        <v>40</v>
      </c>
      <c r="F2920" s="3">
        <v>66</v>
      </c>
      <c r="G2920" s="3">
        <v>0</v>
      </c>
      <c r="H2920" s="3">
        <v>0</v>
      </c>
      <c r="I2920" s="42"/>
      <c r="J2920" s="42"/>
      <c r="K2920" s="3"/>
      <c r="L2920" s="3"/>
      <c r="M2920" s="3"/>
      <c r="N2920" s="3"/>
    </row>
    <row r="2921" spans="2:14" ht="32.1" customHeight="1" x14ac:dyDescent="0.25">
      <c r="B2921" s="44" t="str">
        <f>_xlfn.CONCAT( VLOOKUP(tbGemLevels[[#This Row],[Name]],tbGems[],MATCH("Prefix",tbGems[#Headers],0),FALSE),".",tbGemLevels[[#This Row],[Level]]," ",tbGemLevels[[#This Row],[Name]])</f>
        <v>6.12.99.13 Chance to Bleed Support</v>
      </c>
      <c r="C2921" s="2" t="s">
        <v>232</v>
      </c>
      <c r="D2921" s="3">
        <v>13</v>
      </c>
      <c r="E2921" s="3">
        <v>44</v>
      </c>
      <c r="F2921" s="3">
        <v>72</v>
      </c>
      <c r="G2921" s="3">
        <v>0</v>
      </c>
      <c r="H2921" s="3">
        <v>0</v>
      </c>
      <c r="I2921" s="42"/>
      <c r="J2921" s="42"/>
      <c r="K2921" s="3"/>
      <c r="L2921" s="3"/>
      <c r="M2921" s="3"/>
      <c r="N2921" s="3"/>
    </row>
    <row r="2922" spans="2:14" ht="32.1" customHeight="1" x14ac:dyDescent="0.25">
      <c r="B2922" s="44" t="str">
        <f>_xlfn.CONCAT( VLOOKUP(tbGemLevels[[#This Row],[Name]],tbGems[],MATCH("Prefix",tbGems[#Headers],0),FALSE),".",tbGemLevels[[#This Row],[Level]]," ",tbGemLevels[[#This Row],[Name]])</f>
        <v>6.12.99.14 Chance to Bleed Support</v>
      </c>
      <c r="C2922" s="2" t="s">
        <v>232</v>
      </c>
      <c r="D2922" s="3">
        <v>14</v>
      </c>
      <c r="E2922" s="3">
        <v>48</v>
      </c>
      <c r="F2922" s="3">
        <v>78</v>
      </c>
      <c r="G2922" s="3">
        <v>0</v>
      </c>
      <c r="H2922" s="3">
        <v>0</v>
      </c>
      <c r="I2922" s="42"/>
      <c r="J2922" s="42"/>
      <c r="K2922" s="3"/>
      <c r="L2922" s="3"/>
      <c r="M2922" s="3"/>
      <c r="N2922" s="3"/>
    </row>
    <row r="2923" spans="2:14" ht="32.1" customHeight="1" x14ac:dyDescent="0.25">
      <c r="B2923" s="44" t="str">
        <f>_xlfn.CONCAT( VLOOKUP(tbGemLevels[[#This Row],[Name]],tbGems[],MATCH("Prefix",tbGems[#Headers],0),FALSE),".",tbGemLevels[[#This Row],[Level]]," ",tbGemLevels[[#This Row],[Name]])</f>
        <v>6.12.99.15 Chance to Bleed Support</v>
      </c>
      <c r="C2923" s="2" t="s">
        <v>232</v>
      </c>
      <c r="D2923" s="3">
        <v>15</v>
      </c>
      <c r="E2923" s="3">
        <v>52</v>
      </c>
      <c r="F2923" s="3">
        <v>84</v>
      </c>
      <c r="G2923" s="3">
        <v>0</v>
      </c>
      <c r="H2923" s="3">
        <v>0</v>
      </c>
      <c r="I2923" s="42"/>
      <c r="J2923" s="42"/>
      <c r="K2923" s="3"/>
      <c r="L2923" s="3"/>
      <c r="M2923" s="3"/>
      <c r="N2923" s="3"/>
    </row>
    <row r="2924" spans="2:14" ht="32.1" customHeight="1" x14ac:dyDescent="0.25">
      <c r="B2924" s="44" t="str">
        <f>_xlfn.CONCAT( VLOOKUP(tbGemLevels[[#This Row],[Name]],tbGems[],MATCH("Prefix",tbGems[#Headers],0),FALSE),".",tbGemLevels[[#This Row],[Level]]," ",tbGemLevels[[#This Row],[Name]])</f>
        <v>6.12.99.16 Chance to Bleed Support</v>
      </c>
      <c r="C2924" s="2" t="s">
        <v>232</v>
      </c>
      <c r="D2924" s="3">
        <v>16</v>
      </c>
      <c r="E2924" s="3">
        <v>56</v>
      </c>
      <c r="F2924" s="3">
        <v>90</v>
      </c>
      <c r="G2924" s="3">
        <v>0</v>
      </c>
      <c r="H2924" s="3">
        <v>0</v>
      </c>
      <c r="I2924" s="42"/>
      <c r="J2924" s="42"/>
      <c r="K2924" s="3"/>
      <c r="L2924" s="3"/>
      <c r="M2924" s="3"/>
      <c r="N2924" s="3"/>
    </row>
    <row r="2925" spans="2:14" ht="32.1" customHeight="1" x14ac:dyDescent="0.25">
      <c r="B2925" s="44" t="str">
        <f>_xlfn.CONCAT( VLOOKUP(tbGemLevels[[#This Row],[Name]],tbGems[],MATCH("Prefix",tbGems[#Headers],0),FALSE),".",tbGemLevels[[#This Row],[Level]]," ",tbGemLevels[[#This Row],[Name]])</f>
        <v>6.12.99.17 Chance to Bleed Support</v>
      </c>
      <c r="C2925" s="2" t="s">
        <v>232</v>
      </c>
      <c r="D2925" s="3">
        <v>17</v>
      </c>
      <c r="E2925" s="3">
        <v>60</v>
      </c>
      <c r="F2925" s="3">
        <v>96</v>
      </c>
      <c r="G2925" s="3">
        <v>0</v>
      </c>
      <c r="H2925" s="3">
        <v>0</v>
      </c>
      <c r="I2925" s="42"/>
      <c r="J2925" s="42"/>
      <c r="K2925" s="3"/>
      <c r="L2925" s="3"/>
      <c r="M2925" s="3"/>
      <c r="N2925" s="3"/>
    </row>
    <row r="2926" spans="2:14" ht="32.1" customHeight="1" x14ac:dyDescent="0.25">
      <c r="B2926" s="44" t="str">
        <f>_xlfn.CONCAT( VLOOKUP(tbGemLevels[[#This Row],[Name]],tbGems[],MATCH("Prefix",tbGems[#Headers],0),FALSE),".",tbGemLevels[[#This Row],[Level]]," ",tbGemLevels[[#This Row],[Name]])</f>
        <v>6.12.99.18 Chance to Bleed Support</v>
      </c>
      <c r="C2926" s="2" t="s">
        <v>232</v>
      </c>
      <c r="D2926" s="3">
        <v>18</v>
      </c>
      <c r="E2926" s="3">
        <v>64</v>
      </c>
      <c r="F2926" s="3">
        <v>102</v>
      </c>
      <c r="G2926" s="3">
        <v>0</v>
      </c>
      <c r="H2926" s="3">
        <v>0</v>
      </c>
      <c r="I2926" s="42"/>
      <c r="J2926" s="42"/>
      <c r="K2926" s="3"/>
      <c r="L2926" s="3"/>
      <c r="M2926" s="3"/>
      <c r="N2926" s="3"/>
    </row>
    <row r="2927" spans="2:14" ht="32.1" customHeight="1" x14ac:dyDescent="0.25">
      <c r="B2927" s="44" t="str">
        <f>_xlfn.CONCAT( VLOOKUP(tbGemLevels[[#This Row],[Name]],tbGems[],MATCH("Prefix",tbGems[#Headers],0),FALSE),".",tbGemLevels[[#This Row],[Level]]," ",tbGemLevels[[#This Row],[Name]])</f>
        <v>6.12.99.19 Chance to Bleed Support</v>
      </c>
      <c r="C2927" s="2" t="s">
        <v>232</v>
      </c>
      <c r="D2927" s="3">
        <v>19</v>
      </c>
      <c r="E2927" s="3">
        <v>67</v>
      </c>
      <c r="F2927" s="3">
        <v>106</v>
      </c>
      <c r="G2927" s="3">
        <v>0</v>
      </c>
      <c r="H2927" s="3">
        <v>0</v>
      </c>
      <c r="I2927" s="42"/>
      <c r="J2927" s="42"/>
      <c r="K2927" s="3"/>
      <c r="L2927" s="3"/>
      <c r="M2927" s="3"/>
      <c r="N2927" s="3"/>
    </row>
    <row r="2928" spans="2:14" ht="32.1" customHeight="1" x14ac:dyDescent="0.25">
      <c r="B2928" s="44" t="str">
        <f>_xlfn.CONCAT( VLOOKUP(tbGemLevels[[#This Row],[Name]],tbGems[],MATCH("Prefix",tbGems[#Headers],0),FALSE),".",tbGemLevels[[#This Row],[Level]]," ",tbGemLevels[[#This Row],[Name]])</f>
        <v>6.12.99.20 Chance to Bleed Support</v>
      </c>
      <c r="C2928" s="2" t="s">
        <v>232</v>
      </c>
      <c r="D2928" s="3">
        <v>20</v>
      </c>
      <c r="E2928" s="3">
        <v>70</v>
      </c>
      <c r="F2928" s="3">
        <v>111</v>
      </c>
      <c r="G2928" s="3">
        <v>0</v>
      </c>
      <c r="H2928" s="3">
        <v>0</v>
      </c>
      <c r="I2928" s="42"/>
      <c r="J2928" s="42"/>
      <c r="K2928" s="3"/>
      <c r="L2928" s="3"/>
      <c r="M2928" s="3"/>
      <c r="N2928" s="3"/>
    </row>
    <row r="2929" spans="2:14" ht="32.1" customHeight="1" x14ac:dyDescent="0.25">
      <c r="B2929" s="44" t="str">
        <f>_xlfn.CONCAT( VLOOKUP(tbGemLevels[[#This Row],[Name]],tbGems[],MATCH("Prefix",tbGems[#Headers],0),FALSE),".",tbGemLevels[[#This Row],[Level]]," ",tbGemLevels[[#This Row],[Name]])</f>
        <v>6.12.99.21 Chance to Bleed Support</v>
      </c>
      <c r="C2929" s="2" t="s">
        <v>232</v>
      </c>
      <c r="D2929" s="3">
        <v>21</v>
      </c>
      <c r="E2929" s="3">
        <v>72</v>
      </c>
      <c r="F2929" s="3">
        <v>114</v>
      </c>
      <c r="G2929" s="3">
        <v>0</v>
      </c>
      <c r="H2929" s="3">
        <v>0</v>
      </c>
      <c r="J2929" s="4"/>
      <c r="K2929" s="3"/>
      <c r="L2929" s="3"/>
      <c r="M2929" s="3"/>
      <c r="N2929" s="3"/>
    </row>
    <row r="2930" spans="2:14" ht="32.1" customHeight="1" x14ac:dyDescent="0.25">
      <c r="B2930" s="44" t="str">
        <f>_xlfn.CONCAT( VLOOKUP(tbGemLevels[[#This Row],[Name]],tbGems[],MATCH("Prefix",tbGems[#Headers],0),FALSE),".",tbGemLevels[[#This Row],[Level]]," ",tbGemLevels[[#This Row],[Name]])</f>
        <v>6.12.99.22 Chance to Bleed Support</v>
      </c>
      <c r="C2930" s="2" t="s">
        <v>232</v>
      </c>
      <c r="D2930" s="3">
        <v>22</v>
      </c>
      <c r="E2930" s="3">
        <v>74</v>
      </c>
      <c r="F2930" s="3" t="s">
        <v>269</v>
      </c>
      <c r="G2930" s="3">
        <v>0</v>
      </c>
      <c r="H2930" s="3">
        <v>0</v>
      </c>
      <c r="J2930" s="4"/>
      <c r="K2930" s="3"/>
      <c r="L2930" s="3"/>
      <c r="M2930" s="3"/>
      <c r="N2930" s="3"/>
    </row>
    <row r="2931" spans="2:14" ht="32.1" customHeight="1" x14ac:dyDescent="0.25">
      <c r="B2931" s="44" t="str">
        <f>_xlfn.CONCAT( VLOOKUP(tbGemLevels[[#This Row],[Name]],tbGems[],MATCH("Prefix",tbGems[#Headers],0),FALSE),".",tbGemLevels[[#This Row],[Level]]," ",tbGemLevels[[#This Row],[Name]])</f>
        <v>6.12.99.23 Chance to Bleed Support</v>
      </c>
      <c r="C2931" s="2" t="s">
        <v>232</v>
      </c>
      <c r="D2931" s="3">
        <v>23</v>
      </c>
      <c r="E2931" s="3">
        <v>76</v>
      </c>
      <c r="F2931" s="3" t="s">
        <v>269</v>
      </c>
      <c r="G2931" s="3">
        <v>0</v>
      </c>
      <c r="H2931" s="3">
        <v>0</v>
      </c>
      <c r="J2931" s="4"/>
      <c r="K2931" s="3"/>
      <c r="L2931" s="3"/>
      <c r="M2931" s="3"/>
      <c r="N2931" s="3"/>
    </row>
    <row r="2932" spans="2:14" ht="32.1" customHeight="1" x14ac:dyDescent="0.25">
      <c r="B2932" s="44" t="str">
        <f>_xlfn.CONCAT( VLOOKUP(tbGemLevels[[#This Row],[Name]],tbGems[],MATCH("Prefix",tbGems[#Headers],0),FALSE),".",tbGemLevels[[#This Row],[Level]]," ",tbGemLevels[[#This Row],[Name]])</f>
        <v>6.12.99.24 Chance to Bleed Support</v>
      </c>
      <c r="C2932" s="2" t="s">
        <v>232</v>
      </c>
      <c r="D2932" s="3">
        <v>24</v>
      </c>
      <c r="E2932" s="3">
        <v>78</v>
      </c>
      <c r="F2932" s="3" t="s">
        <v>269</v>
      </c>
      <c r="G2932" s="3">
        <v>0</v>
      </c>
      <c r="H2932" s="3">
        <v>0</v>
      </c>
      <c r="J2932" s="4"/>
      <c r="K2932" s="3"/>
      <c r="L2932" s="3"/>
      <c r="M2932" s="3"/>
      <c r="N2932" s="3"/>
    </row>
    <row r="2933" spans="2:14" ht="32.1" customHeight="1" x14ac:dyDescent="0.25">
      <c r="B2933" s="44" t="str">
        <f>_xlfn.CONCAT( VLOOKUP(tbGemLevels[[#This Row],[Name]],tbGems[],MATCH("Prefix",tbGems[#Headers],0),FALSE),".",tbGemLevels[[#This Row],[Level]]," ",tbGemLevels[[#This Row],[Name]])</f>
        <v>6.12.99.25 Chance to Bleed Support</v>
      </c>
      <c r="C2933" s="2" t="s">
        <v>232</v>
      </c>
      <c r="D2933" s="3">
        <v>25</v>
      </c>
      <c r="E2933" s="3">
        <v>80</v>
      </c>
      <c r="F2933" s="3" t="s">
        <v>269</v>
      </c>
      <c r="G2933" s="3">
        <v>0</v>
      </c>
      <c r="H2933" s="3">
        <v>0</v>
      </c>
      <c r="J2933" s="4"/>
      <c r="K2933" s="3"/>
      <c r="L2933" s="3"/>
      <c r="M2933" s="3"/>
      <c r="N2933" s="3"/>
    </row>
    <row r="2934" spans="2:14" ht="32.1" customHeight="1" x14ac:dyDescent="0.25">
      <c r="B2934" s="44" t="str">
        <f>_xlfn.CONCAT( VLOOKUP(tbGemLevels[[#This Row],[Name]],tbGems[],MATCH("Prefix",tbGems[#Headers],0),FALSE),".",tbGemLevels[[#This Row],[Level]]," ",tbGemLevels[[#This Row],[Name]])</f>
        <v>6.12.99.26 Chance to Bleed Support</v>
      </c>
      <c r="C2934" s="2" t="s">
        <v>232</v>
      </c>
      <c r="D2934" s="3">
        <v>26</v>
      </c>
      <c r="E2934" s="3">
        <v>82</v>
      </c>
      <c r="F2934" s="3" t="s">
        <v>269</v>
      </c>
      <c r="G2934" s="3">
        <v>0</v>
      </c>
      <c r="H2934" s="3">
        <v>0</v>
      </c>
      <c r="J2934" s="4"/>
      <c r="K2934" s="3"/>
      <c r="L2934" s="3"/>
      <c r="M2934" s="3"/>
      <c r="N2934" s="3"/>
    </row>
    <row r="2935" spans="2:14" ht="32.1" customHeight="1" x14ac:dyDescent="0.25">
      <c r="B2935" s="44" t="str">
        <f>_xlfn.CONCAT( VLOOKUP(tbGemLevels[[#This Row],[Name]],tbGems[],MATCH("Prefix",tbGems[#Headers],0),FALSE),".",tbGemLevels[[#This Row],[Level]]," ",tbGemLevels[[#This Row],[Name]])</f>
        <v>6.12.99.27 Chance to Bleed Support</v>
      </c>
      <c r="C2935" s="2" t="s">
        <v>232</v>
      </c>
      <c r="D2935" s="3">
        <v>27</v>
      </c>
      <c r="E2935" s="3">
        <v>84</v>
      </c>
      <c r="F2935" s="3" t="s">
        <v>269</v>
      </c>
      <c r="G2935" s="3">
        <v>0</v>
      </c>
      <c r="H2935" s="3">
        <v>0</v>
      </c>
      <c r="J2935" s="4"/>
      <c r="K2935" s="3"/>
      <c r="L2935" s="3"/>
      <c r="M2935" s="3"/>
      <c r="N2935" s="3"/>
    </row>
    <row r="2936" spans="2:14" ht="32.1" customHeight="1" x14ac:dyDescent="0.25">
      <c r="B2936" s="44" t="str">
        <f>_xlfn.CONCAT( VLOOKUP(tbGemLevels[[#This Row],[Name]],tbGems[],MATCH("Prefix",tbGems[#Headers],0),FALSE),".",tbGemLevels[[#This Row],[Level]]," ",tbGemLevels[[#This Row],[Name]])</f>
        <v>6.12.99.28 Chance to Bleed Support</v>
      </c>
      <c r="C2936" s="2" t="s">
        <v>232</v>
      </c>
      <c r="D2936" s="3">
        <v>28</v>
      </c>
      <c r="E2936" s="3">
        <v>86</v>
      </c>
      <c r="F2936" s="3" t="s">
        <v>269</v>
      </c>
      <c r="G2936" s="3">
        <v>0</v>
      </c>
      <c r="H2936" s="3">
        <v>0</v>
      </c>
      <c r="J2936" s="4"/>
      <c r="K2936" s="3"/>
      <c r="L2936" s="3"/>
      <c r="M2936" s="3"/>
      <c r="N2936" s="3"/>
    </row>
    <row r="2937" spans="2:14" ht="32.1" customHeight="1" x14ac:dyDescent="0.25">
      <c r="B2937" s="44" t="str">
        <f>_xlfn.CONCAT( VLOOKUP(tbGemLevels[[#This Row],[Name]],tbGems[],MATCH("Prefix",tbGems[#Headers],0),FALSE),".",tbGemLevels[[#This Row],[Level]]," ",tbGemLevels[[#This Row],[Name]])</f>
        <v>6.12.99.29 Chance to Bleed Support</v>
      </c>
      <c r="C2937" s="2" t="s">
        <v>232</v>
      </c>
      <c r="D2937" s="3">
        <v>29</v>
      </c>
      <c r="E2937" s="3">
        <v>88</v>
      </c>
      <c r="F2937" s="3" t="s">
        <v>269</v>
      </c>
      <c r="G2937" s="3">
        <v>0</v>
      </c>
      <c r="H2937" s="3">
        <v>0</v>
      </c>
      <c r="J2937" s="4"/>
      <c r="K2937" s="3"/>
      <c r="L2937" s="3"/>
      <c r="M2937" s="3"/>
      <c r="N2937" s="3"/>
    </row>
    <row r="2938" spans="2:14" ht="32.1" customHeight="1" x14ac:dyDescent="0.25">
      <c r="B2938" s="44" t="str">
        <f>_xlfn.CONCAT( VLOOKUP(tbGemLevels[[#This Row],[Name]],tbGems[],MATCH("Prefix",tbGems[#Headers],0),FALSE),".",tbGemLevels[[#This Row],[Level]]," ",tbGemLevels[[#This Row],[Name]])</f>
        <v>6.12.99.30 Chance to Bleed Support</v>
      </c>
      <c r="C2938" s="2" t="s">
        <v>232</v>
      </c>
      <c r="D2938" s="3">
        <v>30</v>
      </c>
      <c r="E2938" s="3">
        <v>90</v>
      </c>
      <c r="F2938" s="3" t="s">
        <v>269</v>
      </c>
      <c r="G2938" s="3">
        <v>0</v>
      </c>
      <c r="H2938" s="3">
        <v>0</v>
      </c>
      <c r="J2938" s="4"/>
      <c r="K2938" s="3"/>
      <c r="L2938" s="3"/>
      <c r="M2938" s="3"/>
      <c r="N2938" s="3"/>
    </row>
    <row r="2939" spans="2:14" ht="32.1" customHeight="1" x14ac:dyDescent="0.25">
      <c r="B2939" s="44" t="str">
        <f>_xlfn.CONCAT( VLOOKUP(tbGemLevels[[#This Row],[Name]],tbGems[],MATCH("Prefix",tbGems[#Headers],0),FALSE),".",tbGemLevels[[#This Row],[Level]]," ",tbGemLevels[[#This Row],[Name]])</f>
        <v>6.12.99.31 Chance to Bleed Support</v>
      </c>
      <c r="C2939" s="2" t="s">
        <v>232</v>
      </c>
      <c r="D2939" s="3">
        <v>31</v>
      </c>
      <c r="E2939" s="3">
        <v>91</v>
      </c>
      <c r="F2939" s="3" t="s">
        <v>269</v>
      </c>
      <c r="G2939" s="3">
        <v>0</v>
      </c>
      <c r="H2939" s="3">
        <v>0</v>
      </c>
      <c r="J2939" s="4"/>
      <c r="K2939" s="3"/>
      <c r="L2939" s="3"/>
      <c r="M2939" s="3"/>
      <c r="N2939" s="3"/>
    </row>
    <row r="2940" spans="2:14" ht="32.1" customHeight="1" x14ac:dyDescent="0.25">
      <c r="B2940" s="44" t="str">
        <f>_xlfn.CONCAT( VLOOKUP(tbGemLevels[[#This Row],[Name]],tbGems[],MATCH("Prefix",tbGems[#Headers],0),FALSE),".",tbGemLevels[[#This Row],[Level]]," ",tbGemLevels[[#This Row],[Name]])</f>
        <v>6.12.99.32 Chance to Bleed Support</v>
      </c>
      <c r="C2940" s="2" t="s">
        <v>232</v>
      </c>
      <c r="D2940" s="3">
        <v>32</v>
      </c>
      <c r="E2940" s="3">
        <v>92</v>
      </c>
      <c r="F2940" s="3" t="s">
        <v>269</v>
      </c>
      <c r="G2940" s="3">
        <v>0</v>
      </c>
      <c r="H2940" s="3">
        <v>0</v>
      </c>
      <c r="J2940" s="4"/>
      <c r="K2940" s="3"/>
      <c r="L2940" s="3"/>
      <c r="M2940" s="3"/>
      <c r="N2940" s="3"/>
    </row>
    <row r="2941" spans="2:14" ht="32.1" customHeight="1" x14ac:dyDescent="0.25">
      <c r="B2941" s="44" t="str">
        <f>_xlfn.CONCAT( VLOOKUP(tbGemLevels[[#This Row],[Name]],tbGems[],MATCH("Prefix",tbGems[#Headers],0),FALSE),".",tbGemLevels[[#This Row],[Level]]," ",tbGemLevels[[#This Row],[Name]])</f>
        <v>6.12.99.33 Chance to Bleed Support</v>
      </c>
      <c r="C2941" s="2" t="s">
        <v>232</v>
      </c>
      <c r="D2941" s="3">
        <v>33</v>
      </c>
      <c r="E2941" s="3">
        <v>93</v>
      </c>
      <c r="F2941" s="3" t="s">
        <v>269</v>
      </c>
      <c r="G2941" s="3">
        <v>0</v>
      </c>
      <c r="H2941" s="3">
        <v>0</v>
      </c>
      <c r="J2941" s="4"/>
      <c r="K2941" s="3"/>
      <c r="L2941" s="3"/>
      <c r="M2941" s="3"/>
      <c r="N2941" s="3"/>
    </row>
    <row r="2942" spans="2:14" ht="32.1" customHeight="1" x14ac:dyDescent="0.25">
      <c r="B2942" s="44" t="str">
        <f>_xlfn.CONCAT( VLOOKUP(tbGemLevels[[#This Row],[Name]],tbGems[],MATCH("Prefix",tbGems[#Headers],0),FALSE),".",tbGemLevels[[#This Row],[Level]]," ",tbGemLevels[[#This Row],[Name]])</f>
        <v>6.12.99.34 Chance to Bleed Support</v>
      </c>
      <c r="C2942" s="2" t="s">
        <v>232</v>
      </c>
      <c r="D2942" s="3">
        <v>34</v>
      </c>
      <c r="E2942" s="3">
        <v>94</v>
      </c>
      <c r="F2942" s="3" t="s">
        <v>269</v>
      </c>
      <c r="G2942" s="3">
        <v>0</v>
      </c>
      <c r="H2942" s="3">
        <v>0</v>
      </c>
      <c r="J2942" s="4"/>
      <c r="K2942" s="3"/>
      <c r="L2942" s="3"/>
      <c r="M2942" s="3"/>
      <c r="N2942" s="3"/>
    </row>
    <row r="2943" spans="2:14" ht="32.1" customHeight="1" x14ac:dyDescent="0.25">
      <c r="B2943" s="44" t="str">
        <f>_xlfn.CONCAT( VLOOKUP(tbGemLevels[[#This Row],[Name]],tbGems[],MATCH("Prefix",tbGems[#Headers],0),FALSE),".",tbGemLevels[[#This Row],[Level]]," ",tbGemLevels[[#This Row],[Name]])</f>
        <v>6.12.99.35 Chance to Bleed Support</v>
      </c>
      <c r="C2943" s="2" t="s">
        <v>232</v>
      </c>
      <c r="D2943" s="3">
        <v>35</v>
      </c>
      <c r="E2943" s="3">
        <v>95</v>
      </c>
      <c r="F2943" s="3" t="s">
        <v>269</v>
      </c>
      <c r="G2943" s="3">
        <v>0</v>
      </c>
      <c r="H2943" s="3">
        <v>0</v>
      </c>
      <c r="J2943" s="4"/>
      <c r="K2943" s="3"/>
      <c r="L2943" s="3"/>
      <c r="M2943" s="3"/>
      <c r="N2943" s="3"/>
    </row>
    <row r="2944" spans="2:14" ht="32.1" customHeight="1" x14ac:dyDescent="0.25">
      <c r="B2944" s="44" t="str">
        <f>_xlfn.CONCAT( VLOOKUP(tbGemLevels[[#This Row],[Name]],tbGems[],MATCH("Prefix",tbGems[#Headers],0),FALSE),".",tbGemLevels[[#This Row],[Level]]," ",tbGemLevels[[#This Row],[Name]])</f>
        <v>6.12.99.36 Chance to Bleed Support</v>
      </c>
      <c r="C2944" s="2" t="s">
        <v>232</v>
      </c>
      <c r="D2944" s="3">
        <v>36</v>
      </c>
      <c r="E2944" s="3">
        <v>96</v>
      </c>
      <c r="F2944" s="3" t="s">
        <v>269</v>
      </c>
      <c r="G2944" s="3">
        <v>0</v>
      </c>
      <c r="H2944" s="3">
        <v>0</v>
      </c>
      <c r="J2944" s="4"/>
      <c r="K2944" s="3"/>
      <c r="L2944" s="3"/>
      <c r="M2944" s="3"/>
      <c r="N2944" s="3"/>
    </row>
    <row r="2945" spans="2:14" ht="32.1" customHeight="1" x14ac:dyDescent="0.25">
      <c r="B2945" s="44" t="str">
        <f>_xlfn.CONCAT( VLOOKUP(tbGemLevels[[#This Row],[Name]],tbGems[],MATCH("Prefix",tbGems[#Headers],0),FALSE),".",tbGemLevels[[#This Row],[Level]]," ",tbGemLevels[[#This Row],[Name]])</f>
        <v>6.12.99.37 Chance to Bleed Support</v>
      </c>
      <c r="C2945" s="2" t="s">
        <v>232</v>
      </c>
      <c r="D2945" s="3">
        <v>37</v>
      </c>
      <c r="E2945" s="3">
        <v>97</v>
      </c>
      <c r="F2945" s="3" t="s">
        <v>269</v>
      </c>
      <c r="G2945" s="3">
        <v>0</v>
      </c>
      <c r="H2945" s="3">
        <v>0</v>
      </c>
      <c r="J2945" s="4"/>
      <c r="K2945" s="3"/>
      <c r="L2945" s="3"/>
      <c r="M2945" s="3"/>
      <c r="N2945" s="3"/>
    </row>
    <row r="2946" spans="2:14" ht="32.1" customHeight="1" x14ac:dyDescent="0.25">
      <c r="B2946" s="44" t="str">
        <f>_xlfn.CONCAT( VLOOKUP(tbGemLevels[[#This Row],[Name]],tbGems[],MATCH("Prefix",tbGems[#Headers],0),FALSE),".",tbGemLevels[[#This Row],[Level]]," ",tbGemLevels[[#This Row],[Name]])</f>
        <v>6.12.99.38 Chance to Bleed Support</v>
      </c>
      <c r="C2946" s="2" t="s">
        <v>232</v>
      </c>
      <c r="D2946" s="3">
        <v>38</v>
      </c>
      <c r="E2946" s="3">
        <v>98</v>
      </c>
      <c r="F2946" s="3" t="s">
        <v>269</v>
      </c>
      <c r="G2946" s="3">
        <v>0</v>
      </c>
      <c r="H2946" s="3">
        <v>0</v>
      </c>
      <c r="J2946" s="4"/>
      <c r="K2946" s="3"/>
      <c r="L2946" s="3"/>
      <c r="M2946" s="3"/>
      <c r="N2946" s="3"/>
    </row>
    <row r="2947" spans="2:14" ht="32.1" customHeight="1" x14ac:dyDescent="0.25">
      <c r="B2947" s="44" t="str">
        <f>_xlfn.CONCAT( VLOOKUP(tbGemLevels[[#This Row],[Name]],tbGems[],MATCH("Prefix",tbGems[#Headers],0),FALSE),".",tbGemLevels[[#This Row],[Level]]," ",tbGemLevels[[#This Row],[Name]])</f>
        <v>6.12.99.39 Chance to Bleed Support</v>
      </c>
      <c r="C2947" s="2" t="s">
        <v>232</v>
      </c>
      <c r="D2947" s="3">
        <v>39</v>
      </c>
      <c r="E2947" s="3">
        <v>99</v>
      </c>
      <c r="F2947" s="3" t="s">
        <v>269</v>
      </c>
      <c r="G2947" s="3">
        <v>0</v>
      </c>
      <c r="H2947" s="3">
        <v>0</v>
      </c>
      <c r="J2947" s="4"/>
      <c r="K2947" s="3"/>
      <c r="L2947" s="3"/>
      <c r="M2947" s="3"/>
      <c r="N2947" s="3"/>
    </row>
    <row r="2948" spans="2:14" ht="32.1" customHeight="1" x14ac:dyDescent="0.25">
      <c r="B2948" s="44" t="str">
        <f>_xlfn.CONCAT( VLOOKUP(tbGemLevels[[#This Row],[Name]],tbGems[],MATCH("Prefix",tbGems[#Headers],0),FALSE),".",tbGemLevels[[#This Row],[Level]]," ",tbGemLevels[[#This Row],[Name]])</f>
        <v>6.12.99.40 Chance to Bleed Support</v>
      </c>
      <c r="C2948" s="2" t="s">
        <v>232</v>
      </c>
      <c r="D2948" s="3">
        <v>40</v>
      </c>
      <c r="E2948" s="3">
        <v>100</v>
      </c>
      <c r="F2948" s="3" t="s">
        <v>269</v>
      </c>
      <c r="G2948" s="3">
        <v>0</v>
      </c>
      <c r="H2948" s="3">
        <v>0</v>
      </c>
      <c r="J2948" s="4"/>
      <c r="K2948" s="3"/>
      <c r="L2948" s="3"/>
      <c r="M2948" s="3"/>
      <c r="N2948" s="3"/>
    </row>
    <row r="2949" spans="2:14" ht="32.1" customHeight="1" x14ac:dyDescent="0.25">
      <c r="B2949" s="44" t="str">
        <f>_xlfn.CONCAT( VLOOKUP(tbGemLevels[[#This Row],[Name]],tbGems[],MATCH("Prefix",tbGems[#Headers],0),FALSE),".",tbGemLevels[[#This Row],[Level]]," ",tbGemLevels[[#This Row],[Name]])</f>
        <v>6.12.232.1 Increased Duration Support</v>
      </c>
      <c r="C2949" s="2" t="s">
        <v>234</v>
      </c>
      <c r="D2949" s="3">
        <v>1</v>
      </c>
      <c r="E2949" s="3">
        <v>31</v>
      </c>
      <c r="F2949" s="3">
        <v>52</v>
      </c>
      <c r="G2949" s="3">
        <v>0</v>
      </c>
      <c r="H2949" s="3">
        <v>0</v>
      </c>
      <c r="J2949" s="4"/>
      <c r="K2949" s="3"/>
      <c r="L2949" s="3"/>
      <c r="M2949" s="3"/>
      <c r="N2949" s="3"/>
    </row>
    <row r="2950" spans="2:14" ht="32.1" customHeight="1" x14ac:dyDescent="0.25">
      <c r="B2950" s="44" t="str">
        <f>_xlfn.CONCAT( VLOOKUP(tbGemLevels[[#This Row],[Name]],tbGems[],MATCH("Prefix",tbGems[#Headers],0),FALSE),".",tbGemLevels[[#This Row],[Level]]," ",tbGemLevels[[#This Row],[Name]])</f>
        <v>6.12.232.2 Increased Duration Support</v>
      </c>
      <c r="C2950" s="2" t="s">
        <v>234</v>
      </c>
      <c r="D2950" s="3">
        <v>2</v>
      </c>
      <c r="E2950" s="3">
        <v>34</v>
      </c>
      <c r="F2950" s="3">
        <v>57</v>
      </c>
      <c r="G2950" s="3">
        <v>0</v>
      </c>
      <c r="H2950" s="3">
        <v>0</v>
      </c>
      <c r="I2950" s="42"/>
      <c r="J2950" s="4"/>
      <c r="K2950" s="3"/>
      <c r="L2950" s="3"/>
      <c r="M2950" s="3"/>
      <c r="N2950" s="3"/>
    </row>
    <row r="2951" spans="2:14" ht="32.1" customHeight="1" x14ac:dyDescent="0.25">
      <c r="B2951" s="44" t="str">
        <f>_xlfn.CONCAT( VLOOKUP(tbGemLevels[[#This Row],[Name]],tbGems[],MATCH("Prefix",tbGems[#Headers],0),FALSE),".",tbGemLevels[[#This Row],[Level]]," ",tbGemLevels[[#This Row],[Name]])</f>
        <v>6.12.232.3 Increased Duration Support</v>
      </c>
      <c r="C2951" s="2" t="s">
        <v>234</v>
      </c>
      <c r="D2951" s="3">
        <v>3</v>
      </c>
      <c r="E2951" s="3">
        <v>36</v>
      </c>
      <c r="F2951" s="3">
        <v>60</v>
      </c>
      <c r="G2951" s="3">
        <v>0</v>
      </c>
      <c r="H2951" s="3">
        <v>0</v>
      </c>
      <c r="I2951" s="42"/>
      <c r="J2951" s="4"/>
      <c r="K2951" s="3"/>
      <c r="L2951" s="3"/>
      <c r="M2951" s="3"/>
      <c r="N2951" s="3"/>
    </row>
    <row r="2952" spans="2:14" ht="32.1" customHeight="1" x14ac:dyDescent="0.25">
      <c r="B2952" s="44" t="str">
        <f>_xlfn.CONCAT( VLOOKUP(tbGemLevels[[#This Row],[Name]],tbGems[],MATCH("Prefix",tbGems[#Headers],0),FALSE),".",tbGemLevels[[#This Row],[Level]]," ",tbGemLevels[[#This Row],[Name]])</f>
        <v>6.12.232.4 Increased Duration Support</v>
      </c>
      <c r="C2952" s="2" t="s">
        <v>234</v>
      </c>
      <c r="D2952" s="3">
        <v>4</v>
      </c>
      <c r="E2952" s="3">
        <v>38</v>
      </c>
      <c r="F2952" s="3">
        <v>63</v>
      </c>
      <c r="G2952" s="3">
        <v>0</v>
      </c>
      <c r="H2952" s="3">
        <v>0</v>
      </c>
      <c r="I2952" s="42"/>
      <c r="J2952" s="4"/>
      <c r="K2952" s="3"/>
      <c r="L2952" s="3"/>
      <c r="M2952" s="3"/>
      <c r="N2952" s="3"/>
    </row>
    <row r="2953" spans="2:14" ht="32.1" customHeight="1" x14ac:dyDescent="0.25">
      <c r="B2953" s="44" t="str">
        <f>_xlfn.CONCAT( VLOOKUP(tbGemLevels[[#This Row],[Name]],tbGems[],MATCH("Prefix",tbGems[#Headers],0),FALSE),".",tbGemLevels[[#This Row],[Level]]," ",tbGemLevels[[#This Row],[Name]])</f>
        <v>6.12.232.5 Increased Duration Support</v>
      </c>
      <c r="C2953" s="2" t="s">
        <v>234</v>
      </c>
      <c r="D2953" s="3">
        <v>5</v>
      </c>
      <c r="E2953" s="3">
        <v>40</v>
      </c>
      <c r="F2953" s="3">
        <v>66</v>
      </c>
      <c r="G2953" s="3">
        <v>0</v>
      </c>
      <c r="H2953" s="3">
        <v>0</v>
      </c>
      <c r="I2953" s="42"/>
      <c r="J2953" s="4"/>
      <c r="K2953" s="3"/>
      <c r="L2953" s="3"/>
      <c r="M2953" s="3"/>
      <c r="N2953" s="3"/>
    </row>
    <row r="2954" spans="2:14" ht="32.1" customHeight="1" x14ac:dyDescent="0.25">
      <c r="B2954" s="44" t="str">
        <f>_xlfn.CONCAT( VLOOKUP(tbGemLevels[[#This Row],[Name]],tbGems[],MATCH("Prefix",tbGems[#Headers],0),FALSE),".",tbGemLevels[[#This Row],[Level]]," ",tbGemLevels[[#This Row],[Name]])</f>
        <v>6.12.232.6 Increased Duration Support</v>
      </c>
      <c r="C2954" s="2" t="s">
        <v>234</v>
      </c>
      <c r="D2954" s="3">
        <v>6</v>
      </c>
      <c r="E2954" s="3">
        <v>42</v>
      </c>
      <c r="F2954" s="3">
        <v>69</v>
      </c>
      <c r="G2954" s="3">
        <v>0</v>
      </c>
      <c r="H2954" s="3">
        <v>0</v>
      </c>
      <c r="I2954" s="42"/>
      <c r="J2954" s="4"/>
      <c r="K2954" s="3"/>
      <c r="L2954" s="3"/>
      <c r="M2954" s="3"/>
      <c r="N2954" s="3"/>
    </row>
    <row r="2955" spans="2:14" ht="32.1" customHeight="1" x14ac:dyDescent="0.25">
      <c r="B2955" s="44" t="str">
        <f>_xlfn.CONCAT( VLOOKUP(tbGemLevels[[#This Row],[Name]],tbGems[],MATCH("Prefix",tbGems[#Headers],0),FALSE),".",tbGemLevels[[#This Row],[Level]]," ",tbGemLevels[[#This Row],[Name]])</f>
        <v>6.12.232.7 Increased Duration Support</v>
      </c>
      <c r="C2955" s="2" t="s">
        <v>234</v>
      </c>
      <c r="D2955" s="3">
        <v>7</v>
      </c>
      <c r="E2955" s="3">
        <v>44</v>
      </c>
      <c r="F2955" s="3">
        <v>72</v>
      </c>
      <c r="G2955" s="3">
        <v>0</v>
      </c>
      <c r="H2955" s="3">
        <v>0</v>
      </c>
      <c r="I2955" s="42"/>
      <c r="J2955" s="4"/>
      <c r="K2955" s="3"/>
      <c r="L2955" s="3"/>
      <c r="M2955" s="3"/>
      <c r="N2955" s="3"/>
    </row>
    <row r="2956" spans="2:14" ht="32.1" customHeight="1" x14ac:dyDescent="0.25">
      <c r="B2956" s="44" t="str">
        <f>_xlfn.CONCAT( VLOOKUP(tbGemLevels[[#This Row],[Name]],tbGems[],MATCH("Prefix",tbGems[#Headers],0),FALSE),".",tbGemLevels[[#This Row],[Level]]," ",tbGemLevels[[#This Row],[Name]])</f>
        <v>6.12.232.8 Increased Duration Support</v>
      </c>
      <c r="C2956" s="2" t="s">
        <v>234</v>
      </c>
      <c r="D2956" s="3">
        <v>8</v>
      </c>
      <c r="E2956" s="3">
        <v>46</v>
      </c>
      <c r="F2956" s="3">
        <v>75</v>
      </c>
      <c r="G2956" s="3">
        <v>0</v>
      </c>
      <c r="H2956" s="3">
        <v>0</v>
      </c>
      <c r="I2956" s="42"/>
      <c r="J2956" s="4"/>
      <c r="K2956" s="3"/>
      <c r="L2956" s="3"/>
      <c r="M2956" s="3"/>
      <c r="N2956" s="3"/>
    </row>
    <row r="2957" spans="2:14" ht="32.1" customHeight="1" x14ac:dyDescent="0.25">
      <c r="B2957" s="44" t="str">
        <f>_xlfn.CONCAT( VLOOKUP(tbGemLevels[[#This Row],[Name]],tbGems[],MATCH("Prefix",tbGems[#Headers],0),FALSE),".",tbGemLevels[[#This Row],[Level]]," ",tbGemLevels[[#This Row],[Name]])</f>
        <v>6.12.232.9 Increased Duration Support</v>
      </c>
      <c r="C2957" s="2" t="s">
        <v>234</v>
      </c>
      <c r="D2957" s="3">
        <v>9</v>
      </c>
      <c r="E2957" s="3">
        <v>48</v>
      </c>
      <c r="F2957" s="3">
        <v>78</v>
      </c>
      <c r="G2957" s="3">
        <v>0</v>
      </c>
      <c r="H2957" s="3">
        <v>0</v>
      </c>
      <c r="I2957" s="42"/>
      <c r="J2957" s="4"/>
      <c r="K2957" s="3"/>
      <c r="L2957" s="3"/>
      <c r="M2957" s="3"/>
      <c r="N2957" s="3"/>
    </row>
    <row r="2958" spans="2:14" ht="32.1" customHeight="1" x14ac:dyDescent="0.25">
      <c r="B2958" s="44" t="str">
        <f>_xlfn.CONCAT( VLOOKUP(tbGemLevels[[#This Row],[Name]],tbGems[],MATCH("Prefix",tbGems[#Headers],0),FALSE),".",tbGemLevels[[#This Row],[Level]]," ",tbGemLevels[[#This Row],[Name]])</f>
        <v>6.12.232.10 Increased Duration Support</v>
      </c>
      <c r="C2958" s="2" t="s">
        <v>234</v>
      </c>
      <c r="D2958" s="3">
        <v>10</v>
      </c>
      <c r="E2958" s="3">
        <v>50</v>
      </c>
      <c r="F2958" s="3">
        <v>81</v>
      </c>
      <c r="G2958" s="3">
        <v>0</v>
      </c>
      <c r="H2958" s="3">
        <v>0</v>
      </c>
      <c r="I2958" s="42"/>
      <c r="J2958" s="4"/>
      <c r="K2958" s="3"/>
      <c r="L2958" s="3"/>
      <c r="M2958" s="3"/>
      <c r="N2958" s="3"/>
    </row>
    <row r="2959" spans="2:14" ht="32.1" customHeight="1" x14ac:dyDescent="0.25">
      <c r="B2959" s="44" t="str">
        <f>_xlfn.CONCAT( VLOOKUP(tbGemLevels[[#This Row],[Name]],tbGems[],MATCH("Prefix",tbGems[#Headers],0),FALSE),".",tbGemLevels[[#This Row],[Level]]," ",tbGemLevels[[#This Row],[Name]])</f>
        <v>6.12.232.11 Increased Duration Support</v>
      </c>
      <c r="C2959" s="2" t="s">
        <v>234</v>
      </c>
      <c r="D2959" s="3">
        <v>11</v>
      </c>
      <c r="E2959" s="3">
        <v>52</v>
      </c>
      <c r="F2959" s="3">
        <v>84</v>
      </c>
      <c r="G2959" s="3">
        <v>0</v>
      </c>
      <c r="H2959" s="3">
        <v>0</v>
      </c>
      <c r="I2959" s="42"/>
      <c r="J2959" s="4"/>
      <c r="K2959" s="3"/>
      <c r="L2959" s="3"/>
      <c r="M2959" s="3"/>
      <c r="N2959" s="3"/>
    </row>
    <row r="2960" spans="2:14" ht="32.1" customHeight="1" x14ac:dyDescent="0.25">
      <c r="B2960" s="44" t="str">
        <f>_xlfn.CONCAT( VLOOKUP(tbGemLevels[[#This Row],[Name]],tbGems[],MATCH("Prefix",tbGems[#Headers],0),FALSE),".",tbGemLevels[[#This Row],[Level]]," ",tbGemLevels[[#This Row],[Name]])</f>
        <v>6.12.232.12 Increased Duration Support</v>
      </c>
      <c r="C2960" s="2" t="s">
        <v>234</v>
      </c>
      <c r="D2960" s="3">
        <v>12</v>
      </c>
      <c r="E2960" s="3">
        <v>54</v>
      </c>
      <c r="F2960" s="3">
        <v>87</v>
      </c>
      <c r="G2960" s="3">
        <v>0</v>
      </c>
      <c r="H2960" s="3">
        <v>0</v>
      </c>
      <c r="I2960" s="42"/>
      <c r="J2960" s="4"/>
      <c r="K2960" s="3"/>
      <c r="L2960" s="3"/>
      <c r="M2960" s="3"/>
      <c r="N2960" s="3"/>
    </row>
    <row r="2961" spans="2:14" ht="32.1" customHeight="1" x14ac:dyDescent="0.25">
      <c r="B2961" s="44" t="str">
        <f>_xlfn.CONCAT( VLOOKUP(tbGemLevels[[#This Row],[Name]],tbGems[],MATCH("Prefix",tbGems[#Headers],0),FALSE),".",tbGemLevels[[#This Row],[Level]]," ",tbGemLevels[[#This Row],[Name]])</f>
        <v>6.12.232.13 Increased Duration Support</v>
      </c>
      <c r="C2961" s="2" t="s">
        <v>234</v>
      </c>
      <c r="D2961" s="3">
        <v>13</v>
      </c>
      <c r="E2961" s="3">
        <v>56</v>
      </c>
      <c r="F2961" s="3">
        <v>90</v>
      </c>
      <c r="G2961" s="3">
        <v>0</v>
      </c>
      <c r="H2961" s="3">
        <v>0</v>
      </c>
      <c r="I2961" s="42"/>
      <c r="J2961" s="4"/>
      <c r="K2961" s="3"/>
      <c r="L2961" s="3"/>
      <c r="M2961" s="3"/>
      <c r="N2961" s="3"/>
    </row>
    <row r="2962" spans="2:14" ht="32.1" customHeight="1" x14ac:dyDescent="0.25">
      <c r="B2962" s="44" t="str">
        <f>_xlfn.CONCAT( VLOOKUP(tbGemLevels[[#This Row],[Name]],tbGems[],MATCH("Prefix",tbGems[#Headers],0),FALSE),".",tbGemLevels[[#This Row],[Level]]," ",tbGemLevels[[#This Row],[Name]])</f>
        <v>6.12.232.14 Increased Duration Support</v>
      </c>
      <c r="C2962" s="2" t="s">
        <v>234</v>
      </c>
      <c r="D2962" s="3">
        <v>14</v>
      </c>
      <c r="E2962" s="3">
        <v>58</v>
      </c>
      <c r="F2962" s="3">
        <v>93</v>
      </c>
      <c r="G2962" s="3">
        <v>0</v>
      </c>
      <c r="H2962" s="3">
        <v>0</v>
      </c>
      <c r="I2962" s="42"/>
      <c r="J2962" s="4"/>
      <c r="K2962" s="3"/>
      <c r="L2962" s="3"/>
      <c r="M2962" s="3"/>
      <c r="N2962" s="3"/>
    </row>
    <row r="2963" spans="2:14" ht="32.1" customHeight="1" x14ac:dyDescent="0.25">
      <c r="B2963" s="44" t="str">
        <f>_xlfn.CONCAT( VLOOKUP(tbGemLevels[[#This Row],[Name]],tbGems[],MATCH("Prefix",tbGems[#Headers],0),FALSE),".",tbGemLevels[[#This Row],[Level]]," ",tbGemLevels[[#This Row],[Name]])</f>
        <v>6.12.232.15 Increased Duration Support</v>
      </c>
      <c r="C2963" s="2" t="s">
        <v>234</v>
      </c>
      <c r="D2963" s="3">
        <v>15</v>
      </c>
      <c r="E2963" s="3">
        <v>60</v>
      </c>
      <c r="F2963" s="3">
        <v>96</v>
      </c>
      <c r="G2963" s="3">
        <v>0</v>
      </c>
      <c r="H2963" s="3">
        <v>0</v>
      </c>
      <c r="I2963" s="42"/>
      <c r="J2963" s="4"/>
      <c r="K2963" s="3"/>
      <c r="L2963" s="3"/>
      <c r="M2963" s="3"/>
      <c r="N2963" s="3"/>
    </row>
    <row r="2964" spans="2:14" ht="32.1" customHeight="1" x14ac:dyDescent="0.25">
      <c r="B2964" s="44" t="str">
        <f>_xlfn.CONCAT( VLOOKUP(tbGemLevels[[#This Row],[Name]],tbGems[],MATCH("Prefix",tbGems[#Headers],0),FALSE),".",tbGemLevels[[#This Row],[Level]]," ",tbGemLevels[[#This Row],[Name]])</f>
        <v>6.12.232.16 Increased Duration Support</v>
      </c>
      <c r="C2964" s="2" t="s">
        <v>234</v>
      </c>
      <c r="D2964" s="3">
        <v>16</v>
      </c>
      <c r="E2964" s="3">
        <v>62</v>
      </c>
      <c r="F2964" s="3">
        <v>99</v>
      </c>
      <c r="G2964" s="3">
        <v>0</v>
      </c>
      <c r="H2964" s="3">
        <v>0</v>
      </c>
      <c r="I2964" s="42"/>
      <c r="J2964" s="4"/>
      <c r="K2964" s="3"/>
      <c r="L2964" s="3"/>
      <c r="M2964" s="3"/>
      <c r="N2964" s="3"/>
    </row>
    <row r="2965" spans="2:14" ht="32.1" customHeight="1" x14ac:dyDescent="0.25">
      <c r="B2965" s="44" t="str">
        <f>_xlfn.CONCAT( VLOOKUP(tbGemLevels[[#This Row],[Name]],tbGems[],MATCH("Prefix",tbGems[#Headers],0),FALSE),".",tbGemLevels[[#This Row],[Level]]," ",tbGemLevels[[#This Row],[Name]])</f>
        <v>6.12.232.17 Increased Duration Support</v>
      </c>
      <c r="C2965" s="2" t="s">
        <v>234</v>
      </c>
      <c r="D2965" s="3">
        <v>17</v>
      </c>
      <c r="E2965" s="3">
        <v>64</v>
      </c>
      <c r="F2965" s="3">
        <v>102</v>
      </c>
      <c r="G2965" s="3">
        <v>0</v>
      </c>
      <c r="H2965" s="3">
        <v>0</v>
      </c>
      <c r="I2965" s="42"/>
      <c r="J2965" s="4"/>
      <c r="K2965" s="3"/>
      <c r="L2965" s="3"/>
      <c r="M2965" s="3"/>
      <c r="N2965" s="3"/>
    </row>
    <row r="2966" spans="2:14" ht="32.1" customHeight="1" x14ac:dyDescent="0.25">
      <c r="B2966" s="44" t="str">
        <f>_xlfn.CONCAT( VLOOKUP(tbGemLevels[[#This Row],[Name]],tbGems[],MATCH("Prefix",tbGems[#Headers],0),FALSE),".",tbGemLevels[[#This Row],[Level]]," ",tbGemLevels[[#This Row],[Name]])</f>
        <v>6.12.232.18 Increased Duration Support</v>
      </c>
      <c r="C2966" s="2" t="s">
        <v>234</v>
      </c>
      <c r="D2966" s="3">
        <v>18</v>
      </c>
      <c r="E2966" s="3">
        <v>66</v>
      </c>
      <c r="F2966" s="3">
        <v>105</v>
      </c>
      <c r="G2966" s="3">
        <v>0</v>
      </c>
      <c r="H2966" s="3">
        <v>0</v>
      </c>
      <c r="I2966" s="42"/>
      <c r="J2966" s="4"/>
      <c r="K2966" s="3"/>
      <c r="L2966" s="3"/>
      <c r="M2966" s="3"/>
      <c r="N2966" s="3"/>
    </row>
    <row r="2967" spans="2:14" ht="32.1" customHeight="1" x14ac:dyDescent="0.25">
      <c r="B2967" s="44" t="str">
        <f>_xlfn.CONCAT( VLOOKUP(tbGemLevels[[#This Row],[Name]],tbGems[],MATCH("Prefix",tbGems[#Headers],0),FALSE),".",tbGemLevels[[#This Row],[Level]]," ",tbGemLevels[[#This Row],[Name]])</f>
        <v>6.12.232.19 Increased Duration Support</v>
      </c>
      <c r="C2967" s="2" t="s">
        <v>234</v>
      </c>
      <c r="D2967" s="3">
        <v>19</v>
      </c>
      <c r="E2967" s="3">
        <v>68</v>
      </c>
      <c r="F2967" s="3">
        <v>108</v>
      </c>
      <c r="G2967" s="3">
        <v>0</v>
      </c>
      <c r="H2967" s="3">
        <v>0</v>
      </c>
      <c r="I2967" s="42"/>
      <c r="J2967" s="4"/>
      <c r="K2967" s="3"/>
      <c r="L2967" s="3"/>
      <c r="M2967" s="3"/>
      <c r="N2967" s="3"/>
    </row>
    <row r="2968" spans="2:14" ht="32.1" customHeight="1" x14ac:dyDescent="0.25">
      <c r="B2968" s="44" t="str">
        <f>_xlfn.CONCAT( VLOOKUP(tbGemLevels[[#This Row],[Name]],tbGems[],MATCH("Prefix",tbGems[#Headers],0),FALSE),".",tbGemLevels[[#This Row],[Level]]," ",tbGemLevels[[#This Row],[Name]])</f>
        <v>6.12.232.20 Increased Duration Support</v>
      </c>
      <c r="C2968" s="2" t="s">
        <v>234</v>
      </c>
      <c r="D2968" s="3">
        <v>20</v>
      </c>
      <c r="E2968" s="3">
        <v>70</v>
      </c>
      <c r="F2968" s="3">
        <v>111</v>
      </c>
      <c r="G2968" s="3">
        <v>0</v>
      </c>
      <c r="H2968" s="3">
        <v>0</v>
      </c>
      <c r="I2968" s="42"/>
      <c r="J2968" s="4"/>
      <c r="K2968" s="3"/>
      <c r="L2968" s="3"/>
      <c r="M2968" s="3"/>
      <c r="N2968" s="3"/>
    </row>
    <row r="2969" spans="2:14" ht="32.1" customHeight="1" x14ac:dyDescent="0.25">
      <c r="B2969" s="44" t="str">
        <f>_xlfn.CONCAT( VLOOKUP(tbGemLevels[[#This Row],[Name]],tbGems[],MATCH("Prefix",tbGems[#Headers],0),FALSE),".",tbGemLevels[[#This Row],[Level]]," ",tbGemLevels[[#This Row],[Name]])</f>
        <v>6.12.232.21 Increased Duration Support</v>
      </c>
      <c r="C2969" s="2" t="s">
        <v>234</v>
      </c>
      <c r="D2969" s="3">
        <v>21</v>
      </c>
      <c r="E2969" s="3">
        <v>72</v>
      </c>
      <c r="F2969" s="3">
        <v>114</v>
      </c>
      <c r="G2969" s="3">
        <v>0</v>
      </c>
      <c r="H2969" s="3">
        <v>0</v>
      </c>
      <c r="J2969" s="4"/>
      <c r="K2969" s="3"/>
      <c r="L2969" s="3"/>
      <c r="M2969" s="3"/>
      <c r="N2969" s="3"/>
    </row>
    <row r="2970" spans="2:14" ht="32.1" customHeight="1" x14ac:dyDescent="0.25">
      <c r="B2970" s="44" t="str">
        <f>_xlfn.CONCAT( VLOOKUP(tbGemLevels[[#This Row],[Name]],tbGems[],MATCH("Prefix",tbGems[#Headers],0),FALSE),".",tbGemLevels[[#This Row],[Level]]," ",tbGemLevels[[#This Row],[Name]])</f>
        <v>6.12.232.22 Increased Duration Support</v>
      </c>
      <c r="C2970" s="2" t="s">
        <v>234</v>
      </c>
      <c r="D2970" s="3">
        <v>22</v>
      </c>
      <c r="E2970" s="3">
        <v>74</v>
      </c>
      <c r="F2970" s="3" t="s">
        <v>269</v>
      </c>
      <c r="G2970" s="3">
        <v>0</v>
      </c>
      <c r="H2970" s="3">
        <v>0</v>
      </c>
      <c r="J2970" s="4"/>
      <c r="K2970" s="3"/>
      <c r="L2970" s="3"/>
      <c r="M2970" s="3"/>
      <c r="N2970" s="3"/>
    </row>
    <row r="2971" spans="2:14" ht="32.1" customHeight="1" x14ac:dyDescent="0.25">
      <c r="B2971" s="44" t="str">
        <f>_xlfn.CONCAT( VLOOKUP(tbGemLevels[[#This Row],[Name]],tbGems[],MATCH("Prefix",tbGems[#Headers],0),FALSE),".",tbGemLevels[[#This Row],[Level]]," ",tbGemLevels[[#This Row],[Name]])</f>
        <v>6.12.232.23 Increased Duration Support</v>
      </c>
      <c r="C2971" s="2" t="s">
        <v>234</v>
      </c>
      <c r="D2971" s="3">
        <v>23</v>
      </c>
      <c r="E2971" s="3">
        <v>76</v>
      </c>
      <c r="F2971" s="3" t="s">
        <v>269</v>
      </c>
      <c r="G2971" s="3">
        <v>0</v>
      </c>
      <c r="H2971" s="3">
        <v>0</v>
      </c>
      <c r="J2971" s="4"/>
      <c r="K2971" s="3"/>
      <c r="L2971" s="3"/>
      <c r="M2971" s="3"/>
      <c r="N2971" s="3"/>
    </row>
    <row r="2972" spans="2:14" ht="32.1" customHeight="1" x14ac:dyDescent="0.25">
      <c r="B2972" s="44" t="str">
        <f>_xlfn.CONCAT( VLOOKUP(tbGemLevels[[#This Row],[Name]],tbGems[],MATCH("Prefix",tbGems[#Headers],0),FALSE),".",tbGemLevels[[#This Row],[Level]]," ",tbGemLevels[[#This Row],[Name]])</f>
        <v>6.12.232.24 Increased Duration Support</v>
      </c>
      <c r="C2972" s="2" t="s">
        <v>234</v>
      </c>
      <c r="D2972" s="3">
        <v>24</v>
      </c>
      <c r="E2972" s="3">
        <v>78</v>
      </c>
      <c r="F2972" s="3" t="s">
        <v>269</v>
      </c>
      <c r="G2972" s="3">
        <v>0</v>
      </c>
      <c r="H2972" s="3">
        <v>0</v>
      </c>
      <c r="J2972" s="4"/>
      <c r="K2972" s="3"/>
      <c r="L2972" s="3"/>
      <c r="M2972" s="3"/>
      <c r="N2972" s="3"/>
    </row>
    <row r="2973" spans="2:14" ht="32.1" customHeight="1" x14ac:dyDescent="0.25">
      <c r="B2973" s="44" t="str">
        <f>_xlfn.CONCAT( VLOOKUP(tbGemLevels[[#This Row],[Name]],tbGems[],MATCH("Prefix",tbGems[#Headers],0),FALSE),".",tbGemLevels[[#This Row],[Level]]," ",tbGemLevels[[#This Row],[Name]])</f>
        <v>6.12.232.25 Increased Duration Support</v>
      </c>
      <c r="C2973" s="2" t="s">
        <v>234</v>
      </c>
      <c r="D2973" s="3">
        <v>25</v>
      </c>
      <c r="E2973" s="3">
        <v>80</v>
      </c>
      <c r="F2973" s="3" t="s">
        <v>269</v>
      </c>
      <c r="G2973" s="3">
        <v>0</v>
      </c>
      <c r="H2973" s="3">
        <v>0</v>
      </c>
      <c r="J2973" s="4"/>
      <c r="K2973" s="3"/>
      <c r="L2973" s="3"/>
      <c r="M2973" s="3"/>
      <c r="N2973" s="3"/>
    </row>
    <row r="2974" spans="2:14" ht="32.1" customHeight="1" x14ac:dyDescent="0.25">
      <c r="B2974" s="44" t="str">
        <f>_xlfn.CONCAT( VLOOKUP(tbGemLevels[[#This Row],[Name]],tbGems[],MATCH("Prefix",tbGems[#Headers],0),FALSE),".",tbGemLevels[[#This Row],[Level]]," ",tbGemLevels[[#This Row],[Name]])</f>
        <v>6.12.232.26 Increased Duration Support</v>
      </c>
      <c r="C2974" s="2" t="s">
        <v>234</v>
      </c>
      <c r="D2974" s="3">
        <v>26</v>
      </c>
      <c r="E2974" s="3">
        <v>82</v>
      </c>
      <c r="F2974" s="3" t="s">
        <v>269</v>
      </c>
      <c r="G2974" s="3">
        <v>0</v>
      </c>
      <c r="H2974" s="3">
        <v>0</v>
      </c>
      <c r="J2974" s="4"/>
      <c r="K2974" s="3"/>
      <c r="L2974" s="3"/>
      <c r="M2974" s="3"/>
      <c r="N2974" s="3"/>
    </row>
    <row r="2975" spans="2:14" ht="32.1" customHeight="1" x14ac:dyDescent="0.25">
      <c r="B2975" s="44" t="str">
        <f>_xlfn.CONCAT( VLOOKUP(tbGemLevels[[#This Row],[Name]],tbGems[],MATCH("Prefix",tbGems[#Headers],0),FALSE),".",tbGemLevels[[#This Row],[Level]]," ",tbGemLevels[[#This Row],[Name]])</f>
        <v>6.12.232.27 Increased Duration Support</v>
      </c>
      <c r="C2975" s="2" t="s">
        <v>234</v>
      </c>
      <c r="D2975" s="3">
        <v>27</v>
      </c>
      <c r="E2975" s="3">
        <v>84</v>
      </c>
      <c r="F2975" s="3" t="s">
        <v>269</v>
      </c>
      <c r="G2975" s="3">
        <v>0</v>
      </c>
      <c r="H2975" s="3">
        <v>0</v>
      </c>
      <c r="J2975" s="4"/>
      <c r="K2975" s="3"/>
      <c r="L2975" s="3"/>
      <c r="M2975" s="3"/>
      <c r="N2975" s="3"/>
    </row>
    <row r="2976" spans="2:14" ht="32.1" customHeight="1" x14ac:dyDescent="0.25">
      <c r="B2976" s="44" t="str">
        <f>_xlfn.CONCAT( VLOOKUP(tbGemLevels[[#This Row],[Name]],tbGems[],MATCH("Prefix",tbGems[#Headers],0),FALSE),".",tbGemLevels[[#This Row],[Level]]," ",tbGemLevels[[#This Row],[Name]])</f>
        <v>6.12.232.28 Increased Duration Support</v>
      </c>
      <c r="C2976" s="2" t="s">
        <v>234</v>
      </c>
      <c r="D2976" s="3">
        <v>28</v>
      </c>
      <c r="E2976" s="3">
        <v>86</v>
      </c>
      <c r="F2976" s="3" t="s">
        <v>269</v>
      </c>
      <c r="G2976" s="3">
        <v>0</v>
      </c>
      <c r="H2976" s="3">
        <v>0</v>
      </c>
      <c r="J2976" s="4"/>
      <c r="K2976" s="3"/>
      <c r="L2976" s="3"/>
      <c r="M2976" s="3"/>
      <c r="N2976" s="3"/>
    </row>
    <row r="2977" spans="2:14" ht="32.1" customHeight="1" x14ac:dyDescent="0.25">
      <c r="B2977" s="44" t="str">
        <f>_xlfn.CONCAT( VLOOKUP(tbGemLevels[[#This Row],[Name]],tbGems[],MATCH("Prefix",tbGems[#Headers],0),FALSE),".",tbGemLevels[[#This Row],[Level]]," ",tbGemLevels[[#This Row],[Name]])</f>
        <v>6.12.232.29 Increased Duration Support</v>
      </c>
      <c r="C2977" s="2" t="s">
        <v>234</v>
      </c>
      <c r="D2977" s="3">
        <v>29</v>
      </c>
      <c r="E2977" s="3">
        <v>88</v>
      </c>
      <c r="F2977" s="3" t="s">
        <v>269</v>
      </c>
      <c r="G2977" s="3">
        <v>0</v>
      </c>
      <c r="H2977" s="3">
        <v>0</v>
      </c>
      <c r="J2977" s="4"/>
      <c r="K2977" s="3"/>
      <c r="L2977" s="3"/>
      <c r="M2977" s="3"/>
      <c r="N2977" s="3"/>
    </row>
    <row r="2978" spans="2:14" ht="32.1" customHeight="1" x14ac:dyDescent="0.25">
      <c r="B2978" s="44" t="str">
        <f>_xlfn.CONCAT( VLOOKUP(tbGemLevels[[#This Row],[Name]],tbGems[],MATCH("Prefix",tbGems[#Headers],0),FALSE),".",tbGemLevels[[#This Row],[Level]]," ",tbGemLevels[[#This Row],[Name]])</f>
        <v>6.12.232.30 Increased Duration Support</v>
      </c>
      <c r="C2978" s="2" t="s">
        <v>234</v>
      </c>
      <c r="D2978" s="3">
        <v>30</v>
      </c>
      <c r="E2978" s="3">
        <v>90</v>
      </c>
      <c r="F2978" s="3" t="s">
        <v>269</v>
      </c>
      <c r="G2978" s="3">
        <v>0</v>
      </c>
      <c r="H2978" s="3">
        <v>0</v>
      </c>
      <c r="J2978" s="4"/>
      <c r="K2978" s="3"/>
      <c r="L2978" s="3"/>
      <c r="M2978" s="3"/>
      <c r="N2978" s="3"/>
    </row>
    <row r="2979" spans="2:14" ht="32.1" customHeight="1" x14ac:dyDescent="0.25">
      <c r="B2979" s="44" t="str">
        <f>_xlfn.CONCAT( VLOOKUP(tbGemLevels[[#This Row],[Name]],tbGems[],MATCH("Prefix",tbGems[#Headers],0),FALSE),".",tbGemLevels[[#This Row],[Level]]," ",tbGemLevels[[#This Row],[Name]])</f>
        <v>6.12.232.31 Increased Duration Support</v>
      </c>
      <c r="C2979" s="2" t="s">
        <v>234</v>
      </c>
      <c r="D2979" s="3">
        <v>31</v>
      </c>
      <c r="E2979" s="3">
        <v>91</v>
      </c>
      <c r="F2979" s="3" t="s">
        <v>269</v>
      </c>
      <c r="G2979" s="3">
        <v>0</v>
      </c>
      <c r="H2979" s="3">
        <v>0</v>
      </c>
      <c r="J2979" s="4"/>
      <c r="K2979" s="3"/>
      <c r="L2979" s="3"/>
      <c r="M2979" s="3"/>
      <c r="N2979" s="3"/>
    </row>
    <row r="2980" spans="2:14" ht="32.1" customHeight="1" x14ac:dyDescent="0.25">
      <c r="B2980" s="44" t="str">
        <f>_xlfn.CONCAT( VLOOKUP(tbGemLevels[[#This Row],[Name]],tbGems[],MATCH("Prefix",tbGems[#Headers],0),FALSE),".",tbGemLevels[[#This Row],[Level]]," ",tbGemLevels[[#This Row],[Name]])</f>
        <v>6.12.232.32 Increased Duration Support</v>
      </c>
      <c r="C2980" s="2" t="s">
        <v>234</v>
      </c>
      <c r="D2980" s="3">
        <v>32</v>
      </c>
      <c r="E2980" s="3">
        <v>92</v>
      </c>
      <c r="F2980" s="3" t="s">
        <v>269</v>
      </c>
      <c r="G2980" s="3">
        <v>0</v>
      </c>
      <c r="H2980" s="3">
        <v>0</v>
      </c>
      <c r="J2980" s="4"/>
      <c r="K2980" s="3"/>
      <c r="L2980" s="3"/>
      <c r="M2980" s="3"/>
      <c r="N2980" s="3"/>
    </row>
    <row r="2981" spans="2:14" ht="32.1" customHeight="1" x14ac:dyDescent="0.25">
      <c r="B2981" s="44" t="str">
        <f>_xlfn.CONCAT( VLOOKUP(tbGemLevels[[#This Row],[Name]],tbGems[],MATCH("Prefix",tbGems[#Headers],0),FALSE),".",tbGemLevels[[#This Row],[Level]]," ",tbGemLevels[[#This Row],[Name]])</f>
        <v>6.12.232.33 Increased Duration Support</v>
      </c>
      <c r="C2981" s="2" t="s">
        <v>234</v>
      </c>
      <c r="D2981" s="3">
        <v>33</v>
      </c>
      <c r="E2981" s="3">
        <v>93</v>
      </c>
      <c r="F2981" s="3" t="s">
        <v>269</v>
      </c>
      <c r="G2981" s="3">
        <v>0</v>
      </c>
      <c r="H2981" s="3">
        <v>0</v>
      </c>
      <c r="J2981" s="4"/>
      <c r="K2981" s="3"/>
      <c r="L2981" s="3"/>
      <c r="M2981" s="3"/>
      <c r="N2981" s="3"/>
    </row>
    <row r="2982" spans="2:14" ht="32.1" customHeight="1" x14ac:dyDescent="0.25">
      <c r="B2982" s="44" t="str">
        <f>_xlfn.CONCAT( VLOOKUP(tbGemLevels[[#This Row],[Name]],tbGems[],MATCH("Prefix",tbGems[#Headers],0),FALSE),".",tbGemLevels[[#This Row],[Level]]," ",tbGemLevels[[#This Row],[Name]])</f>
        <v>6.12.232.34 Increased Duration Support</v>
      </c>
      <c r="C2982" s="2" t="s">
        <v>234</v>
      </c>
      <c r="D2982" s="3">
        <v>34</v>
      </c>
      <c r="E2982" s="3">
        <v>94</v>
      </c>
      <c r="F2982" s="3" t="s">
        <v>269</v>
      </c>
      <c r="G2982" s="3">
        <v>0</v>
      </c>
      <c r="H2982" s="3">
        <v>0</v>
      </c>
      <c r="J2982" s="4"/>
      <c r="K2982" s="3"/>
      <c r="L2982" s="3"/>
      <c r="M2982" s="3"/>
      <c r="N2982" s="3"/>
    </row>
    <row r="2983" spans="2:14" ht="32.1" customHeight="1" x14ac:dyDescent="0.25">
      <c r="B2983" s="44" t="str">
        <f>_xlfn.CONCAT( VLOOKUP(tbGemLevels[[#This Row],[Name]],tbGems[],MATCH("Prefix",tbGems[#Headers],0),FALSE),".",tbGemLevels[[#This Row],[Level]]," ",tbGemLevels[[#This Row],[Name]])</f>
        <v>6.12.232.35 Increased Duration Support</v>
      </c>
      <c r="C2983" s="2" t="s">
        <v>234</v>
      </c>
      <c r="D2983" s="3">
        <v>35</v>
      </c>
      <c r="E2983" s="3">
        <v>95</v>
      </c>
      <c r="F2983" s="3" t="s">
        <v>269</v>
      </c>
      <c r="G2983" s="3">
        <v>0</v>
      </c>
      <c r="H2983" s="3">
        <v>0</v>
      </c>
      <c r="J2983" s="4"/>
      <c r="K2983" s="3"/>
      <c r="L2983" s="3"/>
      <c r="M2983" s="3"/>
      <c r="N2983" s="3"/>
    </row>
    <row r="2984" spans="2:14" ht="32.1" customHeight="1" x14ac:dyDescent="0.25">
      <c r="B2984" s="44" t="str">
        <f>_xlfn.CONCAT( VLOOKUP(tbGemLevels[[#This Row],[Name]],tbGems[],MATCH("Prefix",tbGems[#Headers],0),FALSE),".",tbGemLevels[[#This Row],[Level]]," ",tbGemLevels[[#This Row],[Name]])</f>
        <v>6.12.232.36 Increased Duration Support</v>
      </c>
      <c r="C2984" s="2" t="s">
        <v>234</v>
      </c>
      <c r="D2984" s="3">
        <v>36</v>
      </c>
      <c r="E2984" s="3">
        <v>96</v>
      </c>
      <c r="F2984" s="3" t="s">
        <v>269</v>
      </c>
      <c r="G2984" s="3">
        <v>0</v>
      </c>
      <c r="H2984" s="3">
        <v>0</v>
      </c>
      <c r="J2984" s="4"/>
      <c r="K2984" s="3"/>
      <c r="L2984" s="3"/>
      <c r="M2984" s="3"/>
      <c r="N2984" s="3"/>
    </row>
    <row r="2985" spans="2:14" ht="32.1" customHeight="1" x14ac:dyDescent="0.25">
      <c r="B2985" s="44" t="str">
        <f>_xlfn.CONCAT( VLOOKUP(tbGemLevels[[#This Row],[Name]],tbGems[],MATCH("Prefix",tbGems[#Headers],0),FALSE),".",tbGemLevels[[#This Row],[Level]]," ",tbGemLevels[[#This Row],[Name]])</f>
        <v>6.12.232.37 Increased Duration Support</v>
      </c>
      <c r="C2985" s="2" t="s">
        <v>234</v>
      </c>
      <c r="D2985" s="3">
        <v>37</v>
      </c>
      <c r="E2985" s="3">
        <v>97</v>
      </c>
      <c r="F2985" s="3" t="s">
        <v>269</v>
      </c>
      <c r="G2985" s="3">
        <v>0</v>
      </c>
      <c r="H2985" s="3">
        <v>0</v>
      </c>
      <c r="J2985" s="4"/>
      <c r="K2985" s="3"/>
      <c r="L2985" s="3"/>
      <c r="M2985" s="3"/>
      <c r="N2985" s="3"/>
    </row>
    <row r="2986" spans="2:14" ht="32.1" customHeight="1" x14ac:dyDescent="0.25">
      <c r="B2986" s="44" t="str">
        <f>_xlfn.CONCAT( VLOOKUP(tbGemLevels[[#This Row],[Name]],tbGems[],MATCH("Prefix",tbGems[#Headers],0),FALSE),".",tbGemLevels[[#This Row],[Level]]," ",tbGemLevels[[#This Row],[Name]])</f>
        <v>6.12.232.38 Increased Duration Support</v>
      </c>
      <c r="C2986" s="2" t="s">
        <v>234</v>
      </c>
      <c r="D2986" s="3">
        <v>38</v>
      </c>
      <c r="E2986" s="3">
        <v>98</v>
      </c>
      <c r="F2986" s="3" t="s">
        <v>269</v>
      </c>
      <c r="G2986" s="3">
        <v>0</v>
      </c>
      <c r="H2986" s="3">
        <v>0</v>
      </c>
      <c r="J2986" s="4"/>
      <c r="K2986" s="3"/>
      <c r="L2986" s="3"/>
      <c r="M2986" s="3"/>
      <c r="N2986" s="3"/>
    </row>
    <row r="2987" spans="2:14" ht="32.1" customHeight="1" x14ac:dyDescent="0.25">
      <c r="B2987" s="44" t="str">
        <f>_xlfn.CONCAT( VLOOKUP(tbGemLevels[[#This Row],[Name]],tbGems[],MATCH("Prefix",tbGems[#Headers],0),FALSE),".",tbGemLevels[[#This Row],[Level]]," ",tbGemLevels[[#This Row],[Name]])</f>
        <v>6.12.232.39 Increased Duration Support</v>
      </c>
      <c r="C2987" s="2" t="s">
        <v>234</v>
      </c>
      <c r="D2987" s="3">
        <v>39</v>
      </c>
      <c r="E2987" s="3">
        <v>99</v>
      </c>
      <c r="F2987" s="3" t="s">
        <v>269</v>
      </c>
      <c r="G2987" s="3">
        <v>0</v>
      </c>
      <c r="H2987" s="3">
        <v>0</v>
      </c>
      <c r="J2987" s="4"/>
      <c r="K2987" s="3"/>
      <c r="L2987" s="3"/>
      <c r="M2987" s="3"/>
      <c r="N2987" s="3"/>
    </row>
    <row r="2988" spans="2:14" ht="32.1" customHeight="1" x14ac:dyDescent="0.25">
      <c r="B2988" s="44" t="str">
        <f>_xlfn.CONCAT( VLOOKUP(tbGemLevels[[#This Row],[Name]],tbGems[],MATCH("Prefix",tbGems[#Headers],0),FALSE),".",tbGemLevels[[#This Row],[Level]]," ",tbGemLevels[[#This Row],[Name]])</f>
        <v>6.12.232.40 Increased Duration Support</v>
      </c>
      <c r="C2988" s="2" t="s">
        <v>234</v>
      </c>
      <c r="D2988" s="3">
        <v>40</v>
      </c>
      <c r="E2988" s="3">
        <v>100</v>
      </c>
      <c r="F2988" s="3" t="s">
        <v>269</v>
      </c>
      <c r="G2988" s="3">
        <v>0</v>
      </c>
      <c r="H2988" s="3">
        <v>0</v>
      </c>
      <c r="J2988" s="4"/>
      <c r="K2988" s="3"/>
      <c r="L2988" s="3"/>
      <c r="M2988" s="3"/>
      <c r="N2988" s="3"/>
    </row>
    <row r="2989" spans="2:14" ht="32.1" customHeight="1" x14ac:dyDescent="0.25">
      <c r="B2989" s="44" t="str">
        <f>_xlfn.CONCAT( VLOOKUP(tbGemLevels[[#This Row],[Name]],tbGems[],MATCH("Prefix",tbGems[#Headers],0),FALSE),".",tbGemLevels[[#This Row],[Level]]," ",tbGemLevels[[#This Row],[Name]])</f>
        <v>6.12.253.1 Life Gain on Hit Support</v>
      </c>
      <c r="C2989" s="2" t="s">
        <v>236</v>
      </c>
      <c r="D2989" s="3">
        <v>1</v>
      </c>
      <c r="E2989" s="3">
        <v>8</v>
      </c>
      <c r="F2989" s="3">
        <v>18</v>
      </c>
      <c r="G2989" s="3">
        <v>0</v>
      </c>
      <c r="H2989" s="3">
        <v>0</v>
      </c>
      <c r="J2989" s="4"/>
      <c r="K2989" s="3"/>
      <c r="L2989" s="3"/>
      <c r="M2989" s="3"/>
      <c r="N2989" s="3"/>
    </row>
    <row r="2990" spans="2:14" ht="32.1" customHeight="1" x14ac:dyDescent="0.25">
      <c r="B2990" s="44" t="str">
        <f>_xlfn.CONCAT( VLOOKUP(tbGemLevels[[#This Row],[Name]],tbGems[],MATCH("Prefix",tbGems[#Headers],0),FALSE),".",tbGemLevels[[#This Row],[Level]]," ",tbGemLevels[[#This Row],[Name]])</f>
        <v>6.12.253.2 Life Gain on Hit Support</v>
      </c>
      <c r="C2990" s="2" t="s">
        <v>236</v>
      </c>
      <c r="D2990" s="3">
        <v>2</v>
      </c>
      <c r="E2990" s="3">
        <v>10</v>
      </c>
      <c r="F2990" s="3">
        <v>21</v>
      </c>
      <c r="G2990" s="3">
        <v>0</v>
      </c>
      <c r="H2990" s="3">
        <v>0</v>
      </c>
      <c r="I2990" s="42"/>
      <c r="J2990" s="4"/>
      <c r="K2990" s="3"/>
      <c r="L2990" s="3"/>
      <c r="M2990" s="3"/>
      <c r="N2990" s="3"/>
    </row>
    <row r="2991" spans="2:14" ht="32.1" customHeight="1" x14ac:dyDescent="0.25">
      <c r="B2991" s="44" t="str">
        <f>_xlfn.CONCAT( VLOOKUP(tbGemLevels[[#This Row],[Name]],tbGems[],MATCH("Prefix",tbGems[#Headers],0),FALSE),".",tbGemLevels[[#This Row],[Level]]," ",tbGemLevels[[#This Row],[Name]])</f>
        <v>6.12.253.3 Life Gain on Hit Support</v>
      </c>
      <c r="C2991" s="2" t="s">
        <v>236</v>
      </c>
      <c r="D2991" s="3">
        <v>3</v>
      </c>
      <c r="E2991" s="3">
        <v>13</v>
      </c>
      <c r="F2991" s="3">
        <v>25</v>
      </c>
      <c r="G2991" s="3">
        <v>0</v>
      </c>
      <c r="H2991" s="3">
        <v>0</v>
      </c>
      <c r="I2991" s="42"/>
      <c r="J2991" s="4"/>
      <c r="K2991" s="3"/>
      <c r="L2991" s="3"/>
      <c r="M2991" s="3"/>
      <c r="N2991" s="3"/>
    </row>
    <row r="2992" spans="2:14" ht="32.1" customHeight="1" x14ac:dyDescent="0.25">
      <c r="B2992" s="44" t="str">
        <f>_xlfn.CONCAT( VLOOKUP(tbGemLevels[[#This Row],[Name]],tbGems[],MATCH("Prefix",tbGems[#Headers],0),FALSE),".",tbGemLevels[[#This Row],[Level]]," ",tbGemLevels[[#This Row],[Name]])</f>
        <v>6.12.253.4 Life Gain on Hit Support</v>
      </c>
      <c r="C2992" s="2" t="s">
        <v>236</v>
      </c>
      <c r="D2992" s="3">
        <v>4</v>
      </c>
      <c r="E2992" s="3">
        <v>17</v>
      </c>
      <c r="F2992" s="3">
        <v>31</v>
      </c>
      <c r="G2992" s="3">
        <v>0</v>
      </c>
      <c r="H2992" s="3">
        <v>0</v>
      </c>
      <c r="I2992" s="42"/>
      <c r="J2992" s="4"/>
      <c r="K2992" s="3"/>
      <c r="L2992" s="3"/>
      <c r="M2992" s="3"/>
      <c r="N2992" s="3"/>
    </row>
    <row r="2993" spans="2:14" ht="32.1" customHeight="1" x14ac:dyDescent="0.25">
      <c r="B2993" s="44" t="str">
        <f>_xlfn.CONCAT( VLOOKUP(tbGemLevels[[#This Row],[Name]],tbGems[],MATCH("Prefix",tbGems[#Headers],0),FALSE),".",tbGemLevels[[#This Row],[Level]]," ",tbGemLevels[[#This Row],[Name]])</f>
        <v>6.12.253.5 Life Gain on Hit Support</v>
      </c>
      <c r="C2993" s="2" t="s">
        <v>236</v>
      </c>
      <c r="D2993" s="3">
        <v>5</v>
      </c>
      <c r="E2993" s="3">
        <v>21</v>
      </c>
      <c r="F2993" s="3">
        <v>37</v>
      </c>
      <c r="G2993" s="3">
        <v>0</v>
      </c>
      <c r="H2993" s="3">
        <v>0</v>
      </c>
      <c r="I2993" s="42"/>
      <c r="J2993" s="4"/>
      <c r="K2993" s="3"/>
      <c r="L2993" s="3"/>
      <c r="M2993" s="3"/>
      <c r="N2993" s="3"/>
    </row>
    <row r="2994" spans="2:14" ht="32.1" customHeight="1" x14ac:dyDescent="0.25">
      <c r="B2994" s="44" t="str">
        <f>_xlfn.CONCAT( VLOOKUP(tbGemLevels[[#This Row],[Name]],tbGems[],MATCH("Prefix",tbGems[#Headers],0),FALSE),".",tbGemLevels[[#This Row],[Level]]," ",tbGemLevels[[#This Row],[Name]])</f>
        <v>6.12.253.6 Life Gain on Hit Support</v>
      </c>
      <c r="C2994" s="2" t="s">
        <v>236</v>
      </c>
      <c r="D2994" s="3">
        <v>6</v>
      </c>
      <c r="E2994" s="3">
        <v>25</v>
      </c>
      <c r="F2994" s="3">
        <v>43</v>
      </c>
      <c r="G2994" s="3">
        <v>0</v>
      </c>
      <c r="H2994" s="3">
        <v>0</v>
      </c>
      <c r="I2994" s="42"/>
      <c r="J2994" s="4"/>
      <c r="K2994" s="3"/>
      <c r="L2994" s="3"/>
      <c r="M2994" s="3"/>
      <c r="N2994" s="3"/>
    </row>
    <row r="2995" spans="2:14" ht="32.1" customHeight="1" x14ac:dyDescent="0.25">
      <c r="B2995" s="44" t="str">
        <f>_xlfn.CONCAT( VLOOKUP(tbGemLevels[[#This Row],[Name]],tbGems[],MATCH("Prefix",tbGems[#Headers],0),FALSE),".",tbGemLevels[[#This Row],[Level]]," ",tbGemLevels[[#This Row],[Name]])</f>
        <v>6.12.253.7 Life Gain on Hit Support</v>
      </c>
      <c r="C2995" s="2" t="s">
        <v>236</v>
      </c>
      <c r="D2995" s="3">
        <v>7</v>
      </c>
      <c r="E2995" s="3">
        <v>29</v>
      </c>
      <c r="F2995" s="3">
        <v>49</v>
      </c>
      <c r="G2995" s="3">
        <v>0</v>
      </c>
      <c r="H2995" s="3">
        <v>0</v>
      </c>
      <c r="I2995" s="42"/>
      <c r="J2995" s="4"/>
      <c r="K2995" s="3"/>
      <c r="L2995" s="3"/>
      <c r="M2995" s="3"/>
      <c r="N2995" s="3"/>
    </row>
    <row r="2996" spans="2:14" ht="32.1" customHeight="1" x14ac:dyDescent="0.25">
      <c r="B2996" s="44" t="str">
        <f>_xlfn.CONCAT( VLOOKUP(tbGemLevels[[#This Row],[Name]],tbGems[],MATCH("Prefix",tbGems[#Headers],0),FALSE),".",tbGemLevels[[#This Row],[Level]]," ",tbGemLevels[[#This Row],[Name]])</f>
        <v>6.12.253.8 Life Gain on Hit Support</v>
      </c>
      <c r="C2996" s="2" t="s">
        <v>236</v>
      </c>
      <c r="D2996" s="3">
        <v>8</v>
      </c>
      <c r="E2996" s="3">
        <v>33</v>
      </c>
      <c r="F2996" s="3">
        <v>55</v>
      </c>
      <c r="G2996" s="3">
        <v>0</v>
      </c>
      <c r="H2996" s="3">
        <v>0</v>
      </c>
      <c r="I2996" s="42"/>
      <c r="J2996" s="4"/>
      <c r="K2996" s="3"/>
      <c r="L2996" s="3"/>
      <c r="M2996" s="3"/>
      <c r="N2996" s="3"/>
    </row>
    <row r="2997" spans="2:14" ht="32.1" customHeight="1" x14ac:dyDescent="0.25">
      <c r="B2997" s="44" t="str">
        <f>_xlfn.CONCAT( VLOOKUP(tbGemLevels[[#This Row],[Name]],tbGems[],MATCH("Prefix",tbGems[#Headers],0),FALSE),".",tbGemLevels[[#This Row],[Level]]," ",tbGemLevels[[#This Row],[Name]])</f>
        <v>6.12.253.9 Life Gain on Hit Support</v>
      </c>
      <c r="C2997" s="2" t="s">
        <v>236</v>
      </c>
      <c r="D2997" s="3">
        <v>9</v>
      </c>
      <c r="E2997" s="3">
        <v>37</v>
      </c>
      <c r="F2997" s="3">
        <v>61</v>
      </c>
      <c r="G2997" s="3">
        <v>0</v>
      </c>
      <c r="H2997" s="3">
        <v>0</v>
      </c>
      <c r="I2997" s="42"/>
      <c r="J2997" s="4"/>
      <c r="K2997" s="3"/>
      <c r="L2997" s="3"/>
      <c r="M2997" s="3"/>
      <c r="N2997" s="3"/>
    </row>
    <row r="2998" spans="2:14" ht="32.1" customHeight="1" x14ac:dyDescent="0.25">
      <c r="B2998" s="44" t="str">
        <f>_xlfn.CONCAT( VLOOKUP(tbGemLevels[[#This Row],[Name]],tbGems[],MATCH("Prefix",tbGems[#Headers],0),FALSE),".",tbGemLevels[[#This Row],[Level]]," ",tbGemLevels[[#This Row],[Name]])</f>
        <v>6.12.253.10 Life Gain on Hit Support</v>
      </c>
      <c r="C2998" s="2" t="s">
        <v>236</v>
      </c>
      <c r="D2998" s="3">
        <v>10</v>
      </c>
      <c r="E2998" s="3">
        <v>40</v>
      </c>
      <c r="F2998" s="3">
        <v>66</v>
      </c>
      <c r="G2998" s="3">
        <v>0</v>
      </c>
      <c r="H2998" s="3">
        <v>0</v>
      </c>
      <c r="I2998" s="42"/>
      <c r="J2998" s="4"/>
      <c r="K2998" s="3"/>
      <c r="L2998" s="3"/>
      <c r="M2998" s="3"/>
      <c r="N2998" s="3"/>
    </row>
    <row r="2999" spans="2:14" ht="32.1" customHeight="1" x14ac:dyDescent="0.25">
      <c r="B2999" s="44" t="str">
        <f>_xlfn.CONCAT( VLOOKUP(tbGemLevels[[#This Row],[Name]],tbGems[],MATCH("Prefix",tbGems[#Headers],0),FALSE),".",tbGemLevels[[#This Row],[Level]]," ",tbGemLevels[[#This Row],[Name]])</f>
        <v>6.12.253.11 Life Gain on Hit Support</v>
      </c>
      <c r="C2999" s="2" t="s">
        <v>236</v>
      </c>
      <c r="D2999" s="3">
        <v>11</v>
      </c>
      <c r="E2999" s="3">
        <v>43</v>
      </c>
      <c r="F2999" s="3">
        <v>70</v>
      </c>
      <c r="G2999" s="3">
        <v>0</v>
      </c>
      <c r="H2999" s="3">
        <v>0</v>
      </c>
      <c r="I2999" s="42"/>
      <c r="J2999" s="4"/>
      <c r="K2999" s="3"/>
      <c r="L2999" s="3"/>
      <c r="M2999" s="3"/>
      <c r="N2999" s="3"/>
    </row>
    <row r="3000" spans="2:14" ht="32.1" customHeight="1" x14ac:dyDescent="0.25">
      <c r="B3000" s="44" t="str">
        <f>_xlfn.CONCAT( VLOOKUP(tbGemLevels[[#This Row],[Name]],tbGems[],MATCH("Prefix",tbGems[#Headers],0),FALSE),".",tbGemLevels[[#This Row],[Level]]," ",tbGemLevels[[#This Row],[Name]])</f>
        <v>6.12.253.12 Life Gain on Hit Support</v>
      </c>
      <c r="C3000" s="2" t="s">
        <v>236</v>
      </c>
      <c r="D3000" s="3">
        <v>12</v>
      </c>
      <c r="E3000" s="3">
        <v>46</v>
      </c>
      <c r="F3000" s="3">
        <v>75</v>
      </c>
      <c r="G3000" s="3">
        <v>0</v>
      </c>
      <c r="H3000" s="3">
        <v>0</v>
      </c>
      <c r="I3000" s="42"/>
      <c r="J3000" s="4"/>
      <c r="K3000" s="3"/>
      <c r="L3000" s="3"/>
      <c r="M3000" s="3"/>
      <c r="N3000" s="3"/>
    </row>
    <row r="3001" spans="2:14" ht="32.1" customHeight="1" x14ac:dyDescent="0.25">
      <c r="B3001" s="44" t="str">
        <f>_xlfn.CONCAT( VLOOKUP(tbGemLevels[[#This Row],[Name]],tbGems[],MATCH("Prefix",tbGems[#Headers],0),FALSE),".",tbGemLevels[[#This Row],[Level]]," ",tbGemLevels[[#This Row],[Name]])</f>
        <v>6.12.253.13 Life Gain on Hit Support</v>
      </c>
      <c r="C3001" s="2" t="s">
        <v>236</v>
      </c>
      <c r="D3001" s="3">
        <v>13</v>
      </c>
      <c r="E3001" s="3">
        <v>49</v>
      </c>
      <c r="F3001" s="3">
        <v>79</v>
      </c>
      <c r="G3001" s="3">
        <v>0</v>
      </c>
      <c r="H3001" s="3">
        <v>0</v>
      </c>
      <c r="I3001" s="42"/>
      <c r="J3001" s="4"/>
      <c r="K3001" s="3"/>
      <c r="L3001" s="3"/>
      <c r="M3001" s="3"/>
      <c r="N3001" s="3"/>
    </row>
    <row r="3002" spans="2:14" ht="32.1" customHeight="1" x14ac:dyDescent="0.25">
      <c r="B3002" s="44" t="str">
        <f>_xlfn.CONCAT( VLOOKUP(tbGemLevels[[#This Row],[Name]],tbGems[],MATCH("Prefix",tbGems[#Headers],0),FALSE),".",tbGemLevels[[#This Row],[Level]]," ",tbGemLevels[[#This Row],[Name]])</f>
        <v>6.12.253.14 Life Gain on Hit Support</v>
      </c>
      <c r="C3002" s="2" t="s">
        <v>236</v>
      </c>
      <c r="D3002" s="3">
        <v>14</v>
      </c>
      <c r="E3002" s="3">
        <v>52</v>
      </c>
      <c r="F3002" s="3">
        <v>84</v>
      </c>
      <c r="G3002" s="3">
        <v>0</v>
      </c>
      <c r="H3002" s="3">
        <v>0</v>
      </c>
      <c r="I3002" s="42"/>
      <c r="J3002" s="4"/>
      <c r="K3002" s="3"/>
      <c r="L3002" s="3"/>
      <c r="M3002" s="3"/>
      <c r="N3002" s="3"/>
    </row>
    <row r="3003" spans="2:14" ht="32.1" customHeight="1" x14ac:dyDescent="0.25">
      <c r="B3003" s="44" t="str">
        <f>_xlfn.CONCAT( VLOOKUP(tbGemLevels[[#This Row],[Name]],tbGems[],MATCH("Prefix",tbGems[#Headers],0),FALSE),".",tbGemLevels[[#This Row],[Level]]," ",tbGemLevels[[#This Row],[Name]])</f>
        <v>6.12.253.15 Life Gain on Hit Support</v>
      </c>
      <c r="C3003" s="2" t="s">
        <v>236</v>
      </c>
      <c r="D3003" s="3">
        <v>15</v>
      </c>
      <c r="E3003" s="3">
        <v>55</v>
      </c>
      <c r="F3003" s="3">
        <v>88</v>
      </c>
      <c r="G3003" s="3">
        <v>0</v>
      </c>
      <c r="H3003" s="3">
        <v>0</v>
      </c>
      <c r="I3003" s="42"/>
      <c r="J3003" s="4"/>
      <c r="K3003" s="3"/>
      <c r="L3003" s="3"/>
      <c r="M3003" s="3"/>
      <c r="N3003" s="3"/>
    </row>
    <row r="3004" spans="2:14" ht="32.1" customHeight="1" x14ac:dyDescent="0.25">
      <c r="B3004" s="44" t="str">
        <f>_xlfn.CONCAT( VLOOKUP(tbGemLevels[[#This Row],[Name]],tbGems[],MATCH("Prefix",tbGems[#Headers],0),FALSE),".",tbGemLevels[[#This Row],[Level]]," ",tbGemLevels[[#This Row],[Name]])</f>
        <v>6.12.253.16 Life Gain on Hit Support</v>
      </c>
      <c r="C3004" s="2" t="s">
        <v>236</v>
      </c>
      <c r="D3004" s="3">
        <v>16</v>
      </c>
      <c r="E3004" s="3">
        <v>58</v>
      </c>
      <c r="F3004" s="3">
        <v>93</v>
      </c>
      <c r="G3004" s="3">
        <v>0</v>
      </c>
      <c r="H3004" s="3">
        <v>0</v>
      </c>
      <c r="I3004" s="42"/>
      <c r="J3004" s="4"/>
      <c r="K3004" s="3"/>
      <c r="L3004" s="3"/>
      <c r="M3004" s="3"/>
      <c r="N3004" s="3"/>
    </row>
    <row r="3005" spans="2:14" ht="32.1" customHeight="1" x14ac:dyDescent="0.25">
      <c r="B3005" s="44" t="str">
        <f>_xlfn.CONCAT( VLOOKUP(tbGemLevels[[#This Row],[Name]],tbGems[],MATCH("Prefix",tbGems[#Headers],0),FALSE),".",tbGemLevels[[#This Row],[Level]]," ",tbGemLevels[[#This Row],[Name]])</f>
        <v>6.12.253.17 Life Gain on Hit Support</v>
      </c>
      <c r="C3005" s="2" t="s">
        <v>236</v>
      </c>
      <c r="D3005" s="3">
        <v>17</v>
      </c>
      <c r="E3005" s="3">
        <v>61</v>
      </c>
      <c r="F3005" s="3">
        <v>97</v>
      </c>
      <c r="G3005" s="3">
        <v>0</v>
      </c>
      <c r="H3005" s="3">
        <v>0</v>
      </c>
      <c r="I3005" s="42"/>
      <c r="J3005" s="4"/>
      <c r="K3005" s="3"/>
      <c r="L3005" s="3"/>
      <c r="M3005" s="3"/>
      <c r="N3005" s="3"/>
    </row>
    <row r="3006" spans="2:14" ht="32.1" customHeight="1" x14ac:dyDescent="0.25">
      <c r="B3006" s="44" t="str">
        <f>_xlfn.CONCAT( VLOOKUP(tbGemLevels[[#This Row],[Name]],tbGems[],MATCH("Prefix",tbGems[#Headers],0),FALSE),".",tbGemLevels[[#This Row],[Level]]," ",tbGemLevels[[#This Row],[Name]])</f>
        <v>6.12.253.18 Life Gain on Hit Support</v>
      </c>
      <c r="C3006" s="2" t="s">
        <v>236</v>
      </c>
      <c r="D3006" s="3">
        <v>18</v>
      </c>
      <c r="E3006" s="3">
        <v>64</v>
      </c>
      <c r="F3006" s="3">
        <v>102</v>
      </c>
      <c r="G3006" s="3">
        <v>0</v>
      </c>
      <c r="H3006" s="3">
        <v>0</v>
      </c>
      <c r="I3006" s="42"/>
      <c r="J3006" s="4"/>
      <c r="K3006" s="3"/>
      <c r="L3006" s="3"/>
      <c r="M3006" s="3"/>
      <c r="N3006" s="3"/>
    </row>
    <row r="3007" spans="2:14" ht="32.1" customHeight="1" x14ac:dyDescent="0.25">
      <c r="B3007" s="44" t="str">
        <f>_xlfn.CONCAT( VLOOKUP(tbGemLevels[[#This Row],[Name]],tbGems[],MATCH("Prefix",tbGems[#Headers],0),FALSE),".",tbGemLevels[[#This Row],[Level]]," ",tbGemLevels[[#This Row],[Name]])</f>
        <v>6.12.253.19 Life Gain on Hit Support</v>
      </c>
      <c r="C3007" s="2" t="s">
        <v>236</v>
      </c>
      <c r="D3007" s="3">
        <v>19</v>
      </c>
      <c r="E3007" s="3">
        <v>67</v>
      </c>
      <c r="F3007" s="3">
        <v>106</v>
      </c>
      <c r="G3007" s="3">
        <v>0</v>
      </c>
      <c r="H3007" s="3">
        <v>0</v>
      </c>
      <c r="I3007" s="42"/>
      <c r="J3007" s="4"/>
      <c r="K3007" s="3"/>
      <c r="L3007" s="3"/>
      <c r="M3007" s="3"/>
      <c r="N3007" s="3"/>
    </row>
    <row r="3008" spans="2:14" ht="32.1" customHeight="1" x14ac:dyDescent="0.25">
      <c r="B3008" s="44" t="str">
        <f>_xlfn.CONCAT( VLOOKUP(tbGemLevels[[#This Row],[Name]],tbGems[],MATCH("Prefix",tbGems[#Headers],0),FALSE),".",tbGemLevels[[#This Row],[Level]]," ",tbGemLevels[[#This Row],[Name]])</f>
        <v>6.12.253.20 Life Gain on Hit Support</v>
      </c>
      <c r="C3008" s="2" t="s">
        <v>236</v>
      </c>
      <c r="D3008" s="3">
        <v>20</v>
      </c>
      <c r="E3008" s="3">
        <v>70</v>
      </c>
      <c r="F3008" s="3">
        <v>111</v>
      </c>
      <c r="G3008" s="3">
        <v>0</v>
      </c>
      <c r="H3008" s="3">
        <v>0</v>
      </c>
      <c r="I3008" s="42"/>
      <c r="J3008" s="4"/>
      <c r="K3008" s="3"/>
      <c r="L3008" s="3"/>
      <c r="M3008" s="3"/>
      <c r="N3008" s="3"/>
    </row>
    <row r="3009" spans="2:14" ht="32.1" customHeight="1" x14ac:dyDescent="0.25">
      <c r="B3009" s="44" t="str">
        <f>_xlfn.CONCAT( VLOOKUP(tbGemLevels[[#This Row],[Name]],tbGems[],MATCH("Prefix",tbGems[#Headers],0),FALSE),".",tbGemLevels[[#This Row],[Level]]," ",tbGemLevels[[#This Row],[Name]])</f>
        <v>6.12.253.21 Life Gain on Hit Support</v>
      </c>
      <c r="C3009" s="2" t="s">
        <v>236</v>
      </c>
      <c r="D3009" s="3">
        <v>21</v>
      </c>
      <c r="E3009" s="3">
        <v>72</v>
      </c>
      <c r="F3009" s="3">
        <v>114</v>
      </c>
      <c r="G3009" s="3">
        <v>0</v>
      </c>
      <c r="H3009" s="3">
        <v>0</v>
      </c>
      <c r="J3009" s="4"/>
      <c r="K3009" s="3"/>
      <c r="L3009" s="3"/>
      <c r="M3009" s="3"/>
      <c r="N3009" s="3"/>
    </row>
    <row r="3010" spans="2:14" ht="32.1" customHeight="1" x14ac:dyDescent="0.25">
      <c r="B3010" s="44" t="str">
        <f>_xlfn.CONCAT( VLOOKUP(tbGemLevels[[#This Row],[Name]],tbGems[],MATCH("Prefix",tbGems[#Headers],0),FALSE),".",tbGemLevels[[#This Row],[Level]]," ",tbGemLevels[[#This Row],[Name]])</f>
        <v>6.12.253.22 Life Gain on Hit Support</v>
      </c>
      <c r="C3010" s="2" t="s">
        <v>236</v>
      </c>
      <c r="D3010" s="3">
        <v>22</v>
      </c>
      <c r="E3010" s="3">
        <v>74</v>
      </c>
      <c r="F3010" s="3" t="s">
        <v>269</v>
      </c>
      <c r="G3010" s="3">
        <v>0</v>
      </c>
      <c r="H3010" s="3">
        <v>0</v>
      </c>
      <c r="J3010" s="4"/>
      <c r="K3010" s="3"/>
      <c r="L3010" s="3"/>
      <c r="M3010" s="3"/>
      <c r="N3010" s="3"/>
    </row>
    <row r="3011" spans="2:14" ht="32.1" customHeight="1" x14ac:dyDescent="0.25">
      <c r="B3011" s="44" t="str">
        <f>_xlfn.CONCAT( VLOOKUP(tbGemLevels[[#This Row],[Name]],tbGems[],MATCH("Prefix",tbGems[#Headers],0),FALSE),".",tbGemLevels[[#This Row],[Level]]," ",tbGemLevels[[#This Row],[Name]])</f>
        <v>6.12.253.23 Life Gain on Hit Support</v>
      </c>
      <c r="C3011" s="2" t="s">
        <v>236</v>
      </c>
      <c r="D3011" s="3">
        <v>23</v>
      </c>
      <c r="E3011" s="3">
        <v>76</v>
      </c>
      <c r="F3011" s="3" t="s">
        <v>269</v>
      </c>
      <c r="G3011" s="3">
        <v>0</v>
      </c>
      <c r="H3011" s="3">
        <v>0</v>
      </c>
      <c r="J3011" s="4"/>
      <c r="K3011" s="3"/>
      <c r="L3011" s="3"/>
      <c r="M3011" s="3"/>
      <c r="N3011" s="3"/>
    </row>
    <row r="3012" spans="2:14" ht="32.1" customHeight="1" x14ac:dyDescent="0.25">
      <c r="B3012" s="44" t="str">
        <f>_xlfn.CONCAT( VLOOKUP(tbGemLevels[[#This Row],[Name]],tbGems[],MATCH("Prefix",tbGems[#Headers],0),FALSE),".",tbGemLevels[[#This Row],[Level]]," ",tbGemLevels[[#This Row],[Name]])</f>
        <v>6.12.253.24 Life Gain on Hit Support</v>
      </c>
      <c r="C3012" s="2" t="s">
        <v>236</v>
      </c>
      <c r="D3012" s="3">
        <v>24</v>
      </c>
      <c r="E3012" s="3">
        <v>78</v>
      </c>
      <c r="F3012" s="3" t="s">
        <v>269</v>
      </c>
      <c r="G3012" s="3">
        <v>0</v>
      </c>
      <c r="H3012" s="3">
        <v>0</v>
      </c>
      <c r="J3012" s="4"/>
      <c r="K3012" s="3"/>
      <c r="L3012" s="3"/>
      <c r="M3012" s="3"/>
      <c r="N3012" s="3"/>
    </row>
    <row r="3013" spans="2:14" ht="32.1" customHeight="1" x14ac:dyDescent="0.25">
      <c r="B3013" s="44" t="str">
        <f>_xlfn.CONCAT( VLOOKUP(tbGemLevels[[#This Row],[Name]],tbGems[],MATCH("Prefix",tbGems[#Headers],0),FALSE),".",tbGemLevels[[#This Row],[Level]]," ",tbGemLevels[[#This Row],[Name]])</f>
        <v>6.12.253.25 Life Gain on Hit Support</v>
      </c>
      <c r="C3013" s="2" t="s">
        <v>236</v>
      </c>
      <c r="D3013" s="3">
        <v>25</v>
      </c>
      <c r="E3013" s="3">
        <v>80</v>
      </c>
      <c r="F3013" s="3" t="s">
        <v>269</v>
      </c>
      <c r="G3013" s="3">
        <v>0</v>
      </c>
      <c r="H3013" s="3">
        <v>0</v>
      </c>
      <c r="J3013" s="4"/>
      <c r="K3013" s="3"/>
      <c r="L3013" s="3"/>
      <c r="M3013" s="3"/>
      <c r="N3013" s="3"/>
    </row>
    <row r="3014" spans="2:14" ht="32.1" customHeight="1" x14ac:dyDescent="0.25">
      <c r="B3014" s="44" t="str">
        <f>_xlfn.CONCAT( VLOOKUP(tbGemLevels[[#This Row],[Name]],tbGems[],MATCH("Prefix",tbGems[#Headers],0),FALSE),".",tbGemLevels[[#This Row],[Level]]," ",tbGemLevels[[#This Row],[Name]])</f>
        <v>6.12.253.26 Life Gain on Hit Support</v>
      </c>
      <c r="C3014" s="2" t="s">
        <v>236</v>
      </c>
      <c r="D3014" s="3">
        <v>26</v>
      </c>
      <c r="E3014" s="3">
        <v>82</v>
      </c>
      <c r="F3014" s="3" t="s">
        <v>269</v>
      </c>
      <c r="G3014" s="3">
        <v>0</v>
      </c>
      <c r="H3014" s="3">
        <v>0</v>
      </c>
      <c r="J3014" s="4"/>
      <c r="K3014" s="3"/>
      <c r="L3014" s="3"/>
      <c r="M3014" s="3"/>
      <c r="N3014" s="3"/>
    </row>
    <row r="3015" spans="2:14" ht="32.1" customHeight="1" x14ac:dyDescent="0.25">
      <c r="B3015" s="44" t="str">
        <f>_xlfn.CONCAT( VLOOKUP(tbGemLevels[[#This Row],[Name]],tbGems[],MATCH("Prefix",tbGems[#Headers],0),FALSE),".",tbGemLevels[[#This Row],[Level]]," ",tbGemLevels[[#This Row],[Name]])</f>
        <v>6.12.253.27 Life Gain on Hit Support</v>
      </c>
      <c r="C3015" s="2" t="s">
        <v>236</v>
      </c>
      <c r="D3015" s="3">
        <v>27</v>
      </c>
      <c r="E3015" s="3">
        <v>84</v>
      </c>
      <c r="F3015" s="3" t="s">
        <v>269</v>
      </c>
      <c r="G3015" s="3">
        <v>0</v>
      </c>
      <c r="H3015" s="3">
        <v>0</v>
      </c>
      <c r="J3015" s="4"/>
      <c r="K3015" s="3"/>
      <c r="L3015" s="3"/>
      <c r="M3015" s="3"/>
      <c r="N3015" s="3"/>
    </row>
    <row r="3016" spans="2:14" ht="32.1" customHeight="1" x14ac:dyDescent="0.25">
      <c r="B3016" s="44" t="str">
        <f>_xlfn.CONCAT( VLOOKUP(tbGemLevels[[#This Row],[Name]],tbGems[],MATCH("Prefix",tbGems[#Headers],0),FALSE),".",tbGemLevels[[#This Row],[Level]]," ",tbGemLevels[[#This Row],[Name]])</f>
        <v>6.12.253.28 Life Gain on Hit Support</v>
      </c>
      <c r="C3016" s="2" t="s">
        <v>236</v>
      </c>
      <c r="D3016" s="3">
        <v>28</v>
      </c>
      <c r="E3016" s="3">
        <v>86</v>
      </c>
      <c r="F3016" s="3" t="s">
        <v>269</v>
      </c>
      <c r="G3016" s="3">
        <v>0</v>
      </c>
      <c r="H3016" s="3">
        <v>0</v>
      </c>
      <c r="J3016" s="4"/>
      <c r="K3016" s="3"/>
      <c r="L3016" s="3"/>
      <c r="M3016" s="3"/>
      <c r="N3016" s="3"/>
    </row>
    <row r="3017" spans="2:14" ht="32.1" customHeight="1" x14ac:dyDescent="0.25">
      <c r="B3017" s="44" t="str">
        <f>_xlfn.CONCAT( VLOOKUP(tbGemLevels[[#This Row],[Name]],tbGems[],MATCH("Prefix",tbGems[#Headers],0),FALSE),".",tbGemLevels[[#This Row],[Level]]," ",tbGemLevels[[#This Row],[Name]])</f>
        <v>6.12.253.29 Life Gain on Hit Support</v>
      </c>
      <c r="C3017" s="2" t="s">
        <v>236</v>
      </c>
      <c r="D3017" s="3">
        <v>29</v>
      </c>
      <c r="E3017" s="3">
        <v>88</v>
      </c>
      <c r="F3017" s="3" t="s">
        <v>269</v>
      </c>
      <c r="G3017" s="3">
        <v>0</v>
      </c>
      <c r="H3017" s="3">
        <v>0</v>
      </c>
      <c r="J3017" s="4"/>
      <c r="K3017" s="3"/>
      <c r="L3017" s="3"/>
      <c r="M3017" s="3"/>
      <c r="N3017" s="3"/>
    </row>
    <row r="3018" spans="2:14" ht="32.1" customHeight="1" x14ac:dyDescent="0.25">
      <c r="B3018" s="44" t="str">
        <f>_xlfn.CONCAT( VLOOKUP(tbGemLevels[[#This Row],[Name]],tbGems[],MATCH("Prefix",tbGems[#Headers],0),FALSE),".",tbGemLevels[[#This Row],[Level]]," ",tbGemLevels[[#This Row],[Name]])</f>
        <v>6.12.253.30 Life Gain on Hit Support</v>
      </c>
      <c r="C3018" s="2" t="s">
        <v>236</v>
      </c>
      <c r="D3018" s="3">
        <v>30</v>
      </c>
      <c r="E3018" s="3">
        <v>90</v>
      </c>
      <c r="F3018" s="3" t="s">
        <v>269</v>
      </c>
      <c r="G3018" s="3">
        <v>0</v>
      </c>
      <c r="H3018" s="3">
        <v>0</v>
      </c>
      <c r="J3018" s="4"/>
      <c r="K3018" s="3"/>
      <c r="L3018" s="3"/>
      <c r="M3018" s="3"/>
      <c r="N3018" s="3"/>
    </row>
    <row r="3019" spans="2:14" ht="32.1" customHeight="1" x14ac:dyDescent="0.25">
      <c r="B3019" s="44" t="str">
        <f>_xlfn.CONCAT( VLOOKUP(tbGemLevels[[#This Row],[Name]],tbGems[],MATCH("Prefix",tbGems[#Headers],0),FALSE),".",tbGemLevels[[#This Row],[Level]]," ",tbGemLevels[[#This Row],[Name]])</f>
        <v>6.12.253.31 Life Gain on Hit Support</v>
      </c>
      <c r="C3019" s="2" t="s">
        <v>236</v>
      </c>
      <c r="D3019" s="3">
        <v>31</v>
      </c>
      <c r="E3019" s="3">
        <v>91</v>
      </c>
      <c r="F3019" s="3" t="s">
        <v>269</v>
      </c>
      <c r="G3019" s="3">
        <v>0</v>
      </c>
      <c r="H3019" s="3">
        <v>0</v>
      </c>
      <c r="J3019" s="4"/>
      <c r="K3019" s="3"/>
      <c r="L3019" s="3"/>
      <c r="M3019" s="3"/>
      <c r="N3019" s="3"/>
    </row>
    <row r="3020" spans="2:14" ht="32.1" customHeight="1" x14ac:dyDescent="0.25">
      <c r="B3020" s="44" t="str">
        <f>_xlfn.CONCAT( VLOOKUP(tbGemLevels[[#This Row],[Name]],tbGems[],MATCH("Prefix",tbGems[#Headers],0),FALSE),".",tbGemLevels[[#This Row],[Level]]," ",tbGemLevels[[#This Row],[Name]])</f>
        <v>6.12.253.32 Life Gain on Hit Support</v>
      </c>
      <c r="C3020" s="2" t="s">
        <v>236</v>
      </c>
      <c r="D3020" s="3">
        <v>32</v>
      </c>
      <c r="E3020" s="3">
        <v>92</v>
      </c>
      <c r="F3020" s="3" t="s">
        <v>269</v>
      </c>
      <c r="G3020" s="3">
        <v>0</v>
      </c>
      <c r="H3020" s="3">
        <v>0</v>
      </c>
      <c r="J3020" s="4"/>
      <c r="K3020" s="3"/>
      <c r="L3020" s="3"/>
      <c r="M3020" s="3"/>
      <c r="N3020" s="3"/>
    </row>
    <row r="3021" spans="2:14" ht="32.1" customHeight="1" x14ac:dyDescent="0.25">
      <c r="B3021" s="44" t="str">
        <f>_xlfn.CONCAT( VLOOKUP(tbGemLevels[[#This Row],[Name]],tbGems[],MATCH("Prefix",tbGems[#Headers],0),FALSE),".",tbGemLevels[[#This Row],[Level]]," ",tbGemLevels[[#This Row],[Name]])</f>
        <v>6.12.253.33 Life Gain on Hit Support</v>
      </c>
      <c r="C3021" s="2" t="s">
        <v>236</v>
      </c>
      <c r="D3021" s="3">
        <v>33</v>
      </c>
      <c r="E3021" s="3">
        <v>93</v>
      </c>
      <c r="F3021" s="3" t="s">
        <v>269</v>
      </c>
      <c r="G3021" s="3">
        <v>0</v>
      </c>
      <c r="H3021" s="3">
        <v>0</v>
      </c>
      <c r="J3021" s="4"/>
      <c r="K3021" s="3"/>
      <c r="L3021" s="3"/>
      <c r="M3021" s="3"/>
      <c r="N3021" s="3"/>
    </row>
    <row r="3022" spans="2:14" ht="32.1" customHeight="1" x14ac:dyDescent="0.25">
      <c r="B3022" s="44" t="str">
        <f>_xlfn.CONCAT( VLOOKUP(tbGemLevels[[#This Row],[Name]],tbGems[],MATCH("Prefix",tbGems[#Headers],0),FALSE),".",tbGemLevels[[#This Row],[Level]]," ",tbGemLevels[[#This Row],[Name]])</f>
        <v>6.12.253.34 Life Gain on Hit Support</v>
      </c>
      <c r="C3022" s="2" t="s">
        <v>236</v>
      </c>
      <c r="D3022" s="3">
        <v>34</v>
      </c>
      <c r="E3022" s="3">
        <v>94</v>
      </c>
      <c r="F3022" s="3" t="s">
        <v>269</v>
      </c>
      <c r="G3022" s="3">
        <v>0</v>
      </c>
      <c r="H3022" s="3">
        <v>0</v>
      </c>
      <c r="J3022" s="4"/>
      <c r="K3022" s="3"/>
      <c r="L3022" s="3"/>
      <c r="M3022" s="3"/>
      <c r="N3022" s="3"/>
    </row>
    <row r="3023" spans="2:14" ht="32.1" customHeight="1" x14ac:dyDescent="0.25">
      <c r="B3023" s="44" t="str">
        <f>_xlfn.CONCAT( VLOOKUP(tbGemLevels[[#This Row],[Name]],tbGems[],MATCH("Prefix",tbGems[#Headers],0),FALSE),".",tbGemLevels[[#This Row],[Level]]," ",tbGemLevels[[#This Row],[Name]])</f>
        <v>6.12.253.35 Life Gain on Hit Support</v>
      </c>
      <c r="C3023" s="2" t="s">
        <v>236</v>
      </c>
      <c r="D3023" s="3">
        <v>35</v>
      </c>
      <c r="E3023" s="3">
        <v>95</v>
      </c>
      <c r="F3023" s="3" t="s">
        <v>269</v>
      </c>
      <c r="G3023" s="3">
        <v>0</v>
      </c>
      <c r="H3023" s="3">
        <v>0</v>
      </c>
      <c r="J3023" s="4"/>
      <c r="K3023" s="3"/>
      <c r="L3023" s="3"/>
      <c r="M3023" s="3"/>
      <c r="N3023" s="3"/>
    </row>
    <row r="3024" spans="2:14" ht="32.1" customHeight="1" x14ac:dyDescent="0.25">
      <c r="B3024" s="44" t="str">
        <f>_xlfn.CONCAT( VLOOKUP(tbGemLevels[[#This Row],[Name]],tbGems[],MATCH("Prefix",tbGems[#Headers],0),FALSE),".",tbGemLevels[[#This Row],[Level]]," ",tbGemLevels[[#This Row],[Name]])</f>
        <v>6.12.253.36 Life Gain on Hit Support</v>
      </c>
      <c r="C3024" s="2" t="s">
        <v>236</v>
      </c>
      <c r="D3024" s="3">
        <v>36</v>
      </c>
      <c r="E3024" s="3">
        <v>96</v>
      </c>
      <c r="F3024" s="3" t="s">
        <v>269</v>
      </c>
      <c r="G3024" s="3">
        <v>0</v>
      </c>
      <c r="H3024" s="3">
        <v>0</v>
      </c>
      <c r="J3024" s="4"/>
      <c r="K3024" s="3"/>
      <c r="L3024" s="3"/>
      <c r="M3024" s="3"/>
      <c r="N3024" s="3"/>
    </row>
    <row r="3025" spans="2:14" ht="32.1" customHeight="1" x14ac:dyDescent="0.25">
      <c r="B3025" s="44" t="str">
        <f>_xlfn.CONCAT( VLOOKUP(tbGemLevels[[#This Row],[Name]],tbGems[],MATCH("Prefix",tbGems[#Headers],0),FALSE),".",tbGemLevels[[#This Row],[Level]]," ",tbGemLevels[[#This Row],[Name]])</f>
        <v>6.12.253.37 Life Gain on Hit Support</v>
      </c>
      <c r="C3025" s="2" t="s">
        <v>236</v>
      </c>
      <c r="D3025" s="3">
        <v>37</v>
      </c>
      <c r="E3025" s="3">
        <v>97</v>
      </c>
      <c r="F3025" s="3" t="s">
        <v>269</v>
      </c>
      <c r="G3025" s="3">
        <v>0</v>
      </c>
      <c r="H3025" s="3">
        <v>0</v>
      </c>
      <c r="J3025" s="4"/>
      <c r="K3025" s="3"/>
      <c r="L3025" s="3"/>
      <c r="M3025" s="3"/>
      <c r="N3025" s="3"/>
    </row>
    <row r="3026" spans="2:14" ht="32.1" customHeight="1" x14ac:dyDescent="0.25">
      <c r="B3026" s="44" t="str">
        <f>_xlfn.CONCAT( VLOOKUP(tbGemLevels[[#This Row],[Name]],tbGems[],MATCH("Prefix",tbGems[#Headers],0),FALSE),".",tbGemLevels[[#This Row],[Level]]," ",tbGemLevels[[#This Row],[Name]])</f>
        <v>6.12.253.38 Life Gain on Hit Support</v>
      </c>
      <c r="C3026" s="2" t="s">
        <v>236</v>
      </c>
      <c r="D3026" s="3">
        <v>38</v>
      </c>
      <c r="E3026" s="3">
        <v>98</v>
      </c>
      <c r="F3026" s="3" t="s">
        <v>269</v>
      </c>
      <c r="G3026" s="3">
        <v>0</v>
      </c>
      <c r="H3026" s="3">
        <v>0</v>
      </c>
      <c r="J3026" s="4"/>
      <c r="K3026" s="3"/>
      <c r="L3026" s="3"/>
      <c r="M3026" s="3"/>
      <c r="N3026" s="3"/>
    </row>
    <row r="3027" spans="2:14" ht="32.1" customHeight="1" x14ac:dyDescent="0.25">
      <c r="B3027" s="44" t="str">
        <f>_xlfn.CONCAT( VLOOKUP(tbGemLevels[[#This Row],[Name]],tbGems[],MATCH("Prefix",tbGems[#Headers],0),FALSE),".",tbGemLevels[[#This Row],[Level]]," ",tbGemLevels[[#This Row],[Name]])</f>
        <v>6.12.253.39 Life Gain on Hit Support</v>
      </c>
      <c r="C3027" s="2" t="s">
        <v>236</v>
      </c>
      <c r="D3027" s="3">
        <v>39</v>
      </c>
      <c r="E3027" s="3">
        <v>99</v>
      </c>
      <c r="F3027" s="3" t="s">
        <v>269</v>
      </c>
      <c r="G3027" s="3">
        <v>0</v>
      </c>
      <c r="H3027" s="3">
        <v>0</v>
      </c>
      <c r="J3027" s="4"/>
      <c r="K3027" s="3"/>
      <c r="L3027" s="3"/>
      <c r="M3027" s="3"/>
      <c r="N3027" s="3"/>
    </row>
    <row r="3028" spans="2:14" ht="32.1" customHeight="1" x14ac:dyDescent="0.25">
      <c r="B3028" s="44" t="str">
        <f>_xlfn.CONCAT( VLOOKUP(tbGemLevels[[#This Row],[Name]],tbGems[],MATCH("Prefix",tbGems[#Headers],0),FALSE),".",tbGemLevels[[#This Row],[Level]]," ",tbGemLevels[[#This Row],[Name]])</f>
        <v>6.12.253.40 Life Gain on Hit Support</v>
      </c>
      <c r="C3028" s="2" t="s">
        <v>236</v>
      </c>
      <c r="D3028" s="3">
        <v>40</v>
      </c>
      <c r="E3028" s="3">
        <v>100</v>
      </c>
      <c r="F3028" s="3" t="s">
        <v>269</v>
      </c>
      <c r="G3028" s="3">
        <v>0</v>
      </c>
      <c r="H3028" s="3">
        <v>0</v>
      </c>
      <c r="J3028" s="4"/>
      <c r="K3028" s="3"/>
      <c r="L3028" s="3"/>
      <c r="M3028" s="3"/>
      <c r="N3028" s="3"/>
    </row>
    <row r="3029" spans="2:14" ht="32.1" customHeight="1" x14ac:dyDescent="0.25">
      <c r="B3029" s="44" t="str">
        <f>_xlfn.CONCAT( VLOOKUP(tbGemLevels[[#This Row],[Name]],tbGems[],MATCH("Prefix",tbGems[#Headers],0),FALSE),".",tbGemLevels[[#This Row],[Level]]," ",tbGemLevels[[#This Row],[Name]])</f>
        <v>6.12.267.1 Melee Physical Damage Support</v>
      </c>
      <c r="C3029" s="2" t="s">
        <v>241</v>
      </c>
      <c r="D3029" s="3">
        <v>1</v>
      </c>
      <c r="E3029" s="3">
        <v>18</v>
      </c>
      <c r="F3029" s="3">
        <v>33</v>
      </c>
      <c r="G3029" s="3">
        <v>0</v>
      </c>
      <c r="H3029" s="3">
        <v>0</v>
      </c>
      <c r="J3029" s="4"/>
      <c r="K3029" s="3"/>
      <c r="L3029" s="3"/>
      <c r="M3029" s="3"/>
      <c r="N3029" s="3"/>
    </row>
    <row r="3030" spans="2:14" ht="32.1" customHeight="1" x14ac:dyDescent="0.25">
      <c r="B3030" s="44" t="str">
        <f>_xlfn.CONCAT( VLOOKUP(tbGemLevels[[#This Row],[Name]],tbGems[],MATCH("Prefix",tbGems[#Headers],0),FALSE),".",tbGemLevels[[#This Row],[Level]]," ",tbGemLevels[[#This Row],[Name]])</f>
        <v>6.12.267.2 Melee Physical Damage Support</v>
      </c>
      <c r="C3030" s="2" t="s">
        <v>241</v>
      </c>
      <c r="D3030" s="3">
        <v>2</v>
      </c>
      <c r="E3030" s="3">
        <v>22</v>
      </c>
      <c r="F3030" s="3">
        <v>39</v>
      </c>
      <c r="G3030" s="3">
        <v>0</v>
      </c>
      <c r="H3030" s="3">
        <v>0</v>
      </c>
      <c r="I3030" s="42"/>
      <c r="J3030" s="42"/>
      <c r="K3030" s="3"/>
      <c r="L3030" s="3"/>
      <c r="M3030" s="3"/>
      <c r="N3030" s="3"/>
    </row>
    <row r="3031" spans="2:14" ht="32.1" customHeight="1" x14ac:dyDescent="0.25">
      <c r="B3031" s="44" t="str">
        <f>_xlfn.CONCAT( VLOOKUP(tbGemLevels[[#This Row],[Name]],tbGems[],MATCH("Prefix",tbGems[#Headers],0),FALSE),".",tbGemLevels[[#This Row],[Level]]," ",tbGemLevels[[#This Row],[Name]])</f>
        <v>6.12.267.3 Melee Physical Damage Support</v>
      </c>
      <c r="C3031" s="2" t="s">
        <v>241</v>
      </c>
      <c r="D3031" s="3">
        <v>3</v>
      </c>
      <c r="E3031" s="3">
        <v>26</v>
      </c>
      <c r="F3031" s="3">
        <v>45</v>
      </c>
      <c r="G3031" s="3">
        <v>0</v>
      </c>
      <c r="H3031" s="3">
        <v>0</v>
      </c>
      <c r="I3031" s="42"/>
      <c r="J3031" s="42"/>
      <c r="K3031" s="3"/>
      <c r="L3031" s="3"/>
      <c r="M3031" s="3"/>
      <c r="N3031" s="3"/>
    </row>
    <row r="3032" spans="2:14" ht="32.1" customHeight="1" x14ac:dyDescent="0.25">
      <c r="B3032" s="44" t="str">
        <f>_xlfn.CONCAT( VLOOKUP(tbGemLevels[[#This Row],[Name]],tbGems[],MATCH("Prefix",tbGems[#Headers],0),FALSE),".",tbGemLevels[[#This Row],[Level]]," ",tbGemLevels[[#This Row],[Name]])</f>
        <v>6.12.267.4 Melee Physical Damage Support</v>
      </c>
      <c r="C3032" s="2" t="s">
        <v>241</v>
      </c>
      <c r="D3032" s="3">
        <v>4</v>
      </c>
      <c r="E3032" s="3">
        <v>29</v>
      </c>
      <c r="F3032" s="3">
        <v>49</v>
      </c>
      <c r="G3032" s="3">
        <v>0</v>
      </c>
      <c r="H3032" s="3">
        <v>0</v>
      </c>
      <c r="I3032" s="42"/>
      <c r="J3032" s="42"/>
      <c r="K3032" s="3"/>
      <c r="L3032" s="3"/>
      <c r="M3032" s="3"/>
      <c r="N3032" s="3"/>
    </row>
    <row r="3033" spans="2:14" ht="32.1" customHeight="1" x14ac:dyDescent="0.25">
      <c r="B3033" s="44" t="str">
        <f>_xlfn.CONCAT( VLOOKUP(tbGemLevels[[#This Row],[Name]],tbGems[],MATCH("Prefix",tbGems[#Headers],0),FALSE),".",tbGemLevels[[#This Row],[Level]]," ",tbGemLevels[[#This Row],[Name]])</f>
        <v>6.12.267.5 Melee Physical Damage Support</v>
      </c>
      <c r="C3033" s="2" t="s">
        <v>241</v>
      </c>
      <c r="D3033" s="3">
        <v>5</v>
      </c>
      <c r="E3033" s="3">
        <v>32</v>
      </c>
      <c r="F3033" s="3">
        <v>54</v>
      </c>
      <c r="G3033" s="3">
        <v>0</v>
      </c>
      <c r="H3033" s="3">
        <v>0</v>
      </c>
      <c r="I3033" s="42"/>
      <c r="J3033" s="42"/>
      <c r="K3033" s="3"/>
      <c r="L3033" s="3"/>
      <c r="M3033" s="3"/>
      <c r="N3033" s="3"/>
    </row>
    <row r="3034" spans="2:14" ht="32.1" customHeight="1" x14ac:dyDescent="0.25">
      <c r="B3034" s="44" t="str">
        <f>_xlfn.CONCAT( VLOOKUP(tbGemLevels[[#This Row],[Name]],tbGems[],MATCH("Prefix",tbGems[#Headers],0),FALSE),".",tbGemLevels[[#This Row],[Level]]," ",tbGemLevels[[#This Row],[Name]])</f>
        <v>6.12.267.6 Melee Physical Damage Support</v>
      </c>
      <c r="C3034" s="2" t="s">
        <v>241</v>
      </c>
      <c r="D3034" s="3">
        <v>6</v>
      </c>
      <c r="E3034" s="3">
        <v>35</v>
      </c>
      <c r="F3034" s="3">
        <v>58</v>
      </c>
      <c r="G3034" s="3">
        <v>0</v>
      </c>
      <c r="H3034" s="3">
        <v>0</v>
      </c>
      <c r="I3034" s="42"/>
      <c r="J3034" s="42"/>
      <c r="K3034" s="3"/>
      <c r="L3034" s="3"/>
      <c r="M3034" s="3"/>
      <c r="N3034" s="3"/>
    </row>
    <row r="3035" spans="2:14" ht="32.1" customHeight="1" x14ac:dyDescent="0.25">
      <c r="B3035" s="44" t="str">
        <f>_xlfn.CONCAT( VLOOKUP(tbGemLevels[[#This Row],[Name]],tbGems[],MATCH("Prefix",tbGems[#Headers],0),FALSE),".",tbGemLevels[[#This Row],[Level]]," ",tbGemLevels[[#This Row],[Name]])</f>
        <v>6.12.267.7 Melee Physical Damage Support</v>
      </c>
      <c r="C3035" s="2" t="s">
        <v>241</v>
      </c>
      <c r="D3035" s="3">
        <v>7</v>
      </c>
      <c r="E3035" s="3">
        <v>38</v>
      </c>
      <c r="F3035" s="3">
        <v>63</v>
      </c>
      <c r="G3035" s="3">
        <v>0</v>
      </c>
      <c r="H3035" s="3">
        <v>0</v>
      </c>
      <c r="I3035" s="42"/>
      <c r="J3035" s="42"/>
      <c r="K3035" s="3"/>
      <c r="L3035" s="3"/>
      <c r="M3035" s="3"/>
      <c r="N3035" s="3"/>
    </row>
    <row r="3036" spans="2:14" ht="32.1" customHeight="1" x14ac:dyDescent="0.25">
      <c r="B3036" s="44" t="str">
        <f>_xlfn.CONCAT( VLOOKUP(tbGemLevels[[#This Row],[Name]],tbGems[],MATCH("Prefix",tbGems[#Headers],0),FALSE),".",tbGemLevels[[#This Row],[Level]]," ",tbGemLevels[[#This Row],[Name]])</f>
        <v>6.12.267.8 Melee Physical Damage Support</v>
      </c>
      <c r="C3036" s="2" t="s">
        <v>241</v>
      </c>
      <c r="D3036" s="3">
        <v>8</v>
      </c>
      <c r="E3036" s="3">
        <v>41</v>
      </c>
      <c r="F3036" s="3">
        <v>67</v>
      </c>
      <c r="G3036" s="3">
        <v>0</v>
      </c>
      <c r="H3036" s="3">
        <v>0</v>
      </c>
      <c r="I3036" s="42"/>
      <c r="J3036" s="42"/>
      <c r="K3036" s="3"/>
      <c r="L3036" s="3"/>
      <c r="M3036" s="3"/>
      <c r="N3036" s="3"/>
    </row>
    <row r="3037" spans="2:14" ht="32.1" customHeight="1" x14ac:dyDescent="0.25">
      <c r="B3037" s="44" t="str">
        <f>_xlfn.CONCAT( VLOOKUP(tbGemLevels[[#This Row],[Name]],tbGems[],MATCH("Prefix",tbGems[#Headers],0),FALSE),".",tbGemLevels[[#This Row],[Level]]," ",tbGemLevels[[#This Row],[Name]])</f>
        <v>6.12.267.9 Melee Physical Damage Support</v>
      </c>
      <c r="C3037" s="2" t="s">
        <v>241</v>
      </c>
      <c r="D3037" s="3">
        <v>9</v>
      </c>
      <c r="E3037" s="3">
        <v>44</v>
      </c>
      <c r="F3037" s="3">
        <v>72</v>
      </c>
      <c r="G3037" s="3">
        <v>0</v>
      </c>
      <c r="H3037" s="3">
        <v>0</v>
      </c>
      <c r="I3037" s="42"/>
      <c r="J3037" s="42"/>
      <c r="K3037" s="3"/>
      <c r="L3037" s="3"/>
      <c r="M3037" s="3"/>
      <c r="N3037" s="3"/>
    </row>
    <row r="3038" spans="2:14" ht="32.1" customHeight="1" x14ac:dyDescent="0.25">
      <c r="B3038" s="44" t="str">
        <f>_xlfn.CONCAT( VLOOKUP(tbGemLevels[[#This Row],[Name]],tbGems[],MATCH("Prefix",tbGems[#Headers],0),FALSE),".",tbGemLevels[[#This Row],[Level]]," ",tbGemLevels[[#This Row],[Name]])</f>
        <v>6.12.267.10 Melee Physical Damage Support</v>
      </c>
      <c r="C3038" s="2" t="s">
        <v>241</v>
      </c>
      <c r="D3038" s="3">
        <v>10</v>
      </c>
      <c r="E3038" s="3">
        <v>47</v>
      </c>
      <c r="F3038" s="3">
        <v>76</v>
      </c>
      <c r="G3038" s="3">
        <v>0</v>
      </c>
      <c r="H3038" s="3">
        <v>0</v>
      </c>
      <c r="I3038" s="42"/>
      <c r="J3038" s="42"/>
      <c r="K3038" s="3"/>
      <c r="L3038" s="3"/>
      <c r="M3038" s="3"/>
      <c r="N3038" s="3"/>
    </row>
    <row r="3039" spans="2:14" ht="32.1" customHeight="1" x14ac:dyDescent="0.25">
      <c r="B3039" s="44" t="str">
        <f>_xlfn.CONCAT( VLOOKUP(tbGemLevels[[#This Row],[Name]],tbGems[],MATCH("Prefix",tbGems[#Headers],0),FALSE),".",tbGemLevels[[#This Row],[Level]]," ",tbGemLevels[[#This Row],[Name]])</f>
        <v>6.12.267.11 Melee Physical Damage Support</v>
      </c>
      <c r="C3039" s="2" t="s">
        <v>241</v>
      </c>
      <c r="D3039" s="3">
        <v>11</v>
      </c>
      <c r="E3039" s="3">
        <v>50</v>
      </c>
      <c r="F3039" s="3">
        <v>81</v>
      </c>
      <c r="G3039" s="3">
        <v>0</v>
      </c>
      <c r="H3039" s="3">
        <v>0</v>
      </c>
      <c r="I3039" s="42"/>
      <c r="J3039" s="42"/>
      <c r="K3039" s="3"/>
      <c r="L3039" s="3"/>
      <c r="M3039" s="3"/>
      <c r="N3039" s="3"/>
    </row>
    <row r="3040" spans="2:14" ht="32.1" customHeight="1" x14ac:dyDescent="0.25">
      <c r="B3040" s="44" t="str">
        <f>_xlfn.CONCAT( VLOOKUP(tbGemLevels[[#This Row],[Name]],tbGems[],MATCH("Prefix",tbGems[#Headers],0),FALSE),".",tbGemLevels[[#This Row],[Level]]," ",tbGemLevels[[#This Row],[Name]])</f>
        <v>6.12.267.12 Melee Physical Damage Support</v>
      </c>
      <c r="C3040" s="2" t="s">
        <v>241</v>
      </c>
      <c r="D3040" s="3">
        <v>12</v>
      </c>
      <c r="E3040" s="3">
        <v>53</v>
      </c>
      <c r="F3040" s="3">
        <v>85</v>
      </c>
      <c r="G3040" s="3">
        <v>0</v>
      </c>
      <c r="H3040" s="3">
        <v>0</v>
      </c>
      <c r="I3040" s="42"/>
      <c r="J3040" s="42"/>
      <c r="K3040" s="3"/>
      <c r="L3040" s="3"/>
      <c r="M3040" s="3"/>
      <c r="N3040" s="3"/>
    </row>
    <row r="3041" spans="2:14" ht="32.1" customHeight="1" x14ac:dyDescent="0.25">
      <c r="B3041" s="44" t="str">
        <f>_xlfn.CONCAT( VLOOKUP(tbGemLevels[[#This Row],[Name]],tbGems[],MATCH("Prefix",tbGems[#Headers],0),FALSE),".",tbGemLevels[[#This Row],[Level]]," ",tbGemLevels[[#This Row],[Name]])</f>
        <v>6.12.267.13 Melee Physical Damage Support</v>
      </c>
      <c r="C3041" s="2" t="s">
        <v>241</v>
      </c>
      <c r="D3041" s="3">
        <v>13</v>
      </c>
      <c r="E3041" s="3">
        <v>56</v>
      </c>
      <c r="F3041" s="3">
        <v>90</v>
      </c>
      <c r="G3041" s="3">
        <v>0</v>
      </c>
      <c r="H3041" s="3">
        <v>0</v>
      </c>
      <c r="I3041" s="42"/>
      <c r="J3041" s="42"/>
      <c r="K3041" s="3"/>
      <c r="L3041" s="3"/>
      <c r="M3041" s="3"/>
      <c r="N3041" s="3"/>
    </row>
    <row r="3042" spans="2:14" ht="32.1" customHeight="1" x14ac:dyDescent="0.25">
      <c r="B3042" s="44" t="str">
        <f>_xlfn.CONCAT( VLOOKUP(tbGemLevels[[#This Row],[Name]],tbGems[],MATCH("Prefix",tbGems[#Headers],0),FALSE),".",tbGemLevels[[#This Row],[Level]]," ",tbGemLevels[[#This Row],[Name]])</f>
        <v>6.12.267.14 Melee Physical Damage Support</v>
      </c>
      <c r="C3042" s="2" t="s">
        <v>241</v>
      </c>
      <c r="D3042" s="3">
        <v>14</v>
      </c>
      <c r="E3042" s="3">
        <v>58</v>
      </c>
      <c r="F3042" s="3">
        <v>93</v>
      </c>
      <c r="G3042" s="3">
        <v>0</v>
      </c>
      <c r="H3042" s="3">
        <v>0</v>
      </c>
      <c r="I3042" s="42"/>
      <c r="J3042" s="42"/>
      <c r="K3042" s="3"/>
      <c r="L3042" s="3"/>
      <c r="M3042" s="3"/>
      <c r="N3042" s="3"/>
    </row>
    <row r="3043" spans="2:14" ht="32.1" customHeight="1" x14ac:dyDescent="0.25">
      <c r="B3043" s="44" t="str">
        <f>_xlfn.CONCAT( VLOOKUP(tbGemLevels[[#This Row],[Name]],tbGems[],MATCH("Prefix",tbGems[#Headers],0),FALSE),".",tbGemLevels[[#This Row],[Level]]," ",tbGemLevels[[#This Row],[Name]])</f>
        <v>6.12.267.15 Melee Physical Damage Support</v>
      </c>
      <c r="C3043" s="2" t="s">
        <v>241</v>
      </c>
      <c r="D3043" s="3">
        <v>15</v>
      </c>
      <c r="E3043" s="3">
        <v>60</v>
      </c>
      <c r="F3043" s="3">
        <v>96</v>
      </c>
      <c r="G3043" s="3">
        <v>0</v>
      </c>
      <c r="H3043" s="3">
        <v>0</v>
      </c>
      <c r="I3043" s="42"/>
      <c r="J3043" s="42"/>
      <c r="K3043" s="3"/>
      <c r="L3043" s="3"/>
      <c r="M3043" s="3"/>
      <c r="N3043" s="3"/>
    </row>
    <row r="3044" spans="2:14" ht="32.1" customHeight="1" x14ac:dyDescent="0.25">
      <c r="B3044" s="44" t="str">
        <f>_xlfn.CONCAT( VLOOKUP(tbGemLevels[[#This Row],[Name]],tbGems[],MATCH("Prefix",tbGems[#Headers],0),FALSE),".",tbGemLevels[[#This Row],[Level]]," ",tbGemLevels[[#This Row],[Name]])</f>
        <v>6.12.267.16 Melee Physical Damage Support</v>
      </c>
      <c r="C3044" s="2" t="s">
        <v>241</v>
      </c>
      <c r="D3044" s="3">
        <v>16</v>
      </c>
      <c r="E3044" s="3">
        <v>62</v>
      </c>
      <c r="F3044" s="3">
        <v>99</v>
      </c>
      <c r="G3044" s="3">
        <v>0</v>
      </c>
      <c r="H3044" s="3">
        <v>0</v>
      </c>
      <c r="I3044" s="42"/>
      <c r="J3044" s="42"/>
      <c r="K3044" s="3"/>
      <c r="L3044" s="3"/>
      <c r="M3044" s="3"/>
      <c r="N3044" s="3"/>
    </row>
    <row r="3045" spans="2:14" ht="32.1" customHeight="1" x14ac:dyDescent="0.25">
      <c r="B3045" s="44" t="str">
        <f>_xlfn.CONCAT( VLOOKUP(tbGemLevels[[#This Row],[Name]],tbGems[],MATCH("Prefix",tbGems[#Headers],0),FALSE),".",tbGemLevels[[#This Row],[Level]]," ",tbGemLevels[[#This Row],[Name]])</f>
        <v>6.12.267.17 Melee Physical Damage Support</v>
      </c>
      <c r="C3045" s="2" t="s">
        <v>241</v>
      </c>
      <c r="D3045" s="3">
        <v>17</v>
      </c>
      <c r="E3045" s="3">
        <v>64</v>
      </c>
      <c r="F3045" s="3">
        <v>102</v>
      </c>
      <c r="G3045" s="3">
        <v>0</v>
      </c>
      <c r="H3045" s="3">
        <v>0</v>
      </c>
      <c r="I3045" s="42"/>
      <c r="J3045" s="42"/>
      <c r="K3045" s="3"/>
      <c r="L3045" s="3"/>
      <c r="M3045" s="3"/>
      <c r="N3045" s="3"/>
    </row>
    <row r="3046" spans="2:14" ht="32.1" customHeight="1" x14ac:dyDescent="0.25">
      <c r="B3046" s="44" t="str">
        <f>_xlfn.CONCAT( VLOOKUP(tbGemLevels[[#This Row],[Name]],tbGems[],MATCH("Prefix",tbGems[#Headers],0),FALSE),".",tbGemLevels[[#This Row],[Level]]," ",tbGemLevels[[#This Row],[Name]])</f>
        <v>6.12.267.18 Melee Physical Damage Support</v>
      </c>
      <c r="C3046" s="2" t="s">
        <v>241</v>
      </c>
      <c r="D3046" s="3">
        <v>18</v>
      </c>
      <c r="E3046" s="3">
        <v>66</v>
      </c>
      <c r="F3046" s="3">
        <v>105</v>
      </c>
      <c r="G3046" s="3">
        <v>0</v>
      </c>
      <c r="H3046" s="3">
        <v>0</v>
      </c>
      <c r="I3046" s="42"/>
      <c r="J3046" s="42"/>
      <c r="K3046" s="3"/>
      <c r="L3046" s="3"/>
      <c r="M3046" s="3"/>
      <c r="N3046" s="3"/>
    </row>
    <row r="3047" spans="2:14" ht="32.1" customHeight="1" x14ac:dyDescent="0.25">
      <c r="B3047" s="44" t="str">
        <f>_xlfn.CONCAT( VLOOKUP(tbGemLevels[[#This Row],[Name]],tbGems[],MATCH("Prefix",tbGems[#Headers],0),FALSE),".",tbGemLevels[[#This Row],[Level]]," ",tbGemLevels[[#This Row],[Name]])</f>
        <v>6.12.267.19 Melee Physical Damage Support</v>
      </c>
      <c r="C3047" s="2" t="s">
        <v>241</v>
      </c>
      <c r="D3047" s="3">
        <v>19</v>
      </c>
      <c r="E3047" s="3">
        <v>68</v>
      </c>
      <c r="F3047" s="3">
        <v>108</v>
      </c>
      <c r="G3047" s="3">
        <v>0</v>
      </c>
      <c r="H3047" s="3">
        <v>0</v>
      </c>
      <c r="I3047" s="42"/>
      <c r="J3047" s="42"/>
      <c r="K3047" s="3"/>
      <c r="L3047" s="3"/>
      <c r="M3047" s="3"/>
      <c r="N3047" s="3"/>
    </row>
    <row r="3048" spans="2:14" ht="32.1" customHeight="1" x14ac:dyDescent="0.25">
      <c r="B3048" s="44" t="str">
        <f>_xlfn.CONCAT( VLOOKUP(tbGemLevels[[#This Row],[Name]],tbGems[],MATCH("Prefix",tbGems[#Headers],0),FALSE),".",tbGemLevels[[#This Row],[Level]]," ",tbGemLevels[[#This Row],[Name]])</f>
        <v>6.12.267.20 Melee Physical Damage Support</v>
      </c>
      <c r="C3048" s="2" t="s">
        <v>241</v>
      </c>
      <c r="D3048" s="3">
        <v>20</v>
      </c>
      <c r="E3048" s="3">
        <v>70</v>
      </c>
      <c r="F3048" s="3">
        <v>111</v>
      </c>
      <c r="G3048" s="3">
        <v>0</v>
      </c>
      <c r="H3048" s="3">
        <v>0</v>
      </c>
      <c r="I3048" s="42"/>
      <c r="J3048" s="42"/>
      <c r="K3048" s="3"/>
      <c r="L3048" s="3"/>
      <c r="M3048" s="3"/>
      <c r="N3048" s="3"/>
    </row>
    <row r="3049" spans="2:14" ht="32.1" customHeight="1" x14ac:dyDescent="0.25">
      <c r="B3049" s="44" t="str">
        <f>_xlfn.CONCAT( VLOOKUP(tbGemLevels[[#This Row],[Name]],tbGems[],MATCH("Prefix",tbGems[#Headers],0),FALSE),".",tbGemLevels[[#This Row],[Level]]," ",tbGemLevels[[#This Row],[Name]])</f>
        <v>6.12.267.21 Melee Physical Damage Support</v>
      </c>
      <c r="C3049" s="2" t="s">
        <v>241</v>
      </c>
      <c r="D3049" s="3">
        <v>21</v>
      </c>
      <c r="E3049" s="3">
        <v>72</v>
      </c>
      <c r="F3049" s="3">
        <v>114</v>
      </c>
      <c r="G3049" s="3">
        <v>0</v>
      </c>
      <c r="H3049" s="3">
        <v>0</v>
      </c>
      <c r="J3049" s="4"/>
      <c r="K3049" s="3"/>
      <c r="L3049" s="3"/>
      <c r="M3049" s="3"/>
      <c r="N3049" s="3"/>
    </row>
    <row r="3050" spans="2:14" ht="32.1" customHeight="1" x14ac:dyDescent="0.25">
      <c r="B3050" s="44" t="str">
        <f>_xlfn.CONCAT( VLOOKUP(tbGemLevels[[#This Row],[Name]],tbGems[],MATCH("Prefix",tbGems[#Headers],0),FALSE),".",tbGemLevels[[#This Row],[Level]]," ",tbGemLevels[[#This Row],[Name]])</f>
        <v>6.12.267.22 Melee Physical Damage Support</v>
      </c>
      <c r="C3050" s="2" t="s">
        <v>241</v>
      </c>
      <c r="D3050" s="3">
        <v>22</v>
      </c>
      <c r="E3050" s="3">
        <v>74</v>
      </c>
      <c r="F3050" s="3" t="s">
        <v>269</v>
      </c>
      <c r="G3050" s="3">
        <v>0</v>
      </c>
      <c r="H3050" s="3">
        <v>0</v>
      </c>
      <c r="J3050" s="4"/>
      <c r="K3050" s="3"/>
      <c r="L3050" s="3"/>
      <c r="M3050" s="3"/>
      <c r="N3050" s="3"/>
    </row>
    <row r="3051" spans="2:14" ht="32.1" customHeight="1" x14ac:dyDescent="0.25">
      <c r="B3051" s="44" t="str">
        <f>_xlfn.CONCAT( VLOOKUP(tbGemLevels[[#This Row],[Name]],tbGems[],MATCH("Prefix",tbGems[#Headers],0),FALSE),".",tbGemLevels[[#This Row],[Level]]," ",tbGemLevels[[#This Row],[Name]])</f>
        <v>6.12.267.23 Melee Physical Damage Support</v>
      </c>
      <c r="C3051" s="2" t="s">
        <v>241</v>
      </c>
      <c r="D3051" s="3">
        <v>23</v>
      </c>
      <c r="E3051" s="3">
        <v>76</v>
      </c>
      <c r="F3051" s="3" t="s">
        <v>269</v>
      </c>
      <c r="G3051" s="3">
        <v>0</v>
      </c>
      <c r="H3051" s="3">
        <v>0</v>
      </c>
      <c r="J3051" s="4"/>
      <c r="K3051" s="3"/>
      <c r="L3051" s="3"/>
      <c r="M3051" s="3"/>
      <c r="N3051" s="3"/>
    </row>
    <row r="3052" spans="2:14" ht="32.1" customHeight="1" x14ac:dyDescent="0.25">
      <c r="B3052" s="44" t="str">
        <f>_xlfn.CONCAT( VLOOKUP(tbGemLevels[[#This Row],[Name]],tbGems[],MATCH("Prefix",tbGems[#Headers],0),FALSE),".",tbGemLevels[[#This Row],[Level]]," ",tbGemLevels[[#This Row],[Name]])</f>
        <v>6.12.267.24 Melee Physical Damage Support</v>
      </c>
      <c r="C3052" s="2" t="s">
        <v>241</v>
      </c>
      <c r="D3052" s="3">
        <v>24</v>
      </c>
      <c r="E3052" s="3">
        <v>78</v>
      </c>
      <c r="F3052" s="3" t="s">
        <v>269</v>
      </c>
      <c r="G3052" s="3">
        <v>0</v>
      </c>
      <c r="H3052" s="3">
        <v>0</v>
      </c>
      <c r="J3052" s="4"/>
      <c r="K3052" s="3"/>
      <c r="L3052" s="3"/>
      <c r="M3052" s="3"/>
      <c r="N3052" s="3"/>
    </row>
    <row r="3053" spans="2:14" ht="32.1" customHeight="1" x14ac:dyDescent="0.25">
      <c r="B3053" s="44" t="str">
        <f>_xlfn.CONCAT( VLOOKUP(tbGemLevels[[#This Row],[Name]],tbGems[],MATCH("Prefix",tbGems[#Headers],0),FALSE),".",tbGemLevels[[#This Row],[Level]]," ",tbGemLevels[[#This Row],[Name]])</f>
        <v>6.12.267.25 Melee Physical Damage Support</v>
      </c>
      <c r="C3053" s="2" t="s">
        <v>241</v>
      </c>
      <c r="D3053" s="3">
        <v>25</v>
      </c>
      <c r="E3053" s="3">
        <v>80</v>
      </c>
      <c r="F3053" s="3" t="s">
        <v>269</v>
      </c>
      <c r="G3053" s="3">
        <v>0</v>
      </c>
      <c r="H3053" s="3">
        <v>0</v>
      </c>
      <c r="J3053" s="4"/>
      <c r="K3053" s="3"/>
      <c r="L3053" s="3"/>
      <c r="M3053" s="3"/>
      <c r="N3053" s="3"/>
    </row>
    <row r="3054" spans="2:14" ht="32.1" customHeight="1" x14ac:dyDescent="0.25">
      <c r="B3054" s="44" t="str">
        <f>_xlfn.CONCAT( VLOOKUP(tbGemLevels[[#This Row],[Name]],tbGems[],MATCH("Prefix",tbGems[#Headers],0),FALSE),".",tbGemLevels[[#This Row],[Level]]," ",tbGemLevels[[#This Row],[Name]])</f>
        <v>6.12.267.26 Melee Physical Damage Support</v>
      </c>
      <c r="C3054" s="2" t="s">
        <v>241</v>
      </c>
      <c r="D3054" s="3">
        <v>26</v>
      </c>
      <c r="E3054" s="3">
        <v>82</v>
      </c>
      <c r="F3054" s="3" t="s">
        <v>269</v>
      </c>
      <c r="G3054" s="3">
        <v>0</v>
      </c>
      <c r="H3054" s="3">
        <v>0</v>
      </c>
      <c r="J3054" s="4"/>
      <c r="K3054" s="3"/>
      <c r="L3054" s="3"/>
      <c r="M3054" s="3"/>
      <c r="N3054" s="3"/>
    </row>
    <row r="3055" spans="2:14" ht="32.1" customHeight="1" x14ac:dyDescent="0.25">
      <c r="B3055" s="44" t="str">
        <f>_xlfn.CONCAT( VLOOKUP(tbGemLevels[[#This Row],[Name]],tbGems[],MATCH("Prefix",tbGems[#Headers],0),FALSE),".",tbGemLevels[[#This Row],[Level]]," ",tbGemLevels[[#This Row],[Name]])</f>
        <v>6.12.267.27 Melee Physical Damage Support</v>
      </c>
      <c r="C3055" s="2" t="s">
        <v>241</v>
      </c>
      <c r="D3055" s="3">
        <v>27</v>
      </c>
      <c r="E3055" s="3">
        <v>84</v>
      </c>
      <c r="F3055" s="3" t="s">
        <v>269</v>
      </c>
      <c r="G3055" s="3">
        <v>0</v>
      </c>
      <c r="H3055" s="3">
        <v>0</v>
      </c>
      <c r="J3055" s="4"/>
      <c r="K3055" s="3"/>
      <c r="L3055" s="3"/>
      <c r="M3055" s="3"/>
      <c r="N3055" s="3"/>
    </row>
    <row r="3056" spans="2:14" ht="32.1" customHeight="1" x14ac:dyDescent="0.25">
      <c r="B3056" s="44" t="str">
        <f>_xlfn.CONCAT( VLOOKUP(tbGemLevels[[#This Row],[Name]],tbGems[],MATCH("Prefix",tbGems[#Headers],0),FALSE),".",tbGemLevels[[#This Row],[Level]]," ",tbGemLevels[[#This Row],[Name]])</f>
        <v>6.12.267.28 Melee Physical Damage Support</v>
      </c>
      <c r="C3056" s="2" t="s">
        <v>241</v>
      </c>
      <c r="D3056" s="3">
        <v>28</v>
      </c>
      <c r="E3056" s="3">
        <v>86</v>
      </c>
      <c r="F3056" s="3" t="s">
        <v>269</v>
      </c>
      <c r="G3056" s="3">
        <v>0</v>
      </c>
      <c r="H3056" s="3">
        <v>0</v>
      </c>
      <c r="J3056" s="4"/>
      <c r="K3056" s="3"/>
      <c r="L3056" s="3"/>
      <c r="M3056" s="3"/>
      <c r="N3056" s="3"/>
    </row>
    <row r="3057" spans="2:14" ht="32.1" customHeight="1" x14ac:dyDescent="0.25">
      <c r="B3057" s="44" t="str">
        <f>_xlfn.CONCAT( VLOOKUP(tbGemLevels[[#This Row],[Name]],tbGems[],MATCH("Prefix",tbGems[#Headers],0),FALSE),".",tbGemLevels[[#This Row],[Level]]," ",tbGemLevels[[#This Row],[Name]])</f>
        <v>6.12.267.29 Melee Physical Damage Support</v>
      </c>
      <c r="C3057" s="2" t="s">
        <v>241</v>
      </c>
      <c r="D3057" s="3">
        <v>29</v>
      </c>
      <c r="E3057" s="3">
        <v>88</v>
      </c>
      <c r="F3057" s="3" t="s">
        <v>269</v>
      </c>
      <c r="G3057" s="3">
        <v>0</v>
      </c>
      <c r="H3057" s="3">
        <v>0</v>
      </c>
      <c r="J3057" s="4"/>
      <c r="K3057" s="3"/>
      <c r="L3057" s="3"/>
      <c r="M3057" s="3"/>
      <c r="N3057" s="3"/>
    </row>
    <row r="3058" spans="2:14" ht="32.1" customHeight="1" x14ac:dyDescent="0.25">
      <c r="B3058" s="44" t="str">
        <f>_xlfn.CONCAT( VLOOKUP(tbGemLevels[[#This Row],[Name]],tbGems[],MATCH("Prefix",tbGems[#Headers],0),FALSE),".",tbGemLevels[[#This Row],[Level]]," ",tbGemLevels[[#This Row],[Name]])</f>
        <v>6.12.267.30 Melee Physical Damage Support</v>
      </c>
      <c r="C3058" s="2" t="s">
        <v>241</v>
      </c>
      <c r="D3058" s="3">
        <v>30</v>
      </c>
      <c r="E3058" s="3">
        <v>90</v>
      </c>
      <c r="F3058" s="3" t="s">
        <v>269</v>
      </c>
      <c r="G3058" s="3">
        <v>0</v>
      </c>
      <c r="H3058" s="3">
        <v>0</v>
      </c>
      <c r="J3058" s="4"/>
      <c r="K3058" s="3"/>
      <c r="L3058" s="3"/>
      <c r="M3058" s="3"/>
      <c r="N3058" s="3"/>
    </row>
    <row r="3059" spans="2:14" ht="32.1" customHeight="1" x14ac:dyDescent="0.25">
      <c r="B3059" s="44" t="str">
        <f>_xlfn.CONCAT( VLOOKUP(tbGemLevels[[#This Row],[Name]],tbGems[],MATCH("Prefix",tbGems[#Headers],0),FALSE),".",tbGemLevels[[#This Row],[Level]]," ",tbGemLevels[[#This Row],[Name]])</f>
        <v>6.12.267.31 Melee Physical Damage Support</v>
      </c>
      <c r="C3059" s="2" t="s">
        <v>241</v>
      </c>
      <c r="D3059" s="3">
        <v>31</v>
      </c>
      <c r="E3059" s="3">
        <v>91</v>
      </c>
      <c r="F3059" s="3" t="s">
        <v>269</v>
      </c>
      <c r="G3059" s="3">
        <v>0</v>
      </c>
      <c r="H3059" s="3">
        <v>0</v>
      </c>
      <c r="J3059" s="4"/>
      <c r="K3059" s="3"/>
      <c r="L3059" s="3"/>
      <c r="M3059" s="3"/>
      <c r="N3059" s="3"/>
    </row>
    <row r="3060" spans="2:14" ht="32.1" customHeight="1" x14ac:dyDescent="0.25">
      <c r="B3060" s="44" t="str">
        <f>_xlfn.CONCAT( VLOOKUP(tbGemLevels[[#This Row],[Name]],tbGems[],MATCH("Prefix",tbGems[#Headers],0),FALSE),".",tbGemLevels[[#This Row],[Level]]," ",tbGemLevels[[#This Row],[Name]])</f>
        <v>6.12.267.32 Melee Physical Damage Support</v>
      </c>
      <c r="C3060" s="2" t="s">
        <v>241</v>
      </c>
      <c r="D3060" s="3">
        <v>32</v>
      </c>
      <c r="E3060" s="3">
        <v>92</v>
      </c>
      <c r="F3060" s="3" t="s">
        <v>269</v>
      </c>
      <c r="G3060" s="3">
        <v>0</v>
      </c>
      <c r="H3060" s="3">
        <v>0</v>
      </c>
      <c r="J3060" s="4"/>
      <c r="K3060" s="3"/>
      <c r="L3060" s="3"/>
      <c r="M3060" s="3"/>
      <c r="N3060" s="3"/>
    </row>
    <row r="3061" spans="2:14" ht="32.1" customHeight="1" x14ac:dyDescent="0.25">
      <c r="B3061" s="44" t="str">
        <f>_xlfn.CONCAT( VLOOKUP(tbGemLevels[[#This Row],[Name]],tbGems[],MATCH("Prefix",tbGems[#Headers],0),FALSE),".",tbGemLevels[[#This Row],[Level]]," ",tbGemLevels[[#This Row],[Name]])</f>
        <v>6.12.267.33 Melee Physical Damage Support</v>
      </c>
      <c r="C3061" s="2" t="s">
        <v>241</v>
      </c>
      <c r="D3061" s="3">
        <v>33</v>
      </c>
      <c r="E3061" s="3">
        <v>93</v>
      </c>
      <c r="F3061" s="3" t="s">
        <v>269</v>
      </c>
      <c r="G3061" s="3">
        <v>0</v>
      </c>
      <c r="H3061" s="3">
        <v>0</v>
      </c>
      <c r="J3061" s="4"/>
      <c r="K3061" s="3"/>
      <c r="L3061" s="3"/>
      <c r="M3061" s="3"/>
      <c r="N3061" s="3"/>
    </row>
    <row r="3062" spans="2:14" ht="32.1" customHeight="1" x14ac:dyDescent="0.25">
      <c r="B3062" s="44" t="str">
        <f>_xlfn.CONCAT( VLOOKUP(tbGemLevels[[#This Row],[Name]],tbGems[],MATCH("Prefix",tbGems[#Headers],0),FALSE),".",tbGemLevels[[#This Row],[Level]]," ",tbGemLevels[[#This Row],[Name]])</f>
        <v>6.12.267.34 Melee Physical Damage Support</v>
      </c>
      <c r="C3062" s="2" t="s">
        <v>241</v>
      </c>
      <c r="D3062" s="3">
        <v>34</v>
      </c>
      <c r="E3062" s="3">
        <v>94</v>
      </c>
      <c r="F3062" s="3" t="s">
        <v>269</v>
      </c>
      <c r="G3062" s="3">
        <v>0</v>
      </c>
      <c r="H3062" s="3">
        <v>0</v>
      </c>
      <c r="J3062" s="4"/>
      <c r="K3062" s="3"/>
      <c r="L3062" s="3"/>
      <c r="M3062" s="3"/>
      <c r="N3062" s="3"/>
    </row>
    <row r="3063" spans="2:14" ht="32.1" customHeight="1" x14ac:dyDescent="0.25">
      <c r="B3063" s="44" t="str">
        <f>_xlfn.CONCAT( VLOOKUP(tbGemLevels[[#This Row],[Name]],tbGems[],MATCH("Prefix",tbGems[#Headers],0),FALSE),".",tbGemLevels[[#This Row],[Level]]," ",tbGemLevels[[#This Row],[Name]])</f>
        <v>6.12.267.35 Melee Physical Damage Support</v>
      </c>
      <c r="C3063" s="2" t="s">
        <v>241</v>
      </c>
      <c r="D3063" s="3">
        <v>35</v>
      </c>
      <c r="E3063" s="3">
        <v>95</v>
      </c>
      <c r="F3063" s="3" t="s">
        <v>269</v>
      </c>
      <c r="G3063" s="3">
        <v>0</v>
      </c>
      <c r="H3063" s="3">
        <v>0</v>
      </c>
      <c r="J3063" s="4"/>
      <c r="K3063" s="3"/>
      <c r="L3063" s="3"/>
      <c r="M3063" s="3"/>
      <c r="N3063" s="3"/>
    </row>
    <row r="3064" spans="2:14" ht="32.1" customHeight="1" x14ac:dyDescent="0.25">
      <c r="B3064" s="44" t="str">
        <f>_xlfn.CONCAT( VLOOKUP(tbGemLevels[[#This Row],[Name]],tbGems[],MATCH("Prefix",tbGems[#Headers],0),FALSE),".",tbGemLevels[[#This Row],[Level]]," ",tbGemLevels[[#This Row],[Name]])</f>
        <v>6.12.267.36 Melee Physical Damage Support</v>
      </c>
      <c r="C3064" s="2" t="s">
        <v>241</v>
      </c>
      <c r="D3064" s="3">
        <v>36</v>
      </c>
      <c r="E3064" s="3">
        <v>96</v>
      </c>
      <c r="F3064" s="3" t="s">
        <v>269</v>
      </c>
      <c r="G3064" s="3">
        <v>0</v>
      </c>
      <c r="H3064" s="3">
        <v>0</v>
      </c>
      <c r="J3064" s="4"/>
      <c r="K3064" s="3"/>
      <c r="L3064" s="3"/>
      <c r="M3064" s="3"/>
      <c r="N3064" s="3"/>
    </row>
    <row r="3065" spans="2:14" ht="32.1" customHeight="1" x14ac:dyDescent="0.25">
      <c r="B3065" s="44" t="str">
        <f>_xlfn.CONCAT( VLOOKUP(tbGemLevels[[#This Row],[Name]],tbGems[],MATCH("Prefix",tbGems[#Headers],0),FALSE),".",tbGemLevels[[#This Row],[Level]]," ",tbGemLevels[[#This Row],[Name]])</f>
        <v>6.12.267.37 Melee Physical Damage Support</v>
      </c>
      <c r="C3065" s="2" t="s">
        <v>241</v>
      </c>
      <c r="D3065" s="3">
        <v>37</v>
      </c>
      <c r="E3065" s="3">
        <v>97</v>
      </c>
      <c r="F3065" s="3" t="s">
        <v>269</v>
      </c>
      <c r="G3065" s="3">
        <v>0</v>
      </c>
      <c r="H3065" s="3">
        <v>0</v>
      </c>
      <c r="J3065" s="4"/>
      <c r="K3065" s="3"/>
      <c r="L3065" s="3"/>
      <c r="M3065" s="3"/>
      <c r="N3065" s="3"/>
    </row>
    <row r="3066" spans="2:14" ht="32.1" customHeight="1" x14ac:dyDescent="0.25">
      <c r="B3066" s="44" t="str">
        <f>_xlfn.CONCAT( VLOOKUP(tbGemLevels[[#This Row],[Name]],tbGems[],MATCH("Prefix",tbGems[#Headers],0),FALSE),".",tbGemLevels[[#This Row],[Level]]," ",tbGemLevels[[#This Row],[Name]])</f>
        <v>6.12.267.38 Melee Physical Damage Support</v>
      </c>
      <c r="C3066" s="2" t="s">
        <v>241</v>
      </c>
      <c r="D3066" s="3">
        <v>38</v>
      </c>
      <c r="E3066" s="3">
        <v>98</v>
      </c>
      <c r="F3066" s="3" t="s">
        <v>269</v>
      </c>
      <c r="G3066" s="3">
        <v>0</v>
      </c>
      <c r="H3066" s="3">
        <v>0</v>
      </c>
      <c r="J3066" s="4"/>
      <c r="K3066" s="3"/>
      <c r="L3066" s="3"/>
      <c r="M3066" s="3"/>
      <c r="N3066" s="3"/>
    </row>
    <row r="3067" spans="2:14" ht="32.1" customHeight="1" x14ac:dyDescent="0.25">
      <c r="B3067" s="44" t="str">
        <f>_xlfn.CONCAT( VLOOKUP(tbGemLevels[[#This Row],[Name]],tbGems[],MATCH("Prefix",tbGems[#Headers],0),FALSE),".",tbGemLevels[[#This Row],[Level]]," ",tbGemLevels[[#This Row],[Name]])</f>
        <v>6.12.267.39 Melee Physical Damage Support</v>
      </c>
      <c r="C3067" s="2" t="s">
        <v>241</v>
      </c>
      <c r="D3067" s="3">
        <v>39</v>
      </c>
      <c r="E3067" s="3">
        <v>99</v>
      </c>
      <c r="F3067" s="3" t="s">
        <v>269</v>
      </c>
      <c r="G3067" s="3">
        <v>0</v>
      </c>
      <c r="H3067" s="3">
        <v>0</v>
      </c>
      <c r="J3067" s="4"/>
      <c r="K3067" s="3"/>
      <c r="L3067" s="3"/>
      <c r="M3067" s="3"/>
      <c r="N3067" s="3"/>
    </row>
    <row r="3068" spans="2:14" ht="32.1" customHeight="1" x14ac:dyDescent="0.25">
      <c r="B3068" s="44" t="str">
        <f>_xlfn.CONCAT( VLOOKUP(tbGemLevels[[#This Row],[Name]],tbGems[],MATCH("Prefix",tbGems[#Headers],0),FALSE),".",tbGemLevels[[#This Row],[Level]]," ",tbGemLevels[[#This Row],[Name]])</f>
        <v>6.12.267.40 Melee Physical Damage Support</v>
      </c>
      <c r="C3068" s="2" t="s">
        <v>241</v>
      </c>
      <c r="D3068" s="3">
        <v>40</v>
      </c>
      <c r="E3068" s="3">
        <v>100</v>
      </c>
      <c r="F3068" s="3" t="s">
        <v>269</v>
      </c>
      <c r="G3068" s="3">
        <v>0</v>
      </c>
      <c r="H3068" s="3">
        <v>0</v>
      </c>
      <c r="J3068" s="4"/>
      <c r="K3068" s="3"/>
      <c r="L3068" s="3"/>
      <c r="M3068" s="3"/>
      <c r="N3068" s="3"/>
    </row>
    <row r="3069" spans="2:14" ht="32.1" customHeight="1" x14ac:dyDescent="0.25">
      <c r="B3069" s="44" t="str">
        <f>_xlfn.CONCAT( VLOOKUP(tbGemLevels[[#This Row],[Name]],tbGems[],MATCH("Prefix",tbGems[#Headers],0),FALSE),".",tbGemLevels[[#This Row],[Level]]," ",tbGemLevels[[#This Row],[Name]])</f>
        <v>6.12.318.1 Ruthless Support</v>
      </c>
      <c r="C3069" s="2" t="s">
        <v>239</v>
      </c>
      <c r="D3069" s="3">
        <v>1</v>
      </c>
      <c r="E3069" s="3">
        <v>1</v>
      </c>
      <c r="F3069" s="3">
        <v>0</v>
      </c>
      <c r="G3069" s="3">
        <v>0</v>
      </c>
      <c r="H3069" s="3">
        <v>0</v>
      </c>
      <c r="J3069" s="4"/>
      <c r="K3069" s="3"/>
      <c r="L3069" s="3"/>
      <c r="M3069" s="3"/>
      <c r="N3069" s="3"/>
    </row>
    <row r="3070" spans="2:14" ht="32.1" customHeight="1" x14ac:dyDescent="0.25">
      <c r="B3070" s="44" t="str">
        <f>_xlfn.CONCAT( VLOOKUP(tbGemLevels[[#This Row],[Name]],tbGems[],MATCH("Prefix",tbGems[#Headers],0),FALSE),".",tbGemLevels[[#This Row],[Level]]," ",tbGemLevels[[#This Row],[Name]])</f>
        <v>6.12.318.2 Ruthless Support</v>
      </c>
      <c r="C3070" s="2" t="s">
        <v>239</v>
      </c>
      <c r="D3070" s="3">
        <v>2</v>
      </c>
      <c r="E3070" s="3">
        <v>2</v>
      </c>
      <c r="F3070" s="3">
        <v>0</v>
      </c>
      <c r="G3070" s="3">
        <v>0</v>
      </c>
      <c r="H3070" s="3">
        <v>0</v>
      </c>
      <c r="J3070" s="4"/>
      <c r="K3070" s="3"/>
      <c r="L3070" s="3"/>
      <c r="M3070" s="3"/>
      <c r="N3070" s="3"/>
    </row>
    <row r="3071" spans="2:14" ht="32.1" customHeight="1" x14ac:dyDescent="0.25">
      <c r="B3071" s="44" t="str">
        <f>_xlfn.CONCAT( VLOOKUP(tbGemLevels[[#This Row],[Name]],tbGems[],MATCH("Prefix",tbGems[#Headers],0),FALSE),".",tbGemLevels[[#This Row],[Level]]," ",tbGemLevels[[#This Row],[Name]])</f>
        <v>6.12.318.3 Ruthless Support</v>
      </c>
      <c r="C3071" s="2" t="s">
        <v>239</v>
      </c>
      <c r="D3071" s="3">
        <v>3</v>
      </c>
      <c r="E3071" s="3">
        <v>4</v>
      </c>
      <c r="F3071" s="3">
        <v>0</v>
      </c>
      <c r="G3071" s="3">
        <v>0</v>
      </c>
      <c r="H3071" s="3">
        <v>0</v>
      </c>
      <c r="J3071" s="4"/>
      <c r="K3071" s="3"/>
      <c r="L3071" s="3"/>
      <c r="M3071" s="3"/>
      <c r="N3071" s="3"/>
    </row>
    <row r="3072" spans="2:14" ht="32.1" customHeight="1" x14ac:dyDescent="0.25">
      <c r="B3072" s="44" t="str">
        <f>_xlfn.CONCAT( VLOOKUP(tbGemLevels[[#This Row],[Name]],tbGems[],MATCH("Prefix",tbGems[#Headers],0),FALSE),".",tbGemLevels[[#This Row],[Level]]," ",tbGemLevels[[#This Row],[Name]])</f>
        <v>6.12.318.4 Ruthless Support</v>
      </c>
      <c r="C3072" s="2" t="s">
        <v>239</v>
      </c>
      <c r="D3072" s="3">
        <v>4</v>
      </c>
      <c r="E3072" s="3">
        <v>7</v>
      </c>
      <c r="F3072" s="3">
        <v>16</v>
      </c>
      <c r="G3072" s="3">
        <v>0</v>
      </c>
      <c r="H3072" s="3">
        <v>0</v>
      </c>
      <c r="I3072" s="42"/>
      <c r="J3072" s="42"/>
      <c r="K3072" s="3"/>
      <c r="L3072" s="3"/>
      <c r="M3072" s="3"/>
      <c r="N3072" s="3"/>
    </row>
    <row r="3073" spans="2:14" ht="32.1" customHeight="1" x14ac:dyDescent="0.25">
      <c r="B3073" s="44" t="str">
        <f>_xlfn.CONCAT( VLOOKUP(tbGemLevels[[#This Row],[Name]],tbGems[],MATCH("Prefix",tbGems[#Headers],0),FALSE),".",tbGemLevels[[#This Row],[Level]]," ",tbGemLevels[[#This Row],[Name]])</f>
        <v>6.12.318.5 Ruthless Support</v>
      </c>
      <c r="C3073" s="2" t="s">
        <v>239</v>
      </c>
      <c r="D3073" s="3">
        <v>5</v>
      </c>
      <c r="E3073" s="3">
        <v>11</v>
      </c>
      <c r="F3073" s="3">
        <v>22</v>
      </c>
      <c r="G3073" s="3">
        <v>0</v>
      </c>
      <c r="H3073" s="3">
        <v>0</v>
      </c>
      <c r="I3073" s="42"/>
      <c r="J3073" s="42"/>
      <c r="K3073" s="3"/>
      <c r="L3073" s="3"/>
      <c r="M3073" s="3"/>
      <c r="N3073" s="3"/>
    </row>
    <row r="3074" spans="2:14" ht="32.1" customHeight="1" x14ac:dyDescent="0.25">
      <c r="B3074" s="44" t="str">
        <f>_xlfn.CONCAT( VLOOKUP(tbGemLevels[[#This Row],[Name]],tbGems[],MATCH("Prefix",tbGems[#Headers],0),FALSE),".",tbGemLevels[[#This Row],[Level]]," ",tbGemLevels[[#This Row],[Name]])</f>
        <v>6.12.318.6 Ruthless Support</v>
      </c>
      <c r="C3074" s="2" t="s">
        <v>239</v>
      </c>
      <c r="D3074" s="3">
        <v>6</v>
      </c>
      <c r="E3074" s="3">
        <v>16</v>
      </c>
      <c r="F3074" s="3">
        <v>30</v>
      </c>
      <c r="G3074" s="3">
        <v>0</v>
      </c>
      <c r="H3074" s="3">
        <v>0</v>
      </c>
      <c r="I3074" s="42"/>
      <c r="J3074" s="42"/>
      <c r="K3074" s="3"/>
      <c r="L3074" s="3"/>
      <c r="M3074" s="3"/>
      <c r="N3074" s="3"/>
    </row>
    <row r="3075" spans="2:14" ht="32.1" customHeight="1" x14ac:dyDescent="0.25">
      <c r="B3075" s="44" t="str">
        <f>_xlfn.CONCAT( VLOOKUP(tbGemLevels[[#This Row],[Name]],tbGems[],MATCH("Prefix",tbGems[#Headers],0),FALSE),".",tbGemLevels[[#This Row],[Level]]," ",tbGemLevels[[#This Row],[Name]])</f>
        <v>6.12.318.7 Ruthless Support</v>
      </c>
      <c r="C3075" s="2" t="s">
        <v>239</v>
      </c>
      <c r="D3075" s="3">
        <v>7</v>
      </c>
      <c r="E3075" s="3">
        <v>20</v>
      </c>
      <c r="F3075" s="3">
        <v>36</v>
      </c>
      <c r="G3075" s="3">
        <v>0</v>
      </c>
      <c r="H3075" s="3">
        <v>0</v>
      </c>
      <c r="I3075" s="42"/>
      <c r="J3075" s="42"/>
      <c r="K3075" s="3"/>
      <c r="L3075" s="3"/>
      <c r="M3075" s="3"/>
      <c r="N3075" s="3"/>
    </row>
    <row r="3076" spans="2:14" ht="32.1" customHeight="1" x14ac:dyDescent="0.25">
      <c r="B3076" s="44" t="str">
        <f>_xlfn.CONCAT( VLOOKUP(tbGemLevels[[#This Row],[Name]],tbGems[],MATCH("Prefix",tbGems[#Headers],0),FALSE),".",tbGemLevels[[#This Row],[Level]]," ",tbGemLevels[[#This Row],[Name]])</f>
        <v>6.12.318.8 Ruthless Support</v>
      </c>
      <c r="C3076" s="2" t="s">
        <v>239</v>
      </c>
      <c r="D3076" s="3">
        <v>8</v>
      </c>
      <c r="E3076" s="3">
        <v>24</v>
      </c>
      <c r="F3076" s="3">
        <v>42</v>
      </c>
      <c r="G3076" s="3">
        <v>0</v>
      </c>
      <c r="H3076" s="3">
        <v>0</v>
      </c>
      <c r="I3076" s="42"/>
      <c r="J3076" s="42"/>
      <c r="K3076" s="3"/>
      <c r="L3076" s="3"/>
      <c r="M3076" s="3"/>
      <c r="N3076" s="3"/>
    </row>
    <row r="3077" spans="2:14" ht="32.1" customHeight="1" x14ac:dyDescent="0.25">
      <c r="B3077" s="44" t="str">
        <f>_xlfn.CONCAT( VLOOKUP(tbGemLevels[[#This Row],[Name]],tbGems[],MATCH("Prefix",tbGems[#Headers],0),FALSE),".",tbGemLevels[[#This Row],[Level]]," ",tbGemLevels[[#This Row],[Name]])</f>
        <v>6.12.318.9 Ruthless Support</v>
      </c>
      <c r="C3077" s="2" t="s">
        <v>239</v>
      </c>
      <c r="D3077" s="3">
        <v>9</v>
      </c>
      <c r="E3077" s="3">
        <v>28</v>
      </c>
      <c r="F3077" s="3">
        <v>48</v>
      </c>
      <c r="G3077" s="3">
        <v>0</v>
      </c>
      <c r="H3077" s="3">
        <v>0</v>
      </c>
      <c r="I3077" s="42"/>
      <c r="J3077" s="42"/>
      <c r="K3077" s="3"/>
      <c r="L3077" s="3"/>
      <c r="M3077" s="3"/>
      <c r="N3077" s="3"/>
    </row>
    <row r="3078" spans="2:14" ht="32.1" customHeight="1" x14ac:dyDescent="0.25">
      <c r="B3078" s="44" t="str">
        <f>_xlfn.CONCAT( VLOOKUP(tbGemLevels[[#This Row],[Name]],tbGems[],MATCH("Prefix",tbGems[#Headers],0),FALSE),".",tbGemLevels[[#This Row],[Level]]," ",tbGemLevels[[#This Row],[Name]])</f>
        <v>6.12.318.10 Ruthless Support</v>
      </c>
      <c r="C3078" s="2" t="s">
        <v>239</v>
      </c>
      <c r="D3078" s="3">
        <v>10</v>
      </c>
      <c r="E3078" s="3">
        <v>32</v>
      </c>
      <c r="F3078" s="3">
        <v>54</v>
      </c>
      <c r="G3078" s="3">
        <v>0</v>
      </c>
      <c r="H3078" s="3">
        <v>0</v>
      </c>
      <c r="I3078" s="42"/>
      <c r="J3078" s="42"/>
      <c r="K3078" s="3"/>
      <c r="L3078" s="3"/>
      <c r="M3078" s="3"/>
      <c r="N3078" s="3"/>
    </row>
    <row r="3079" spans="2:14" ht="32.1" customHeight="1" x14ac:dyDescent="0.25">
      <c r="B3079" s="44" t="str">
        <f>_xlfn.CONCAT( VLOOKUP(tbGemLevels[[#This Row],[Name]],tbGems[],MATCH("Prefix",tbGems[#Headers],0),FALSE),".",tbGemLevels[[#This Row],[Level]]," ",tbGemLevels[[#This Row],[Name]])</f>
        <v>6.12.318.11 Ruthless Support</v>
      </c>
      <c r="C3079" s="2" t="s">
        <v>239</v>
      </c>
      <c r="D3079" s="3">
        <v>11</v>
      </c>
      <c r="E3079" s="3">
        <v>36</v>
      </c>
      <c r="F3079" s="3">
        <v>60</v>
      </c>
      <c r="G3079" s="3">
        <v>0</v>
      </c>
      <c r="H3079" s="3">
        <v>0</v>
      </c>
      <c r="I3079" s="42"/>
      <c r="J3079" s="42"/>
      <c r="K3079" s="3"/>
      <c r="L3079" s="3"/>
      <c r="M3079" s="3"/>
      <c r="N3079" s="3"/>
    </row>
    <row r="3080" spans="2:14" ht="32.1" customHeight="1" x14ac:dyDescent="0.25">
      <c r="B3080" s="44" t="str">
        <f>_xlfn.CONCAT( VLOOKUP(tbGemLevels[[#This Row],[Name]],tbGems[],MATCH("Prefix",tbGems[#Headers],0),FALSE),".",tbGemLevels[[#This Row],[Level]]," ",tbGemLevels[[#This Row],[Name]])</f>
        <v>6.12.318.12 Ruthless Support</v>
      </c>
      <c r="C3080" s="2" t="s">
        <v>239</v>
      </c>
      <c r="D3080" s="3">
        <v>12</v>
      </c>
      <c r="E3080" s="3">
        <v>40</v>
      </c>
      <c r="F3080" s="3">
        <v>66</v>
      </c>
      <c r="G3080" s="3">
        <v>0</v>
      </c>
      <c r="H3080" s="3">
        <v>0</v>
      </c>
      <c r="I3080" s="42"/>
      <c r="J3080" s="42"/>
      <c r="K3080" s="3"/>
      <c r="L3080" s="3"/>
      <c r="M3080" s="3"/>
      <c r="N3080" s="3"/>
    </row>
    <row r="3081" spans="2:14" ht="32.1" customHeight="1" x14ac:dyDescent="0.25">
      <c r="B3081" s="44" t="str">
        <f>_xlfn.CONCAT( VLOOKUP(tbGemLevels[[#This Row],[Name]],tbGems[],MATCH("Prefix",tbGems[#Headers],0),FALSE),".",tbGemLevels[[#This Row],[Level]]," ",tbGemLevels[[#This Row],[Name]])</f>
        <v>6.12.318.13 Ruthless Support</v>
      </c>
      <c r="C3081" s="2" t="s">
        <v>239</v>
      </c>
      <c r="D3081" s="3">
        <v>13</v>
      </c>
      <c r="E3081" s="3">
        <v>44</v>
      </c>
      <c r="F3081" s="3">
        <v>72</v>
      </c>
      <c r="G3081" s="3">
        <v>0</v>
      </c>
      <c r="H3081" s="3">
        <v>0</v>
      </c>
      <c r="I3081" s="42"/>
      <c r="J3081" s="42"/>
      <c r="K3081" s="3"/>
      <c r="L3081" s="3"/>
      <c r="M3081" s="3"/>
      <c r="N3081" s="3"/>
    </row>
    <row r="3082" spans="2:14" ht="32.1" customHeight="1" x14ac:dyDescent="0.25">
      <c r="B3082" s="44" t="str">
        <f>_xlfn.CONCAT( VLOOKUP(tbGemLevels[[#This Row],[Name]],tbGems[],MATCH("Prefix",tbGems[#Headers],0),FALSE),".",tbGemLevels[[#This Row],[Level]]," ",tbGemLevels[[#This Row],[Name]])</f>
        <v>6.12.318.14 Ruthless Support</v>
      </c>
      <c r="C3082" s="2" t="s">
        <v>239</v>
      </c>
      <c r="D3082" s="3">
        <v>14</v>
      </c>
      <c r="E3082" s="3">
        <v>48</v>
      </c>
      <c r="F3082" s="3">
        <v>78</v>
      </c>
      <c r="G3082" s="3">
        <v>0</v>
      </c>
      <c r="H3082" s="3">
        <v>0</v>
      </c>
      <c r="I3082" s="42"/>
      <c r="J3082" s="42"/>
      <c r="K3082" s="3"/>
      <c r="L3082" s="3"/>
      <c r="M3082" s="3"/>
      <c r="N3082" s="3"/>
    </row>
    <row r="3083" spans="2:14" ht="32.1" customHeight="1" x14ac:dyDescent="0.25">
      <c r="B3083" s="44" t="str">
        <f>_xlfn.CONCAT( VLOOKUP(tbGemLevels[[#This Row],[Name]],tbGems[],MATCH("Prefix",tbGems[#Headers],0),FALSE),".",tbGemLevels[[#This Row],[Level]]," ",tbGemLevels[[#This Row],[Name]])</f>
        <v>6.12.318.15 Ruthless Support</v>
      </c>
      <c r="C3083" s="2" t="s">
        <v>239</v>
      </c>
      <c r="D3083" s="3">
        <v>15</v>
      </c>
      <c r="E3083" s="3">
        <v>52</v>
      </c>
      <c r="F3083" s="3">
        <v>84</v>
      </c>
      <c r="G3083" s="3">
        <v>0</v>
      </c>
      <c r="H3083" s="3">
        <v>0</v>
      </c>
      <c r="I3083" s="42"/>
      <c r="J3083" s="42"/>
      <c r="K3083" s="3"/>
      <c r="L3083" s="3"/>
      <c r="M3083" s="3"/>
      <c r="N3083" s="3"/>
    </row>
    <row r="3084" spans="2:14" ht="32.1" customHeight="1" x14ac:dyDescent="0.25">
      <c r="B3084" s="44" t="str">
        <f>_xlfn.CONCAT( VLOOKUP(tbGemLevels[[#This Row],[Name]],tbGems[],MATCH("Prefix",tbGems[#Headers],0),FALSE),".",tbGemLevels[[#This Row],[Level]]," ",tbGemLevels[[#This Row],[Name]])</f>
        <v>6.12.318.16 Ruthless Support</v>
      </c>
      <c r="C3084" s="2" t="s">
        <v>239</v>
      </c>
      <c r="D3084" s="3">
        <v>16</v>
      </c>
      <c r="E3084" s="3">
        <v>56</v>
      </c>
      <c r="F3084" s="3">
        <v>90</v>
      </c>
      <c r="G3084" s="3">
        <v>0</v>
      </c>
      <c r="H3084" s="3">
        <v>0</v>
      </c>
      <c r="I3084" s="42"/>
      <c r="J3084" s="42"/>
      <c r="K3084" s="3"/>
      <c r="L3084" s="3"/>
      <c r="M3084" s="3"/>
      <c r="N3084" s="3"/>
    </row>
    <row r="3085" spans="2:14" ht="32.1" customHeight="1" x14ac:dyDescent="0.25">
      <c r="B3085" s="44" t="str">
        <f>_xlfn.CONCAT( VLOOKUP(tbGemLevels[[#This Row],[Name]],tbGems[],MATCH("Prefix",tbGems[#Headers],0),FALSE),".",tbGemLevels[[#This Row],[Level]]," ",tbGemLevels[[#This Row],[Name]])</f>
        <v>6.12.318.17 Ruthless Support</v>
      </c>
      <c r="C3085" s="2" t="s">
        <v>239</v>
      </c>
      <c r="D3085" s="3">
        <v>17</v>
      </c>
      <c r="E3085" s="3">
        <v>60</v>
      </c>
      <c r="F3085" s="3">
        <v>96</v>
      </c>
      <c r="G3085" s="3">
        <v>0</v>
      </c>
      <c r="H3085" s="3">
        <v>0</v>
      </c>
      <c r="I3085" s="42"/>
      <c r="J3085" s="42"/>
      <c r="K3085" s="3"/>
      <c r="L3085" s="3"/>
      <c r="M3085" s="3"/>
      <c r="N3085" s="3"/>
    </row>
    <row r="3086" spans="2:14" ht="32.1" customHeight="1" x14ac:dyDescent="0.25">
      <c r="B3086" s="44" t="str">
        <f>_xlfn.CONCAT( VLOOKUP(tbGemLevels[[#This Row],[Name]],tbGems[],MATCH("Prefix",tbGems[#Headers],0),FALSE),".",tbGemLevels[[#This Row],[Level]]," ",tbGemLevels[[#This Row],[Name]])</f>
        <v>6.12.318.18 Ruthless Support</v>
      </c>
      <c r="C3086" s="2" t="s">
        <v>239</v>
      </c>
      <c r="D3086" s="3">
        <v>18</v>
      </c>
      <c r="E3086" s="3">
        <v>64</v>
      </c>
      <c r="F3086" s="3">
        <v>102</v>
      </c>
      <c r="G3086" s="3">
        <v>0</v>
      </c>
      <c r="H3086" s="3">
        <v>0</v>
      </c>
      <c r="I3086" s="42"/>
      <c r="J3086" s="42"/>
      <c r="K3086" s="3"/>
      <c r="L3086" s="3"/>
      <c r="M3086" s="3"/>
      <c r="N3086" s="3"/>
    </row>
    <row r="3087" spans="2:14" ht="32.1" customHeight="1" x14ac:dyDescent="0.25">
      <c r="B3087" s="44" t="str">
        <f>_xlfn.CONCAT( VLOOKUP(tbGemLevels[[#This Row],[Name]],tbGems[],MATCH("Prefix",tbGems[#Headers],0),FALSE),".",tbGemLevels[[#This Row],[Level]]," ",tbGemLevels[[#This Row],[Name]])</f>
        <v>6.12.318.19 Ruthless Support</v>
      </c>
      <c r="C3087" s="2" t="s">
        <v>239</v>
      </c>
      <c r="D3087" s="3">
        <v>19</v>
      </c>
      <c r="E3087" s="3">
        <v>67</v>
      </c>
      <c r="F3087" s="3">
        <v>106</v>
      </c>
      <c r="G3087" s="3">
        <v>0</v>
      </c>
      <c r="H3087" s="3">
        <v>0</v>
      </c>
      <c r="I3087" s="42"/>
      <c r="J3087" s="42"/>
      <c r="K3087" s="3"/>
      <c r="L3087" s="3"/>
      <c r="M3087" s="3"/>
      <c r="N3087" s="3"/>
    </row>
    <row r="3088" spans="2:14" ht="32.1" customHeight="1" x14ac:dyDescent="0.25">
      <c r="B3088" s="44" t="str">
        <f>_xlfn.CONCAT( VLOOKUP(tbGemLevels[[#This Row],[Name]],tbGems[],MATCH("Prefix",tbGems[#Headers],0),FALSE),".",tbGemLevels[[#This Row],[Level]]," ",tbGemLevels[[#This Row],[Name]])</f>
        <v>6.12.318.20 Ruthless Support</v>
      </c>
      <c r="C3088" s="2" t="s">
        <v>239</v>
      </c>
      <c r="D3088" s="3">
        <v>20</v>
      </c>
      <c r="E3088" s="3">
        <v>70</v>
      </c>
      <c r="F3088" s="3">
        <v>111</v>
      </c>
      <c r="G3088" s="3">
        <v>0</v>
      </c>
      <c r="H3088" s="3">
        <v>0</v>
      </c>
      <c r="I3088" s="42"/>
      <c r="J3088" s="42"/>
      <c r="K3088" s="3"/>
      <c r="L3088" s="3"/>
      <c r="M3088" s="3"/>
      <c r="N3088" s="3"/>
    </row>
    <row r="3089" spans="2:14" ht="32.1" customHeight="1" x14ac:dyDescent="0.25">
      <c r="B3089" s="44" t="str">
        <f>_xlfn.CONCAT( VLOOKUP(tbGemLevels[[#This Row],[Name]],tbGems[],MATCH("Prefix",tbGems[#Headers],0),FALSE),".",tbGemLevels[[#This Row],[Level]]," ",tbGemLevels[[#This Row],[Name]])</f>
        <v>6.12.318.21 Ruthless Support</v>
      </c>
      <c r="C3089" s="2" t="s">
        <v>239</v>
      </c>
      <c r="D3089" s="3">
        <v>21</v>
      </c>
      <c r="E3089" s="3">
        <v>72</v>
      </c>
      <c r="F3089" s="3">
        <v>114</v>
      </c>
      <c r="G3089" s="3">
        <v>0</v>
      </c>
      <c r="H3089" s="3">
        <v>0</v>
      </c>
      <c r="J3089" s="4"/>
      <c r="K3089" s="3"/>
      <c r="L3089" s="3"/>
      <c r="M3089" s="3"/>
      <c r="N3089" s="3"/>
    </row>
    <row r="3090" spans="2:14" ht="32.1" customHeight="1" x14ac:dyDescent="0.25">
      <c r="B3090" s="44" t="str">
        <f>_xlfn.CONCAT( VLOOKUP(tbGemLevels[[#This Row],[Name]],tbGems[],MATCH("Prefix",tbGems[#Headers],0),FALSE),".",tbGemLevels[[#This Row],[Level]]," ",tbGemLevels[[#This Row],[Name]])</f>
        <v>6.12.318.22 Ruthless Support</v>
      </c>
      <c r="C3090" s="2" t="s">
        <v>239</v>
      </c>
      <c r="D3090" s="3">
        <v>22</v>
      </c>
      <c r="E3090" s="3">
        <v>74</v>
      </c>
      <c r="F3090" s="3" t="s">
        <v>269</v>
      </c>
      <c r="G3090" s="3">
        <v>0</v>
      </c>
      <c r="H3090" s="3">
        <v>0</v>
      </c>
      <c r="J3090" s="4"/>
      <c r="K3090" s="3"/>
      <c r="L3090" s="3"/>
      <c r="M3090" s="3"/>
      <c r="N3090" s="3"/>
    </row>
    <row r="3091" spans="2:14" ht="32.1" customHeight="1" x14ac:dyDescent="0.25">
      <c r="B3091" s="44" t="str">
        <f>_xlfn.CONCAT( VLOOKUP(tbGemLevels[[#This Row],[Name]],tbGems[],MATCH("Prefix",tbGems[#Headers],0),FALSE),".",tbGemLevels[[#This Row],[Level]]," ",tbGemLevels[[#This Row],[Name]])</f>
        <v>6.12.318.23 Ruthless Support</v>
      </c>
      <c r="C3091" s="2" t="s">
        <v>239</v>
      </c>
      <c r="D3091" s="3">
        <v>23</v>
      </c>
      <c r="E3091" s="3">
        <v>76</v>
      </c>
      <c r="F3091" s="3" t="s">
        <v>269</v>
      </c>
      <c r="G3091" s="3">
        <v>0</v>
      </c>
      <c r="H3091" s="3">
        <v>0</v>
      </c>
      <c r="J3091" s="4"/>
      <c r="K3091" s="3"/>
      <c r="L3091" s="3"/>
      <c r="M3091" s="3"/>
      <c r="N3091" s="3"/>
    </row>
    <row r="3092" spans="2:14" ht="32.1" customHeight="1" x14ac:dyDescent="0.25">
      <c r="B3092" s="44" t="str">
        <f>_xlfn.CONCAT( VLOOKUP(tbGemLevels[[#This Row],[Name]],tbGems[],MATCH("Prefix",tbGems[#Headers],0),FALSE),".",tbGemLevels[[#This Row],[Level]]," ",tbGemLevels[[#This Row],[Name]])</f>
        <v>6.12.318.24 Ruthless Support</v>
      </c>
      <c r="C3092" s="2" t="s">
        <v>239</v>
      </c>
      <c r="D3092" s="3">
        <v>24</v>
      </c>
      <c r="E3092" s="3">
        <v>78</v>
      </c>
      <c r="F3092" s="3" t="s">
        <v>269</v>
      </c>
      <c r="G3092" s="3">
        <v>0</v>
      </c>
      <c r="H3092" s="3">
        <v>0</v>
      </c>
      <c r="J3092" s="4"/>
      <c r="K3092" s="3"/>
      <c r="L3092" s="3"/>
      <c r="M3092" s="3"/>
      <c r="N3092" s="3"/>
    </row>
    <row r="3093" spans="2:14" ht="32.1" customHeight="1" x14ac:dyDescent="0.25">
      <c r="B3093" s="44" t="str">
        <f>_xlfn.CONCAT( VLOOKUP(tbGemLevels[[#This Row],[Name]],tbGems[],MATCH("Prefix",tbGems[#Headers],0),FALSE),".",tbGemLevels[[#This Row],[Level]]," ",tbGemLevels[[#This Row],[Name]])</f>
        <v>6.12.318.25 Ruthless Support</v>
      </c>
      <c r="C3093" s="2" t="s">
        <v>239</v>
      </c>
      <c r="D3093" s="3">
        <v>25</v>
      </c>
      <c r="E3093" s="3">
        <v>80</v>
      </c>
      <c r="F3093" s="3" t="s">
        <v>269</v>
      </c>
      <c r="G3093" s="3">
        <v>0</v>
      </c>
      <c r="H3093" s="3">
        <v>0</v>
      </c>
      <c r="J3093" s="4"/>
      <c r="K3093" s="3"/>
      <c r="L3093" s="3"/>
      <c r="M3093" s="3"/>
      <c r="N3093" s="3"/>
    </row>
    <row r="3094" spans="2:14" ht="32.1" customHeight="1" x14ac:dyDescent="0.25">
      <c r="B3094" s="44" t="str">
        <f>_xlfn.CONCAT( VLOOKUP(tbGemLevels[[#This Row],[Name]],tbGems[],MATCH("Prefix",tbGems[#Headers],0),FALSE),".",tbGemLevels[[#This Row],[Level]]," ",tbGemLevels[[#This Row],[Name]])</f>
        <v>6.12.318.26 Ruthless Support</v>
      </c>
      <c r="C3094" s="2" t="s">
        <v>239</v>
      </c>
      <c r="D3094" s="3">
        <v>26</v>
      </c>
      <c r="E3094" s="3">
        <v>82</v>
      </c>
      <c r="F3094" s="3" t="s">
        <v>269</v>
      </c>
      <c r="G3094" s="3">
        <v>0</v>
      </c>
      <c r="H3094" s="3">
        <v>0</v>
      </c>
      <c r="J3094" s="4"/>
      <c r="K3094" s="3"/>
      <c r="L3094" s="3"/>
      <c r="M3094" s="3"/>
      <c r="N3094" s="3"/>
    </row>
    <row r="3095" spans="2:14" ht="32.1" customHeight="1" x14ac:dyDescent="0.25">
      <c r="B3095" s="44" t="str">
        <f>_xlfn.CONCAT( VLOOKUP(tbGemLevels[[#This Row],[Name]],tbGems[],MATCH("Prefix",tbGems[#Headers],0),FALSE),".",tbGemLevels[[#This Row],[Level]]," ",tbGemLevels[[#This Row],[Name]])</f>
        <v>6.12.318.27 Ruthless Support</v>
      </c>
      <c r="C3095" s="2" t="s">
        <v>239</v>
      </c>
      <c r="D3095" s="3">
        <v>27</v>
      </c>
      <c r="E3095" s="3">
        <v>84</v>
      </c>
      <c r="F3095" s="3" t="s">
        <v>269</v>
      </c>
      <c r="G3095" s="3">
        <v>0</v>
      </c>
      <c r="H3095" s="3">
        <v>0</v>
      </c>
      <c r="J3095" s="4"/>
      <c r="K3095" s="3"/>
      <c r="L3095" s="3"/>
      <c r="M3095" s="3"/>
      <c r="N3095" s="3"/>
    </row>
    <row r="3096" spans="2:14" ht="32.1" customHeight="1" x14ac:dyDescent="0.25">
      <c r="B3096" s="44" t="str">
        <f>_xlfn.CONCAT( VLOOKUP(tbGemLevels[[#This Row],[Name]],tbGems[],MATCH("Prefix",tbGems[#Headers],0),FALSE),".",tbGemLevels[[#This Row],[Level]]," ",tbGemLevels[[#This Row],[Name]])</f>
        <v>6.12.318.28 Ruthless Support</v>
      </c>
      <c r="C3096" s="2" t="s">
        <v>239</v>
      </c>
      <c r="D3096" s="3">
        <v>28</v>
      </c>
      <c r="E3096" s="3">
        <v>86</v>
      </c>
      <c r="F3096" s="3" t="s">
        <v>269</v>
      </c>
      <c r="G3096" s="3">
        <v>0</v>
      </c>
      <c r="H3096" s="3">
        <v>0</v>
      </c>
      <c r="J3096" s="4"/>
      <c r="K3096" s="3"/>
      <c r="L3096" s="3"/>
      <c r="M3096" s="3"/>
      <c r="N3096" s="3"/>
    </row>
    <row r="3097" spans="2:14" ht="32.1" customHeight="1" x14ac:dyDescent="0.25">
      <c r="B3097" s="44" t="str">
        <f>_xlfn.CONCAT( VLOOKUP(tbGemLevels[[#This Row],[Name]],tbGems[],MATCH("Prefix",tbGems[#Headers],0),FALSE),".",tbGemLevels[[#This Row],[Level]]," ",tbGemLevels[[#This Row],[Name]])</f>
        <v>6.12.318.29 Ruthless Support</v>
      </c>
      <c r="C3097" s="2" t="s">
        <v>239</v>
      </c>
      <c r="D3097" s="3">
        <v>29</v>
      </c>
      <c r="E3097" s="3">
        <v>88</v>
      </c>
      <c r="F3097" s="3" t="s">
        <v>269</v>
      </c>
      <c r="G3097" s="3">
        <v>0</v>
      </c>
      <c r="H3097" s="3">
        <v>0</v>
      </c>
      <c r="J3097" s="4"/>
      <c r="K3097" s="3"/>
      <c r="L3097" s="3"/>
      <c r="M3097" s="3"/>
      <c r="N3097" s="3"/>
    </row>
    <row r="3098" spans="2:14" ht="32.1" customHeight="1" x14ac:dyDescent="0.25">
      <c r="B3098" s="44" t="str">
        <f>_xlfn.CONCAT( VLOOKUP(tbGemLevels[[#This Row],[Name]],tbGems[],MATCH("Prefix",tbGems[#Headers],0),FALSE),".",tbGemLevels[[#This Row],[Level]]," ",tbGemLevels[[#This Row],[Name]])</f>
        <v>6.12.318.30 Ruthless Support</v>
      </c>
      <c r="C3098" s="2" t="s">
        <v>239</v>
      </c>
      <c r="D3098" s="3">
        <v>30</v>
      </c>
      <c r="E3098" s="3">
        <v>90</v>
      </c>
      <c r="F3098" s="3" t="s">
        <v>269</v>
      </c>
      <c r="G3098" s="3">
        <v>0</v>
      </c>
      <c r="H3098" s="3">
        <v>0</v>
      </c>
      <c r="J3098" s="4"/>
      <c r="K3098" s="3"/>
      <c r="L3098" s="3"/>
      <c r="M3098" s="3"/>
      <c r="N3098" s="3"/>
    </row>
    <row r="3099" spans="2:14" ht="32.1" customHeight="1" x14ac:dyDescent="0.25">
      <c r="B3099" s="44" t="str">
        <f>_xlfn.CONCAT( VLOOKUP(tbGemLevels[[#This Row],[Name]],tbGems[],MATCH("Prefix",tbGems[#Headers],0),FALSE),".",tbGemLevels[[#This Row],[Level]]," ",tbGemLevels[[#This Row],[Name]])</f>
        <v>6.12.318.31 Ruthless Support</v>
      </c>
      <c r="C3099" s="2" t="s">
        <v>239</v>
      </c>
      <c r="D3099" s="3">
        <v>31</v>
      </c>
      <c r="E3099" s="3">
        <v>91</v>
      </c>
      <c r="F3099" s="3" t="s">
        <v>269</v>
      </c>
      <c r="G3099" s="3">
        <v>0</v>
      </c>
      <c r="H3099" s="3">
        <v>0</v>
      </c>
      <c r="J3099" s="4"/>
      <c r="K3099" s="3"/>
      <c r="L3099" s="3"/>
      <c r="M3099" s="3"/>
      <c r="N3099" s="3"/>
    </row>
    <row r="3100" spans="2:14" ht="32.1" customHeight="1" x14ac:dyDescent="0.25">
      <c r="B3100" s="44" t="str">
        <f>_xlfn.CONCAT( VLOOKUP(tbGemLevels[[#This Row],[Name]],tbGems[],MATCH("Prefix",tbGems[#Headers],0),FALSE),".",tbGemLevels[[#This Row],[Level]]," ",tbGemLevels[[#This Row],[Name]])</f>
        <v>6.12.318.32 Ruthless Support</v>
      </c>
      <c r="C3100" s="2" t="s">
        <v>239</v>
      </c>
      <c r="D3100" s="3">
        <v>32</v>
      </c>
      <c r="E3100" s="3">
        <v>92</v>
      </c>
      <c r="F3100" s="3" t="s">
        <v>269</v>
      </c>
      <c r="G3100" s="3">
        <v>0</v>
      </c>
      <c r="H3100" s="3">
        <v>0</v>
      </c>
      <c r="J3100" s="4"/>
      <c r="K3100" s="3"/>
      <c r="L3100" s="3"/>
      <c r="M3100" s="3"/>
      <c r="N3100" s="3"/>
    </row>
    <row r="3101" spans="2:14" ht="32.1" customHeight="1" x14ac:dyDescent="0.25">
      <c r="B3101" s="44" t="str">
        <f>_xlfn.CONCAT( VLOOKUP(tbGemLevels[[#This Row],[Name]],tbGems[],MATCH("Prefix",tbGems[#Headers],0),FALSE),".",tbGemLevels[[#This Row],[Level]]," ",tbGemLevels[[#This Row],[Name]])</f>
        <v>6.12.318.33 Ruthless Support</v>
      </c>
      <c r="C3101" s="2" t="s">
        <v>239</v>
      </c>
      <c r="D3101" s="3">
        <v>33</v>
      </c>
      <c r="E3101" s="3">
        <v>93</v>
      </c>
      <c r="F3101" s="3" t="s">
        <v>269</v>
      </c>
      <c r="G3101" s="3">
        <v>0</v>
      </c>
      <c r="H3101" s="3">
        <v>0</v>
      </c>
      <c r="J3101" s="4"/>
      <c r="K3101" s="3"/>
      <c r="L3101" s="3"/>
      <c r="M3101" s="3"/>
      <c r="N3101" s="3"/>
    </row>
    <row r="3102" spans="2:14" ht="32.1" customHeight="1" x14ac:dyDescent="0.25">
      <c r="B3102" s="44" t="str">
        <f>_xlfn.CONCAT( VLOOKUP(tbGemLevels[[#This Row],[Name]],tbGems[],MATCH("Prefix",tbGems[#Headers],0),FALSE),".",tbGemLevels[[#This Row],[Level]]," ",tbGemLevels[[#This Row],[Name]])</f>
        <v>6.12.318.34 Ruthless Support</v>
      </c>
      <c r="C3102" s="2" t="s">
        <v>239</v>
      </c>
      <c r="D3102" s="3">
        <v>34</v>
      </c>
      <c r="E3102" s="3">
        <v>94</v>
      </c>
      <c r="F3102" s="3" t="s">
        <v>269</v>
      </c>
      <c r="G3102" s="3">
        <v>0</v>
      </c>
      <c r="H3102" s="3">
        <v>0</v>
      </c>
      <c r="J3102" s="4"/>
      <c r="K3102" s="3"/>
      <c r="L3102" s="3"/>
      <c r="M3102" s="3"/>
      <c r="N3102" s="3"/>
    </row>
    <row r="3103" spans="2:14" ht="32.1" customHeight="1" x14ac:dyDescent="0.25">
      <c r="B3103" s="44" t="str">
        <f>_xlfn.CONCAT( VLOOKUP(tbGemLevels[[#This Row],[Name]],tbGems[],MATCH("Prefix",tbGems[#Headers],0),FALSE),".",tbGemLevels[[#This Row],[Level]]," ",tbGemLevels[[#This Row],[Name]])</f>
        <v>6.12.318.35 Ruthless Support</v>
      </c>
      <c r="C3103" s="2" t="s">
        <v>239</v>
      </c>
      <c r="D3103" s="3">
        <v>35</v>
      </c>
      <c r="E3103" s="3">
        <v>95</v>
      </c>
      <c r="F3103" s="3" t="s">
        <v>269</v>
      </c>
      <c r="G3103" s="3">
        <v>0</v>
      </c>
      <c r="H3103" s="3">
        <v>0</v>
      </c>
      <c r="J3103" s="4"/>
      <c r="K3103" s="3"/>
      <c r="L3103" s="3"/>
      <c r="M3103" s="3"/>
      <c r="N3103" s="3"/>
    </row>
    <row r="3104" spans="2:14" ht="32.1" customHeight="1" x14ac:dyDescent="0.25">
      <c r="B3104" s="44" t="str">
        <f>_xlfn.CONCAT( VLOOKUP(tbGemLevels[[#This Row],[Name]],tbGems[],MATCH("Prefix",tbGems[#Headers],0),FALSE),".",tbGemLevels[[#This Row],[Level]]," ",tbGemLevels[[#This Row],[Name]])</f>
        <v>6.12.318.36 Ruthless Support</v>
      </c>
      <c r="C3104" s="2" t="s">
        <v>239</v>
      </c>
      <c r="D3104" s="3">
        <v>36</v>
      </c>
      <c r="E3104" s="3">
        <v>96</v>
      </c>
      <c r="F3104" s="3" t="s">
        <v>269</v>
      </c>
      <c r="G3104" s="3">
        <v>0</v>
      </c>
      <c r="H3104" s="3">
        <v>0</v>
      </c>
      <c r="J3104" s="4"/>
      <c r="K3104" s="3"/>
      <c r="L3104" s="3"/>
      <c r="M3104" s="3"/>
      <c r="N3104" s="3"/>
    </row>
    <row r="3105" spans="2:14" ht="32.1" customHeight="1" x14ac:dyDescent="0.25">
      <c r="B3105" s="44" t="str">
        <f>_xlfn.CONCAT( VLOOKUP(tbGemLevels[[#This Row],[Name]],tbGems[],MATCH("Prefix",tbGems[#Headers],0),FALSE),".",tbGemLevels[[#This Row],[Level]]," ",tbGemLevels[[#This Row],[Name]])</f>
        <v>6.12.318.37 Ruthless Support</v>
      </c>
      <c r="C3105" s="2" t="s">
        <v>239</v>
      </c>
      <c r="D3105" s="3">
        <v>37</v>
      </c>
      <c r="E3105" s="3">
        <v>97</v>
      </c>
      <c r="F3105" s="3" t="s">
        <v>269</v>
      </c>
      <c r="G3105" s="3">
        <v>0</v>
      </c>
      <c r="H3105" s="3">
        <v>0</v>
      </c>
      <c r="J3105" s="4"/>
      <c r="K3105" s="3"/>
      <c r="L3105" s="3"/>
      <c r="M3105" s="3"/>
      <c r="N3105" s="3"/>
    </row>
    <row r="3106" spans="2:14" ht="32.1" customHeight="1" x14ac:dyDescent="0.25">
      <c r="B3106" s="44" t="str">
        <f>_xlfn.CONCAT( VLOOKUP(tbGemLevels[[#This Row],[Name]],tbGems[],MATCH("Prefix",tbGems[#Headers],0),FALSE),".",tbGemLevels[[#This Row],[Level]]," ",tbGemLevels[[#This Row],[Name]])</f>
        <v>6.12.318.38 Ruthless Support</v>
      </c>
      <c r="C3106" s="2" t="s">
        <v>239</v>
      </c>
      <c r="D3106" s="3">
        <v>38</v>
      </c>
      <c r="E3106" s="3">
        <v>98</v>
      </c>
      <c r="F3106" s="3" t="s">
        <v>269</v>
      </c>
      <c r="G3106" s="3">
        <v>0</v>
      </c>
      <c r="H3106" s="3">
        <v>0</v>
      </c>
      <c r="J3106" s="4"/>
      <c r="K3106" s="3"/>
      <c r="L3106" s="3"/>
      <c r="M3106" s="3"/>
      <c r="N3106" s="3"/>
    </row>
    <row r="3107" spans="2:14" ht="32.1" customHeight="1" x14ac:dyDescent="0.25">
      <c r="B3107" s="44" t="str">
        <f>_xlfn.CONCAT( VLOOKUP(tbGemLevels[[#This Row],[Name]],tbGems[],MATCH("Prefix",tbGems[#Headers],0),FALSE),".",tbGemLevels[[#This Row],[Level]]," ",tbGemLevels[[#This Row],[Name]])</f>
        <v>6.12.318.39 Ruthless Support</v>
      </c>
      <c r="C3107" s="2" t="s">
        <v>239</v>
      </c>
      <c r="D3107" s="3">
        <v>39</v>
      </c>
      <c r="E3107" s="3">
        <v>99</v>
      </c>
      <c r="F3107" s="3" t="s">
        <v>269</v>
      </c>
      <c r="G3107" s="3">
        <v>0</v>
      </c>
      <c r="H3107" s="3">
        <v>0</v>
      </c>
      <c r="J3107" s="4"/>
      <c r="K3107" s="3"/>
      <c r="L3107" s="3"/>
      <c r="M3107" s="3"/>
      <c r="N3107" s="3"/>
    </row>
    <row r="3108" spans="2:14" ht="32.1" customHeight="1" x14ac:dyDescent="0.25">
      <c r="B3108" s="44" t="str">
        <f>_xlfn.CONCAT( VLOOKUP(tbGemLevels[[#This Row],[Name]],tbGems[],MATCH("Prefix",tbGems[#Headers],0),FALSE),".",tbGemLevels[[#This Row],[Level]]," ",tbGemLevels[[#This Row],[Name]])</f>
        <v>6.12.318.40 Ruthless Support</v>
      </c>
      <c r="C3108" s="2" t="s">
        <v>239</v>
      </c>
      <c r="D3108" s="3">
        <v>40</v>
      </c>
      <c r="E3108" s="3">
        <v>100</v>
      </c>
      <c r="F3108" s="3" t="s">
        <v>269</v>
      </c>
      <c r="G3108" s="3">
        <v>0</v>
      </c>
      <c r="H3108" s="3">
        <v>0</v>
      </c>
      <c r="J3108" s="4"/>
      <c r="K3108" s="3"/>
      <c r="L3108" s="3"/>
      <c r="M3108" s="3"/>
      <c r="N3108" s="3"/>
    </row>
    <row r="3109" spans="2:14" ht="32.1" customHeight="1" x14ac:dyDescent="0.25">
      <c r="B3109" s="44" t="str">
        <f>_xlfn.CONCAT( VLOOKUP(tbGemLevels[[#This Row],[Name]],tbGems[],MATCH("Prefix",tbGems[#Headers],0),FALSE),".",tbGemLevels[[#This Row],[Level]]," ",tbGemLevels[[#This Row],[Name]])</f>
        <v>6.12.367.1 Summon Stone Golem</v>
      </c>
      <c r="C3109" s="2" t="s">
        <v>238</v>
      </c>
      <c r="D3109" s="3">
        <v>1</v>
      </c>
      <c r="E3109" s="3">
        <v>34</v>
      </c>
      <c r="F3109" s="3">
        <v>50</v>
      </c>
      <c r="G3109" s="3">
        <v>35</v>
      </c>
      <c r="H3109" s="3">
        <v>0</v>
      </c>
      <c r="J3109" s="20"/>
      <c r="K3109" s="3"/>
      <c r="L3109" s="3"/>
      <c r="M3109" s="3"/>
      <c r="N3109" s="3"/>
    </row>
    <row r="3110" spans="2:14" ht="32.1" customHeight="1" x14ac:dyDescent="0.25">
      <c r="B3110" s="44" t="str">
        <f>_xlfn.CONCAT( VLOOKUP(tbGemLevels[[#This Row],[Name]],tbGems[],MATCH("Prefix",tbGems[#Headers],0),FALSE),".",tbGemLevels[[#This Row],[Level]]," ",tbGemLevels[[#This Row],[Name]])</f>
        <v>6.12.367.2 Summon Stone Golem</v>
      </c>
      <c r="C3110" s="2" t="s">
        <v>238</v>
      </c>
      <c r="D3110" s="3">
        <v>2</v>
      </c>
      <c r="E3110" s="3">
        <v>36</v>
      </c>
      <c r="F3110" s="3">
        <v>52</v>
      </c>
      <c r="G3110" s="3">
        <v>36</v>
      </c>
      <c r="H3110" s="3">
        <v>0</v>
      </c>
      <c r="I3110" s="20"/>
      <c r="J3110" s="20"/>
      <c r="K3110" s="3"/>
      <c r="L3110" s="42"/>
      <c r="M3110" s="42"/>
      <c r="N3110" s="3"/>
    </row>
    <row r="3111" spans="2:14" ht="32.1" customHeight="1" x14ac:dyDescent="0.25">
      <c r="B3111" s="44" t="str">
        <f>_xlfn.CONCAT( VLOOKUP(tbGemLevels[[#This Row],[Name]],tbGems[],MATCH("Prefix",tbGems[#Headers],0),FALSE),".",tbGemLevels[[#This Row],[Level]]," ",tbGemLevels[[#This Row],[Name]])</f>
        <v>6.12.367.3 Summon Stone Golem</v>
      </c>
      <c r="C3111" s="2" t="s">
        <v>238</v>
      </c>
      <c r="D3111" s="3">
        <v>3</v>
      </c>
      <c r="E3111" s="3">
        <v>38</v>
      </c>
      <c r="F3111" s="3">
        <v>55</v>
      </c>
      <c r="G3111" s="3">
        <v>38</v>
      </c>
      <c r="H3111" s="3">
        <v>0</v>
      </c>
      <c r="I3111" s="20"/>
      <c r="J3111" s="20"/>
      <c r="K3111" s="3"/>
      <c r="L3111" s="42"/>
      <c r="M3111" s="42"/>
      <c r="N3111" s="3"/>
    </row>
    <row r="3112" spans="2:14" ht="32.1" customHeight="1" x14ac:dyDescent="0.25">
      <c r="B3112" s="44" t="str">
        <f>_xlfn.CONCAT( VLOOKUP(tbGemLevels[[#This Row],[Name]],tbGems[],MATCH("Prefix",tbGems[#Headers],0),FALSE),".",tbGemLevels[[#This Row],[Level]]," ",tbGemLevels[[#This Row],[Name]])</f>
        <v>6.12.367.4 Summon Stone Golem</v>
      </c>
      <c r="C3112" s="2" t="s">
        <v>238</v>
      </c>
      <c r="D3112" s="3">
        <v>4</v>
      </c>
      <c r="E3112" s="3">
        <v>40</v>
      </c>
      <c r="F3112" s="3">
        <v>58</v>
      </c>
      <c r="G3112" s="3">
        <v>40</v>
      </c>
      <c r="H3112" s="3">
        <v>0</v>
      </c>
      <c r="I3112" s="20"/>
      <c r="J3112" s="20"/>
      <c r="K3112" s="3"/>
      <c r="L3112" s="42"/>
      <c r="M3112" s="42"/>
      <c r="N3112" s="3"/>
    </row>
    <row r="3113" spans="2:14" ht="32.1" customHeight="1" x14ac:dyDescent="0.25">
      <c r="B3113" s="44" t="str">
        <f>_xlfn.CONCAT( VLOOKUP(tbGemLevels[[#This Row],[Name]],tbGems[],MATCH("Prefix",tbGems[#Headers],0),FALSE),".",tbGemLevels[[#This Row],[Level]]," ",tbGemLevels[[#This Row],[Name]])</f>
        <v>6.12.367.5 Summon Stone Golem</v>
      </c>
      <c r="C3113" s="2" t="s">
        <v>238</v>
      </c>
      <c r="D3113" s="3">
        <v>5</v>
      </c>
      <c r="E3113" s="3">
        <v>42</v>
      </c>
      <c r="F3113" s="3">
        <v>60</v>
      </c>
      <c r="G3113" s="3">
        <v>42</v>
      </c>
      <c r="H3113" s="3">
        <v>0</v>
      </c>
      <c r="I3113" s="20"/>
      <c r="J3113" s="20"/>
      <c r="K3113" s="3"/>
      <c r="L3113" s="42"/>
      <c r="M3113" s="42"/>
      <c r="N3113" s="3"/>
    </row>
    <row r="3114" spans="2:14" ht="32.1" customHeight="1" x14ac:dyDescent="0.25">
      <c r="B3114" s="44" t="str">
        <f>_xlfn.CONCAT( VLOOKUP(tbGemLevels[[#This Row],[Name]],tbGems[],MATCH("Prefix",tbGems[#Headers],0),FALSE),".",tbGemLevels[[#This Row],[Level]]," ",tbGemLevels[[#This Row],[Name]])</f>
        <v>6.12.367.6 Summon Stone Golem</v>
      </c>
      <c r="C3114" s="2" t="s">
        <v>238</v>
      </c>
      <c r="D3114" s="3">
        <v>6</v>
      </c>
      <c r="E3114" s="3">
        <v>44</v>
      </c>
      <c r="F3114" s="3">
        <v>63</v>
      </c>
      <c r="G3114" s="3">
        <v>44</v>
      </c>
      <c r="H3114" s="3">
        <v>0</v>
      </c>
      <c r="I3114" s="20"/>
      <c r="J3114" s="20"/>
      <c r="K3114" s="3"/>
      <c r="L3114" s="42"/>
      <c r="M3114" s="42"/>
      <c r="N3114" s="3"/>
    </row>
    <row r="3115" spans="2:14" ht="32.1" customHeight="1" x14ac:dyDescent="0.25">
      <c r="B3115" s="44" t="str">
        <f>_xlfn.CONCAT( VLOOKUP(tbGemLevels[[#This Row],[Name]],tbGems[],MATCH("Prefix",tbGems[#Headers],0),FALSE),".",tbGemLevels[[#This Row],[Level]]," ",tbGemLevels[[#This Row],[Name]])</f>
        <v>6.12.367.7 Summon Stone Golem</v>
      </c>
      <c r="C3115" s="2" t="s">
        <v>238</v>
      </c>
      <c r="D3115" s="3">
        <v>7</v>
      </c>
      <c r="E3115" s="3">
        <v>46</v>
      </c>
      <c r="F3115" s="3">
        <v>66</v>
      </c>
      <c r="G3115" s="3">
        <v>46</v>
      </c>
      <c r="H3115" s="3">
        <v>0</v>
      </c>
      <c r="I3115" s="20"/>
      <c r="J3115" s="20"/>
      <c r="K3115" s="3"/>
      <c r="L3115" s="42"/>
      <c r="M3115" s="42"/>
      <c r="N3115" s="3"/>
    </row>
    <row r="3116" spans="2:14" ht="32.1" customHeight="1" x14ac:dyDescent="0.25">
      <c r="B3116" s="44" t="str">
        <f>_xlfn.CONCAT( VLOOKUP(tbGemLevels[[#This Row],[Name]],tbGems[],MATCH("Prefix",tbGems[#Headers],0),FALSE),".",tbGemLevels[[#This Row],[Level]]," ",tbGemLevels[[#This Row],[Name]])</f>
        <v>6.12.367.8 Summon Stone Golem</v>
      </c>
      <c r="C3116" s="2" t="s">
        <v>238</v>
      </c>
      <c r="D3116" s="3">
        <v>8</v>
      </c>
      <c r="E3116" s="3">
        <v>48</v>
      </c>
      <c r="F3116" s="3">
        <v>68</v>
      </c>
      <c r="G3116" s="3">
        <v>48</v>
      </c>
      <c r="H3116" s="3">
        <v>0</v>
      </c>
      <c r="I3116" s="20"/>
      <c r="J3116" s="20"/>
      <c r="K3116" s="3"/>
      <c r="L3116" s="42"/>
      <c r="M3116" s="42"/>
      <c r="N3116" s="3"/>
    </row>
    <row r="3117" spans="2:14" ht="32.1" customHeight="1" x14ac:dyDescent="0.25">
      <c r="B3117" s="44" t="str">
        <f>_xlfn.CONCAT( VLOOKUP(tbGemLevels[[#This Row],[Name]],tbGems[],MATCH("Prefix",tbGems[#Headers],0),FALSE),".",tbGemLevels[[#This Row],[Level]]," ",tbGemLevels[[#This Row],[Name]])</f>
        <v>6.12.367.9 Summon Stone Golem</v>
      </c>
      <c r="C3117" s="2" t="s">
        <v>238</v>
      </c>
      <c r="D3117" s="3">
        <v>9</v>
      </c>
      <c r="E3117" s="3">
        <v>50</v>
      </c>
      <c r="F3117" s="3">
        <v>71</v>
      </c>
      <c r="G3117" s="3">
        <v>49</v>
      </c>
      <c r="H3117" s="3">
        <v>0</v>
      </c>
      <c r="I3117" s="20"/>
      <c r="J3117" s="20"/>
      <c r="K3117" s="3"/>
      <c r="L3117" s="42"/>
      <c r="M3117" s="42"/>
      <c r="N3117" s="3"/>
    </row>
    <row r="3118" spans="2:14" ht="32.1" customHeight="1" x14ac:dyDescent="0.25">
      <c r="B3118" s="44" t="str">
        <f>_xlfn.CONCAT( VLOOKUP(tbGemLevels[[#This Row],[Name]],tbGems[],MATCH("Prefix",tbGems[#Headers],0),FALSE),".",tbGemLevels[[#This Row],[Level]]," ",tbGemLevels[[#This Row],[Name]])</f>
        <v>6.12.367.10 Summon Stone Golem</v>
      </c>
      <c r="C3118" s="2" t="s">
        <v>238</v>
      </c>
      <c r="D3118" s="3">
        <v>10</v>
      </c>
      <c r="E3118" s="3">
        <v>52</v>
      </c>
      <c r="F3118" s="3">
        <v>74</v>
      </c>
      <c r="G3118" s="3">
        <v>51</v>
      </c>
      <c r="H3118" s="3">
        <v>0</v>
      </c>
      <c r="I3118" s="20"/>
      <c r="J3118" s="20"/>
      <c r="K3118" s="3"/>
      <c r="L3118" s="42"/>
      <c r="M3118" s="42"/>
      <c r="N3118" s="3"/>
    </row>
    <row r="3119" spans="2:14" ht="32.1" customHeight="1" x14ac:dyDescent="0.25">
      <c r="B3119" s="44" t="str">
        <f>_xlfn.CONCAT( VLOOKUP(tbGemLevels[[#This Row],[Name]],tbGems[],MATCH("Prefix",tbGems[#Headers],0),FALSE),".",tbGemLevels[[#This Row],[Level]]," ",tbGemLevels[[#This Row],[Name]])</f>
        <v>6.12.367.11 Summon Stone Golem</v>
      </c>
      <c r="C3119" s="2" t="s">
        <v>238</v>
      </c>
      <c r="D3119" s="3">
        <v>11</v>
      </c>
      <c r="E3119" s="3">
        <v>54</v>
      </c>
      <c r="F3119" s="3">
        <v>76</v>
      </c>
      <c r="G3119" s="3">
        <v>53</v>
      </c>
      <c r="H3119" s="3">
        <v>0</v>
      </c>
      <c r="I3119" s="20"/>
      <c r="J3119" s="20"/>
      <c r="K3119" s="3"/>
      <c r="L3119" s="42"/>
      <c r="M3119" s="42"/>
      <c r="N3119" s="3"/>
    </row>
    <row r="3120" spans="2:14" ht="32.1" customHeight="1" x14ac:dyDescent="0.25">
      <c r="B3120" s="44" t="str">
        <f>_xlfn.CONCAT( VLOOKUP(tbGemLevels[[#This Row],[Name]],tbGems[],MATCH("Prefix",tbGems[#Headers],0),FALSE),".",tbGemLevels[[#This Row],[Level]]," ",tbGemLevels[[#This Row],[Name]])</f>
        <v>6.12.367.12 Summon Stone Golem</v>
      </c>
      <c r="C3120" s="2" t="s">
        <v>238</v>
      </c>
      <c r="D3120" s="3">
        <v>12</v>
      </c>
      <c r="E3120" s="3">
        <v>56</v>
      </c>
      <c r="F3120" s="3">
        <v>79</v>
      </c>
      <c r="G3120" s="3">
        <v>55</v>
      </c>
      <c r="H3120" s="3">
        <v>0</v>
      </c>
      <c r="I3120" s="20"/>
      <c r="J3120" s="20"/>
      <c r="K3120" s="3"/>
      <c r="L3120" s="42"/>
      <c r="M3120" s="42"/>
      <c r="N3120" s="3"/>
    </row>
    <row r="3121" spans="2:14" ht="32.1" customHeight="1" x14ac:dyDescent="0.25">
      <c r="B3121" s="44" t="str">
        <f>_xlfn.CONCAT( VLOOKUP(tbGemLevels[[#This Row],[Name]],tbGems[],MATCH("Prefix",tbGems[#Headers],0),FALSE),".",tbGemLevels[[#This Row],[Level]]," ",tbGemLevels[[#This Row],[Name]])</f>
        <v>6.12.367.13 Summon Stone Golem</v>
      </c>
      <c r="C3121" s="2" t="s">
        <v>238</v>
      </c>
      <c r="D3121" s="3">
        <v>13</v>
      </c>
      <c r="E3121" s="3">
        <v>58</v>
      </c>
      <c r="F3121" s="3">
        <v>82</v>
      </c>
      <c r="G3121" s="3">
        <v>57</v>
      </c>
      <c r="H3121" s="3">
        <v>0</v>
      </c>
      <c r="I3121" s="20"/>
      <c r="J3121" s="20"/>
      <c r="K3121" s="3"/>
      <c r="L3121" s="42"/>
      <c r="M3121" s="42"/>
      <c r="N3121" s="3"/>
    </row>
    <row r="3122" spans="2:14" ht="32.1" customHeight="1" x14ac:dyDescent="0.25">
      <c r="B3122" s="44" t="str">
        <f>_xlfn.CONCAT( VLOOKUP(tbGemLevels[[#This Row],[Name]],tbGems[],MATCH("Prefix",tbGems[#Headers],0),FALSE),".",tbGemLevels[[#This Row],[Level]]," ",tbGemLevels[[#This Row],[Name]])</f>
        <v>6.12.367.14 Summon Stone Golem</v>
      </c>
      <c r="C3122" s="2" t="s">
        <v>238</v>
      </c>
      <c r="D3122" s="3">
        <v>14</v>
      </c>
      <c r="E3122" s="3">
        <v>60</v>
      </c>
      <c r="F3122" s="3">
        <v>84</v>
      </c>
      <c r="G3122" s="3">
        <v>59</v>
      </c>
      <c r="H3122" s="3">
        <v>0</v>
      </c>
      <c r="I3122" s="20"/>
      <c r="J3122" s="20"/>
      <c r="K3122" s="3"/>
      <c r="L3122" s="42"/>
      <c r="M3122" s="42"/>
      <c r="N3122" s="3"/>
    </row>
    <row r="3123" spans="2:14" ht="32.1" customHeight="1" x14ac:dyDescent="0.25">
      <c r="B3123" s="44" t="str">
        <f>_xlfn.CONCAT( VLOOKUP(tbGemLevels[[#This Row],[Name]],tbGems[],MATCH("Prefix",tbGems[#Headers],0),FALSE),".",tbGemLevels[[#This Row],[Level]]," ",tbGemLevels[[#This Row],[Name]])</f>
        <v>6.12.367.15 Summon Stone Golem</v>
      </c>
      <c r="C3123" s="2" t="s">
        <v>238</v>
      </c>
      <c r="D3123" s="3">
        <v>15</v>
      </c>
      <c r="E3123" s="3">
        <v>62</v>
      </c>
      <c r="F3123" s="3">
        <v>87</v>
      </c>
      <c r="G3123" s="3">
        <v>60</v>
      </c>
      <c r="H3123" s="3">
        <v>0</v>
      </c>
      <c r="I3123" s="20"/>
      <c r="J3123" s="20"/>
      <c r="K3123" s="3"/>
      <c r="L3123" s="42"/>
      <c r="M3123" s="42"/>
      <c r="N3123" s="3"/>
    </row>
    <row r="3124" spans="2:14" ht="32.1" customHeight="1" x14ac:dyDescent="0.25">
      <c r="B3124" s="44" t="str">
        <f>_xlfn.CONCAT( VLOOKUP(tbGemLevels[[#This Row],[Name]],tbGems[],MATCH("Prefix",tbGems[#Headers],0),FALSE),".",tbGemLevels[[#This Row],[Level]]," ",tbGemLevels[[#This Row],[Name]])</f>
        <v>6.12.367.16 Summon Stone Golem</v>
      </c>
      <c r="C3124" s="2" t="s">
        <v>238</v>
      </c>
      <c r="D3124" s="3">
        <v>16</v>
      </c>
      <c r="E3124" s="3">
        <v>64</v>
      </c>
      <c r="F3124" s="3">
        <v>90</v>
      </c>
      <c r="G3124" s="3">
        <v>62</v>
      </c>
      <c r="H3124" s="3">
        <v>0</v>
      </c>
      <c r="I3124" s="20"/>
      <c r="J3124" s="20"/>
      <c r="K3124" s="3"/>
      <c r="L3124" s="42"/>
      <c r="M3124" s="42"/>
      <c r="N3124" s="3"/>
    </row>
    <row r="3125" spans="2:14" ht="32.1" customHeight="1" x14ac:dyDescent="0.25">
      <c r="B3125" s="44" t="str">
        <f>_xlfn.CONCAT( VLOOKUP(tbGemLevels[[#This Row],[Name]],tbGems[],MATCH("Prefix",tbGems[#Headers],0),FALSE),".",tbGemLevels[[#This Row],[Level]]," ",tbGemLevels[[#This Row],[Name]])</f>
        <v>6.12.367.17 Summon Stone Golem</v>
      </c>
      <c r="C3125" s="2" t="s">
        <v>238</v>
      </c>
      <c r="D3125" s="3">
        <v>17</v>
      </c>
      <c r="E3125" s="3">
        <v>66</v>
      </c>
      <c r="F3125" s="3">
        <v>92</v>
      </c>
      <c r="G3125" s="3">
        <v>64</v>
      </c>
      <c r="H3125" s="3">
        <v>0</v>
      </c>
      <c r="I3125" s="20"/>
      <c r="J3125" s="20"/>
      <c r="K3125" s="3"/>
      <c r="L3125" s="42"/>
      <c r="M3125" s="42"/>
      <c r="N3125" s="3"/>
    </row>
    <row r="3126" spans="2:14" ht="32.1" customHeight="1" x14ac:dyDescent="0.25">
      <c r="B3126" s="44" t="str">
        <f>_xlfn.CONCAT( VLOOKUP(tbGemLevels[[#This Row],[Name]],tbGems[],MATCH("Prefix",tbGems[#Headers],0),FALSE),".",tbGemLevels[[#This Row],[Level]]," ",tbGemLevels[[#This Row],[Name]])</f>
        <v>6.12.367.18 Summon Stone Golem</v>
      </c>
      <c r="C3126" s="2" t="s">
        <v>238</v>
      </c>
      <c r="D3126" s="3">
        <v>18</v>
      </c>
      <c r="E3126" s="3">
        <v>68</v>
      </c>
      <c r="F3126" s="3">
        <v>95</v>
      </c>
      <c r="G3126" s="3">
        <v>66</v>
      </c>
      <c r="H3126" s="3">
        <v>0</v>
      </c>
      <c r="I3126" s="20"/>
      <c r="J3126" s="20"/>
      <c r="K3126" s="3"/>
      <c r="L3126" s="42"/>
      <c r="M3126" s="42"/>
      <c r="N3126" s="3"/>
    </row>
    <row r="3127" spans="2:14" ht="32.1" customHeight="1" x14ac:dyDescent="0.25">
      <c r="B3127" s="44" t="str">
        <f>_xlfn.CONCAT( VLOOKUP(tbGemLevels[[#This Row],[Name]],tbGems[],MATCH("Prefix",tbGems[#Headers],0),FALSE),".",tbGemLevels[[#This Row],[Level]]," ",tbGemLevels[[#This Row],[Name]])</f>
        <v>6.12.367.19 Summon Stone Golem</v>
      </c>
      <c r="C3127" s="2" t="s">
        <v>238</v>
      </c>
      <c r="D3127" s="3">
        <v>19</v>
      </c>
      <c r="E3127" s="3">
        <v>69</v>
      </c>
      <c r="F3127" s="3">
        <v>96</v>
      </c>
      <c r="G3127" s="3">
        <v>67</v>
      </c>
      <c r="H3127" s="3">
        <v>0</v>
      </c>
      <c r="I3127" s="20"/>
      <c r="J3127" s="20"/>
      <c r="K3127" s="3"/>
      <c r="L3127" s="42"/>
      <c r="M3127" s="42"/>
      <c r="N3127" s="3"/>
    </row>
    <row r="3128" spans="2:14" ht="32.1" customHeight="1" x14ac:dyDescent="0.25">
      <c r="B3128" s="44" t="str">
        <f>_xlfn.CONCAT( VLOOKUP(tbGemLevels[[#This Row],[Name]],tbGems[],MATCH("Prefix",tbGems[#Headers],0),FALSE),".",tbGemLevels[[#This Row],[Level]]," ",tbGemLevels[[#This Row],[Name]])</f>
        <v>6.12.367.20 Summon Stone Golem</v>
      </c>
      <c r="C3128" s="2" t="s">
        <v>238</v>
      </c>
      <c r="D3128" s="3">
        <v>20</v>
      </c>
      <c r="E3128" s="3">
        <v>70</v>
      </c>
      <c r="F3128" s="3">
        <v>98</v>
      </c>
      <c r="G3128" s="3">
        <v>68</v>
      </c>
      <c r="H3128" s="3">
        <v>0</v>
      </c>
      <c r="I3128" s="20"/>
      <c r="J3128" s="20"/>
      <c r="K3128" s="3"/>
      <c r="L3128" s="42"/>
      <c r="M3128" s="42"/>
      <c r="N3128" s="3"/>
    </row>
    <row r="3129" spans="2:14" ht="32.1" customHeight="1" x14ac:dyDescent="0.25">
      <c r="B3129" s="44" t="str">
        <f>_xlfn.CONCAT( VLOOKUP(tbGemLevels[[#This Row],[Name]],tbGems[],MATCH("Prefix",tbGems[#Headers],0),FALSE),".",tbGemLevels[[#This Row],[Level]]," ",tbGemLevels[[#This Row],[Name]])</f>
        <v>6.12.367.21 Summon Stone Golem</v>
      </c>
      <c r="C3129" s="2" t="s">
        <v>238</v>
      </c>
      <c r="D3129" s="3">
        <v>21</v>
      </c>
      <c r="E3129" s="3">
        <v>72</v>
      </c>
      <c r="F3129" s="3">
        <v>100</v>
      </c>
      <c r="G3129" s="3">
        <v>70</v>
      </c>
      <c r="H3129" s="3">
        <v>0</v>
      </c>
      <c r="I3129" s="20"/>
      <c r="J3129" s="20"/>
      <c r="K3129" s="3"/>
      <c r="L3129" s="3"/>
      <c r="M3129" s="3"/>
      <c r="N3129" s="3"/>
    </row>
    <row r="3130" spans="2:14" ht="32.1" customHeight="1" x14ac:dyDescent="0.25">
      <c r="B3130" s="44" t="str">
        <f>_xlfn.CONCAT( VLOOKUP(tbGemLevels[[#This Row],[Name]],tbGems[],MATCH("Prefix",tbGems[#Headers],0),FALSE),".",tbGemLevels[[#This Row],[Level]]," ",tbGemLevels[[#This Row],[Name]])</f>
        <v>6.12.367.22 Summon Stone Golem</v>
      </c>
      <c r="C3130" s="2" t="s">
        <v>238</v>
      </c>
      <c r="D3130" s="3">
        <v>22</v>
      </c>
      <c r="E3130" s="3">
        <v>74</v>
      </c>
      <c r="F3130" s="3" t="s">
        <v>269</v>
      </c>
      <c r="G3130" s="3" t="s">
        <v>269</v>
      </c>
      <c r="H3130" s="3">
        <v>0</v>
      </c>
      <c r="I3130" s="20"/>
      <c r="J3130" s="20"/>
      <c r="K3130" s="3"/>
      <c r="L3130" s="3"/>
      <c r="M3130" s="3"/>
      <c r="N3130" s="3"/>
    </row>
    <row r="3131" spans="2:14" ht="32.1" customHeight="1" x14ac:dyDescent="0.25">
      <c r="B3131" s="44" t="str">
        <f>_xlfn.CONCAT( VLOOKUP(tbGemLevels[[#This Row],[Name]],tbGems[],MATCH("Prefix",tbGems[#Headers],0),FALSE),".",tbGemLevels[[#This Row],[Level]]," ",tbGemLevels[[#This Row],[Name]])</f>
        <v>6.12.367.23 Summon Stone Golem</v>
      </c>
      <c r="C3131" s="2" t="s">
        <v>238</v>
      </c>
      <c r="D3131" s="3">
        <v>23</v>
      </c>
      <c r="E3131" s="3">
        <v>76</v>
      </c>
      <c r="F3131" s="3" t="s">
        <v>269</v>
      </c>
      <c r="G3131" s="3" t="s">
        <v>269</v>
      </c>
      <c r="H3131" s="3">
        <v>0</v>
      </c>
      <c r="I3131" s="20"/>
      <c r="J3131" s="20"/>
      <c r="K3131" s="3"/>
      <c r="L3131" s="3"/>
      <c r="M3131" s="3"/>
      <c r="N3131" s="3"/>
    </row>
    <row r="3132" spans="2:14" ht="32.1" customHeight="1" x14ac:dyDescent="0.25">
      <c r="B3132" s="44" t="str">
        <f>_xlfn.CONCAT( VLOOKUP(tbGemLevels[[#This Row],[Name]],tbGems[],MATCH("Prefix",tbGems[#Headers],0),FALSE),".",tbGemLevels[[#This Row],[Level]]," ",tbGemLevels[[#This Row],[Name]])</f>
        <v>6.12.367.24 Summon Stone Golem</v>
      </c>
      <c r="C3132" s="2" t="s">
        <v>238</v>
      </c>
      <c r="D3132" s="3">
        <v>24</v>
      </c>
      <c r="E3132" s="3">
        <v>78</v>
      </c>
      <c r="F3132" s="3" t="s">
        <v>269</v>
      </c>
      <c r="G3132" s="3" t="s">
        <v>269</v>
      </c>
      <c r="H3132" s="3">
        <v>0</v>
      </c>
      <c r="I3132" s="20"/>
      <c r="J3132" s="20"/>
      <c r="K3132" s="3"/>
      <c r="L3132" s="3"/>
      <c r="M3132" s="3"/>
      <c r="N3132" s="3"/>
    </row>
    <row r="3133" spans="2:14" ht="32.1" customHeight="1" x14ac:dyDescent="0.25">
      <c r="B3133" s="44" t="str">
        <f>_xlfn.CONCAT( VLOOKUP(tbGemLevels[[#This Row],[Name]],tbGems[],MATCH("Prefix",tbGems[#Headers],0),FALSE),".",tbGemLevels[[#This Row],[Level]]," ",tbGemLevels[[#This Row],[Name]])</f>
        <v>6.12.367.25 Summon Stone Golem</v>
      </c>
      <c r="C3133" s="2" t="s">
        <v>238</v>
      </c>
      <c r="D3133" s="3">
        <v>25</v>
      </c>
      <c r="E3133" s="3">
        <v>80</v>
      </c>
      <c r="F3133" s="3" t="s">
        <v>269</v>
      </c>
      <c r="G3133" s="3" t="s">
        <v>269</v>
      </c>
      <c r="H3133" s="3">
        <v>0</v>
      </c>
      <c r="I3133" s="20"/>
      <c r="J3133" s="20"/>
      <c r="K3133" s="3"/>
      <c r="L3133" s="3"/>
      <c r="M3133" s="3"/>
      <c r="N3133" s="3"/>
    </row>
    <row r="3134" spans="2:14" ht="32.1" customHeight="1" x14ac:dyDescent="0.25">
      <c r="B3134" s="44" t="str">
        <f>_xlfn.CONCAT( VLOOKUP(tbGemLevels[[#This Row],[Name]],tbGems[],MATCH("Prefix",tbGems[#Headers],0),FALSE),".",tbGemLevels[[#This Row],[Level]]," ",tbGemLevels[[#This Row],[Name]])</f>
        <v>6.12.367.26 Summon Stone Golem</v>
      </c>
      <c r="C3134" s="2" t="s">
        <v>238</v>
      </c>
      <c r="D3134" s="3">
        <v>26</v>
      </c>
      <c r="E3134" s="3">
        <v>82</v>
      </c>
      <c r="F3134" s="3" t="s">
        <v>269</v>
      </c>
      <c r="G3134" s="3" t="s">
        <v>269</v>
      </c>
      <c r="H3134" s="3">
        <v>0</v>
      </c>
      <c r="I3134" s="20"/>
      <c r="J3134" s="20"/>
      <c r="K3134" s="3"/>
      <c r="L3134" s="3"/>
      <c r="M3134" s="3"/>
      <c r="N3134" s="3"/>
    </row>
    <row r="3135" spans="2:14" ht="32.1" customHeight="1" x14ac:dyDescent="0.25">
      <c r="B3135" s="44" t="str">
        <f>_xlfn.CONCAT( VLOOKUP(tbGemLevels[[#This Row],[Name]],tbGems[],MATCH("Prefix",tbGems[#Headers],0),FALSE),".",tbGemLevels[[#This Row],[Level]]," ",tbGemLevels[[#This Row],[Name]])</f>
        <v>6.12.367.27 Summon Stone Golem</v>
      </c>
      <c r="C3135" s="2" t="s">
        <v>238</v>
      </c>
      <c r="D3135" s="3">
        <v>27</v>
      </c>
      <c r="E3135" s="3">
        <v>84</v>
      </c>
      <c r="F3135" s="3" t="s">
        <v>269</v>
      </c>
      <c r="G3135" s="3" t="s">
        <v>269</v>
      </c>
      <c r="H3135" s="3">
        <v>0</v>
      </c>
      <c r="I3135" s="20"/>
      <c r="J3135" s="20"/>
      <c r="K3135" s="3"/>
      <c r="L3135" s="3"/>
      <c r="M3135" s="3"/>
      <c r="N3135" s="3"/>
    </row>
    <row r="3136" spans="2:14" ht="32.1" customHeight="1" x14ac:dyDescent="0.25">
      <c r="B3136" s="44" t="str">
        <f>_xlfn.CONCAT( VLOOKUP(tbGemLevels[[#This Row],[Name]],tbGems[],MATCH("Prefix",tbGems[#Headers],0),FALSE),".",tbGemLevels[[#This Row],[Level]]," ",tbGemLevels[[#This Row],[Name]])</f>
        <v>6.12.367.28 Summon Stone Golem</v>
      </c>
      <c r="C3136" s="2" t="s">
        <v>238</v>
      </c>
      <c r="D3136" s="3">
        <v>28</v>
      </c>
      <c r="E3136" s="3">
        <v>86</v>
      </c>
      <c r="F3136" s="3" t="s">
        <v>269</v>
      </c>
      <c r="G3136" s="3" t="s">
        <v>269</v>
      </c>
      <c r="H3136" s="3">
        <v>0</v>
      </c>
      <c r="I3136" s="20"/>
      <c r="J3136" s="20"/>
      <c r="K3136" s="3"/>
      <c r="L3136" s="3"/>
      <c r="M3136" s="3"/>
      <c r="N3136" s="3"/>
    </row>
    <row r="3137" spans="2:14" ht="32.1" customHeight="1" x14ac:dyDescent="0.25">
      <c r="B3137" s="44" t="str">
        <f>_xlfn.CONCAT( VLOOKUP(tbGemLevels[[#This Row],[Name]],tbGems[],MATCH("Prefix",tbGems[#Headers],0),FALSE),".",tbGemLevels[[#This Row],[Level]]," ",tbGemLevels[[#This Row],[Name]])</f>
        <v>6.12.367.29 Summon Stone Golem</v>
      </c>
      <c r="C3137" s="2" t="s">
        <v>238</v>
      </c>
      <c r="D3137" s="3">
        <v>29</v>
      </c>
      <c r="E3137" s="3">
        <v>88</v>
      </c>
      <c r="F3137" s="3" t="s">
        <v>269</v>
      </c>
      <c r="G3137" s="3" t="s">
        <v>269</v>
      </c>
      <c r="H3137" s="3">
        <v>0</v>
      </c>
      <c r="I3137" s="20"/>
      <c r="J3137" s="20"/>
      <c r="K3137" s="3"/>
      <c r="L3137" s="3"/>
      <c r="M3137" s="3"/>
      <c r="N3137" s="3"/>
    </row>
    <row r="3138" spans="2:14" ht="32.1" customHeight="1" x14ac:dyDescent="0.25">
      <c r="B3138" s="44" t="str">
        <f>_xlfn.CONCAT( VLOOKUP(tbGemLevels[[#This Row],[Name]],tbGems[],MATCH("Prefix",tbGems[#Headers],0),FALSE),".",tbGemLevels[[#This Row],[Level]]," ",tbGemLevels[[#This Row],[Name]])</f>
        <v>6.12.367.30 Summon Stone Golem</v>
      </c>
      <c r="C3138" s="2" t="s">
        <v>238</v>
      </c>
      <c r="D3138" s="3">
        <v>30</v>
      </c>
      <c r="E3138" s="3">
        <v>90</v>
      </c>
      <c r="F3138" s="3" t="s">
        <v>269</v>
      </c>
      <c r="G3138" s="3" t="s">
        <v>269</v>
      </c>
      <c r="H3138" s="3">
        <v>0</v>
      </c>
      <c r="I3138" s="20"/>
      <c r="J3138" s="20"/>
      <c r="K3138" s="3"/>
      <c r="L3138" s="3"/>
      <c r="M3138" s="3"/>
      <c r="N3138" s="3"/>
    </row>
    <row r="3139" spans="2:14" ht="32.1" customHeight="1" x14ac:dyDescent="0.25">
      <c r="B3139" s="44" t="str">
        <f>_xlfn.CONCAT( VLOOKUP(tbGemLevels[[#This Row],[Name]],tbGems[],MATCH("Prefix",tbGems[#Headers],0),FALSE),".",tbGemLevels[[#This Row],[Level]]," ",tbGemLevels[[#This Row],[Name]])</f>
        <v>6.12.367.31 Summon Stone Golem</v>
      </c>
      <c r="C3139" s="2" t="s">
        <v>238</v>
      </c>
      <c r="D3139" s="3">
        <v>31</v>
      </c>
      <c r="E3139" s="3">
        <v>91</v>
      </c>
      <c r="F3139" s="3" t="s">
        <v>269</v>
      </c>
      <c r="G3139" s="3" t="s">
        <v>269</v>
      </c>
      <c r="H3139" s="3">
        <v>0</v>
      </c>
      <c r="I3139" s="20"/>
      <c r="J3139" s="20"/>
      <c r="K3139" s="3"/>
      <c r="L3139" s="3"/>
      <c r="M3139" s="3"/>
      <c r="N3139" s="3"/>
    </row>
    <row r="3140" spans="2:14" ht="32.1" customHeight="1" x14ac:dyDescent="0.25">
      <c r="B3140" s="44" t="str">
        <f>_xlfn.CONCAT( VLOOKUP(tbGemLevels[[#This Row],[Name]],tbGems[],MATCH("Prefix",tbGems[#Headers],0),FALSE),".",tbGemLevels[[#This Row],[Level]]," ",tbGemLevels[[#This Row],[Name]])</f>
        <v>6.12.367.32 Summon Stone Golem</v>
      </c>
      <c r="C3140" s="2" t="s">
        <v>238</v>
      </c>
      <c r="D3140" s="3">
        <v>32</v>
      </c>
      <c r="E3140" s="3">
        <v>92</v>
      </c>
      <c r="F3140" s="3" t="s">
        <v>269</v>
      </c>
      <c r="G3140" s="3" t="s">
        <v>269</v>
      </c>
      <c r="H3140" s="3">
        <v>0</v>
      </c>
      <c r="I3140" s="20"/>
      <c r="J3140" s="20"/>
      <c r="K3140" s="3"/>
      <c r="L3140" s="3"/>
      <c r="M3140" s="3"/>
      <c r="N3140" s="3"/>
    </row>
    <row r="3141" spans="2:14" ht="32.1" customHeight="1" x14ac:dyDescent="0.25">
      <c r="B3141" s="44" t="str">
        <f>_xlfn.CONCAT( VLOOKUP(tbGemLevels[[#This Row],[Name]],tbGems[],MATCH("Prefix",tbGems[#Headers],0),FALSE),".",tbGemLevels[[#This Row],[Level]]," ",tbGemLevels[[#This Row],[Name]])</f>
        <v>6.12.367.33 Summon Stone Golem</v>
      </c>
      <c r="C3141" s="2" t="s">
        <v>238</v>
      </c>
      <c r="D3141" s="3">
        <v>33</v>
      </c>
      <c r="E3141" s="3">
        <v>93</v>
      </c>
      <c r="F3141" s="3" t="s">
        <v>269</v>
      </c>
      <c r="G3141" s="3" t="s">
        <v>269</v>
      </c>
      <c r="H3141" s="3">
        <v>0</v>
      </c>
      <c r="I3141" s="20"/>
      <c r="J3141" s="20"/>
      <c r="K3141" s="3"/>
      <c r="L3141" s="3"/>
      <c r="M3141" s="3"/>
      <c r="N3141" s="3"/>
    </row>
    <row r="3142" spans="2:14" ht="32.1" customHeight="1" x14ac:dyDescent="0.25">
      <c r="B3142" s="44" t="str">
        <f>_xlfn.CONCAT( VLOOKUP(tbGemLevels[[#This Row],[Name]],tbGems[],MATCH("Prefix",tbGems[#Headers],0),FALSE),".",tbGemLevels[[#This Row],[Level]]," ",tbGemLevels[[#This Row],[Name]])</f>
        <v>6.12.367.34 Summon Stone Golem</v>
      </c>
      <c r="C3142" s="2" t="s">
        <v>238</v>
      </c>
      <c r="D3142" s="3">
        <v>34</v>
      </c>
      <c r="E3142" s="3">
        <v>94</v>
      </c>
      <c r="F3142" s="3" t="s">
        <v>269</v>
      </c>
      <c r="G3142" s="3" t="s">
        <v>269</v>
      </c>
      <c r="H3142" s="3">
        <v>0</v>
      </c>
      <c r="I3142" s="20"/>
      <c r="J3142" s="20"/>
      <c r="K3142" s="3"/>
      <c r="L3142" s="3"/>
      <c r="M3142" s="3"/>
      <c r="N3142" s="3"/>
    </row>
    <row r="3143" spans="2:14" ht="32.1" customHeight="1" x14ac:dyDescent="0.25">
      <c r="B3143" s="44" t="str">
        <f>_xlfn.CONCAT( VLOOKUP(tbGemLevels[[#This Row],[Name]],tbGems[],MATCH("Prefix",tbGems[#Headers],0),FALSE),".",tbGemLevels[[#This Row],[Level]]," ",tbGemLevels[[#This Row],[Name]])</f>
        <v>6.12.367.35 Summon Stone Golem</v>
      </c>
      <c r="C3143" s="2" t="s">
        <v>238</v>
      </c>
      <c r="D3143" s="3">
        <v>35</v>
      </c>
      <c r="E3143" s="3">
        <v>95</v>
      </c>
      <c r="F3143" s="3" t="s">
        <v>269</v>
      </c>
      <c r="G3143" s="3" t="s">
        <v>269</v>
      </c>
      <c r="H3143" s="3">
        <v>0</v>
      </c>
      <c r="I3143" s="20"/>
      <c r="J3143" s="20"/>
      <c r="K3143" s="3"/>
      <c r="L3143" s="3"/>
      <c r="M3143" s="3"/>
      <c r="N3143" s="3"/>
    </row>
    <row r="3144" spans="2:14" ht="32.1" customHeight="1" x14ac:dyDescent="0.25">
      <c r="B3144" s="44" t="str">
        <f>_xlfn.CONCAT( VLOOKUP(tbGemLevels[[#This Row],[Name]],tbGems[],MATCH("Prefix",tbGems[#Headers],0),FALSE),".",tbGemLevels[[#This Row],[Level]]," ",tbGemLevels[[#This Row],[Name]])</f>
        <v>6.12.367.36 Summon Stone Golem</v>
      </c>
      <c r="C3144" s="2" t="s">
        <v>238</v>
      </c>
      <c r="D3144" s="3">
        <v>36</v>
      </c>
      <c r="E3144" s="3">
        <v>96</v>
      </c>
      <c r="F3144" s="3" t="s">
        <v>269</v>
      </c>
      <c r="G3144" s="3" t="s">
        <v>269</v>
      </c>
      <c r="H3144" s="3">
        <v>0</v>
      </c>
      <c r="I3144" s="20"/>
      <c r="J3144" s="20"/>
      <c r="K3144" s="3"/>
      <c r="L3144" s="3"/>
      <c r="M3144" s="3"/>
      <c r="N3144" s="3"/>
    </row>
    <row r="3145" spans="2:14" ht="32.1" customHeight="1" x14ac:dyDescent="0.25">
      <c r="B3145" s="44" t="str">
        <f>_xlfn.CONCAT( VLOOKUP(tbGemLevels[[#This Row],[Name]],tbGems[],MATCH("Prefix",tbGems[#Headers],0),FALSE),".",tbGemLevels[[#This Row],[Level]]," ",tbGemLevels[[#This Row],[Name]])</f>
        <v>6.12.367.37 Summon Stone Golem</v>
      </c>
      <c r="C3145" s="2" t="s">
        <v>238</v>
      </c>
      <c r="D3145" s="3">
        <v>37</v>
      </c>
      <c r="E3145" s="3">
        <v>97</v>
      </c>
      <c r="F3145" s="3" t="s">
        <v>269</v>
      </c>
      <c r="G3145" s="3" t="s">
        <v>269</v>
      </c>
      <c r="H3145" s="3">
        <v>0</v>
      </c>
      <c r="I3145" s="20"/>
      <c r="J3145" s="20"/>
      <c r="K3145" s="3"/>
      <c r="L3145" s="3"/>
      <c r="M3145" s="3"/>
      <c r="N3145" s="3"/>
    </row>
    <row r="3146" spans="2:14" ht="32.1" customHeight="1" x14ac:dyDescent="0.25">
      <c r="B3146" s="44" t="str">
        <f>_xlfn.CONCAT( VLOOKUP(tbGemLevels[[#This Row],[Name]],tbGems[],MATCH("Prefix",tbGems[#Headers],0),FALSE),".",tbGemLevels[[#This Row],[Level]]," ",tbGemLevels[[#This Row],[Name]])</f>
        <v>6.12.367.38 Summon Stone Golem</v>
      </c>
      <c r="C3146" s="2" t="s">
        <v>238</v>
      </c>
      <c r="D3146" s="3">
        <v>38</v>
      </c>
      <c r="E3146" s="3">
        <v>98</v>
      </c>
      <c r="F3146" s="3" t="s">
        <v>269</v>
      </c>
      <c r="G3146" s="3" t="s">
        <v>269</v>
      </c>
      <c r="H3146" s="3">
        <v>0</v>
      </c>
      <c r="I3146" s="20"/>
      <c r="J3146" s="20"/>
      <c r="K3146" s="3"/>
      <c r="L3146" s="3"/>
      <c r="M3146" s="3"/>
      <c r="N3146" s="3"/>
    </row>
    <row r="3147" spans="2:14" ht="32.1" customHeight="1" x14ac:dyDescent="0.25">
      <c r="B3147" s="44" t="str">
        <f>_xlfn.CONCAT( VLOOKUP(tbGemLevels[[#This Row],[Name]],tbGems[],MATCH("Prefix",tbGems[#Headers],0),FALSE),".",tbGemLevels[[#This Row],[Level]]," ",tbGemLevels[[#This Row],[Name]])</f>
        <v>6.12.367.39 Summon Stone Golem</v>
      </c>
      <c r="C3147" s="2" t="s">
        <v>238</v>
      </c>
      <c r="D3147" s="3">
        <v>39</v>
      </c>
      <c r="E3147" s="3">
        <v>99</v>
      </c>
      <c r="F3147" s="3" t="s">
        <v>269</v>
      </c>
      <c r="G3147" s="3" t="s">
        <v>269</v>
      </c>
      <c r="H3147" s="3">
        <v>0</v>
      </c>
      <c r="I3147" s="20"/>
      <c r="J3147" s="20"/>
      <c r="K3147" s="3"/>
      <c r="L3147" s="3"/>
      <c r="M3147" s="3"/>
      <c r="N3147" s="3"/>
    </row>
    <row r="3148" spans="2:14" ht="32.1" customHeight="1" x14ac:dyDescent="0.25">
      <c r="B3148" s="44" t="str">
        <f>_xlfn.CONCAT( VLOOKUP(tbGemLevels[[#This Row],[Name]],tbGems[],MATCH("Prefix",tbGems[#Headers],0),FALSE),".",tbGemLevels[[#This Row],[Level]]," ",tbGemLevels[[#This Row],[Name]])</f>
        <v>6.12.367.40 Summon Stone Golem</v>
      </c>
      <c r="C3148" s="2" t="s">
        <v>238</v>
      </c>
      <c r="D3148" s="3">
        <v>40</v>
      </c>
      <c r="E3148" s="3">
        <v>100</v>
      </c>
      <c r="F3148" s="3" t="s">
        <v>269</v>
      </c>
      <c r="G3148" s="3" t="s">
        <v>269</v>
      </c>
      <c r="H3148" s="3">
        <v>0</v>
      </c>
      <c r="I3148" s="20"/>
      <c r="J3148" s="20"/>
      <c r="K3148" s="3"/>
      <c r="L3148" s="3"/>
      <c r="M3148" s="3"/>
      <c r="N3148" s="3"/>
    </row>
    <row r="3149" spans="2:14" ht="32.1" customHeight="1" x14ac:dyDescent="0.25">
      <c r="B3149" s="44" t="str">
        <f>_xlfn.CONCAT( VLOOKUP(tbGemLevels[[#This Row],[Name]],tbGems[],MATCH("Prefix",tbGems[#Headers],0),FALSE),".",tbGemLevels[[#This Row],[Level]]," ",tbGemLevels[[#This Row],[Name]])</f>
        <v>6.12.369.1 Sweep</v>
      </c>
      <c r="C3149" s="2" t="s">
        <v>240</v>
      </c>
      <c r="D3149" s="3">
        <v>1</v>
      </c>
      <c r="E3149" s="3">
        <v>12</v>
      </c>
      <c r="F3149" s="3">
        <v>33</v>
      </c>
      <c r="G3149" s="3">
        <v>0</v>
      </c>
      <c r="H3149" s="3">
        <v>0</v>
      </c>
      <c r="J3149" s="4"/>
      <c r="K3149" s="3"/>
      <c r="L3149" s="3"/>
      <c r="M3149" s="3"/>
      <c r="N3149" s="3"/>
    </row>
    <row r="3150" spans="2:14" ht="32.1" customHeight="1" x14ac:dyDescent="0.25">
      <c r="B3150" s="44" t="str">
        <f>_xlfn.CONCAT( VLOOKUP(tbGemLevels[[#This Row],[Name]],tbGems[],MATCH("Prefix",tbGems[#Headers],0),FALSE),".",tbGemLevels[[#This Row],[Level]]," ",tbGemLevels[[#This Row],[Name]])</f>
        <v>6.12.369.2 Sweep</v>
      </c>
      <c r="C3150" s="2" t="s">
        <v>240</v>
      </c>
      <c r="D3150" s="3">
        <v>2</v>
      </c>
      <c r="E3150" s="3">
        <v>15</v>
      </c>
      <c r="F3150" s="3">
        <v>39</v>
      </c>
      <c r="G3150" s="3">
        <v>0</v>
      </c>
      <c r="H3150" s="3">
        <v>0</v>
      </c>
      <c r="J3150" s="4"/>
      <c r="K3150" s="42"/>
      <c r="L3150" s="42"/>
      <c r="M3150" s="3"/>
      <c r="N3150" s="3"/>
    </row>
    <row r="3151" spans="2:14" ht="32.1" customHeight="1" x14ac:dyDescent="0.25">
      <c r="B3151" s="44" t="str">
        <f>_xlfn.CONCAT( VLOOKUP(tbGemLevels[[#This Row],[Name]],tbGems[],MATCH("Prefix",tbGems[#Headers],0),FALSE),".",tbGemLevels[[#This Row],[Level]]," ",tbGemLevels[[#This Row],[Name]])</f>
        <v>6.12.369.3 Sweep</v>
      </c>
      <c r="C3151" s="2" t="s">
        <v>240</v>
      </c>
      <c r="D3151" s="3">
        <v>3</v>
      </c>
      <c r="E3151" s="3">
        <v>19</v>
      </c>
      <c r="F3151" s="3">
        <v>48</v>
      </c>
      <c r="G3151" s="3">
        <v>0</v>
      </c>
      <c r="H3151" s="3">
        <v>0</v>
      </c>
      <c r="J3151" s="4"/>
      <c r="K3151" s="42"/>
      <c r="L3151" s="42"/>
      <c r="M3151" s="3"/>
      <c r="N3151" s="3"/>
    </row>
    <row r="3152" spans="2:14" ht="32.1" customHeight="1" x14ac:dyDescent="0.25">
      <c r="B3152" s="44" t="str">
        <f>_xlfn.CONCAT( VLOOKUP(tbGemLevels[[#This Row],[Name]],tbGems[],MATCH("Prefix",tbGems[#Headers],0),FALSE),".",tbGemLevels[[#This Row],[Level]]," ",tbGemLevels[[#This Row],[Name]])</f>
        <v>6.12.369.4 Sweep</v>
      </c>
      <c r="C3152" s="2" t="s">
        <v>240</v>
      </c>
      <c r="D3152" s="3">
        <v>4</v>
      </c>
      <c r="E3152" s="3">
        <v>23</v>
      </c>
      <c r="F3152" s="3">
        <v>56</v>
      </c>
      <c r="G3152" s="3">
        <v>0</v>
      </c>
      <c r="H3152" s="3">
        <v>0</v>
      </c>
      <c r="J3152" s="4"/>
      <c r="K3152" s="42"/>
      <c r="L3152" s="42"/>
      <c r="M3152" s="3"/>
      <c r="N3152" s="3"/>
    </row>
    <row r="3153" spans="2:14" ht="32.1" customHeight="1" x14ac:dyDescent="0.25">
      <c r="B3153" s="44" t="str">
        <f>_xlfn.CONCAT( VLOOKUP(tbGemLevels[[#This Row],[Name]],tbGems[],MATCH("Prefix",tbGems[#Headers],0),FALSE),".",tbGemLevels[[#This Row],[Level]]," ",tbGemLevels[[#This Row],[Name]])</f>
        <v>6.12.369.5 Sweep</v>
      </c>
      <c r="C3153" s="2" t="s">
        <v>240</v>
      </c>
      <c r="D3153" s="3">
        <v>5</v>
      </c>
      <c r="E3153" s="3">
        <v>27</v>
      </c>
      <c r="F3153" s="3">
        <v>64</v>
      </c>
      <c r="G3153" s="3">
        <v>0</v>
      </c>
      <c r="H3153" s="3">
        <v>0</v>
      </c>
      <c r="J3153" s="4"/>
      <c r="K3153" s="42"/>
      <c r="L3153" s="42"/>
      <c r="M3153" s="3"/>
      <c r="N3153" s="3"/>
    </row>
    <row r="3154" spans="2:14" ht="32.1" customHeight="1" x14ac:dyDescent="0.25">
      <c r="B3154" s="44" t="str">
        <f>_xlfn.CONCAT( VLOOKUP(tbGemLevels[[#This Row],[Name]],tbGems[],MATCH("Prefix",tbGems[#Headers],0),FALSE),".",tbGemLevels[[#This Row],[Level]]," ",tbGemLevels[[#This Row],[Name]])</f>
        <v>6.12.369.6 Sweep</v>
      </c>
      <c r="C3154" s="2" t="s">
        <v>240</v>
      </c>
      <c r="D3154" s="3">
        <v>6</v>
      </c>
      <c r="E3154" s="3">
        <v>31</v>
      </c>
      <c r="F3154" s="3">
        <v>73</v>
      </c>
      <c r="G3154" s="3">
        <v>0</v>
      </c>
      <c r="H3154" s="3">
        <v>0</v>
      </c>
      <c r="J3154" s="4"/>
      <c r="K3154" s="42"/>
      <c r="L3154" s="42"/>
      <c r="M3154" s="3"/>
      <c r="N3154" s="3"/>
    </row>
    <row r="3155" spans="2:14" ht="32.1" customHeight="1" x14ac:dyDescent="0.25">
      <c r="B3155" s="44" t="str">
        <f>_xlfn.CONCAT( VLOOKUP(tbGemLevels[[#This Row],[Name]],tbGems[],MATCH("Prefix",tbGems[#Headers],0),FALSE),".",tbGemLevels[[#This Row],[Level]]," ",tbGemLevels[[#This Row],[Name]])</f>
        <v>6.12.369.7 Sweep</v>
      </c>
      <c r="C3155" s="2" t="s">
        <v>240</v>
      </c>
      <c r="D3155" s="3">
        <v>7</v>
      </c>
      <c r="E3155" s="3">
        <v>35</v>
      </c>
      <c r="F3155" s="3">
        <v>81</v>
      </c>
      <c r="G3155" s="3">
        <v>0</v>
      </c>
      <c r="H3155" s="3">
        <v>0</v>
      </c>
      <c r="J3155" s="4"/>
      <c r="K3155" s="42"/>
      <c r="L3155" s="42"/>
      <c r="M3155" s="3"/>
      <c r="N3155" s="3"/>
    </row>
    <row r="3156" spans="2:14" ht="32.1" customHeight="1" x14ac:dyDescent="0.25">
      <c r="B3156" s="44" t="str">
        <f>_xlfn.CONCAT( VLOOKUP(tbGemLevels[[#This Row],[Name]],tbGems[],MATCH("Prefix",tbGems[#Headers],0),FALSE),".",tbGemLevels[[#This Row],[Level]]," ",tbGemLevels[[#This Row],[Name]])</f>
        <v>6.12.369.8 Sweep</v>
      </c>
      <c r="C3156" s="2" t="s">
        <v>240</v>
      </c>
      <c r="D3156" s="3">
        <v>8</v>
      </c>
      <c r="E3156" s="3">
        <v>38</v>
      </c>
      <c r="F3156" s="3">
        <v>88</v>
      </c>
      <c r="G3156" s="3">
        <v>0</v>
      </c>
      <c r="H3156" s="3">
        <v>0</v>
      </c>
      <c r="J3156" s="4"/>
      <c r="K3156" s="42"/>
      <c r="L3156" s="42"/>
      <c r="M3156" s="3"/>
      <c r="N3156" s="3"/>
    </row>
    <row r="3157" spans="2:14" ht="32.1" customHeight="1" x14ac:dyDescent="0.25">
      <c r="B3157" s="44" t="str">
        <f>_xlfn.CONCAT( VLOOKUP(tbGemLevels[[#This Row],[Name]],tbGems[],MATCH("Prefix",tbGems[#Headers],0),FALSE),".",tbGemLevels[[#This Row],[Level]]," ",tbGemLevels[[#This Row],[Name]])</f>
        <v>6.12.369.9 Sweep</v>
      </c>
      <c r="C3157" s="2" t="s">
        <v>240</v>
      </c>
      <c r="D3157" s="3">
        <v>9</v>
      </c>
      <c r="E3157" s="3">
        <v>41</v>
      </c>
      <c r="F3157" s="3">
        <v>94</v>
      </c>
      <c r="G3157" s="3">
        <v>0</v>
      </c>
      <c r="H3157" s="3">
        <v>0</v>
      </c>
      <c r="J3157" s="4"/>
      <c r="K3157" s="42"/>
      <c r="L3157" s="42"/>
      <c r="M3157" s="3"/>
      <c r="N3157" s="3"/>
    </row>
    <row r="3158" spans="2:14" ht="32.1" customHeight="1" x14ac:dyDescent="0.25">
      <c r="B3158" s="44" t="str">
        <f>_xlfn.CONCAT( VLOOKUP(tbGemLevels[[#This Row],[Name]],tbGems[],MATCH("Prefix",tbGems[#Headers],0),FALSE),".",tbGemLevels[[#This Row],[Level]]," ",tbGemLevels[[#This Row],[Name]])</f>
        <v>6.12.369.10 Sweep</v>
      </c>
      <c r="C3158" s="2" t="s">
        <v>240</v>
      </c>
      <c r="D3158" s="3">
        <v>10</v>
      </c>
      <c r="E3158" s="3">
        <v>44</v>
      </c>
      <c r="F3158" s="3">
        <v>100</v>
      </c>
      <c r="G3158" s="3">
        <v>0</v>
      </c>
      <c r="H3158" s="3">
        <v>0</v>
      </c>
      <c r="J3158" s="4"/>
      <c r="K3158" s="42"/>
      <c r="L3158" s="42"/>
      <c r="M3158" s="3"/>
      <c r="N3158" s="3"/>
    </row>
    <row r="3159" spans="2:14" ht="32.1" customHeight="1" x14ac:dyDescent="0.25">
      <c r="B3159" s="44" t="str">
        <f>_xlfn.CONCAT( VLOOKUP(tbGemLevels[[#This Row],[Name]],tbGems[],MATCH("Prefix",tbGems[#Headers],0),FALSE),".",tbGemLevels[[#This Row],[Level]]," ",tbGemLevels[[#This Row],[Name]])</f>
        <v>6.12.369.11 Sweep</v>
      </c>
      <c r="C3159" s="2" t="s">
        <v>240</v>
      </c>
      <c r="D3159" s="3">
        <v>11</v>
      </c>
      <c r="E3159" s="3">
        <v>47</v>
      </c>
      <c r="F3159" s="3">
        <v>106</v>
      </c>
      <c r="G3159" s="3">
        <v>0</v>
      </c>
      <c r="H3159" s="3">
        <v>0</v>
      </c>
      <c r="J3159" s="4"/>
      <c r="K3159" s="42"/>
      <c r="L3159" s="42"/>
      <c r="M3159" s="3"/>
      <c r="N3159" s="3"/>
    </row>
    <row r="3160" spans="2:14" ht="32.1" customHeight="1" x14ac:dyDescent="0.25">
      <c r="B3160" s="44" t="str">
        <f>_xlfn.CONCAT( VLOOKUP(tbGemLevels[[#This Row],[Name]],tbGems[],MATCH("Prefix",tbGems[#Headers],0),FALSE),".",tbGemLevels[[#This Row],[Level]]," ",tbGemLevels[[#This Row],[Name]])</f>
        <v>6.12.369.12 Sweep</v>
      </c>
      <c r="C3160" s="2" t="s">
        <v>240</v>
      </c>
      <c r="D3160" s="3">
        <v>12</v>
      </c>
      <c r="E3160" s="3">
        <v>50</v>
      </c>
      <c r="F3160" s="3">
        <v>113</v>
      </c>
      <c r="G3160" s="3">
        <v>0</v>
      </c>
      <c r="H3160" s="3">
        <v>0</v>
      </c>
      <c r="J3160" s="4"/>
      <c r="K3160" s="42"/>
      <c r="L3160" s="42"/>
      <c r="M3160" s="3"/>
      <c r="N3160" s="3"/>
    </row>
    <row r="3161" spans="2:14" ht="32.1" customHeight="1" x14ac:dyDescent="0.25">
      <c r="B3161" s="44" t="str">
        <f>_xlfn.CONCAT( VLOOKUP(tbGemLevels[[#This Row],[Name]],tbGems[],MATCH("Prefix",tbGems[#Headers],0),FALSE),".",tbGemLevels[[#This Row],[Level]]," ",tbGemLevels[[#This Row],[Name]])</f>
        <v>6.12.369.13 Sweep</v>
      </c>
      <c r="C3161" s="2" t="s">
        <v>240</v>
      </c>
      <c r="D3161" s="3">
        <v>13</v>
      </c>
      <c r="E3161" s="3">
        <v>53</v>
      </c>
      <c r="F3161" s="3">
        <v>119</v>
      </c>
      <c r="G3161" s="3">
        <v>0</v>
      </c>
      <c r="H3161" s="3">
        <v>0</v>
      </c>
      <c r="J3161" s="4"/>
      <c r="K3161" s="42"/>
      <c r="L3161" s="42"/>
      <c r="M3161" s="3"/>
      <c r="N3161" s="3"/>
    </row>
    <row r="3162" spans="2:14" ht="32.1" customHeight="1" x14ac:dyDescent="0.25">
      <c r="B3162" s="44" t="str">
        <f>_xlfn.CONCAT( VLOOKUP(tbGemLevels[[#This Row],[Name]],tbGems[],MATCH("Prefix",tbGems[#Headers],0),FALSE),".",tbGemLevels[[#This Row],[Level]]," ",tbGemLevels[[#This Row],[Name]])</f>
        <v>6.12.369.14 Sweep</v>
      </c>
      <c r="C3162" s="2" t="s">
        <v>240</v>
      </c>
      <c r="D3162" s="3">
        <v>14</v>
      </c>
      <c r="E3162" s="3">
        <v>56</v>
      </c>
      <c r="F3162" s="3">
        <v>125</v>
      </c>
      <c r="G3162" s="3">
        <v>0</v>
      </c>
      <c r="H3162" s="3">
        <v>0</v>
      </c>
      <c r="J3162" s="4"/>
      <c r="K3162" s="42"/>
      <c r="L3162" s="42"/>
      <c r="M3162" s="3"/>
      <c r="N3162" s="3"/>
    </row>
    <row r="3163" spans="2:14" ht="32.1" customHeight="1" x14ac:dyDescent="0.25">
      <c r="B3163" s="44" t="str">
        <f>_xlfn.CONCAT( VLOOKUP(tbGemLevels[[#This Row],[Name]],tbGems[],MATCH("Prefix",tbGems[#Headers],0),FALSE),".",tbGemLevels[[#This Row],[Level]]," ",tbGemLevels[[#This Row],[Name]])</f>
        <v>6.12.369.15 Sweep</v>
      </c>
      <c r="C3163" s="2" t="s">
        <v>240</v>
      </c>
      <c r="D3163" s="3">
        <v>15</v>
      </c>
      <c r="E3163" s="3">
        <v>59</v>
      </c>
      <c r="F3163" s="3">
        <v>132</v>
      </c>
      <c r="G3163" s="3">
        <v>0</v>
      </c>
      <c r="H3163" s="3">
        <v>0</v>
      </c>
      <c r="J3163" s="4"/>
      <c r="K3163" s="42"/>
      <c r="L3163" s="42"/>
      <c r="M3163" s="3"/>
      <c r="N3163" s="3"/>
    </row>
    <row r="3164" spans="2:14" ht="32.1" customHeight="1" x14ac:dyDescent="0.25">
      <c r="B3164" s="44" t="str">
        <f>_xlfn.CONCAT( VLOOKUP(tbGemLevels[[#This Row],[Name]],tbGems[],MATCH("Prefix",tbGems[#Headers],0),FALSE),".",tbGemLevels[[#This Row],[Level]]," ",tbGemLevels[[#This Row],[Name]])</f>
        <v>6.12.369.16 Sweep</v>
      </c>
      <c r="C3164" s="2" t="s">
        <v>240</v>
      </c>
      <c r="D3164" s="3">
        <v>16</v>
      </c>
      <c r="E3164" s="3">
        <v>62</v>
      </c>
      <c r="F3164" s="3">
        <v>138</v>
      </c>
      <c r="G3164" s="3">
        <v>0</v>
      </c>
      <c r="H3164" s="3">
        <v>0</v>
      </c>
      <c r="J3164" s="4"/>
      <c r="K3164" s="42"/>
      <c r="L3164" s="42"/>
      <c r="M3164" s="3"/>
      <c r="N3164" s="3"/>
    </row>
    <row r="3165" spans="2:14" ht="32.1" customHeight="1" x14ac:dyDescent="0.25">
      <c r="B3165" s="44" t="str">
        <f>_xlfn.CONCAT( VLOOKUP(tbGemLevels[[#This Row],[Name]],tbGems[],MATCH("Prefix",tbGems[#Headers],0),FALSE),".",tbGemLevels[[#This Row],[Level]]," ",tbGemLevels[[#This Row],[Name]])</f>
        <v>6.12.369.17 Sweep</v>
      </c>
      <c r="C3165" s="2" t="s">
        <v>240</v>
      </c>
      <c r="D3165" s="3">
        <v>17</v>
      </c>
      <c r="E3165" s="3">
        <v>64</v>
      </c>
      <c r="F3165" s="3">
        <v>142</v>
      </c>
      <c r="G3165" s="3">
        <v>0</v>
      </c>
      <c r="H3165" s="3">
        <v>0</v>
      </c>
      <c r="J3165" s="4"/>
      <c r="K3165" s="42"/>
      <c r="L3165" s="42"/>
      <c r="M3165" s="3"/>
      <c r="N3165" s="3"/>
    </row>
    <row r="3166" spans="2:14" ht="32.1" customHeight="1" x14ac:dyDescent="0.25">
      <c r="B3166" s="44" t="str">
        <f>_xlfn.CONCAT( VLOOKUP(tbGemLevels[[#This Row],[Name]],tbGems[],MATCH("Prefix",tbGems[#Headers],0),FALSE),".",tbGemLevels[[#This Row],[Level]]," ",tbGemLevels[[#This Row],[Name]])</f>
        <v>6.12.369.18 Sweep</v>
      </c>
      <c r="C3166" s="2" t="s">
        <v>240</v>
      </c>
      <c r="D3166" s="3">
        <v>18</v>
      </c>
      <c r="E3166" s="3">
        <v>66</v>
      </c>
      <c r="F3166" s="3">
        <v>146</v>
      </c>
      <c r="G3166" s="3">
        <v>0</v>
      </c>
      <c r="H3166" s="3">
        <v>0</v>
      </c>
      <c r="J3166" s="4"/>
      <c r="K3166" s="42"/>
      <c r="L3166" s="42"/>
      <c r="M3166" s="3"/>
      <c r="N3166" s="3"/>
    </row>
    <row r="3167" spans="2:14" ht="32.1" customHeight="1" x14ac:dyDescent="0.25">
      <c r="B3167" s="44" t="str">
        <f>_xlfn.CONCAT( VLOOKUP(tbGemLevels[[#This Row],[Name]],tbGems[],MATCH("Prefix",tbGems[#Headers],0),FALSE),".",tbGemLevels[[#This Row],[Level]]," ",tbGemLevels[[#This Row],[Name]])</f>
        <v>6.12.369.19 Sweep</v>
      </c>
      <c r="C3167" s="2" t="s">
        <v>240</v>
      </c>
      <c r="D3167" s="3">
        <v>19</v>
      </c>
      <c r="E3167" s="3">
        <v>68</v>
      </c>
      <c r="F3167" s="3">
        <v>151</v>
      </c>
      <c r="G3167" s="3">
        <v>0</v>
      </c>
      <c r="H3167" s="3">
        <v>0</v>
      </c>
      <c r="J3167" s="4"/>
      <c r="K3167" s="42"/>
      <c r="L3167" s="42"/>
      <c r="M3167" s="3"/>
      <c r="N3167" s="3"/>
    </row>
    <row r="3168" spans="2:14" ht="32.1" customHeight="1" x14ac:dyDescent="0.25">
      <c r="B3168" s="44" t="str">
        <f>_xlfn.CONCAT( VLOOKUP(tbGemLevels[[#This Row],[Name]],tbGems[],MATCH("Prefix",tbGems[#Headers],0),FALSE),".",tbGemLevels[[#This Row],[Level]]," ",tbGemLevels[[#This Row],[Name]])</f>
        <v>6.12.369.20 Sweep</v>
      </c>
      <c r="C3168" s="2" t="s">
        <v>240</v>
      </c>
      <c r="D3168" s="3">
        <v>20</v>
      </c>
      <c r="E3168" s="3">
        <v>70</v>
      </c>
      <c r="F3168" s="3">
        <v>155</v>
      </c>
      <c r="G3168" s="3">
        <v>0</v>
      </c>
      <c r="H3168" s="3">
        <v>0</v>
      </c>
      <c r="J3168" s="4"/>
      <c r="K3168" s="42"/>
      <c r="L3168" s="42"/>
      <c r="M3168" s="3"/>
      <c r="N3168" s="3"/>
    </row>
    <row r="3169" spans="2:14" ht="32.1" customHeight="1" x14ac:dyDescent="0.25">
      <c r="B3169" s="44" t="str">
        <f>_xlfn.CONCAT( VLOOKUP(tbGemLevels[[#This Row],[Name]],tbGems[],MATCH("Prefix",tbGems[#Headers],0),FALSE),".",tbGemLevels[[#This Row],[Level]]," ",tbGemLevels[[#This Row],[Name]])</f>
        <v>6.12.369.21 Sweep</v>
      </c>
      <c r="C3169" s="2" t="s">
        <v>240</v>
      </c>
      <c r="D3169" s="3">
        <v>21</v>
      </c>
      <c r="E3169" s="3">
        <v>72</v>
      </c>
      <c r="F3169" s="3">
        <v>159</v>
      </c>
      <c r="G3169" s="3">
        <v>0</v>
      </c>
      <c r="H3169" s="3">
        <v>0</v>
      </c>
      <c r="J3169" s="4"/>
      <c r="K3169" s="3"/>
      <c r="L3169" s="3"/>
      <c r="M3169" s="3"/>
      <c r="N3169" s="3"/>
    </row>
    <row r="3170" spans="2:14" ht="32.1" customHeight="1" x14ac:dyDescent="0.25">
      <c r="B3170" s="44" t="str">
        <f>_xlfn.CONCAT( VLOOKUP(tbGemLevels[[#This Row],[Name]],tbGems[],MATCH("Prefix",tbGems[#Headers],0),FALSE),".",tbGemLevels[[#This Row],[Level]]," ",tbGemLevels[[#This Row],[Name]])</f>
        <v>6.12.369.22 Sweep</v>
      </c>
      <c r="C3170" s="2" t="s">
        <v>240</v>
      </c>
      <c r="D3170" s="3">
        <v>22</v>
      </c>
      <c r="E3170" s="3">
        <v>74</v>
      </c>
      <c r="F3170" s="3" t="s">
        <v>269</v>
      </c>
      <c r="G3170" s="3">
        <v>0</v>
      </c>
      <c r="H3170" s="3">
        <v>0</v>
      </c>
      <c r="J3170" s="4"/>
      <c r="K3170" s="3"/>
      <c r="L3170" s="3"/>
      <c r="M3170" s="3"/>
      <c r="N3170" s="3"/>
    </row>
    <row r="3171" spans="2:14" ht="32.1" customHeight="1" x14ac:dyDescent="0.25">
      <c r="B3171" s="44" t="str">
        <f>_xlfn.CONCAT( VLOOKUP(tbGemLevels[[#This Row],[Name]],tbGems[],MATCH("Prefix",tbGems[#Headers],0),FALSE),".",tbGemLevels[[#This Row],[Level]]," ",tbGemLevels[[#This Row],[Name]])</f>
        <v>6.12.369.23 Sweep</v>
      </c>
      <c r="C3171" s="2" t="s">
        <v>240</v>
      </c>
      <c r="D3171" s="3">
        <v>23</v>
      </c>
      <c r="E3171" s="3">
        <v>76</v>
      </c>
      <c r="F3171" s="3" t="s">
        <v>269</v>
      </c>
      <c r="G3171" s="3">
        <v>0</v>
      </c>
      <c r="H3171" s="3">
        <v>0</v>
      </c>
      <c r="J3171" s="4"/>
      <c r="K3171" s="3"/>
      <c r="L3171" s="3"/>
      <c r="M3171" s="3"/>
      <c r="N3171" s="3"/>
    </row>
    <row r="3172" spans="2:14" ht="32.1" customHeight="1" x14ac:dyDescent="0.25">
      <c r="B3172" s="44" t="str">
        <f>_xlfn.CONCAT( VLOOKUP(tbGemLevels[[#This Row],[Name]],tbGems[],MATCH("Prefix",tbGems[#Headers],0),FALSE),".",tbGemLevels[[#This Row],[Level]]," ",tbGemLevels[[#This Row],[Name]])</f>
        <v>6.12.369.24 Sweep</v>
      </c>
      <c r="C3172" s="2" t="s">
        <v>240</v>
      </c>
      <c r="D3172" s="3">
        <v>24</v>
      </c>
      <c r="E3172" s="3">
        <v>78</v>
      </c>
      <c r="F3172" s="3" t="s">
        <v>269</v>
      </c>
      <c r="G3172" s="3">
        <v>0</v>
      </c>
      <c r="H3172" s="3">
        <v>0</v>
      </c>
      <c r="J3172" s="4"/>
      <c r="K3172" s="3"/>
      <c r="L3172" s="3"/>
      <c r="M3172" s="3"/>
      <c r="N3172" s="3"/>
    </row>
    <row r="3173" spans="2:14" ht="32.1" customHeight="1" x14ac:dyDescent="0.25">
      <c r="B3173" s="44" t="str">
        <f>_xlfn.CONCAT( VLOOKUP(tbGemLevels[[#This Row],[Name]],tbGems[],MATCH("Prefix",tbGems[#Headers],0),FALSE),".",tbGemLevels[[#This Row],[Level]]," ",tbGemLevels[[#This Row],[Name]])</f>
        <v>6.12.369.25 Sweep</v>
      </c>
      <c r="C3173" s="2" t="s">
        <v>240</v>
      </c>
      <c r="D3173" s="3">
        <v>25</v>
      </c>
      <c r="E3173" s="3">
        <v>80</v>
      </c>
      <c r="F3173" s="3" t="s">
        <v>269</v>
      </c>
      <c r="G3173" s="3">
        <v>0</v>
      </c>
      <c r="H3173" s="3">
        <v>0</v>
      </c>
      <c r="J3173" s="4"/>
      <c r="K3173" s="3"/>
      <c r="L3173" s="3"/>
      <c r="M3173" s="3"/>
      <c r="N3173" s="3"/>
    </row>
    <row r="3174" spans="2:14" ht="32.1" customHeight="1" x14ac:dyDescent="0.25">
      <c r="B3174" s="44" t="str">
        <f>_xlfn.CONCAT( VLOOKUP(tbGemLevels[[#This Row],[Name]],tbGems[],MATCH("Prefix",tbGems[#Headers],0),FALSE),".",tbGemLevels[[#This Row],[Level]]," ",tbGemLevels[[#This Row],[Name]])</f>
        <v>6.12.369.26 Sweep</v>
      </c>
      <c r="C3174" s="2" t="s">
        <v>240</v>
      </c>
      <c r="D3174" s="3">
        <v>26</v>
      </c>
      <c r="E3174" s="3">
        <v>82</v>
      </c>
      <c r="F3174" s="3" t="s">
        <v>269</v>
      </c>
      <c r="G3174" s="3">
        <v>0</v>
      </c>
      <c r="H3174" s="3">
        <v>0</v>
      </c>
      <c r="J3174" s="4"/>
      <c r="K3174" s="3"/>
      <c r="L3174" s="3"/>
      <c r="M3174" s="3"/>
      <c r="N3174" s="3"/>
    </row>
    <row r="3175" spans="2:14" ht="32.1" customHeight="1" x14ac:dyDescent="0.25">
      <c r="B3175" s="44" t="str">
        <f>_xlfn.CONCAT( VLOOKUP(tbGemLevels[[#This Row],[Name]],tbGems[],MATCH("Prefix",tbGems[#Headers],0),FALSE),".",tbGemLevels[[#This Row],[Level]]," ",tbGemLevels[[#This Row],[Name]])</f>
        <v>6.12.369.27 Sweep</v>
      </c>
      <c r="C3175" s="2" t="s">
        <v>240</v>
      </c>
      <c r="D3175" s="3">
        <v>27</v>
      </c>
      <c r="E3175" s="3">
        <v>84</v>
      </c>
      <c r="F3175" s="3" t="s">
        <v>269</v>
      </c>
      <c r="G3175" s="3">
        <v>0</v>
      </c>
      <c r="H3175" s="3">
        <v>0</v>
      </c>
      <c r="J3175" s="4"/>
      <c r="K3175" s="3"/>
      <c r="L3175" s="3"/>
      <c r="M3175" s="3"/>
      <c r="N3175" s="3"/>
    </row>
    <row r="3176" spans="2:14" ht="32.1" customHeight="1" x14ac:dyDescent="0.25">
      <c r="B3176" s="44" t="str">
        <f>_xlfn.CONCAT( VLOOKUP(tbGemLevels[[#This Row],[Name]],tbGems[],MATCH("Prefix",tbGems[#Headers],0),FALSE),".",tbGemLevels[[#This Row],[Level]]," ",tbGemLevels[[#This Row],[Name]])</f>
        <v>6.12.369.28 Sweep</v>
      </c>
      <c r="C3176" s="2" t="s">
        <v>240</v>
      </c>
      <c r="D3176" s="3">
        <v>28</v>
      </c>
      <c r="E3176" s="3">
        <v>86</v>
      </c>
      <c r="F3176" s="3" t="s">
        <v>269</v>
      </c>
      <c r="G3176" s="3">
        <v>0</v>
      </c>
      <c r="H3176" s="3">
        <v>0</v>
      </c>
      <c r="J3176" s="4"/>
      <c r="K3176" s="3"/>
      <c r="L3176" s="3"/>
      <c r="M3176" s="3"/>
      <c r="N3176" s="3"/>
    </row>
    <row r="3177" spans="2:14" ht="32.1" customHeight="1" x14ac:dyDescent="0.25">
      <c r="B3177" s="44" t="str">
        <f>_xlfn.CONCAT( VLOOKUP(tbGemLevels[[#This Row],[Name]],tbGems[],MATCH("Prefix",tbGems[#Headers],0),FALSE),".",tbGemLevels[[#This Row],[Level]]," ",tbGemLevels[[#This Row],[Name]])</f>
        <v>6.12.369.29 Sweep</v>
      </c>
      <c r="C3177" s="2" t="s">
        <v>240</v>
      </c>
      <c r="D3177" s="3">
        <v>29</v>
      </c>
      <c r="E3177" s="3">
        <v>88</v>
      </c>
      <c r="F3177" s="3" t="s">
        <v>269</v>
      </c>
      <c r="G3177" s="3">
        <v>0</v>
      </c>
      <c r="H3177" s="3">
        <v>0</v>
      </c>
      <c r="J3177" s="4"/>
      <c r="K3177" s="3"/>
      <c r="L3177" s="3"/>
      <c r="M3177" s="3"/>
      <c r="N3177" s="3"/>
    </row>
    <row r="3178" spans="2:14" ht="32.1" customHeight="1" x14ac:dyDescent="0.25">
      <c r="B3178" s="44" t="str">
        <f>_xlfn.CONCAT( VLOOKUP(tbGemLevels[[#This Row],[Name]],tbGems[],MATCH("Prefix",tbGems[#Headers],0),FALSE),".",tbGemLevels[[#This Row],[Level]]," ",tbGemLevels[[#This Row],[Name]])</f>
        <v>6.12.369.30 Sweep</v>
      </c>
      <c r="C3178" s="2" t="s">
        <v>240</v>
      </c>
      <c r="D3178" s="3">
        <v>30</v>
      </c>
      <c r="E3178" s="3">
        <v>90</v>
      </c>
      <c r="F3178" s="3" t="s">
        <v>269</v>
      </c>
      <c r="G3178" s="3">
        <v>0</v>
      </c>
      <c r="H3178" s="3">
        <v>0</v>
      </c>
      <c r="J3178" s="4"/>
      <c r="K3178" s="3"/>
      <c r="L3178" s="3"/>
      <c r="M3178" s="3"/>
      <c r="N3178" s="3"/>
    </row>
    <row r="3179" spans="2:14" ht="32.1" customHeight="1" x14ac:dyDescent="0.25">
      <c r="B3179" s="44" t="str">
        <f>_xlfn.CONCAT( VLOOKUP(tbGemLevels[[#This Row],[Name]],tbGems[],MATCH("Prefix",tbGems[#Headers],0),FALSE),".",tbGemLevels[[#This Row],[Level]]," ",tbGemLevels[[#This Row],[Name]])</f>
        <v>6.12.369.31 Sweep</v>
      </c>
      <c r="C3179" s="2" t="s">
        <v>240</v>
      </c>
      <c r="D3179" s="3">
        <v>31</v>
      </c>
      <c r="E3179" s="3">
        <v>91</v>
      </c>
      <c r="F3179" s="3" t="s">
        <v>269</v>
      </c>
      <c r="G3179" s="3">
        <v>0</v>
      </c>
      <c r="H3179" s="3">
        <v>0</v>
      </c>
      <c r="J3179" s="4"/>
      <c r="K3179" s="3"/>
      <c r="L3179" s="3"/>
      <c r="M3179" s="3"/>
      <c r="N3179" s="3"/>
    </row>
    <row r="3180" spans="2:14" ht="32.1" customHeight="1" x14ac:dyDescent="0.25">
      <c r="B3180" s="44" t="str">
        <f>_xlfn.CONCAT( VLOOKUP(tbGemLevels[[#This Row],[Name]],tbGems[],MATCH("Prefix",tbGems[#Headers],0),FALSE),".",tbGemLevels[[#This Row],[Level]]," ",tbGemLevels[[#This Row],[Name]])</f>
        <v>6.12.369.32 Sweep</v>
      </c>
      <c r="C3180" s="2" t="s">
        <v>240</v>
      </c>
      <c r="D3180" s="3">
        <v>32</v>
      </c>
      <c r="E3180" s="3">
        <v>92</v>
      </c>
      <c r="F3180" s="3" t="s">
        <v>269</v>
      </c>
      <c r="G3180" s="3">
        <v>0</v>
      </c>
      <c r="H3180" s="3">
        <v>0</v>
      </c>
      <c r="J3180" s="4"/>
      <c r="K3180" s="3"/>
      <c r="L3180" s="3"/>
      <c r="M3180" s="3"/>
      <c r="N3180" s="3"/>
    </row>
    <row r="3181" spans="2:14" ht="32.1" customHeight="1" x14ac:dyDescent="0.25">
      <c r="B3181" s="44" t="str">
        <f>_xlfn.CONCAT( VLOOKUP(tbGemLevels[[#This Row],[Name]],tbGems[],MATCH("Prefix",tbGems[#Headers],0),FALSE),".",tbGemLevels[[#This Row],[Level]]," ",tbGemLevels[[#This Row],[Name]])</f>
        <v>6.12.369.33 Sweep</v>
      </c>
      <c r="C3181" s="2" t="s">
        <v>240</v>
      </c>
      <c r="D3181" s="3">
        <v>33</v>
      </c>
      <c r="E3181" s="3">
        <v>93</v>
      </c>
      <c r="F3181" s="3" t="s">
        <v>269</v>
      </c>
      <c r="G3181" s="3">
        <v>0</v>
      </c>
      <c r="H3181" s="3">
        <v>0</v>
      </c>
      <c r="J3181" s="4"/>
      <c r="K3181" s="3"/>
      <c r="L3181" s="3"/>
      <c r="M3181" s="3"/>
      <c r="N3181" s="3"/>
    </row>
    <row r="3182" spans="2:14" ht="32.1" customHeight="1" x14ac:dyDescent="0.25">
      <c r="B3182" s="44" t="str">
        <f>_xlfn.CONCAT( VLOOKUP(tbGemLevels[[#This Row],[Name]],tbGems[],MATCH("Prefix",tbGems[#Headers],0),FALSE),".",tbGemLevels[[#This Row],[Level]]," ",tbGemLevels[[#This Row],[Name]])</f>
        <v>6.12.369.34 Sweep</v>
      </c>
      <c r="C3182" s="2" t="s">
        <v>240</v>
      </c>
      <c r="D3182" s="3">
        <v>34</v>
      </c>
      <c r="E3182" s="3">
        <v>94</v>
      </c>
      <c r="F3182" s="3" t="s">
        <v>269</v>
      </c>
      <c r="G3182" s="3">
        <v>0</v>
      </c>
      <c r="H3182" s="3">
        <v>0</v>
      </c>
      <c r="J3182" s="4"/>
      <c r="K3182" s="3"/>
      <c r="L3182" s="3"/>
      <c r="M3182" s="3"/>
      <c r="N3182" s="3"/>
    </row>
    <row r="3183" spans="2:14" ht="32.1" customHeight="1" x14ac:dyDescent="0.25">
      <c r="B3183" s="44" t="str">
        <f>_xlfn.CONCAT( VLOOKUP(tbGemLevels[[#This Row],[Name]],tbGems[],MATCH("Prefix",tbGems[#Headers],0),FALSE),".",tbGemLevels[[#This Row],[Level]]," ",tbGemLevels[[#This Row],[Name]])</f>
        <v>6.12.369.35 Sweep</v>
      </c>
      <c r="C3183" s="2" t="s">
        <v>240</v>
      </c>
      <c r="D3183" s="3">
        <v>35</v>
      </c>
      <c r="E3183" s="3">
        <v>95</v>
      </c>
      <c r="F3183" s="3" t="s">
        <v>269</v>
      </c>
      <c r="G3183" s="3">
        <v>0</v>
      </c>
      <c r="H3183" s="3">
        <v>0</v>
      </c>
      <c r="J3183" s="4"/>
      <c r="K3183" s="3"/>
      <c r="L3183" s="3"/>
      <c r="M3183" s="3"/>
      <c r="N3183" s="3"/>
    </row>
    <row r="3184" spans="2:14" ht="32.1" customHeight="1" x14ac:dyDescent="0.25">
      <c r="B3184" s="44" t="str">
        <f>_xlfn.CONCAT( VLOOKUP(tbGemLevels[[#This Row],[Name]],tbGems[],MATCH("Prefix",tbGems[#Headers],0),FALSE),".",tbGemLevels[[#This Row],[Level]]," ",tbGemLevels[[#This Row],[Name]])</f>
        <v>6.12.369.36 Sweep</v>
      </c>
      <c r="C3184" s="2" t="s">
        <v>240</v>
      </c>
      <c r="D3184" s="3">
        <v>36</v>
      </c>
      <c r="E3184" s="3">
        <v>96</v>
      </c>
      <c r="F3184" s="3" t="s">
        <v>269</v>
      </c>
      <c r="G3184" s="3">
        <v>0</v>
      </c>
      <c r="H3184" s="3">
        <v>0</v>
      </c>
      <c r="J3184" s="4"/>
      <c r="K3184" s="3"/>
      <c r="L3184" s="3"/>
      <c r="M3184" s="3"/>
      <c r="N3184" s="3"/>
    </row>
    <row r="3185" spans="2:14" ht="32.1" customHeight="1" x14ac:dyDescent="0.25">
      <c r="B3185" s="44" t="str">
        <f>_xlfn.CONCAT( VLOOKUP(tbGemLevels[[#This Row],[Name]],tbGems[],MATCH("Prefix",tbGems[#Headers],0),FALSE),".",tbGemLevels[[#This Row],[Level]]," ",tbGemLevels[[#This Row],[Name]])</f>
        <v>6.12.369.37 Sweep</v>
      </c>
      <c r="C3185" s="2" t="s">
        <v>240</v>
      </c>
      <c r="D3185" s="3">
        <v>37</v>
      </c>
      <c r="E3185" s="3">
        <v>97</v>
      </c>
      <c r="F3185" s="3" t="s">
        <v>269</v>
      </c>
      <c r="G3185" s="3">
        <v>0</v>
      </c>
      <c r="H3185" s="3">
        <v>0</v>
      </c>
      <c r="J3185" s="4"/>
      <c r="K3185" s="3"/>
      <c r="L3185" s="3"/>
      <c r="M3185" s="3"/>
      <c r="N3185" s="3"/>
    </row>
    <row r="3186" spans="2:14" ht="32.1" customHeight="1" x14ac:dyDescent="0.25">
      <c r="B3186" s="44" t="str">
        <f>_xlfn.CONCAT( VLOOKUP(tbGemLevels[[#This Row],[Name]],tbGems[],MATCH("Prefix",tbGems[#Headers],0),FALSE),".",tbGemLevels[[#This Row],[Level]]," ",tbGemLevels[[#This Row],[Name]])</f>
        <v>6.12.369.38 Sweep</v>
      </c>
      <c r="C3186" s="2" t="s">
        <v>240</v>
      </c>
      <c r="D3186" s="3">
        <v>38</v>
      </c>
      <c r="E3186" s="3">
        <v>98</v>
      </c>
      <c r="F3186" s="3" t="s">
        <v>269</v>
      </c>
      <c r="G3186" s="3">
        <v>0</v>
      </c>
      <c r="H3186" s="3">
        <v>0</v>
      </c>
      <c r="J3186" s="4"/>
      <c r="K3186" s="3"/>
      <c r="L3186" s="3"/>
      <c r="M3186" s="3"/>
      <c r="N3186" s="3"/>
    </row>
    <row r="3187" spans="2:14" ht="32.1" customHeight="1" x14ac:dyDescent="0.25">
      <c r="B3187" s="44" t="str">
        <f>_xlfn.CONCAT( VLOOKUP(tbGemLevels[[#This Row],[Name]],tbGems[],MATCH("Prefix",tbGems[#Headers],0),FALSE),".",tbGemLevels[[#This Row],[Level]]," ",tbGemLevels[[#This Row],[Name]])</f>
        <v>6.12.369.39 Sweep</v>
      </c>
      <c r="C3187" s="2" t="s">
        <v>240</v>
      </c>
      <c r="D3187" s="3">
        <v>39</v>
      </c>
      <c r="E3187" s="3">
        <v>99</v>
      </c>
      <c r="F3187" s="3" t="s">
        <v>269</v>
      </c>
      <c r="G3187" s="3">
        <v>0</v>
      </c>
      <c r="H3187" s="3">
        <v>0</v>
      </c>
      <c r="J3187" s="4"/>
      <c r="K3187" s="3"/>
      <c r="L3187" s="3"/>
      <c r="M3187" s="3"/>
      <c r="N3187" s="3"/>
    </row>
    <row r="3188" spans="2:14" ht="32.1" customHeight="1" x14ac:dyDescent="0.25">
      <c r="B3188" s="44" t="str">
        <f>_xlfn.CONCAT( VLOOKUP(tbGemLevels[[#This Row],[Name]],tbGems[],MATCH("Prefix",tbGems[#Headers],0),FALSE),".",tbGemLevels[[#This Row],[Level]]," ",tbGemLevels[[#This Row],[Name]])</f>
        <v>6.12.369.40 Sweep</v>
      </c>
      <c r="C3188" s="2" t="s">
        <v>240</v>
      </c>
      <c r="D3188" s="3">
        <v>40</v>
      </c>
      <c r="E3188" s="3">
        <v>100</v>
      </c>
      <c r="F3188" s="3" t="s">
        <v>269</v>
      </c>
      <c r="G3188" s="3">
        <v>0</v>
      </c>
      <c r="H3188" s="3">
        <v>0</v>
      </c>
      <c r="J3188" s="4"/>
      <c r="K3188" s="3"/>
      <c r="L3188" s="3"/>
      <c r="M3188" s="3"/>
      <c r="N3188" s="3"/>
    </row>
    <row r="3189" spans="2:14" ht="32.1" customHeight="1" x14ac:dyDescent="0.25">
      <c r="B3189" s="44" t="str">
        <f>_xlfn.CONCAT( VLOOKUP(tbGemLevels[[#This Row],[Name]],tbGems[],MATCH("Prefix",tbGems[#Headers],0),FALSE),".",tbGemLevels[[#This Row],[Level]]," ",tbGemLevels[[#This Row],[Name]])</f>
        <v>6.12.396.1 Vulnerability</v>
      </c>
      <c r="C3189" s="2" t="s">
        <v>233</v>
      </c>
      <c r="D3189" s="3">
        <v>1</v>
      </c>
      <c r="E3189" s="3">
        <v>24</v>
      </c>
      <c r="F3189" s="3">
        <v>37</v>
      </c>
      <c r="G3189" s="3">
        <v>0</v>
      </c>
      <c r="H3189" s="3">
        <v>25</v>
      </c>
      <c r="J3189" s="20"/>
      <c r="K3189" s="3"/>
      <c r="L3189" s="3"/>
      <c r="M3189" s="3"/>
      <c r="N3189" s="3"/>
    </row>
    <row r="3190" spans="2:14" ht="32.1" customHeight="1" x14ac:dyDescent="0.25">
      <c r="B3190" s="44" t="str">
        <f>_xlfn.CONCAT( VLOOKUP(tbGemLevels[[#This Row],[Name]],tbGems[],MATCH("Prefix",tbGems[#Headers],0),FALSE),".",tbGemLevels[[#This Row],[Level]]," ",tbGemLevels[[#This Row],[Name]])</f>
        <v>6.12.396.2 Vulnerability</v>
      </c>
      <c r="C3190" s="2" t="s">
        <v>233</v>
      </c>
      <c r="D3190" s="3">
        <v>2</v>
      </c>
      <c r="E3190" s="3">
        <v>27</v>
      </c>
      <c r="F3190" s="3">
        <v>41</v>
      </c>
      <c r="G3190" s="3">
        <v>0</v>
      </c>
      <c r="H3190" s="3">
        <v>28</v>
      </c>
      <c r="J3190" s="20"/>
      <c r="K3190" s="3"/>
      <c r="L3190" s="42"/>
      <c r="M3190" s="42"/>
      <c r="N3190" s="3"/>
    </row>
    <row r="3191" spans="2:14" ht="32.1" customHeight="1" x14ac:dyDescent="0.25">
      <c r="B3191" s="44" t="str">
        <f>_xlfn.CONCAT( VLOOKUP(tbGemLevels[[#This Row],[Name]],tbGems[],MATCH("Prefix",tbGems[#Headers],0),FALSE),".",tbGemLevels[[#This Row],[Level]]," ",tbGemLevels[[#This Row],[Name]])</f>
        <v>6.12.396.3 Vulnerability</v>
      </c>
      <c r="C3191" s="2" t="s">
        <v>233</v>
      </c>
      <c r="D3191" s="3">
        <v>3</v>
      </c>
      <c r="E3191" s="3">
        <v>30</v>
      </c>
      <c r="F3191" s="3">
        <v>45</v>
      </c>
      <c r="G3191" s="3">
        <v>0</v>
      </c>
      <c r="H3191" s="3">
        <v>31</v>
      </c>
      <c r="J3191" s="20"/>
      <c r="K3191" s="3"/>
      <c r="L3191" s="42"/>
      <c r="M3191" s="42"/>
      <c r="N3191" s="3"/>
    </row>
    <row r="3192" spans="2:14" ht="32.1" customHeight="1" x14ac:dyDescent="0.25">
      <c r="B3192" s="44" t="str">
        <f>_xlfn.CONCAT( VLOOKUP(tbGemLevels[[#This Row],[Name]],tbGems[],MATCH("Prefix",tbGems[#Headers],0),FALSE),".",tbGemLevels[[#This Row],[Level]]," ",tbGemLevels[[#This Row],[Name]])</f>
        <v>6.12.396.4 Vulnerability</v>
      </c>
      <c r="C3192" s="2" t="s">
        <v>233</v>
      </c>
      <c r="D3192" s="3">
        <v>4</v>
      </c>
      <c r="E3192" s="3">
        <v>33</v>
      </c>
      <c r="F3192" s="3">
        <v>49</v>
      </c>
      <c r="G3192" s="3">
        <v>0</v>
      </c>
      <c r="H3192" s="3">
        <v>34</v>
      </c>
      <c r="J3192" s="20"/>
      <c r="K3192" s="3"/>
      <c r="L3192" s="42"/>
      <c r="M3192" s="42"/>
      <c r="N3192" s="3"/>
    </row>
    <row r="3193" spans="2:14" ht="32.1" customHeight="1" x14ac:dyDescent="0.25">
      <c r="B3193" s="44" t="str">
        <f>_xlfn.CONCAT( VLOOKUP(tbGemLevels[[#This Row],[Name]],tbGems[],MATCH("Prefix",tbGems[#Headers],0),FALSE),".",tbGemLevels[[#This Row],[Level]]," ",tbGemLevels[[#This Row],[Name]])</f>
        <v>6.12.396.5 Vulnerability</v>
      </c>
      <c r="C3193" s="2" t="s">
        <v>233</v>
      </c>
      <c r="D3193" s="3">
        <v>5</v>
      </c>
      <c r="E3193" s="3">
        <v>36</v>
      </c>
      <c r="F3193" s="3">
        <v>52</v>
      </c>
      <c r="G3193" s="3">
        <v>0</v>
      </c>
      <c r="H3193" s="3">
        <v>36</v>
      </c>
      <c r="J3193" s="20"/>
      <c r="K3193" s="3"/>
      <c r="L3193" s="42"/>
      <c r="M3193" s="42"/>
      <c r="N3193" s="3"/>
    </row>
    <row r="3194" spans="2:14" ht="32.1" customHeight="1" x14ac:dyDescent="0.25">
      <c r="B3194" s="44" t="str">
        <f>_xlfn.CONCAT( VLOOKUP(tbGemLevels[[#This Row],[Name]],tbGems[],MATCH("Prefix",tbGems[#Headers],0),FALSE),".",tbGemLevels[[#This Row],[Level]]," ",tbGemLevels[[#This Row],[Name]])</f>
        <v>6.12.396.6 Vulnerability</v>
      </c>
      <c r="C3194" s="2" t="s">
        <v>233</v>
      </c>
      <c r="D3194" s="3">
        <v>6</v>
      </c>
      <c r="E3194" s="3">
        <v>39</v>
      </c>
      <c r="F3194" s="3">
        <v>56</v>
      </c>
      <c r="G3194" s="3">
        <v>0</v>
      </c>
      <c r="H3194" s="3">
        <v>39</v>
      </c>
      <c r="J3194" s="20"/>
      <c r="K3194" s="3"/>
      <c r="L3194" s="42"/>
      <c r="M3194" s="42"/>
      <c r="N3194" s="3"/>
    </row>
    <row r="3195" spans="2:14" ht="32.1" customHeight="1" x14ac:dyDescent="0.25">
      <c r="B3195" s="44" t="str">
        <f>_xlfn.CONCAT( VLOOKUP(tbGemLevels[[#This Row],[Name]],tbGems[],MATCH("Prefix",tbGems[#Headers],0),FALSE),".",tbGemLevels[[#This Row],[Level]]," ",tbGemLevels[[#This Row],[Name]])</f>
        <v>6.12.396.7 Vulnerability</v>
      </c>
      <c r="C3195" s="2" t="s">
        <v>233</v>
      </c>
      <c r="D3195" s="3">
        <v>7</v>
      </c>
      <c r="E3195" s="3">
        <v>42</v>
      </c>
      <c r="F3195" s="3">
        <v>60</v>
      </c>
      <c r="G3195" s="3">
        <v>0</v>
      </c>
      <c r="H3195" s="3">
        <v>42</v>
      </c>
      <c r="J3195" s="20"/>
      <c r="K3195" s="3"/>
      <c r="L3195" s="42"/>
      <c r="M3195" s="42"/>
      <c r="N3195" s="3"/>
    </row>
    <row r="3196" spans="2:14" ht="32.1" customHeight="1" x14ac:dyDescent="0.25">
      <c r="B3196" s="44" t="str">
        <f>_xlfn.CONCAT( VLOOKUP(tbGemLevels[[#This Row],[Name]],tbGems[],MATCH("Prefix",tbGems[#Headers],0),FALSE),".",tbGemLevels[[#This Row],[Level]]," ",tbGemLevels[[#This Row],[Name]])</f>
        <v>6.12.396.8 Vulnerability</v>
      </c>
      <c r="C3196" s="2" t="s">
        <v>233</v>
      </c>
      <c r="D3196" s="3">
        <v>8</v>
      </c>
      <c r="E3196" s="3">
        <v>45</v>
      </c>
      <c r="F3196" s="3">
        <v>64</v>
      </c>
      <c r="G3196" s="3">
        <v>0</v>
      </c>
      <c r="H3196" s="3">
        <v>45</v>
      </c>
      <c r="J3196" s="20"/>
      <c r="K3196" s="3"/>
      <c r="L3196" s="42"/>
      <c r="M3196" s="42"/>
      <c r="N3196" s="3"/>
    </row>
    <row r="3197" spans="2:14" ht="32.1" customHeight="1" x14ac:dyDescent="0.25">
      <c r="B3197" s="44" t="str">
        <f>_xlfn.CONCAT( VLOOKUP(tbGemLevels[[#This Row],[Name]],tbGems[],MATCH("Prefix",tbGems[#Headers],0),FALSE),".",tbGemLevels[[#This Row],[Level]]," ",tbGemLevels[[#This Row],[Name]])</f>
        <v>6.12.396.9 Vulnerability</v>
      </c>
      <c r="C3197" s="2" t="s">
        <v>233</v>
      </c>
      <c r="D3197" s="3">
        <v>9</v>
      </c>
      <c r="E3197" s="3">
        <v>48</v>
      </c>
      <c r="F3197" s="3">
        <v>68</v>
      </c>
      <c r="G3197" s="3">
        <v>0</v>
      </c>
      <c r="H3197" s="3">
        <v>48</v>
      </c>
      <c r="J3197" s="20"/>
      <c r="K3197" s="3"/>
      <c r="L3197" s="42"/>
      <c r="M3197" s="42"/>
      <c r="N3197" s="3"/>
    </row>
    <row r="3198" spans="2:14" ht="32.1" customHeight="1" x14ac:dyDescent="0.25">
      <c r="B3198" s="44" t="str">
        <f>_xlfn.CONCAT( VLOOKUP(tbGemLevels[[#This Row],[Name]],tbGems[],MATCH("Prefix",tbGems[#Headers],0),FALSE),".",tbGemLevels[[#This Row],[Level]]," ",tbGemLevels[[#This Row],[Name]])</f>
        <v>6.12.396.10 Vulnerability</v>
      </c>
      <c r="C3198" s="2" t="s">
        <v>233</v>
      </c>
      <c r="D3198" s="3">
        <v>10</v>
      </c>
      <c r="E3198" s="3">
        <v>50</v>
      </c>
      <c r="F3198" s="3">
        <v>71</v>
      </c>
      <c r="G3198" s="3">
        <v>0</v>
      </c>
      <c r="H3198" s="3">
        <v>49</v>
      </c>
      <c r="J3198" s="20"/>
      <c r="K3198" s="3"/>
      <c r="L3198" s="42"/>
      <c r="M3198" s="42"/>
      <c r="N3198" s="3"/>
    </row>
    <row r="3199" spans="2:14" ht="32.1" customHeight="1" x14ac:dyDescent="0.25">
      <c r="B3199" s="44" t="str">
        <f>_xlfn.CONCAT( VLOOKUP(tbGemLevels[[#This Row],[Name]],tbGems[],MATCH("Prefix",tbGems[#Headers],0),FALSE),".",tbGemLevels[[#This Row],[Level]]," ",tbGemLevels[[#This Row],[Name]])</f>
        <v>6.12.396.11 Vulnerability</v>
      </c>
      <c r="C3199" s="2" t="s">
        <v>233</v>
      </c>
      <c r="D3199" s="3">
        <v>11</v>
      </c>
      <c r="E3199" s="3">
        <v>52</v>
      </c>
      <c r="F3199" s="3">
        <v>74</v>
      </c>
      <c r="G3199" s="3">
        <v>0</v>
      </c>
      <c r="H3199" s="3">
        <v>51</v>
      </c>
      <c r="J3199" s="20"/>
      <c r="K3199" s="3"/>
      <c r="L3199" s="42"/>
      <c r="M3199" s="42"/>
      <c r="N3199" s="3"/>
    </row>
    <row r="3200" spans="2:14" ht="32.1" customHeight="1" x14ac:dyDescent="0.25">
      <c r="B3200" s="44" t="str">
        <f>_xlfn.CONCAT( VLOOKUP(tbGemLevels[[#This Row],[Name]],tbGems[],MATCH("Prefix",tbGems[#Headers],0),FALSE),".",tbGemLevels[[#This Row],[Level]]," ",tbGemLevels[[#This Row],[Name]])</f>
        <v>6.12.396.12 Vulnerability</v>
      </c>
      <c r="C3200" s="2" t="s">
        <v>233</v>
      </c>
      <c r="D3200" s="3">
        <v>12</v>
      </c>
      <c r="E3200" s="3">
        <v>54</v>
      </c>
      <c r="F3200" s="3">
        <v>76</v>
      </c>
      <c r="G3200" s="3">
        <v>0</v>
      </c>
      <c r="H3200" s="3">
        <v>53</v>
      </c>
      <c r="J3200" s="20"/>
      <c r="K3200" s="3"/>
      <c r="L3200" s="42"/>
      <c r="M3200" s="42"/>
      <c r="N3200" s="3"/>
    </row>
    <row r="3201" spans="2:14" ht="32.1" customHeight="1" x14ac:dyDescent="0.25">
      <c r="B3201" s="44" t="str">
        <f>_xlfn.CONCAT( VLOOKUP(tbGemLevels[[#This Row],[Name]],tbGems[],MATCH("Prefix",tbGems[#Headers],0),FALSE),".",tbGemLevels[[#This Row],[Level]]," ",tbGemLevels[[#This Row],[Name]])</f>
        <v>6.12.396.13 Vulnerability</v>
      </c>
      <c r="C3201" s="2" t="s">
        <v>233</v>
      </c>
      <c r="D3201" s="3">
        <v>13</v>
      </c>
      <c r="E3201" s="3">
        <v>56</v>
      </c>
      <c r="F3201" s="3">
        <v>79</v>
      </c>
      <c r="G3201" s="3">
        <v>0</v>
      </c>
      <c r="H3201" s="3">
        <v>55</v>
      </c>
      <c r="J3201" s="20"/>
      <c r="K3201" s="3"/>
      <c r="L3201" s="42"/>
      <c r="M3201" s="42"/>
      <c r="N3201" s="3"/>
    </row>
    <row r="3202" spans="2:14" ht="32.1" customHeight="1" x14ac:dyDescent="0.25">
      <c r="B3202" s="44" t="str">
        <f>_xlfn.CONCAT( VLOOKUP(tbGemLevels[[#This Row],[Name]],tbGems[],MATCH("Prefix",tbGems[#Headers],0),FALSE),".",tbGemLevels[[#This Row],[Level]]," ",tbGemLevels[[#This Row],[Name]])</f>
        <v>6.12.396.14 Vulnerability</v>
      </c>
      <c r="C3202" s="2" t="s">
        <v>233</v>
      </c>
      <c r="D3202" s="3">
        <v>14</v>
      </c>
      <c r="E3202" s="3">
        <v>58</v>
      </c>
      <c r="F3202" s="3">
        <v>82</v>
      </c>
      <c r="G3202" s="3">
        <v>0</v>
      </c>
      <c r="H3202" s="3">
        <v>57</v>
      </c>
      <c r="J3202" s="20"/>
      <c r="K3202" s="3"/>
      <c r="L3202" s="42"/>
      <c r="M3202" s="42"/>
      <c r="N3202" s="3"/>
    </row>
    <row r="3203" spans="2:14" ht="32.1" customHeight="1" x14ac:dyDescent="0.25">
      <c r="B3203" s="44" t="str">
        <f>_xlfn.CONCAT( VLOOKUP(tbGemLevels[[#This Row],[Name]],tbGems[],MATCH("Prefix",tbGems[#Headers],0),FALSE),".",tbGemLevels[[#This Row],[Level]]," ",tbGemLevels[[#This Row],[Name]])</f>
        <v>6.12.396.15 Vulnerability</v>
      </c>
      <c r="C3203" s="2" t="s">
        <v>233</v>
      </c>
      <c r="D3203" s="3">
        <v>15</v>
      </c>
      <c r="E3203" s="3">
        <v>60</v>
      </c>
      <c r="F3203" s="3">
        <v>84</v>
      </c>
      <c r="G3203" s="3">
        <v>0</v>
      </c>
      <c r="H3203" s="3">
        <v>59</v>
      </c>
      <c r="J3203" s="20"/>
      <c r="K3203" s="3"/>
      <c r="L3203" s="42"/>
      <c r="M3203" s="42"/>
      <c r="N3203" s="3"/>
    </row>
    <row r="3204" spans="2:14" ht="32.1" customHeight="1" x14ac:dyDescent="0.25">
      <c r="B3204" s="44" t="str">
        <f>_xlfn.CONCAT( VLOOKUP(tbGemLevels[[#This Row],[Name]],tbGems[],MATCH("Prefix",tbGems[#Headers],0),FALSE),".",tbGemLevels[[#This Row],[Level]]," ",tbGemLevels[[#This Row],[Name]])</f>
        <v>6.12.396.16 Vulnerability</v>
      </c>
      <c r="C3204" s="2" t="s">
        <v>233</v>
      </c>
      <c r="D3204" s="3">
        <v>16</v>
      </c>
      <c r="E3204" s="3">
        <v>62</v>
      </c>
      <c r="F3204" s="3">
        <v>87</v>
      </c>
      <c r="G3204" s="3">
        <v>0</v>
      </c>
      <c r="H3204" s="3">
        <v>60</v>
      </c>
      <c r="J3204" s="20"/>
      <c r="K3204" s="3"/>
      <c r="L3204" s="42"/>
      <c r="M3204" s="42"/>
      <c r="N3204" s="3"/>
    </row>
    <row r="3205" spans="2:14" ht="32.1" customHeight="1" x14ac:dyDescent="0.25">
      <c r="B3205" s="44" t="str">
        <f>_xlfn.CONCAT( VLOOKUP(tbGemLevels[[#This Row],[Name]],tbGems[],MATCH("Prefix",tbGems[#Headers],0),FALSE),".",tbGemLevels[[#This Row],[Level]]," ",tbGemLevels[[#This Row],[Name]])</f>
        <v>6.12.396.17 Vulnerability</v>
      </c>
      <c r="C3205" s="2" t="s">
        <v>233</v>
      </c>
      <c r="D3205" s="3">
        <v>17</v>
      </c>
      <c r="E3205" s="3">
        <v>64</v>
      </c>
      <c r="F3205" s="3">
        <v>90</v>
      </c>
      <c r="G3205" s="3">
        <v>0</v>
      </c>
      <c r="H3205" s="3">
        <v>62</v>
      </c>
      <c r="J3205" s="20"/>
      <c r="K3205" s="3"/>
      <c r="L3205" s="42"/>
      <c r="M3205" s="42"/>
      <c r="N3205" s="3"/>
    </row>
    <row r="3206" spans="2:14" ht="32.1" customHeight="1" x14ac:dyDescent="0.25">
      <c r="B3206" s="44" t="str">
        <f>_xlfn.CONCAT( VLOOKUP(tbGemLevels[[#This Row],[Name]],tbGems[],MATCH("Prefix",tbGems[#Headers],0),FALSE),".",tbGemLevels[[#This Row],[Level]]," ",tbGemLevels[[#This Row],[Name]])</f>
        <v>6.12.396.18 Vulnerability</v>
      </c>
      <c r="C3206" s="2" t="s">
        <v>233</v>
      </c>
      <c r="D3206" s="3">
        <v>18</v>
      </c>
      <c r="E3206" s="3">
        <v>66</v>
      </c>
      <c r="F3206" s="3">
        <v>92</v>
      </c>
      <c r="G3206" s="3">
        <v>0</v>
      </c>
      <c r="H3206" s="3">
        <v>64</v>
      </c>
      <c r="J3206" s="20"/>
      <c r="K3206" s="3"/>
      <c r="L3206" s="42"/>
      <c r="M3206" s="42"/>
      <c r="N3206" s="3"/>
    </row>
    <row r="3207" spans="2:14" ht="32.1" customHeight="1" x14ac:dyDescent="0.25">
      <c r="B3207" s="44" t="str">
        <f>_xlfn.CONCAT( VLOOKUP(tbGemLevels[[#This Row],[Name]],tbGems[],MATCH("Prefix",tbGems[#Headers],0),FALSE),".",tbGemLevels[[#This Row],[Level]]," ",tbGemLevels[[#This Row],[Name]])</f>
        <v>6.12.396.19 Vulnerability</v>
      </c>
      <c r="C3207" s="2" t="s">
        <v>233</v>
      </c>
      <c r="D3207" s="3">
        <v>19</v>
      </c>
      <c r="E3207" s="3">
        <v>68</v>
      </c>
      <c r="F3207" s="3">
        <v>95</v>
      </c>
      <c r="G3207" s="3">
        <v>0</v>
      </c>
      <c r="H3207" s="3">
        <v>66</v>
      </c>
      <c r="J3207" s="20"/>
      <c r="K3207" s="3"/>
      <c r="L3207" s="42"/>
      <c r="M3207" s="42"/>
      <c r="N3207" s="3"/>
    </row>
    <row r="3208" spans="2:14" ht="32.1" customHeight="1" x14ac:dyDescent="0.25">
      <c r="B3208" s="44" t="str">
        <f>_xlfn.CONCAT( VLOOKUP(tbGemLevels[[#This Row],[Name]],tbGems[],MATCH("Prefix",tbGems[#Headers],0),FALSE),".",tbGemLevels[[#This Row],[Level]]," ",tbGemLevels[[#This Row],[Name]])</f>
        <v>6.12.396.20 Vulnerability</v>
      </c>
      <c r="C3208" s="2" t="s">
        <v>233</v>
      </c>
      <c r="D3208" s="3">
        <v>20</v>
      </c>
      <c r="E3208" s="3">
        <v>70</v>
      </c>
      <c r="F3208" s="3">
        <v>98</v>
      </c>
      <c r="G3208" s="3">
        <v>0</v>
      </c>
      <c r="H3208" s="3">
        <v>68</v>
      </c>
      <c r="J3208" s="20"/>
      <c r="K3208" s="3"/>
      <c r="L3208" s="42"/>
      <c r="M3208" s="42"/>
      <c r="N3208" s="3"/>
    </row>
    <row r="3209" spans="2:14" ht="32.1" customHeight="1" x14ac:dyDescent="0.25">
      <c r="B3209" s="44" t="str">
        <f>_xlfn.CONCAT( VLOOKUP(tbGemLevels[[#This Row],[Name]],tbGems[],MATCH("Prefix",tbGems[#Headers],0),FALSE),".",tbGemLevels[[#This Row],[Level]]," ",tbGemLevels[[#This Row],[Name]])</f>
        <v>6.12.396.21 Vulnerability</v>
      </c>
      <c r="C3209" s="2" t="s">
        <v>233</v>
      </c>
      <c r="D3209" s="3">
        <v>21</v>
      </c>
      <c r="E3209" s="3">
        <v>72</v>
      </c>
      <c r="F3209" s="3">
        <v>100</v>
      </c>
      <c r="G3209" s="3">
        <v>0</v>
      </c>
      <c r="H3209" s="3">
        <v>70</v>
      </c>
      <c r="J3209" s="20"/>
      <c r="K3209" s="3"/>
      <c r="L3209" s="3"/>
      <c r="M3209" s="3"/>
      <c r="N3209" s="3"/>
    </row>
    <row r="3210" spans="2:14" ht="32.1" customHeight="1" x14ac:dyDescent="0.25">
      <c r="B3210" s="44" t="str">
        <f>_xlfn.CONCAT( VLOOKUP(tbGemLevels[[#This Row],[Name]],tbGems[],MATCH("Prefix",tbGems[#Headers],0),FALSE),".",tbGemLevels[[#This Row],[Level]]," ",tbGemLevels[[#This Row],[Name]])</f>
        <v>6.12.396.22 Vulnerability</v>
      </c>
      <c r="C3210" s="2" t="s">
        <v>233</v>
      </c>
      <c r="D3210" s="3">
        <v>22</v>
      </c>
      <c r="E3210" s="3">
        <v>74</v>
      </c>
      <c r="F3210" s="3" t="s">
        <v>269</v>
      </c>
      <c r="G3210" s="3">
        <v>0</v>
      </c>
      <c r="H3210" s="3" t="s">
        <v>269</v>
      </c>
      <c r="J3210" s="20"/>
      <c r="K3210" s="3"/>
      <c r="L3210" s="3"/>
      <c r="M3210" s="3"/>
      <c r="N3210" s="3"/>
    </row>
    <row r="3211" spans="2:14" ht="32.1" customHeight="1" x14ac:dyDescent="0.25">
      <c r="B3211" s="44" t="str">
        <f>_xlfn.CONCAT( VLOOKUP(tbGemLevels[[#This Row],[Name]],tbGems[],MATCH("Prefix",tbGems[#Headers],0),FALSE),".",tbGemLevels[[#This Row],[Level]]," ",tbGemLevels[[#This Row],[Name]])</f>
        <v>6.12.396.23 Vulnerability</v>
      </c>
      <c r="C3211" s="2" t="s">
        <v>233</v>
      </c>
      <c r="D3211" s="3">
        <v>23</v>
      </c>
      <c r="E3211" s="3">
        <v>76</v>
      </c>
      <c r="F3211" s="3" t="s">
        <v>269</v>
      </c>
      <c r="G3211" s="3">
        <v>0</v>
      </c>
      <c r="H3211" s="3" t="s">
        <v>269</v>
      </c>
      <c r="J3211" s="20"/>
      <c r="K3211" s="3"/>
      <c r="L3211" s="3"/>
      <c r="M3211" s="3"/>
      <c r="N3211" s="3"/>
    </row>
    <row r="3212" spans="2:14" ht="32.1" customHeight="1" x14ac:dyDescent="0.25">
      <c r="B3212" s="44" t="str">
        <f>_xlfn.CONCAT( VLOOKUP(tbGemLevels[[#This Row],[Name]],tbGems[],MATCH("Prefix",tbGems[#Headers],0),FALSE),".",tbGemLevels[[#This Row],[Level]]," ",tbGemLevels[[#This Row],[Name]])</f>
        <v>6.12.396.24 Vulnerability</v>
      </c>
      <c r="C3212" s="2" t="s">
        <v>233</v>
      </c>
      <c r="D3212" s="3">
        <v>24</v>
      </c>
      <c r="E3212" s="3">
        <v>78</v>
      </c>
      <c r="F3212" s="3" t="s">
        <v>269</v>
      </c>
      <c r="G3212" s="3">
        <v>0</v>
      </c>
      <c r="H3212" s="3" t="s">
        <v>269</v>
      </c>
      <c r="J3212" s="20"/>
      <c r="K3212" s="3"/>
      <c r="L3212" s="3"/>
      <c r="M3212" s="3"/>
      <c r="N3212" s="3"/>
    </row>
    <row r="3213" spans="2:14" ht="32.1" customHeight="1" x14ac:dyDescent="0.25">
      <c r="B3213" s="44" t="str">
        <f>_xlfn.CONCAT( VLOOKUP(tbGemLevels[[#This Row],[Name]],tbGems[],MATCH("Prefix",tbGems[#Headers],0),FALSE),".",tbGemLevels[[#This Row],[Level]]," ",tbGemLevels[[#This Row],[Name]])</f>
        <v>6.12.396.25 Vulnerability</v>
      </c>
      <c r="C3213" s="2" t="s">
        <v>233</v>
      </c>
      <c r="D3213" s="3">
        <v>25</v>
      </c>
      <c r="E3213" s="3">
        <v>80</v>
      </c>
      <c r="F3213" s="3" t="s">
        <v>269</v>
      </c>
      <c r="G3213" s="3">
        <v>0</v>
      </c>
      <c r="H3213" s="3" t="s">
        <v>269</v>
      </c>
      <c r="J3213" s="20"/>
      <c r="K3213" s="3"/>
      <c r="L3213" s="3"/>
      <c r="M3213" s="3"/>
      <c r="N3213" s="3"/>
    </row>
    <row r="3214" spans="2:14" ht="32.1" customHeight="1" x14ac:dyDescent="0.25">
      <c r="B3214" s="44" t="str">
        <f>_xlfn.CONCAT( VLOOKUP(tbGemLevels[[#This Row],[Name]],tbGems[],MATCH("Prefix",tbGems[#Headers],0),FALSE),".",tbGemLevels[[#This Row],[Level]]," ",tbGemLevels[[#This Row],[Name]])</f>
        <v>6.12.396.26 Vulnerability</v>
      </c>
      <c r="C3214" s="2" t="s">
        <v>233</v>
      </c>
      <c r="D3214" s="3">
        <v>26</v>
      </c>
      <c r="E3214" s="3">
        <v>82</v>
      </c>
      <c r="F3214" s="3" t="s">
        <v>269</v>
      </c>
      <c r="G3214" s="3">
        <v>0</v>
      </c>
      <c r="H3214" s="3" t="s">
        <v>269</v>
      </c>
      <c r="J3214" s="20"/>
      <c r="K3214" s="3"/>
      <c r="L3214" s="3"/>
      <c r="M3214" s="3"/>
      <c r="N3214" s="3"/>
    </row>
    <row r="3215" spans="2:14" ht="32.1" customHeight="1" x14ac:dyDescent="0.25">
      <c r="B3215" s="44" t="str">
        <f>_xlfn.CONCAT( VLOOKUP(tbGemLevels[[#This Row],[Name]],tbGems[],MATCH("Prefix",tbGems[#Headers],0),FALSE),".",tbGemLevels[[#This Row],[Level]]," ",tbGemLevels[[#This Row],[Name]])</f>
        <v>6.12.396.27 Vulnerability</v>
      </c>
      <c r="C3215" s="2" t="s">
        <v>233</v>
      </c>
      <c r="D3215" s="3">
        <v>27</v>
      </c>
      <c r="E3215" s="3">
        <v>84</v>
      </c>
      <c r="F3215" s="3" t="s">
        <v>269</v>
      </c>
      <c r="G3215" s="3">
        <v>0</v>
      </c>
      <c r="H3215" s="3" t="s">
        <v>269</v>
      </c>
      <c r="J3215" s="20"/>
      <c r="K3215" s="3"/>
      <c r="L3215" s="3"/>
      <c r="M3215" s="3"/>
      <c r="N3215" s="3"/>
    </row>
    <row r="3216" spans="2:14" ht="32.1" customHeight="1" x14ac:dyDescent="0.25">
      <c r="B3216" s="44" t="str">
        <f>_xlfn.CONCAT( VLOOKUP(tbGemLevels[[#This Row],[Name]],tbGems[],MATCH("Prefix",tbGems[#Headers],0),FALSE),".",tbGemLevels[[#This Row],[Level]]," ",tbGemLevels[[#This Row],[Name]])</f>
        <v>6.12.396.28 Vulnerability</v>
      </c>
      <c r="C3216" s="2" t="s">
        <v>233</v>
      </c>
      <c r="D3216" s="3">
        <v>28</v>
      </c>
      <c r="E3216" s="3">
        <v>86</v>
      </c>
      <c r="F3216" s="3" t="s">
        <v>269</v>
      </c>
      <c r="G3216" s="3">
        <v>0</v>
      </c>
      <c r="H3216" s="3" t="s">
        <v>269</v>
      </c>
      <c r="J3216" s="20"/>
      <c r="K3216" s="3"/>
      <c r="L3216" s="3"/>
      <c r="M3216" s="3"/>
      <c r="N3216" s="3"/>
    </row>
    <row r="3217" spans="2:14" ht="32.1" customHeight="1" x14ac:dyDescent="0.25">
      <c r="B3217" s="44" t="str">
        <f>_xlfn.CONCAT( VLOOKUP(tbGemLevels[[#This Row],[Name]],tbGems[],MATCH("Prefix",tbGems[#Headers],0),FALSE),".",tbGemLevels[[#This Row],[Level]]," ",tbGemLevels[[#This Row],[Name]])</f>
        <v>6.12.396.29 Vulnerability</v>
      </c>
      <c r="C3217" s="2" t="s">
        <v>233</v>
      </c>
      <c r="D3217" s="3">
        <v>29</v>
      </c>
      <c r="E3217" s="3">
        <v>88</v>
      </c>
      <c r="F3217" s="3" t="s">
        <v>269</v>
      </c>
      <c r="G3217" s="3">
        <v>0</v>
      </c>
      <c r="H3217" s="3" t="s">
        <v>269</v>
      </c>
      <c r="J3217" s="20"/>
      <c r="K3217" s="3"/>
      <c r="L3217" s="3"/>
      <c r="M3217" s="3"/>
      <c r="N3217" s="3"/>
    </row>
    <row r="3218" spans="2:14" ht="32.1" customHeight="1" x14ac:dyDescent="0.25">
      <c r="B3218" s="44" t="str">
        <f>_xlfn.CONCAT( VLOOKUP(tbGemLevels[[#This Row],[Name]],tbGems[],MATCH("Prefix",tbGems[#Headers],0),FALSE),".",tbGemLevels[[#This Row],[Level]]," ",tbGemLevels[[#This Row],[Name]])</f>
        <v>6.12.396.30 Vulnerability</v>
      </c>
      <c r="C3218" s="2" t="s">
        <v>233</v>
      </c>
      <c r="D3218" s="3">
        <v>30</v>
      </c>
      <c r="E3218" s="3">
        <v>90</v>
      </c>
      <c r="F3218" s="3" t="s">
        <v>269</v>
      </c>
      <c r="G3218" s="3">
        <v>0</v>
      </c>
      <c r="H3218" s="3" t="s">
        <v>269</v>
      </c>
      <c r="J3218" s="20"/>
      <c r="K3218" s="3"/>
      <c r="L3218" s="3"/>
      <c r="M3218" s="3"/>
      <c r="N3218" s="3"/>
    </row>
    <row r="3219" spans="2:14" ht="32.1" customHeight="1" x14ac:dyDescent="0.25">
      <c r="B3219" s="44" t="str">
        <f>_xlfn.CONCAT( VLOOKUP(tbGemLevels[[#This Row],[Name]],tbGems[],MATCH("Prefix",tbGems[#Headers],0),FALSE),".",tbGemLevels[[#This Row],[Level]]," ",tbGemLevels[[#This Row],[Name]])</f>
        <v>6.12.396.31 Vulnerability</v>
      </c>
      <c r="C3219" s="2" t="s">
        <v>233</v>
      </c>
      <c r="D3219" s="3">
        <v>31</v>
      </c>
      <c r="E3219" s="3">
        <v>91</v>
      </c>
      <c r="F3219" s="3" t="s">
        <v>269</v>
      </c>
      <c r="G3219" s="3">
        <v>0</v>
      </c>
      <c r="H3219" s="3" t="s">
        <v>269</v>
      </c>
      <c r="J3219" s="20"/>
      <c r="K3219" s="3"/>
      <c r="L3219" s="3"/>
      <c r="M3219" s="3"/>
      <c r="N3219" s="3"/>
    </row>
    <row r="3220" spans="2:14" ht="32.1" customHeight="1" x14ac:dyDescent="0.25">
      <c r="B3220" s="44" t="str">
        <f>_xlfn.CONCAT( VLOOKUP(tbGemLevels[[#This Row],[Name]],tbGems[],MATCH("Prefix",tbGems[#Headers],0),FALSE),".",tbGemLevels[[#This Row],[Level]]," ",tbGemLevels[[#This Row],[Name]])</f>
        <v>6.12.396.32 Vulnerability</v>
      </c>
      <c r="C3220" s="2" t="s">
        <v>233</v>
      </c>
      <c r="D3220" s="3">
        <v>32</v>
      </c>
      <c r="E3220" s="3">
        <v>92</v>
      </c>
      <c r="F3220" s="3" t="s">
        <v>269</v>
      </c>
      <c r="G3220" s="3">
        <v>0</v>
      </c>
      <c r="H3220" s="3" t="s">
        <v>269</v>
      </c>
      <c r="J3220" s="20"/>
      <c r="K3220" s="3"/>
      <c r="L3220" s="3"/>
      <c r="M3220" s="3"/>
      <c r="N3220" s="3"/>
    </row>
    <row r="3221" spans="2:14" ht="32.1" customHeight="1" x14ac:dyDescent="0.25">
      <c r="B3221" s="44" t="str">
        <f>_xlfn.CONCAT( VLOOKUP(tbGemLevels[[#This Row],[Name]],tbGems[],MATCH("Prefix",tbGems[#Headers],0),FALSE),".",tbGemLevels[[#This Row],[Level]]," ",tbGemLevels[[#This Row],[Name]])</f>
        <v>6.12.396.33 Vulnerability</v>
      </c>
      <c r="C3221" s="2" t="s">
        <v>233</v>
      </c>
      <c r="D3221" s="3">
        <v>33</v>
      </c>
      <c r="E3221" s="3">
        <v>93</v>
      </c>
      <c r="F3221" s="3" t="s">
        <v>269</v>
      </c>
      <c r="G3221" s="3">
        <v>0</v>
      </c>
      <c r="H3221" s="3" t="s">
        <v>269</v>
      </c>
      <c r="J3221" s="20"/>
      <c r="K3221" s="3"/>
      <c r="L3221" s="3"/>
      <c r="M3221" s="3"/>
      <c r="N3221" s="3"/>
    </row>
    <row r="3222" spans="2:14" ht="32.1" customHeight="1" x14ac:dyDescent="0.25">
      <c r="B3222" s="44" t="str">
        <f>_xlfn.CONCAT( VLOOKUP(tbGemLevels[[#This Row],[Name]],tbGems[],MATCH("Prefix",tbGems[#Headers],0),FALSE),".",tbGemLevels[[#This Row],[Level]]," ",tbGemLevels[[#This Row],[Name]])</f>
        <v>6.12.396.34 Vulnerability</v>
      </c>
      <c r="C3222" s="2" t="s">
        <v>233</v>
      </c>
      <c r="D3222" s="3">
        <v>34</v>
      </c>
      <c r="E3222" s="3">
        <v>94</v>
      </c>
      <c r="F3222" s="3" t="s">
        <v>269</v>
      </c>
      <c r="G3222" s="3">
        <v>0</v>
      </c>
      <c r="H3222" s="3" t="s">
        <v>269</v>
      </c>
      <c r="J3222" s="20"/>
      <c r="K3222" s="3"/>
      <c r="L3222" s="3"/>
      <c r="M3222" s="3"/>
      <c r="N3222" s="3"/>
    </row>
    <row r="3223" spans="2:14" ht="32.1" customHeight="1" x14ac:dyDescent="0.25">
      <c r="B3223" s="44" t="str">
        <f>_xlfn.CONCAT( VLOOKUP(tbGemLevels[[#This Row],[Name]],tbGems[],MATCH("Prefix",tbGems[#Headers],0),FALSE),".",tbGemLevels[[#This Row],[Level]]," ",tbGemLevels[[#This Row],[Name]])</f>
        <v>6.12.396.35 Vulnerability</v>
      </c>
      <c r="C3223" s="2" t="s">
        <v>233</v>
      </c>
      <c r="D3223" s="3">
        <v>35</v>
      </c>
      <c r="E3223" s="3">
        <v>95</v>
      </c>
      <c r="F3223" s="3" t="s">
        <v>269</v>
      </c>
      <c r="G3223" s="3">
        <v>0</v>
      </c>
      <c r="H3223" s="3" t="s">
        <v>269</v>
      </c>
      <c r="J3223" s="20"/>
      <c r="K3223" s="3"/>
      <c r="L3223" s="3"/>
      <c r="M3223" s="3"/>
      <c r="N3223" s="3"/>
    </row>
    <row r="3224" spans="2:14" ht="32.1" customHeight="1" x14ac:dyDescent="0.25">
      <c r="B3224" s="44" t="str">
        <f>_xlfn.CONCAT( VLOOKUP(tbGemLevels[[#This Row],[Name]],tbGems[],MATCH("Prefix",tbGems[#Headers],0),FALSE),".",tbGemLevels[[#This Row],[Level]]," ",tbGemLevels[[#This Row],[Name]])</f>
        <v>6.12.396.36 Vulnerability</v>
      </c>
      <c r="C3224" s="2" t="s">
        <v>233</v>
      </c>
      <c r="D3224" s="3">
        <v>36</v>
      </c>
      <c r="E3224" s="3">
        <v>96</v>
      </c>
      <c r="F3224" s="3" t="s">
        <v>269</v>
      </c>
      <c r="G3224" s="3">
        <v>0</v>
      </c>
      <c r="H3224" s="3" t="s">
        <v>269</v>
      </c>
      <c r="J3224" s="20"/>
      <c r="K3224" s="3"/>
      <c r="L3224" s="3"/>
      <c r="M3224" s="3"/>
      <c r="N3224" s="3"/>
    </row>
    <row r="3225" spans="2:14" ht="32.1" customHeight="1" x14ac:dyDescent="0.25">
      <c r="B3225" s="44" t="str">
        <f>_xlfn.CONCAT( VLOOKUP(tbGemLevels[[#This Row],[Name]],tbGems[],MATCH("Prefix",tbGems[#Headers],0),FALSE),".",tbGemLevels[[#This Row],[Level]]," ",tbGemLevels[[#This Row],[Name]])</f>
        <v>6.12.396.37 Vulnerability</v>
      </c>
      <c r="C3225" s="2" t="s">
        <v>233</v>
      </c>
      <c r="D3225" s="3">
        <v>37</v>
      </c>
      <c r="E3225" s="3">
        <v>97</v>
      </c>
      <c r="F3225" s="3" t="s">
        <v>269</v>
      </c>
      <c r="G3225" s="3">
        <v>0</v>
      </c>
      <c r="H3225" s="3" t="s">
        <v>269</v>
      </c>
      <c r="J3225" s="20"/>
      <c r="K3225" s="3"/>
      <c r="L3225" s="3"/>
      <c r="M3225" s="3"/>
      <c r="N3225" s="3"/>
    </row>
    <row r="3226" spans="2:14" ht="32.1" customHeight="1" x14ac:dyDescent="0.25">
      <c r="B3226" s="44" t="str">
        <f>_xlfn.CONCAT( VLOOKUP(tbGemLevels[[#This Row],[Name]],tbGems[],MATCH("Prefix",tbGems[#Headers],0),FALSE),".",tbGemLevels[[#This Row],[Level]]," ",tbGemLevels[[#This Row],[Name]])</f>
        <v>6.12.396.38 Vulnerability</v>
      </c>
      <c r="C3226" s="2" t="s">
        <v>233</v>
      </c>
      <c r="D3226" s="3">
        <v>38</v>
      </c>
      <c r="E3226" s="3">
        <v>98</v>
      </c>
      <c r="F3226" s="3" t="s">
        <v>269</v>
      </c>
      <c r="G3226" s="3">
        <v>0</v>
      </c>
      <c r="H3226" s="3" t="s">
        <v>269</v>
      </c>
      <c r="J3226" s="20"/>
      <c r="K3226" s="3"/>
      <c r="L3226" s="3"/>
      <c r="M3226" s="3"/>
      <c r="N3226" s="3"/>
    </row>
    <row r="3227" spans="2:14" ht="32.1" customHeight="1" x14ac:dyDescent="0.25">
      <c r="B3227" s="44" t="str">
        <f>_xlfn.CONCAT( VLOOKUP(tbGemLevels[[#This Row],[Name]],tbGems[],MATCH("Prefix",tbGems[#Headers],0),FALSE),".",tbGemLevels[[#This Row],[Level]]," ",tbGemLevels[[#This Row],[Name]])</f>
        <v>6.12.396.39 Vulnerability</v>
      </c>
      <c r="C3227" s="2" t="s">
        <v>233</v>
      </c>
      <c r="D3227" s="3">
        <v>39</v>
      </c>
      <c r="E3227" s="3">
        <v>99</v>
      </c>
      <c r="F3227" s="3" t="s">
        <v>269</v>
      </c>
      <c r="G3227" s="3">
        <v>0</v>
      </c>
      <c r="H3227" s="3" t="s">
        <v>269</v>
      </c>
      <c r="J3227" s="20"/>
      <c r="K3227" s="3"/>
      <c r="L3227" s="3"/>
      <c r="M3227" s="3"/>
      <c r="N3227" s="3"/>
    </row>
    <row r="3228" spans="2:14" ht="32.1" customHeight="1" x14ac:dyDescent="0.25">
      <c r="B3228" s="44" t="str">
        <f>_xlfn.CONCAT( VLOOKUP(tbGemLevels[[#This Row],[Name]],tbGems[],MATCH("Prefix",tbGems[#Headers],0),FALSE),".",tbGemLevels[[#This Row],[Level]]," ",tbGemLevels[[#This Row],[Name]])</f>
        <v>6.12.396.40 Vulnerability</v>
      </c>
      <c r="C3228" s="2" t="s">
        <v>233</v>
      </c>
      <c r="D3228" s="3">
        <v>40</v>
      </c>
      <c r="E3228" s="3">
        <v>100</v>
      </c>
      <c r="F3228" s="3" t="s">
        <v>269</v>
      </c>
      <c r="G3228" s="3">
        <v>0</v>
      </c>
      <c r="H3228" s="3" t="s">
        <v>269</v>
      </c>
      <c r="J3228" s="20"/>
      <c r="K3228" s="3"/>
      <c r="L3228" s="3"/>
      <c r="M3228" s="3"/>
      <c r="N3228" s="3"/>
    </row>
    <row r="3229" spans="2:14" ht="32.1" customHeight="1" x14ac:dyDescent="0.25">
      <c r="B3229" s="44" t="str">
        <f>_xlfn.CONCAT( VLOOKUP(tbGemLevels[[#This Row],[Name]],tbGems[],MATCH("Prefix",tbGems[#Headers],0),FALSE),".",tbGemLevels[[#This Row],[Level]]," ",tbGemLevels[[#This Row],[Name]])</f>
        <v>6.12.368.1 Sunder</v>
      </c>
      <c r="C3229" s="2" t="s">
        <v>861</v>
      </c>
      <c r="D3229" s="3">
        <v>1</v>
      </c>
      <c r="E3229" s="3">
        <v>12</v>
      </c>
      <c r="F3229" s="3">
        <v>33</v>
      </c>
      <c r="G3229" s="3">
        <v>0</v>
      </c>
      <c r="H3229" s="3">
        <v>0</v>
      </c>
      <c r="J3229" s="4"/>
      <c r="K3229" s="3"/>
      <c r="L3229" s="3"/>
      <c r="M3229" s="3"/>
      <c r="N3229" s="3"/>
    </row>
    <row r="3230" spans="2:14" ht="32.1" customHeight="1" x14ac:dyDescent="0.25">
      <c r="B3230" s="44" t="str">
        <f>_xlfn.CONCAT( VLOOKUP(tbGemLevels[[#This Row],[Name]],tbGems[],MATCH("Prefix",tbGems[#Headers],0),FALSE),".",tbGemLevels[[#This Row],[Level]]," ",tbGemLevels[[#This Row],[Name]])</f>
        <v>6.12.368.2 Sunder</v>
      </c>
      <c r="C3230" s="2" t="s">
        <v>861</v>
      </c>
      <c r="D3230" s="3">
        <v>2</v>
      </c>
      <c r="E3230" s="3">
        <v>15</v>
      </c>
      <c r="F3230" s="3">
        <v>39</v>
      </c>
      <c r="G3230" s="3">
        <v>0</v>
      </c>
      <c r="H3230" s="3">
        <v>0</v>
      </c>
      <c r="J3230" s="42"/>
      <c r="K3230" s="42"/>
      <c r="L3230" s="3"/>
      <c r="M3230" s="3"/>
      <c r="N3230" s="3"/>
    </row>
    <row r="3231" spans="2:14" ht="32.1" customHeight="1" x14ac:dyDescent="0.25">
      <c r="B3231" s="44" t="str">
        <f>_xlfn.CONCAT( VLOOKUP(tbGemLevels[[#This Row],[Name]],tbGems[],MATCH("Prefix",tbGems[#Headers],0),FALSE),".",tbGemLevels[[#This Row],[Level]]," ",tbGemLevels[[#This Row],[Name]])</f>
        <v>6.12.368.3 Sunder</v>
      </c>
      <c r="C3231" s="2" t="s">
        <v>861</v>
      </c>
      <c r="D3231" s="3">
        <v>3</v>
      </c>
      <c r="E3231" s="3">
        <v>19</v>
      </c>
      <c r="F3231" s="3">
        <v>48</v>
      </c>
      <c r="G3231" s="3">
        <v>0</v>
      </c>
      <c r="H3231" s="3">
        <v>0</v>
      </c>
      <c r="J3231" s="42"/>
      <c r="K3231" s="42"/>
      <c r="L3231" s="3"/>
      <c r="M3231" s="3"/>
      <c r="N3231" s="3"/>
    </row>
    <row r="3232" spans="2:14" ht="32.1" customHeight="1" x14ac:dyDescent="0.25">
      <c r="B3232" s="44" t="str">
        <f>_xlfn.CONCAT( VLOOKUP(tbGemLevels[[#This Row],[Name]],tbGems[],MATCH("Prefix",tbGems[#Headers],0),FALSE),".",tbGemLevels[[#This Row],[Level]]," ",tbGemLevels[[#This Row],[Name]])</f>
        <v>6.12.368.4 Sunder</v>
      </c>
      <c r="C3232" s="2" t="s">
        <v>861</v>
      </c>
      <c r="D3232" s="3">
        <v>4</v>
      </c>
      <c r="E3232" s="3">
        <v>23</v>
      </c>
      <c r="F3232" s="3">
        <v>56</v>
      </c>
      <c r="G3232" s="3">
        <v>0</v>
      </c>
      <c r="H3232" s="3">
        <v>0</v>
      </c>
      <c r="J3232" s="42"/>
      <c r="K3232" s="42"/>
      <c r="L3232" s="3"/>
      <c r="M3232" s="3"/>
      <c r="N3232" s="3"/>
    </row>
    <row r="3233" spans="2:14" ht="32.1" customHeight="1" x14ac:dyDescent="0.25">
      <c r="B3233" s="44" t="str">
        <f>_xlfn.CONCAT( VLOOKUP(tbGemLevels[[#This Row],[Name]],tbGems[],MATCH("Prefix",tbGems[#Headers],0),FALSE),".",tbGemLevels[[#This Row],[Level]]," ",tbGemLevels[[#This Row],[Name]])</f>
        <v>6.12.368.5 Sunder</v>
      </c>
      <c r="C3233" s="2" t="s">
        <v>861</v>
      </c>
      <c r="D3233" s="3">
        <v>5</v>
      </c>
      <c r="E3233" s="3">
        <v>27</v>
      </c>
      <c r="F3233" s="3">
        <v>64</v>
      </c>
      <c r="G3233" s="3">
        <v>0</v>
      </c>
      <c r="H3233" s="3">
        <v>0</v>
      </c>
      <c r="J3233" s="42"/>
      <c r="K3233" s="42"/>
      <c r="L3233" s="3"/>
      <c r="M3233" s="3"/>
      <c r="N3233" s="3"/>
    </row>
    <row r="3234" spans="2:14" ht="32.1" customHeight="1" x14ac:dyDescent="0.25">
      <c r="B3234" s="44" t="str">
        <f>_xlfn.CONCAT( VLOOKUP(tbGemLevels[[#This Row],[Name]],tbGems[],MATCH("Prefix",tbGems[#Headers],0),FALSE),".",tbGemLevels[[#This Row],[Level]]," ",tbGemLevels[[#This Row],[Name]])</f>
        <v>6.12.368.6 Sunder</v>
      </c>
      <c r="C3234" s="2" t="s">
        <v>861</v>
      </c>
      <c r="D3234" s="3">
        <v>6</v>
      </c>
      <c r="E3234" s="3">
        <v>31</v>
      </c>
      <c r="F3234" s="3">
        <v>73</v>
      </c>
      <c r="G3234" s="3">
        <v>0</v>
      </c>
      <c r="H3234" s="3">
        <v>0</v>
      </c>
      <c r="J3234" s="42"/>
      <c r="K3234" s="42"/>
      <c r="L3234" s="3"/>
      <c r="M3234" s="3"/>
      <c r="N3234" s="3"/>
    </row>
    <row r="3235" spans="2:14" ht="32.1" customHeight="1" x14ac:dyDescent="0.25">
      <c r="B3235" s="44" t="str">
        <f>_xlfn.CONCAT( VLOOKUP(tbGemLevels[[#This Row],[Name]],tbGems[],MATCH("Prefix",tbGems[#Headers],0),FALSE),".",tbGemLevels[[#This Row],[Level]]," ",tbGemLevels[[#This Row],[Name]])</f>
        <v>6.12.368.7 Sunder</v>
      </c>
      <c r="C3235" s="2" t="s">
        <v>861</v>
      </c>
      <c r="D3235" s="3">
        <v>7</v>
      </c>
      <c r="E3235" s="3">
        <v>35</v>
      </c>
      <c r="F3235" s="3">
        <v>81</v>
      </c>
      <c r="G3235" s="3">
        <v>0</v>
      </c>
      <c r="H3235" s="3">
        <v>0</v>
      </c>
      <c r="J3235" s="42"/>
      <c r="K3235" s="42"/>
      <c r="L3235" s="3"/>
      <c r="M3235" s="3"/>
      <c r="N3235" s="3"/>
    </row>
    <row r="3236" spans="2:14" ht="32.1" customHeight="1" x14ac:dyDescent="0.25">
      <c r="B3236" s="44" t="str">
        <f>_xlfn.CONCAT( VLOOKUP(tbGemLevels[[#This Row],[Name]],tbGems[],MATCH("Prefix",tbGems[#Headers],0),FALSE),".",tbGemLevels[[#This Row],[Level]]," ",tbGemLevels[[#This Row],[Name]])</f>
        <v>6.12.368.8 Sunder</v>
      </c>
      <c r="C3236" s="2" t="s">
        <v>861</v>
      </c>
      <c r="D3236" s="3">
        <v>8</v>
      </c>
      <c r="E3236" s="3">
        <v>38</v>
      </c>
      <c r="F3236" s="3">
        <v>88</v>
      </c>
      <c r="G3236" s="3">
        <v>0</v>
      </c>
      <c r="H3236" s="3">
        <v>0</v>
      </c>
      <c r="J3236" s="42"/>
      <c r="K3236" s="42"/>
      <c r="L3236" s="3"/>
      <c r="M3236" s="3"/>
      <c r="N3236" s="3"/>
    </row>
    <row r="3237" spans="2:14" ht="32.1" customHeight="1" x14ac:dyDescent="0.25">
      <c r="B3237" s="44" t="str">
        <f>_xlfn.CONCAT( VLOOKUP(tbGemLevels[[#This Row],[Name]],tbGems[],MATCH("Prefix",tbGems[#Headers],0),FALSE),".",tbGemLevels[[#This Row],[Level]]," ",tbGemLevels[[#This Row],[Name]])</f>
        <v>6.12.368.9 Sunder</v>
      </c>
      <c r="C3237" s="2" t="s">
        <v>861</v>
      </c>
      <c r="D3237" s="3">
        <v>9</v>
      </c>
      <c r="E3237" s="3">
        <v>41</v>
      </c>
      <c r="F3237" s="3">
        <v>94</v>
      </c>
      <c r="G3237" s="3">
        <v>0</v>
      </c>
      <c r="H3237" s="3">
        <v>0</v>
      </c>
      <c r="J3237" s="42"/>
      <c r="K3237" s="42"/>
      <c r="L3237" s="3"/>
      <c r="M3237" s="3"/>
      <c r="N3237" s="3"/>
    </row>
    <row r="3238" spans="2:14" ht="32.1" customHeight="1" x14ac:dyDescent="0.25">
      <c r="B3238" s="44" t="str">
        <f>_xlfn.CONCAT( VLOOKUP(tbGemLevels[[#This Row],[Name]],tbGems[],MATCH("Prefix",tbGems[#Headers],0),FALSE),".",tbGemLevels[[#This Row],[Level]]," ",tbGemLevels[[#This Row],[Name]])</f>
        <v>6.12.368.10 Sunder</v>
      </c>
      <c r="C3238" s="2" t="s">
        <v>861</v>
      </c>
      <c r="D3238" s="3">
        <v>10</v>
      </c>
      <c r="E3238" s="3">
        <v>44</v>
      </c>
      <c r="F3238" s="3">
        <v>100</v>
      </c>
      <c r="G3238" s="3">
        <v>0</v>
      </c>
      <c r="H3238" s="3">
        <v>0</v>
      </c>
      <c r="J3238" s="42"/>
      <c r="K3238" s="42"/>
      <c r="L3238" s="3"/>
      <c r="M3238" s="3"/>
      <c r="N3238" s="3"/>
    </row>
    <row r="3239" spans="2:14" ht="32.1" customHeight="1" x14ac:dyDescent="0.25">
      <c r="B3239" s="44" t="str">
        <f>_xlfn.CONCAT( VLOOKUP(tbGemLevels[[#This Row],[Name]],tbGems[],MATCH("Prefix",tbGems[#Headers],0),FALSE),".",tbGemLevels[[#This Row],[Level]]," ",tbGemLevels[[#This Row],[Name]])</f>
        <v>6.12.368.11 Sunder</v>
      </c>
      <c r="C3239" s="2" t="s">
        <v>861</v>
      </c>
      <c r="D3239" s="3">
        <v>11</v>
      </c>
      <c r="E3239" s="3">
        <v>47</v>
      </c>
      <c r="F3239" s="3">
        <v>106</v>
      </c>
      <c r="G3239" s="3">
        <v>0</v>
      </c>
      <c r="H3239" s="3">
        <v>0</v>
      </c>
      <c r="J3239" s="42"/>
      <c r="K3239" s="42"/>
      <c r="L3239" s="3"/>
      <c r="M3239" s="3"/>
      <c r="N3239" s="3"/>
    </row>
    <row r="3240" spans="2:14" ht="32.1" customHeight="1" x14ac:dyDescent="0.25">
      <c r="B3240" s="44" t="str">
        <f>_xlfn.CONCAT( VLOOKUP(tbGemLevels[[#This Row],[Name]],tbGems[],MATCH("Prefix",tbGems[#Headers],0),FALSE),".",tbGemLevels[[#This Row],[Level]]," ",tbGemLevels[[#This Row],[Name]])</f>
        <v>6.12.368.12 Sunder</v>
      </c>
      <c r="C3240" s="2" t="s">
        <v>861</v>
      </c>
      <c r="D3240" s="3">
        <v>12</v>
      </c>
      <c r="E3240" s="3">
        <v>50</v>
      </c>
      <c r="F3240" s="3">
        <v>113</v>
      </c>
      <c r="G3240" s="3">
        <v>0</v>
      </c>
      <c r="H3240" s="3">
        <v>0</v>
      </c>
      <c r="J3240" s="42"/>
      <c r="K3240" s="42"/>
      <c r="L3240" s="3"/>
      <c r="M3240" s="3"/>
      <c r="N3240" s="3"/>
    </row>
    <row r="3241" spans="2:14" ht="32.1" customHeight="1" x14ac:dyDescent="0.25">
      <c r="B3241" s="44" t="str">
        <f>_xlfn.CONCAT( VLOOKUP(tbGemLevels[[#This Row],[Name]],tbGems[],MATCH("Prefix",tbGems[#Headers],0),FALSE),".",tbGemLevels[[#This Row],[Level]]," ",tbGemLevels[[#This Row],[Name]])</f>
        <v>6.12.368.13 Sunder</v>
      </c>
      <c r="C3241" s="2" t="s">
        <v>861</v>
      </c>
      <c r="D3241" s="3">
        <v>13</v>
      </c>
      <c r="E3241" s="3">
        <v>53</v>
      </c>
      <c r="F3241" s="3">
        <v>119</v>
      </c>
      <c r="G3241" s="3">
        <v>0</v>
      </c>
      <c r="H3241" s="3">
        <v>0</v>
      </c>
      <c r="J3241" s="42"/>
      <c r="K3241" s="42"/>
      <c r="L3241" s="3"/>
      <c r="M3241" s="3"/>
      <c r="N3241" s="3"/>
    </row>
    <row r="3242" spans="2:14" ht="32.1" customHeight="1" x14ac:dyDescent="0.25">
      <c r="B3242" s="44" t="str">
        <f>_xlfn.CONCAT( VLOOKUP(tbGemLevels[[#This Row],[Name]],tbGems[],MATCH("Prefix",tbGems[#Headers],0),FALSE),".",tbGemLevels[[#This Row],[Level]]," ",tbGemLevels[[#This Row],[Name]])</f>
        <v>6.12.368.14 Sunder</v>
      </c>
      <c r="C3242" s="2" t="s">
        <v>861</v>
      </c>
      <c r="D3242" s="3">
        <v>14</v>
      </c>
      <c r="E3242" s="3">
        <v>56</v>
      </c>
      <c r="F3242" s="3">
        <v>125</v>
      </c>
      <c r="G3242" s="3">
        <v>0</v>
      </c>
      <c r="H3242" s="3">
        <v>0</v>
      </c>
      <c r="J3242" s="42"/>
      <c r="K3242" s="42"/>
      <c r="L3242" s="3"/>
      <c r="M3242" s="3"/>
      <c r="N3242" s="3"/>
    </row>
    <row r="3243" spans="2:14" ht="32.1" customHeight="1" x14ac:dyDescent="0.25">
      <c r="B3243" s="44" t="str">
        <f>_xlfn.CONCAT( VLOOKUP(tbGemLevels[[#This Row],[Name]],tbGems[],MATCH("Prefix",tbGems[#Headers],0),FALSE),".",tbGemLevels[[#This Row],[Level]]," ",tbGemLevels[[#This Row],[Name]])</f>
        <v>6.12.368.15 Sunder</v>
      </c>
      <c r="C3243" s="2" t="s">
        <v>861</v>
      </c>
      <c r="D3243" s="3">
        <v>15</v>
      </c>
      <c r="E3243" s="3">
        <v>59</v>
      </c>
      <c r="F3243" s="3">
        <v>132</v>
      </c>
      <c r="G3243" s="3">
        <v>0</v>
      </c>
      <c r="H3243" s="3">
        <v>0</v>
      </c>
      <c r="J3243" s="42"/>
      <c r="K3243" s="42"/>
      <c r="L3243" s="3"/>
      <c r="M3243" s="3"/>
      <c r="N3243" s="3"/>
    </row>
    <row r="3244" spans="2:14" ht="32.1" customHeight="1" x14ac:dyDescent="0.25">
      <c r="B3244" s="44" t="str">
        <f>_xlfn.CONCAT( VLOOKUP(tbGemLevels[[#This Row],[Name]],tbGems[],MATCH("Prefix",tbGems[#Headers],0),FALSE),".",tbGemLevels[[#This Row],[Level]]," ",tbGemLevels[[#This Row],[Name]])</f>
        <v>6.12.368.16 Sunder</v>
      </c>
      <c r="C3244" s="2" t="s">
        <v>861</v>
      </c>
      <c r="D3244" s="3">
        <v>16</v>
      </c>
      <c r="E3244" s="3">
        <v>62</v>
      </c>
      <c r="F3244" s="3">
        <v>138</v>
      </c>
      <c r="G3244" s="3">
        <v>0</v>
      </c>
      <c r="H3244" s="3">
        <v>0</v>
      </c>
      <c r="J3244" s="42"/>
      <c r="K3244" s="42"/>
      <c r="L3244" s="3"/>
      <c r="M3244" s="3"/>
      <c r="N3244" s="3"/>
    </row>
    <row r="3245" spans="2:14" ht="32.1" customHeight="1" x14ac:dyDescent="0.25">
      <c r="B3245" s="44" t="str">
        <f>_xlfn.CONCAT( VLOOKUP(tbGemLevels[[#This Row],[Name]],tbGems[],MATCH("Prefix",tbGems[#Headers],0),FALSE),".",tbGemLevels[[#This Row],[Level]]," ",tbGemLevels[[#This Row],[Name]])</f>
        <v>6.12.368.17 Sunder</v>
      </c>
      <c r="C3245" s="2" t="s">
        <v>861</v>
      </c>
      <c r="D3245" s="3">
        <v>17</v>
      </c>
      <c r="E3245" s="3">
        <v>64</v>
      </c>
      <c r="F3245" s="3">
        <v>142</v>
      </c>
      <c r="G3245" s="3">
        <v>0</v>
      </c>
      <c r="H3245" s="3">
        <v>0</v>
      </c>
      <c r="J3245" s="42"/>
      <c r="K3245" s="42"/>
      <c r="L3245" s="3"/>
      <c r="M3245" s="3"/>
      <c r="N3245" s="3"/>
    </row>
    <row r="3246" spans="2:14" ht="32.1" customHeight="1" x14ac:dyDescent="0.25">
      <c r="B3246" s="44" t="str">
        <f>_xlfn.CONCAT( VLOOKUP(tbGemLevels[[#This Row],[Name]],tbGems[],MATCH("Prefix",tbGems[#Headers],0),FALSE),".",tbGemLevels[[#This Row],[Level]]," ",tbGemLevels[[#This Row],[Name]])</f>
        <v>6.12.368.18 Sunder</v>
      </c>
      <c r="C3246" s="2" t="s">
        <v>861</v>
      </c>
      <c r="D3246" s="3">
        <v>18</v>
      </c>
      <c r="E3246" s="3">
        <v>66</v>
      </c>
      <c r="F3246" s="3">
        <v>146</v>
      </c>
      <c r="G3246" s="3">
        <v>0</v>
      </c>
      <c r="H3246" s="3">
        <v>0</v>
      </c>
      <c r="J3246" s="42"/>
      <c r="K3246" s="42"/>
      <c r="L3246" s="3"/>
      <c r="M3246" s="3"/>
      <c r="N3246" s="3"/>
    </row>
    <row r="3247" spans="2:14" ht="32.1" customHeight="1" x14ac:dyDescent="0.25">
      <c r="B3247" s="44" t="str">
        <f>_xlfn.CONCAT( VLOOKUP(tbGemLevels[[#This Row],[Name]],tbGems[],MATCH("Prefix",tbGems[#Headers],0),FALSE),".",tbGemLevels[[#This Row],[Level]]," ",tbGemLevels[[#This Row],[Name]])</f>
        <v>6.12.368.19 Sunder</v>
      </c>
      <c r="C3247" s="2" t="s">
        <v>861</v>
      </c>
      <c r="D3247" s="3">
        <v>19</v>
      </c>
      <c r="E3247" s="3">
        <v>68</v>
      </c>
      <c r="F3247" s="3">
        <v>151</v>
      </c>
      <c r="G3247" s="3">
        <v>0</v>
      </c>
      <c r="H3247" s="3">
        <v>0</v>
      </c>
      <c r="J3247" s="42"/>
      <c r="K3247" s="42"/>
      <c r="L3247" s="3"/>
      <c r="M3247" s="3"/>
      <c r="N3247" s="3"/>
    </row>
    <row r="3248" spans="2:14" ht="32.1" customHeight="1" x14ac:dyDescent="0.25">
      <c r="B3248" s="44" t="str">
        <f>_xlfn.CONCAT( VLOOKUP(tbGemLevels[[#This Row],[Name]],tbGems[],MATCH("Prefix",tbGems[#Headers],0),FALSE),".",tbGemLevels[[#This Row],[Level]]," ",tbGemLevels[[#This Row],[Name]])</f>
        <v>6.12.368.20 Sunder</v>
      </c>
      <c r="C3248" s="2" t="s">
        <v>861</v>
      </c>
      <c r="D3248" s="3">
        <v>20</v>
      </c>
      <c r="E3248" s="3">
        <v>70</v>
      </c>
      <c r="F3248" s="3">
        <v>155</v>
      </c>
      <c r="G3248" s="3">
        <v>0</v>
      </c>
      <c r="H3248" s="3">
        <v>0</v>
      </c>
      <c r="J3248" s="42"/>
      <c r="K3248" s="42"/>
      <c r="L3248" s="3"/>
      <c r="M3248" s="3"/>
      <c r="N3248" s="3"/>
    </row>
    <row r="3249" spans="2:14" ht="32.1" customHeight="1" x14ac:dyDescent="0.25">
      <c r="B3249" s="44" t="str">
        <f>_xlfn.CONCAT( VLOOKUP(tbGemLevels[[#This Row],[Name]],tbGems[],MATCH("Prefix",tbGems[#Headers],0),FALSE),".",tbGemLevels[[#This Row],[Level]]," ",tbGemLevels[[#This Row],[Name]])</f>
        <v>6.12.368.21 Sunder</v>
      </c>
      <c r="C3249" s="2" t="s">
        <v>861</v>
      </c>
      <c r="D3249" s="3">
        <v>21</v>
      </c>
      <c r="E3249" s="3">
        <v>72</v>
      </c>
      <c r="F3249" s="3">
        <v>159</v>
      </c>
      <c r="G3249" s="3">
        <v>0</v>
      </c>
      <c r="H3249" s="3">
        <v>0</v>
      </c>
      <c r="J3249" s="4"/>
      <c r="K3249" s="3"/>
      <c r="L3249" s="3"/>
      <c r="M3249" s="3"/>
      <c r="N3249" s="3"/>
    </row>
    <row r="3250" spans="2:14" ht="32.1" customHeight="1" x14ac:dyDescent="0.25">
      <c r="B3250" s="44" t="str">
        <f>_xlfn.CONCAT( VLOOKUP(tbGemLevels[[#This Row],[Name]],tbGems[],MATCH("Prefix",tbGems[#Headers],0),FALSE),".",tbGemLevels[[#This Row],[Level]]," ",tbGemLevels[[#This Row],[Name]])</f>
        <v>6.12.368.22 Sunder</v>
      </c>
      <c r="C3250" s="2" t="s">
        <v>861</v>
      </c>
      <c r="D3250" s="3">
        <v>22</v>
      </c>
      <c r="E3250" s="3">
        <v>74</v>
      </c>
      <c r="F3250" s="3" t="s">
        <v>269</v>
      </c>
      <c r="G3250" s="3">
        <v>0</v>
      </c>
      <c r="H3250" s="3">
        <v>0</v>
      </c>
      <c r="J3250" s="4"/>
      <c r="K3250" s="3"/>
      <c r="L3250" s="3"/>
      <c r="M3250" s="3"/>
      <c r="N3250" s="3"/>
    </row>
    <row r="3251" spans="2:14" ht="32.1" customHeight="1" x14ac:dyDescent="0.25">
      <c r="B3251" s="44" t="str">
        <f>_xlfn.CONCAT( VLOOKUP(tbGemLevels[[#This Row],[Name]],tbGems[],MATCH("Prefix",tbGems[#Headers],0),FALSE),".",tbGemLevels[[#This Row],[Level]]," ",tbGemLevels[[#This Row],[Name]])</f>
        <v>6.12.368.23 Sunder</v>
      </c>
      <c r="C3251" s="2" t="s">
        <v>861</v>
      </c>
      <c r="D3251" s="3">
        <v>23</v>
      </c>
      <c r="E3251" s="3">
        <v>76</v>
      </c>
      <c r="F3251" s="3" t="s">
        <v>269</v>
      </c>
      <c r="G3251" s="3">
        <v>0</v>
      </c>
      <c r="H3251" s="3">
        <v>0</v>
      </c>
      <c r="J3251" s="4"/>
      <c r="K3251" s="3"/>
      <c r="L3251" s="3"/>
      <c r="M3251" s="3"/>
      <c r="N3251" s="3"/>
    </row>
    <row r="3252" spans="2:14" ht="32.1" customHeight="1" x14ac:dyDescent="0.25">
      <c r="B3252" s="44" t="str">
        <f>_xlfn.CONCAT( VLOOKUP(tbGemLevels[[#This Row],[Name]],tbGems[],MATCH("Prefix",tbGems[#Headers],0),FALSE),".",tbGemLevels[[#This Row],[Level]]," ",tbGemLevels[[#This Row],[Name]])</f>
        <v>6.12.368.24 Sunder</v>
      </c>
      <c r="C3252" s="2" t="s">
        <v>861</v>
      </c>
      <c r="D3252" s="3">
        <v>24</v>
      </c>
      <c r="E3252" s="3">
        <v>78</v>
      </c>
      <c r="F3252" s="3" t="s">
        <v>269</v>
      </c>
      <c r="G3252" s="3">
        <v>0</v>
      </c>
      <c r="H3252" s="3">
        <v>0</v>
      </c>
      <c r="J3252" s="4"/>
      <c r="K3252" s="3"/>
      <c r="L3252" s="3"/>
      <c r="M3252" s="3"/>
      <c r="N3252" s="3"/>
    </row>
    <row r="3253" spans="2:14" ht="32.1" customHeight="1" x14ac:dyDescent="0.25">
      <c r="B3253" s="44" t="str">
        <f>_xlfn.CONCAT( VLOOKUP(tbGemLevels[[#This Row],[Name]],tbGems[],MATCH("Prefix",tbGems[#Headers],0),FALSE),".",tbGemLevels[[#This Row],[Level]]," ",tbGemLevels[[#This Row],[Name]])</f>
        <v>6.12.368.25 Sunder</v>
      </c>
      <c r="C3253" s="2" t="s">
        <v>861</v>
      </c>
      <c r="D3253" s="3">
        <v>25</v>
      </c>
      <c r="E3253" s="3">
        <v>80</v>
      </c>
      <c r="F3253" s="3" t="s">
        <v>269</v>
      </c>
      <c r="G3253" s="3">
        <v>0</v>
      </c>
      <c r="H3253" s="3">
        <v>0</v>
      </c>
      <c r="J3253" s="4"/>
      <c r="K3253" s="3"/>
      <c r="L3253" s="3"/>
      <c r="M3253" s="3"/>
      <c r="N3253" s="3"/>
    </row>
    <row r="3254" spans="2:14" ht="32.1" customHeight="1" x14ac:dyDescent="0.25">
      <c r="B3254" s="44" t="str">
        <f>_xlfn.CONCAT( VLOOKUP(tbGemLevels[[#This Row],[Name]],tbGems[],MATCH("Prefix",tbGems[#Headers],0),FALSE),".",tbGemLevels[[#This Row],[Level]]," ",tbGemLevels[[#This Row],[Name]])</f>
        <v>6.12.368.26 Sunder</v>
      </c>
      <c r="C3254" s="2" t="s">
        <v>861</v>
      </c>
      <c r="D3254" s="3">
        <v>26</v>
      </c>
      <c r="E3254" s="3">
        <v>82</v>
      </c>
      <c r="F3254" s="3" t="s">
        <v>269</v>
      </c>
      <c r="G3254" s="3">
        <v>0</v>
      </c>
      <c r="H3254" s="3">
        <v>0</v>
      </c>
      <c r="J3254" s="4"/>
      <c r="K3254" s="3"/>
      <c r="L3254" s="3"/>
      <c r="M3254" s="3"/>
      <c r="N3254" s="3"/>
    </row>
    <row r="3255" spans="2:14" ht="32.1" customHeight="1" x14ac:dyDescent="0.25">
      <c r="B3255" s="44" t="str">
        <f>_xlfn.CONCAT( VLOOKUP(tbGemLevels[[#This Row],[Name]],tbGems[],MATCH("Prefix",tbGems[#Headers],0),FALSE),".",tbGemLevels[[#This Row],[Level]]," ",tbGemLevels[[#This Row],[Name]])</f>
        <v>6.12.368.27 Sunder</v>
      </c>
      <c r="C3255" s="2" t="s">
        <v>861</v>
      </c>
      <c r="D3255" s="3">
        <v>27</v>
      </c>
      <c r="E3255" s="3">
        <v>84</v>
      </c>
      <c r="F3255" s="3" t="s">
        <v>269</v>
      </c>
      <c r="G3255" s="3">
        <v>0</v>
      </c>
      <c r="H3255" s="3">
        <v>0</v>
      </c>
      <c r="J3255" s="4"/>
      <c r="K3255" s="3"/>
      <c r="L3255" s="3"/>
      <c r="M3255" s="3"/>
      <c r="N3255" s="3"/>
    </row>
    <row r="3256" spans="2:14" ht="32.1" customHeight="1" x14ac:dyDescent="0.25">
      <c r="B3256" s="44" t="str">
        <f>_xlfn.CONCAT( VLOOKUP(tbGemLevels[[#This Row],[Name]],tbGems[],MATCH("Prefix",tbGems[#Headers],0),FALSE),".",tbGemLevels[[#This Row],[Level]]," ",tbGemLevels[[#This Row],[Name]])</f>
        <v>6.12.368.28 Sunder</v>
      </c>
      <c r="C3256" s="2" t="s">
        <v>861</v>
      </c>
      <c r="D3256" s="3">
        <v>28</v>
      </c>
      <c r="E3256" s="3">
        <v>86</v>
      </c>
      <c r="F3256" s="3" t="s">
        <v>269</v>
      </c>
      <c r="G3256" s="3">
        <v>0</v>
      </c>
      <c r="H3256" s="3">
        <v>0</v>
      </c>
      <c r="J3256" s="4"/>
      <c r="K3256" s="3"/>
      <c r="L3256" s="3"/>
      <c r="M3256" s="3"/>
      <c r="N3256" s="3"/>
    </row>
    <row r="3257" spans="2:14" ht="32.1" customHeight="1" x14ac:dyDescent="0.25">
      <c r="B3257" s="44" t="str">
        <f>_xlfn.CONCAT( VLOOKUP(tbGemLevels[[#This Row],[Name]],tbGems[],MATCH("Prefix",tbGems[#Headers],0),FALSE),".",tbGemLevels[[#This Row],[Level]]," ",tbGemLevels[[#This Row],[Name]])</f>
        <v>6.12.368.29 Sunder</v>
      </c>
      <c r="C3257" s="2" t="s">
        <v>861</v>
      </c>
      <c r="D3257" s="3">
        <v>29</v>
      </c>
      <c r="E3257" s="3">
        <v>88</v>
      </c>
      <c r="F3257" s="3" t="s">
        <v>269</v>
      </c>
      <c r="G3257" s="3">
        <v>0</v>
      </c>
      <c r="H3257" s="3">
        <v>0</v>
      </c>
      <c r="J3257" s="4"/>
      <c r="K3257" s="3"/>
      <c r="L3257" s="3"/>
      <c r="M3257" s="3"/>
      <c r="N3257" s="3"/>
    </row>
    <row r="3258" spans="2:14" ht="32.1" customHeight="1" x14ac:dyDescent="0.25">
      <c r="B3258" s="44" t="str">
        <f>_xlfn.CONCAT( VLOOKUP(tbGemLevels[[#This Row],[Name]],tbGems[],MATCH("Prefix",tbGems[#Headers],0),FALSE),".",tbGemLevels[[#This Row],[Level]]," ",tbGemLevels[[#This Row],[Name]])</f>
        <v>6.12.368.30 Sunder</v>
      </c>
      <c r="C3258" s="2" t="s">
        <v>861</v>
      </c>
      <c r="D3258" s="3">
        <v>30</v>
      </c>
      <c r="E3258" s="3">
        <v>90</v>
      </c>
      <c r="F3258" s="3" t="s">
        <v>269</v>
      </c>
      <c r="G3258" s="3">
        <v>0</v>
      </c>
      <c r="H3258" s="3">
        <v>0</v>
      </c>
      <c r="J3258" s="4"/>
      <c r="K3258" s="3"/>
      <c r="L3258" s="3"/>
      <c r="M3258" s="3"/>
      <c r="N3258" s="3"/>
    </row>
    <row r="3259" spans="2:14" ht="32.1" customHeight="1" x14ac:dyDescent="0.25">
      <c r="B3259" s="44" t="str">
        <f>_xlfn.CONCAT( VLOOKUP(tbGemLevels[[#This Row],[Name]],tbGems[],MATCH("Prefix",tbGems[#Headers],0),FALSE),".",tbGemLevels[[#This Row],[Level]]," ",tbGemLevels[[#This Row],[Name]])</f>
        <v>6.12.368.31 Sunder</v>
      </c>
      <c r="C3259" s="2" t="s">
        <v>861</v>
      </c>
      <c r="D3259" s="3">
        <v>31</v>
      </c>
      <c r="E3259" s="3">
        <v>91</v>
      </c>
      <c r="F3259" s="3" t="s">
        <v>269</v>
      </c>
      <c r="G3259" s="3">
        <v>0</v>
      </c>
      <c r="H3259" s="3">
        <v>0</v>
      </c>
      <c r="J3259" s="4"/>
      <c r="K3259" s="3"/>
      <c r="L3259" s="3"/>
      <c r="M3259" s="3"/>
      <c r="N3259" s="3"/>
    </row>
    <row r="3260" spans="2:14" ht="32.1" customHeight="1" x14ac:dyDescent="0.25">
      <c r="B3260" s="44" t="str">
        <f>_xlfn.CONCAT( VLOOKUP(tbGemLevels[[#This Row],[Name]],tbGems[],MATCH("Prefix",tbGems[#Headers],0),FALSE),".",tbGemLevels[[#This Row],[Level]]," ",tbGemLevels[[#This Row],[Name]])</f>
        <v>6.12.368.32 Sunder</v>
      </c>
      <c r="C3260" s="2" t="s">
        <v>861</v>
      </c>
      <c r="D3260" s="3">
        <v>32</v>
      </c>
      <c r="E3260" s="3">
        <v>92</v>
      </c>
      <c r="F3260" s="3" t="s">
        <v>269</v>
      </c>
      <c r="G3260" s="3">
        <v>0</v>
      </c>
      <c r="H3260" s="3">
        <v>0</v>
      </c>
      <c r="J3260" s="4"/>
      <c r="K3260" s="3"/>
      <c r="L3260" s="3"/>
      <c r="M3260" s="3"/>
      <c r="N3260" s="3"/>
    </row>
    <row r="3261" spans="2:14" ht="32.1" customHeight="1" x14ac:dyDescent="0.25">
      <c r="B3261" s="44" t="str">
        <f>_xlfn.CONCAT( VLOOKUP(tbGemLevels[[#This Row],[Name]],tbGems[],MATCH("Prefix",tbGems[#Headers],0),FALSE),".",tbGemLevels[[#This Row],[Level]]," ",tbGemLevels[[#This Row],[Name]])</f>
        <v>6.12.368.33 Sunder</v>
      </c>
      <c r="C3261" s="2" t="s">
        <v>861</v>
      </c>
      <c r="D3261" s="3">
        <v>33</v>
      </c>
      <c r="E3261" s="3">
        <v>93</v>
      </c>
      <c r="F3261" s="3" t="s">
        <v>269</v>
      </c>
      <c r="G3261" s="3">
        <v>0</v>
      </c>
      <c r="H3261" s="3">
        <v>0</v>
      </c>
      <c r="J3261" s="4"/>
      <c r="K3261" s="3"/>
      <c r="L3261" s="3"/>
      <c r="M3261" s="3"/>
      <c r="N3261" s="3"/>
    </row>
    <row r="3262" spans="2:14" ht="32.1" customHeight="1" x14ac:dyDescent="0.25">
      <c r="B3262" s="44" t="str">
        <f>_xlfn.CONCAT( VLOOKUP(tbGemLevels[[#This Row],[Name]],tbGems[],MATCH("Prefix",tbGems[#Headers],0),FALSE),".",tbGemLevels[[#This Row],[Level]]," ",tbGemLevels[[#This Row],[Name]])</f>
        <v>6.12.368.34 Sunder</v>
      </c>
      <c r="C3262" s="2" t="s">
        <v>861</v>
      </c>
      <c r="D3262" s="3">
        <v>34</v>
      </c>
      <c r="E3262" s="3">
        <v>94</v>
      </c>
      <c r="F3262" s="3" t="s">
        <v>269</v>
      </c>
      <c r="G3262" s="3">
        <v>0</v>
      </c>
      <c r="H3262" s="3">
        <v>0</v>
      </c>
      <c r="J3262" s="4"/>
      <c r="K3262" s="3"/>
      <c r="L3262" s="3"/>
      <c r="M3262" s="3"/>
      <c r="N3262" s="3"/>
    </row>
    <row r="3263" spans="2:14" ht="32.1" customHeight="1" x14ac:dyDescent="0.25">
      <c r="B3263" s="44" t="str">
        <f>_xlfn.CONCAT( VLOOKUP(tbGemLevels[[#This Row],[Name]],tbGems[],MATCH("Prefix",tbGems[#Headers],0),FALSE),".",tbGemLevels[[#This Row],[Level]]," ",tbGemLevels[[#This Row],[Name]])</f>
        <v>6.12.368.35 Sunder</v>
      </c>
      <c r="C3263" s="2" t="s">
        <v>861</v>
      </c>
      <c r="D3263" s="3">
        <v>35</v>
      </c>
      <c r="E3263" s="3">
        <v>95</v>
      </c>
      <c r="F3263" s="3" t="s">
        <v>269</v>
      </c>
      <c r="G3263" s="3">
        <v>0</v>
      </c>
      <c r="H3263" s="3">
        <v>0</v>
      </c>
      <c r="J3263" s="4"/>
      <c r="K3263" s="3"/>
      <c r="L3263" s="3"/>
      <c r="M3263" s="3"/>
      <c r="N3263" s="3"/>
    </row>
    <row r="3264" spans="2:14" ht="32.1" customHeight="1" x14ac:dyDescent="0.25">
      <c r="B3264" s="44" t="str">
        <f>_xlfn.CONCAT( VLOOKUP(tbGemLevels[[#This Row],[Name]],tbGems[],MATCH("Prefix",tbGems[#Headers],0),FALSE),".",tbGemLevels[[#This Row],[Level]]," ",tbGemLevels[[#This Row],[Name]])</f>
        <v>6.12.368.36 Sunder</v>
      </c>
      <c r="C3264" s="2" t="s">
        <v>861</v>
      </c>
      <c r="D3264" s="3">
        <v>36</v>
      </c>
      <c r="E3264" s="3">
        <v>96</v>
      </c>
      <c r="F3264" s="3" t="s">
        <v>269</v>
      </c>
      <c r="G3264" s="3">
        <v>0</v>
      </c>
      <c r="H3264" s="3">
        <v>0</v>
      </c>
      <c r="J3264" s="4"/>
      <c r="K3264" s="3"/>
      <c r="L3264" s="3"/>
      <c r="M3264" s="3"/>
      <c r="N3264" s="3"/>
    </row>
    <row r="3265" spans="2:14" ht="32.1" customHeight="1" x14ac:dyDescent="0.25">
      <c r="B3265" s="44" t="str">
        <f>_xlfn.CONCAT( VLOOKUP(tbGemLevels[[#This Row],[Name]],tbGems[],MATCH("Prefix",tbGems[#Headers],0),FALSE),".",tbGemLevels[[#This Row],[Level]]," ",tbGemLevels[[#This Row],[Name]])</f>
        <v>6.12.368.37 Sunder</v>
      </c>
      <c r="C3265" s="2" t="s">
        <v>861</v>
      </c>
      <c r="D3265" s="3">
        <v>37</v>
      </c>
      <c r="E3265" s="3">
        <v>97</v>
      </c>
      <c r="F3265" s="3" t="s">
        <v>269</v>
      </c>
      <c r="G3265" s="3">
        <v>0</v>
      </c>
      <c r="H3265" s="3">
        <v>0</v>
      </c>
      <c r="J3265" s="4"/>
      <c r="K3265" s="3"/>
      <c r="L3265" s="3"/>
      <c r="M3265" s="3"/>
      <c r="N3265" s="3"/>
    </row>
    <row r="3266" spans="2:14" ht="32.1" customHeight="1" x14ac:dyDescent="0.25">
      <c r="B3266" s="44" t="str">
        <f>_xlfn.CONCAT( VLOOKUP(tbGemLevels[[#This Row],[Name]],tbGems[],MATCH("Prefix",tbGems[#Headers],0),FALSE),".",tbGemLevels[[#This Row],[Level]]," ",tbGemLevels[[#This Row],[Name]])</f>
        <v>6.12.368.38 Sunder</v>
      </c>
      <c r="C3266" s="2" t="s">
        <v>861</v>
      </c>
      <c r="D3266" s="3">
        <v>38</v>
      </c>
      <c r="E3266" s="3">
        <v>98</v>
      </c>
      <c r="F3266" s="3" t="s">
        <v>269</v>
      </c>
      <c r="G3266" s="3">
        <v>0</v>
      </c>
      <c r="H3266" s="3">
        <v>0</v>
      </c>
      <c r="J3266" s="4"/>
      <c r="K3266" s="3"/>
      <c r="L3266" s="3"/>
      <c r="M3266" s="3"/>
      <c r="N3266" s="3"/>
    </row>
    <row r="3267" spans="2:14" ht="32.1" customHeight="1" x14ac:dyDescent="0.25">
      <c r="B3267" s="44" t="str">
        <f>_xlfn.CONCAT( VLOOKUP(tbGemLevels[[#This Row],[Name]],tbGems[],MATCH("Prefix",tbGems[#Headers],0),FALSE),".",tbGemLevels[[#This Row],[Level]]," ",tbGemLevels[[#This Row],[Name]])</f>
        <v>6.12.368.39 Sunder</v>
      </c>
      <c r="C3267" s="2" t="s">
        <v>861</v>
      </c>
      <c r="D3267" s="3">
        <v>39</v>
      </c>
      <c r="E3267" s="3">
        <v>99</v>
      </c>
      <c r="F3267" s="3" t="s">
        <v>269</v>
      </c>
      <c r="G3267" s="3">
        <v>0</v>
      </c>
      <c r="H3267" s="3">
        <v>0</v>
      </c>
      <c r="J3267" s="4"/>
      <c r="K3267" s="3"/>
      <c r="L3267" s="3"/>
      <c r="M3267" s="3"/>
      <c r="N3267" s="3"/>
    </row>
    <row r="3268" spans="2:14" ht="32.1" customHeight="1" x14ac:dyDescent="0.25">
      <c r="B3268" s="44" t="str">
        <f>_xlfn.CONCAT( VLOOKUP(tbGemLevels[[#This Row],[Name]],tbGems[],MATCH("Prefix",tbGems[#Headers],0),FALSE),".",tbGemLevels[[#This Row],[Level]]," ",tbGemLevels[[#This Row],[Name]])</f>
        <v>6.12.368.40 Sunder</v>
      </c>
      <c r="C3268" s="2" t="s">
        <v>861</v>
      </c>
      <c r="D3268" s="3">
        <v>40</v>
      </c>
      <c r="E3268" s="3">
        <v>100</v>
      </c>
      <c r="F3268" s="3" t="s">
        <v>269</v>
      </c>
      <c r="G3268" s="3">
        <v>0</v>
      </c>
      <c r="H3268" s="3">
        <v>0</v>
      </c>
      <c r="J3268" s="4"/>
      <c r="K3268" s="3"/>
      <c r="L3268" s="3"/>
      <c r="M3268" s="3"/>
      <c r="N3268" s="3"/>
    </row>
    <row r="3269" spans="2:14" ht="32.1" customHeight="1" x14ac:dyDescent="0.25">
      <c r="B3269" s="44" t="str">
        <f>_xlfn.CONCAT( VLOOKUP(tbGemLevels[[#This Row],[Name]],tbGems[],MATCH("Prefix",tbGems[#Headers],0),FALSE),".",tbGemLevels[[#This Row],[Level]]," ",tbGemLevels[[#This Row],[Name]])</f>
        <v>6.12.249.1 Leap Slam</v>
      </c>
      <c r="C3269" s="2" t="s">
        <v>843</v>
      </c>
      <c r="D3269" s="3">
        <v>1</v>
      </c>
      <c r="E3269" s="3">
        <v>10</v>
      </c>
      <c r="F3269" s="3">
        <v>29</v>
      </c>
      <c r="G3269" s="3">
        <v>0</v>
      </c>
      <c r="H3269" s="3">
        <v>0</v>
      </c>
      <c r="I3269" s="20"/>
      <c r="J3269" s="4"/>
      <c r="K3269" s="3"/>
      <c r="L3269" s="3"/>
      <c r="M3269" s="3"/>
      <c r="N3269" s="3"/>
    </row>
    <row r="3270" spans="2:14" ht="32.1" customHeight="1" x14ac:dyDescent="0.25">
      <c r="B3270" s="44" t="str">
        <f>_xlfn.CONCAT( VLOOKUP(tbGemLevels[[#This Row],[Name]],tbGems[],MATCH("Prefix",tbGems[#Headers],0),FALSE),".",tbGemLevels[[#This Row],[Level]]," ",tbGemLevels[[#This Row],[Name]])</f>
        <v>6.12.249.2 Leap Slam</v>
      </c>
      <c r="C3270" s="2" t="s">
        <v>843</v>
      </c>
      <c r="D3270" s="3">
        <v>2</v>
      </c>
      <c r="E3270" s="3">
        <v>13</v>
      </c>
      <c r="F3270" s="3">
        <v>35</v>
      </c>
      <c r="G3270" s="3">
        <v>0</v>
      </c>
      <c r="H3270" s="3">
        <v>0</v>
      </c>
      <c r="I3270" s="20"/>
      <c r="J3270" s="42"/>
      <c r="K3270" s="42"/>
      <c r="L3270" s="3"/>
      <c r="M3270" s="3"/>
      <c r="N3270" s="3"/>
    </row>
    <row r="3271" spans="2:14" ht="32.1" customHeight="1" x14ac:dyDescent="0.25">
      <c r="B3271" s="44" t="str">
        <f>_xlfn.CONCAT( VLOOKUP(tbGemLevels[[#This Row],[Name]],tbGems[],MATCH("Prefix",tbGems[#Headers],0),FALSE),".",tbGemLevels[[#This Row],[Level]]," ",tbGemLevels[[#This Row],[Name]])</f>
        <v>6.12.249.3 Leap Slam</v>
      </c>
      <c r="C3271" s="2" t="s">
        <v>843</v>
      </c>
      <c r="D3271" s="3">
        <v>3</v>
      </c>
      <c r="E3271" s="3">
        <v>17</v>
      </c>
      <c r="F3271" s="3">
        <v>43</v>
      </c>
      <c r="G3271" s="3">
        <v>0</v>
      </c>
      <c r="H3271" s="3">
        <v>0</v>
      </c>
      <c r="I3271" s="20"/>
      <c r="J3271" s="42"/>
      <c r="K3271" s="42"/>
      <c r="L3271" s="3"/>
      <c r="M3271" s="3"/>
      <c r="N3271" s="3"/>
    </row>
    <row r="3272" spans="2:14" ht="32.1" customHeight="1" x14ac:dyDescent="0.25">
      <c r="B3272" s="44" t="str">
        <f>_xlfn.CONCAT( VLOOKUP(tbGemLevels[[#This Row],[Name]],tbGems[],MATCH("Prefix",tbGems[#Headers],0),FALSE),".",tbGemLevels[[#This Row],[Level]]," ",tbGemLevels[[#This Row],[Name]])</f>
        <v>6.12.249.4 Leap Slam</v>
      </c>
      <c r="C3272" s="2" t="s">
        <v>843</v>
      </c>
      <c r="D3272" s="3">
        <v>4</v>
      </c>
      <c r="E3272" s="3">
        <v>21</v>
      </c>
      <c r="F3272" s="3">
        <v>52</v>
      </c>
      <c r="G3272" s="3">
        <v>0</v>
      </c>
      <c r="H3272" s="3">
        <v>0</v>
      </c>
      <c r="I3272" s="20"/>
      <c r="J3272" s="42"/>
      <c r="K3272" s="42"/>
      <c r="L3272" s="3"/>
      <c r="M3272" s="3"/>
      <c r="N3272" s="3"/>
    </row>
    <row r="3273" spans="2:14" ht="32.1" customHeight="1" x14ac:dyDescent="0.25">
      <c r="B3273" s="44" t="str">
        <f>_xlfn.CONCAT( VLOOKUP(tbGemLevels[[#This Row],[Name]],tbGems[],MATCH("Prefix",tbGems[#Headers],0),FALSE),".",tbGemLevels[[#This Row],[Level]]," ",tbGemLevels[[#This Row],[Name]])</f>
        <v>6.12.249.5 Leap Slam</v>
      </c>
      <c r="C3273" s="2" t="s">
        <v>843</v>
      </c>
      <c r="D3273" s="3">
        <v>5</v>
      </c>
      <c r="E3273" s="3">
        <v>25</v>
      </c>
      <c r="F3273" s="3">
        <v>60</v>
      </c>
      <c r="G3273" s="3">
        <v>0</v>
      </c>
      <c r="H3273" s="3">
        <v>0</v>
      </c>
      <c r="I3273" s="20"/>
      <c r="J3273" s="42"/>
      <c r="K3273" s="42"/>
      <c r="L3273" s="3"/>
      <c r="M3273" s="3"/>
      <c r="N3273" s="3"/>
    </row>
    <row r="3274" spans="2:14" ht="32.1" customHeight="1" x14ac:dyDescent="0.25">
      <c r="B3274" s="44" t="str">
        <f>_xlfn.CONCAT( VLOOKUP(tbGemLevels[[#This Row],[Name]],tbGems[],MATCH("Prefix",tbGems[#Headers],0),FALSE),".",tbGemLevels[[#This Row],[Level]]," ",tbGemLevels[[#This Row],[Name]])</f>
        <v>6.12.249.6 Leap Slam</v>
      </c>
      <c r="C3274" s="2" t="s">
        <v>843</v>
      </c>
      <c r="D3274" s="3">
        <v>6</v>
      </c>
      <c r="E3274" s="3">
        <v>29</v>
      </c>
      <c r="F3274" s="3">
        <v>69</v>
      </c>
      <c r="G3274" s="3">
        <v>0</v>
      </c>
      <c r="H3274" s="3">
        <v>0</v>
      </c>
      <c r="I3274" s="20"/>
      <c r="J3274" s="42"/>
      <c r="K3274" s="42"/>
      <c r="L3274" s="3"/>
      <c r="M3274" s="3"/>
      <c r="N3274" s="3"/>
    </row>
    <row r="3275" spans="2:14" ht="32.1" customHeight="1" x14ac:dyDescent="0.25">
      <c r="B3275" s="44" t="str">
        <f>_xlfn.CONCAT( VLOOKUP(tbGemLevels[[#This Row],[Name]],tbGems[],MATCH("Prefix",tbGems[#Headers],0),FALSE),".",tbGemLevels[[#This Row],[Level]]," ",tbGemLevels[[#This Row],[Name]])</f>
        <v>6.12.249.7 Leap Slam</v>
      </c>
      <c r="C3275" s="2" t="s">
        <v>843</v>
      </c>
      <c r="D3275" s="3">
        <v>7</v>
      </c>
      <c r="E3275" s="3">
        <v>33</v>
      </c>
      <c r="F3275" s="3">
        <v>77</v>
      </c>
      <c r="G3275" s="3">
        <v>0</v>
      </c>
      <c r="H3275" s="3">
        <v>0</v>
      </c>
      <c r="I3275" s="20"/>
      <c r="J3275" s="42"/>
      <c r="K3275" s="42"/>
      <c r="L3275" s="3"/>
      <c r="M3275" s="3"/>
      <c r="N3275" s="3"/>
    </row>
    <row r="3276" spans="2:14" ht="32.1" customHeight="1" x14ac:dyDescent="0.25">
      <c r="B3276" s="44" t="str">
        <f>_xlfn.CONCAT( VLOOKUP(tbGemLevels[[#This Row],[Name]],tbGems[],MATCH("Prefix",tbGems[#Headers],0),FALSE),".",tbGemLevels[[#This Row],[Level]]," ",tbGemLevels[[#This Row],[Name]])</f>
        <v>6.12.249.8 Leap Slam</v>
      </c>
      <c r="C3276" s="2" t="s">
        <v>843</v>
      </c>
      <c r="D3276" s="3">
        <v>8</v>
      </c>
      <c r="E3276" s="3">
        <v>36</v>
      </c>
      <c r="F3276" s="3">
        <v>83</v>
      </c>
      <c r="G3276" s="3">
        <v>0</v>
      </c>
      <c r="H3276" s="3">
        <v>0</v>
      </c>
      <c r="I3276" s="20"/>
      <c r="J3276" s="42"/>
      <c r="K3276" s="42"/>
      <c r="L3276" s="3"/>
      <c r="M3276" s="3"/>
      <c r="N3276" s="3"/>
    </row>
    <row r="3277" spans="2:14" ht="32.1" customHeight="1" x14ac:dyDescent="0.25">
      <c r="B3277" s="44" t="str">
        <f>_xlfn.CONCAT( VLOOKUP(tbGemLevels[[#This Row],[Name]],tbGems[],MATCH("Prefix",tbGems[#Headers],0),FALSE),".",tbGemLevels[[#This Row],[Level]]," ",tbGemLevels[[#This Row],[Name]])</f>
        <v>6.12.249.9 Leap Slam</v>
      </c>
      <c r="C3277" s="2" t="s">
        <v>843</v>
      </c>
      <c r="D3277" s="3">
        <v>9</v>
      </c>
      <c r="E3277" s="3">
        <v>39</v>
      </c>
      <c r="F3277" s="3">
        <v>90</v>
      </c>
      <c r="G3277" s="3">
        <v>0</v>
      </c>
      <c r="H3277" s="3">
        <v>0</v>
      </c>
      <c r="I3277" s="20"/>
      <c r="J3277" s="42"/>
      <c r="K3277" s="42"/>
      <c r="L3277" s="3"/>
      <c r="M3277" s="3"/>
      <c r="N3277" s="3"/>
    </row>
    <row r="3278" spans="2:14" ht="32.1" customHeight="1" x14ac:dyDescent="0.25">
      <c r="B3278" s="44" t="str">
        <f>_xlfn.CONCAT( VLOOKUP(tbGemLevels[[#This Row],[Name]],tbGems[],MATCH("Prefix",tbGems[#Headers],0),FALSE),".",tbGemLevels[[#This Row],[Level]]," ",tbGemLevels[[#This Row],[Name]])</f>
        <v>6.12.249.10 Leap Slam</v>
      </c>
      <c r="C3278" s="2" t="s">
        <v>843</v>
      </c>
      <c r="D3278" s="3">
        <v>10</v>
      </c>
      <c r="E3278" s="3">
        <v>42</v>
      </c>
      <c r="F3278" s="3">
        <v>96</v>
      </c>
      <c r="G3278" s="3">
        <v>0</v>
      </c>
      <c r="H3278" s="3">
        <v>0</v>
      </c>
      <c r="I3278" s="20"/>
      <c r="J3278" s="42"/>
      <c r="K3278" s="42"/>
      <c r="L3278" s="3"/>
      <c r="M3278" s="3"/>
      <c r="N3278" s="3"/>
    </row>
    <row r="3279" spans="2:14" ht="32.1" customHeight="1" x14ac:dyDescent="0.25">
      <c r="B3279" s="44" t="str">
        <f>_xlfn.CONCAT( VLOOKUP(tbGemLevels[[#This Row],[Name]],tbGems[],MATCH("Prefix",tbGems[#Headers],0),FALSE),".",tbGemLevels[[#This Row],[Level]]," ",tbGemLevels[[#This Row],[Name]])</f>
        <v>6.12.249.11 Leap Slam</v>
      </c>
      <c r="C3279" s="2" t="s">
        <v>843</v>
      </c>
      <c r="D3279" s="3">
        <v>11</v>
      </c>
      <c r="E3279" s="3">
        <v>45</v>
      </c>
      <c r="F3279" s="3">
        <v>102</v>
      </c>
      <c r="G3279" s="3">
        <v>0</v>
      </c>
      <c r="H3279" s="3">
        <v>0</v>
      </c>
      <c r="I3279" s="20"/>
      <c r="J3279" s="42"/>
      <c r="K3279" s="42"/>
      <c r="L3279" s="3"/>
      <c r="M3279" s="3"/>
      <c r="N3279" s="3"/>
    </row>
    <row r="3280" spans="2:14" ht="32.1" customHeight="1" x14ac:dyDescent="0.25">
      <c r="B3280" s="44" t="str">
        <f>_xlfn.CONCAT( VLOOKUP(tbGemLevels[[#This Row],[Name]],tbGems[],MATCH("Prefix",tbGems[#Headers],0),FALSE),".",tbGemLevels[[#This Row],[Level]]," ",tbGemLevels[[#This Row],[Name]])</f>
        <v>6.12.249.12 Leap Slam</v>
      </c>
      <c r="C3280" s="2" t="s">
        <v>843</v>
      </c>
      <c r="D3280" s="3">
        <v>12</v>
      </c>
      <c r="E3280" s="3">
        <v>48</v>
      </c>
      <c r="F3280" s="3">
        <v>109</v>
      </c>
      <c r="G3280" s="3">
        <v>0</v>
      </c>
      <c r="H3280" s="3">
        <v>0</v>
      </c>
      <c r="I3280" s="20"/>
      <c r="J3280" s="42"/>
      <c r="K3280" s="42"/>
      <c r="L3280" s="3"/>
      <c r="M3280" s="3"/>
      <c r="N3280" s="3"/>
    </row>
    <row r="3281" spans="2:14" ht="32.1" customHeight="1" x14ac:dyDescent="0.25">
      <c r="B3281" s="44" t="str">
        <f>_xlfn.CONCAT( VLOOKUP(tbGemLevels[[#This Row],[Name]],tbGems[],MATCH("Prefix",tbGems[#Headers],0),FALSE),".",tbGemLevels[[#This Row],[Level]]," ",tbGemLevels[[#This Row],[Name]])</f>
        <v>6.12.249.13 Leap Slam</v>
      </c>
      <c r="C3281" s="2" t="s">
        <v>843</v>
      </c>
      <c r="D3281" s="3">
        <v>13</v>
      </c>
      <c r="E3281" s="3">
        <v>51</v>
      </c>
      <c r="F3281" s="3">
        <v>115</v>
      </c>
      <c r="G3281" s="3">
        <v>0</v>
      </c>
      <c r="H3281" s="3">
        <v>0</v>
      </c>
      <c r="I3281" s="20"/>
      <c r="J3281" s="42"/>
      <c r="K3281" s="42"/>
      <c r="L3281" s="3"/>
      <c r="M3281" s="3"/>
      <c r="N3281" s="3"/>
    </row>
    <row r="3282" spans="2:14" ht="32.1" customHeight="1" x14ac:dyDescent="0.25">
      <c r="B3282" s="44" t="str">
        <f>_xlfn.CONCAT( VLOOKUP(tbGemLevels[[#This Row],[Name]],tbGems[],MATCH("Prefix",tbGems[#Headers],0),FALSE),".",tbGemLevels[[#This Row],[Level]]," ",tbGemLevels[[#This Row],[Name]])</f>
        <v>6.12.249.14 Leap Slam</v>
      </c>
      <c r="C3282" s="2" t="s">
        <v>843</v>
      </c>
      <c r="D3282" s="3">
        <v>14</v>
      </c>
      <c r="E3282" s="3">
        <v>54</v>
      </c>
      <c r="F3282" s="3">
        <v>121</v>
      </c>
      <c r="G3282" s="3">
        <v>0</v>
      </c>
      <c r="H3282" s="3">
        <v>0</v>
      </c>
      <c r="I3282" s="20"/>
      <c r="J3282" s="42"/>
      <c r="K3282" s="42"/>
      <c r="L3282" s="3"/>
      <c r="M3282" s="3"/>
      <c r="N3282" s="3"/>
    </row>
    <row r="3283" spans="2:14" ht="32.1" customHeight="1" x14ac:dyDescent="0.25">
      <c r="B3283" s="44" t="str">
        <f>_xlfn.CONCAT( VLOOKUP(tbGemLevels[[#This Row],[Name]],tbGems[],MATCH("Prefix",tbGems[#Headers],0),FALSE),".",tbGemLevels[[#This Row],[Level]]," ",tbGemLevels[[#This Row],[Name]])</f>
        <v>6.12.249.15 Leap Slam</v>
      </c>
      <c r="C3283" s="2" t="s">
        <v>843</v>
      </c>
      <c r="D3283" s="3">
        <v>15</v>
      </c>
      <c r="E3283" s="3">
        <v>57</v>
      </c>
      <c r="F3283" s="3">
        <v>127</v>
      </c>
      <c r="G3283" s="3">
        <v>0</v>
      </c>
      <c r="H3283" s="3">
        <v>0</v>
      </c>
      <c r="I3283" s="20"/>
      <c r="J3283" s="42"/>
      <c r="K3283" s="42"/>
      <c r="L3283" s="3"/>
      <c r="M3283" s="3"/>
      <c r="N3283" s="3"/>
    </row>
    <row r="3284" spans="2:14" ht="32.1" customHeight="1" x14ac:dyDescent="0.25">
      <c r="B3284" s="44" t="str">
        <f>_xlfn.CONCAT( VLOOKUP(tbGemLevels[[#This Row],[Name]],tbGems[],MATCH("Prefix",tbGems[#Headers],0),FALSE),".",tbGemLevels[[#This Row],[Level]]," ",tbGemLevels[[#This Row],[Name]])</f>
        <v>6.12.249.16 Leap Slam</v>
      </c>
      <c r="C3284" s="2" t="s">
        <v>843</v>
      </c>
      <c r="D3284" s="3">
        <v>16</v>
      </c>
      <c r="E3284" s="3">
        <v>60</v>
      </c>
      <c r="F3284" s="3">
        <v>134</v>
      </c>
      <c r="G3284" s="3">
        <v>0</v>
      </c>
      <c r="H3284" s="3">
        <v>0</v>
      </c>
      <c r="I3284" s="20"/>
      <c r="J3284" s="42"/>
      <c r="K3284" s="42"/>
      <c r="L3284" s="3"/>
      <c r="M3284" s="3"/>
      <c r="N3284" s="3"/>
    </row>
    <row r="3285" spans="2:14" ht="32.1" customHeight="1" x14ac:dyDescent="0.25">
      <c r="B3285" s="44" t="str">
        <f>_xlfn.CONCAT( VLOOKUP(tbGemLevels[[#This Row],[Name]],tbGems[],MATCH("Prefix",tbGems[#Headers],0),FALSE),".",tbGemLevels[[#This Row],[Level]]," ",tbGemLevels[[#This Row],[Name]])</f>
        <v>6.12.249.17 Leap Slam</v>
      </c>
      <c r="C3285" s="2" t="s">
        <v>843</v>
      </c>
      <c r="D3285" s="3">
        <v>17</v>
      </c>
      <c r="E3285" s="3">
        <v>63</v>
      </c>
      <c r="F3285" s="3">
        <v>140</v>
      </c>
      <c r="G3285" s="3">
        <v>0</v>
      </c>
      <c r="H3285" s="3">
        <v>0</v>
      </c>
      <c r="I3285" s="20"/>
      <c r="J3285" s="42"/>
      <c r="K3285" s="42"/>
      <c r="L3285" s="3"/>
      <c r="M3285" s="3"/>
      <c r="N3285" s="3"/>
    </row>
    <row r="3286" spans="2:14" ht="32.1" customHeight="1" x14ac:dyDescent="0.25">
      <c r="B3286" s="44" t="str">
        <f>_xlfn.CONCAT( VLOOKUP(tbGemLevels[[#This Row],[Name]],tbGems[],MATCH("Prefix",tbGems[#Headers],0),FALSE),".",tbGemLevels[[#This Row],[Level]]," ",tbGemLevels[[#This Row],[Name]])</f>
        <v>6.12.249.18 Leap Slam</v>
      </c>
      <c r="C3286" s="2" t="s">
        <v>843</v>
      </c>
      <c r="D3286" s="3">
        <v>18</v>
      </c>
      <c r="E3286" s="3">
        <v>66</v>
      </c>
      <c r="F3286" s="3">
        <v>146</v>
      </c>
      <c r="G3286" s="3">
        <v>0</v>
      </c>
      <c r="H3286" s="3">
        <v>0</v>
      </c>
      <c r="I3286" s="20"/>
      <c r="J3286" s="42"/>
      <c r="K3286" s="42"/>
      <c r="L3286" s="3"/>
      <c r="M3286" s="3"/>
      <c r="N3286" s="3"/>
    </row>
    <row r="3287" spans="2:14" ht="32.1" customHeight="1" x14ac:dyDescent="0.25">
      <c r="B3287" s="44" t="str">
        <f>_xlfn.CONCAT( VLOOKUP(tbGemLevels[[#This Row],[Name]],tbGems[],MATCH("Prefix",tbGems[#Headers],0),FALSE),".",tbGemLevels[[#This Row],[Level]]," ",tbGemLevels[[#This Row],[Name]])</f>
        <v>6.12.249.19 Leap Slam</v>
      </c>
      <c r="C3287" s="2" t="s">
        <v>843</v>
      </c>
      <c r="D3287" s="3">
        <v>19</v>
      </c>
      <c r="E3287" s="3">
        <v>68</v>
      </c>
      <c r="F3287" s="3">
        <v>151</v>
      </c>
      <c r="G3287" s="3">
        <v>0</v>
      </c>
      <c r="H3287" s="3">
        <v>0</v>
      </c>
      <c r="I3287" s="20"/>
      <c r="J3287" s="42"/>
      <c r="K3287" s="42"/>
      <c r="L3287" s="3"/>
      <c r="M3287" s="3"/>
      <c r="N3287" s="3"/>
    </row>
    <row r="3288" spans="2:14" ht="32.1" customHeight="1" x14ac:dyDescent="0.25">
      <c r="B3288" s="44" t="str">
        <f>_xlfn.CONCAT( VLOOKUP(tbGemLevels[[#This Row],[Name]],tbGems[],MATCH("Prefix",tbGems[#Headers],0),FALSE),".",tbGemLevels[[#This Row],[Level]]," ",tbGemLevels[[#This Row],[Name]])</f>
        <v>6.12.249.20 Leap Slam</v>
      </c>
      <c r="C3288" s="2" t="s">
        <v>843</v>
      </c>
      <c r="D3288" s="3">
        <v>20</v>
      </c>
      <c r="E3288" s="3">
        <v>70</v>
      </c>
      <c r="F3288" s="3">
        <v>155</v>
      </c>
      <c r="G3288" s="3">
        <v>0</v>
      </c>
      <c r="H3288" s="3">
        <v>0</v>
      </c>
      <c r="I3288" s="20"/>
      <c r="J3288" s="42"/>
      <c r="K3288" s="42"/>
      <c r="L3288" s="3"/>
      <c r="M3288" s="3"/>
      <c r="N3288" s="3"/>
    </row>
    <row r="3289" spans="2:14" ht="32.1" customHeight="1" x14ac:dyDescent="0.25">
      <c r="B3289" s="44" t="str">
        <f>_xlfn.CONCAT( VLOOKUP(tbGemLevels[[#This Row],[Name]],tbGems[],MATCH("Prefix",tbGems[#Headers],0),FALSE),".",tbGemLevels[[#This Row],[Level]]," ",tbGemLevels[[#This Row],[Name]])</f>
        <v>6.12.249.21 Leap Slam</v>
      </c>
      <c r="C3289" s="2" t="s">
        <v>843</v>
      </c>
      <c r="D3289" s="3">
        <v>21</v>
      </c>
      <c r="E3289" s="3">
        <v>72</v>
      </c>
      <c r="F3289" s="3">
        <v>159</v>
      </c>
      <c r="G3289" s="3">
        <v>0</v>
      </c>
      <c r="H3289" s="3">
        <v>0</v>
      </c>
      <c r="I3289" s="20"/>
      <c r="J3289" s="4"/>
      <c r="K3289" s="3"/>
      <c r="L3289" s="3"/>
      <c r="M3289" s="3"/>
      <c r="N3289" s="3"/>
    </row>
    <row r="3290" spans="2:14" ht="32.1" customHeight="1" x14ac:dyDescent="0.25">
      <c r="B3290" s="44" t="str">
        <f>_xlfn.CONCAT( VLOOKUP(tbGemLevels[[#This Row],[Name]],tbGems[],MATCH("Prefix",tbGems[#Headers],0),FALSE),".",tbGemLevels[[#This Row],[Level]]," ",tbGemLevels[[#This Row],[Name]])</f>
        <v>6.12.249.22 Leap Slam</v>
      </c>
      <c r="C3290" s="2" t="s">
        <v>843</v>
      </c>
      <c r="D3290" s="3">
        <v>22</v>
      </c>
      <c r="E3290" s="3">
        <v>74</v>
      </c>
      <c r="F3290" s="3" t="s">
        <v>269</v>
      </c>
      <c r="G3290" s="3">
        <v>0</v>
      </c>
      <c r="H3290" s="3">
        <v>0</v>
      </c>
      <c r="I3290" s="20"/>
      <c r="J3290" s="4"/>
      <c r="K3290" s="3"/>
      <c r="L3290" s="3"/>
      <c r="M3290" s="3"/>
      <c r="N3290" s="3"/>
    </row>
    <row r="3291" spans="2:14" ht="32.1" customHeight="1" x14ac:dyDescent="0.25">
      <c r="B3291" s="44" t="str">
        <f>_xlfn.CONCAT( VLOOKUP(tbGemLevels[[#This Row],[Name]],tbGems[],MATCH("Prefix",tbGems[#Headers],0),FALSE),".",tbGemLevels[[#This Row],[Level]]," ",tbGemLevels[[#This Row],[Name]])</f>
        <v>6.12.249.23 Leap Slam</v>
      </c>
      <c r="C3291" s="2" t="s">
        <v>843</v>
      </c>
      <c r="D3291" s="3">
        <v>23</v>
      </c>
      <c r="E3291" s="3">
        <v>76</v>
      </c>
      <c r="F3291" s="3" t="s">
        <v>269</v>
      </c>
      <c r="G3291" s="3">
        <v>0</v>
      </c>
      <c r="H3291" s="3">
        <v>0</v>
      </c>
      <c r="I3291" s="20"/>
      <c r="J3291" s="4"/>
      <c r="K3291" s="3"/>
      <c r="L3291" s="3"/>
      <c r="M3291" s="3"/>
      <c r="N3291" s="3"/>
    </row>
    <row r="3292" spans="2:14" ht="32.1" customHeight="1" x14ac:dyDescent="0.25">
      <c r="B3292" s="44" t="str">
        <f>_xlfn.CONCAT( VLOOKUP(tbGemLevels[[#This Row],[Name]],tbGems[],MATCH("Prefix",tbGems[#Headers],0),FALSE),".",tbGemLevels[[#This Row],[Level]]," ",tbGemLevels[[#This Row],[Name]])</f>
        <v>6.12.249.24 Leap Slam</v>
      </c>
      <c r="C3292" s="2" t="s">
        <v>843</v>
      </c>
      <c r="D3292" s="3">
        <v>24</v>
      </c>
      <c r="E3292" s="3">
        <v>78</v>
      </c>
      <c r="F3292" s="3" t="s">
        <v>269</v>
      </c>
      <c r="G3292" s="3">
        <v>0</v>
      </c>
      <c r="H3292" s="3">
        <v>0</v>
      </c>
      <c r="I3292" s="20"/>
      <c r="J3292" s="4"/>
      <c r="K3292" s="3"/>
      <c r="L3292" s="3"/>
      <c r="M3292" s="3"/>
      <c r="N3292" s="3"/>
    </row>
    <row r="3293" spans="2:14" ht="32.1" customHeight="1" x14ac:dyDescent="0.25">
      <c r="B3293" s="44" t="str">
        <f>_xlfn.CONCAT( VLOOKUP(tbGemLevels[[#This Row],[Name]],tbGems[],MATCH("Prefix",tbGems[#Headers],0),FALSE),".",tbGemLevels[[#This Row],[Level]]," ",tbGemLevels[[#This Row],[Name]])</f>
        <v>6.12.249.25 Leap Slam</v>
      </c>
      <c r="C3293" s="2" t="s">
        <v>843</v>
      </c>
      <c r="D3293" s="3">
        <v>25</v>
      </c>
      <c r="E3293" s="3">
        <v>80</v>
      </c>
      <c r="F3293" s="3" t="s">
        <v>269</v>
      </c>
      <c r="G3293" s="3">
        <v>0</v>
      </c>
      <c r="H3293" s="3">
        <v>0</v>
      </c>
      <c r="I3293" s="20"/>
      <c r="J3293" s="4"/>
      <c r="K3293" s="3"/>
      <c r="L3293" s="3"/>
      <c r="M3293" s="3"/>
      <c r="N3293" s="3"/>
    </row>
    <row r="3294" spans="2:14" ht="32.1" customHeight="1" x14ac:dyDescent="0.25">
      <c r="B3294" s="44" t="str">
        <f>_xlfn.CONCAT( VLOOKUP(tbGemLevels[[#This Row],[Name]],tbGems[],MATCH("Prefix",tbGems[#Headers],0),FALSE),".",tbGemLevels[[#This Row],[Level]]," ",tbGemLevels[[#This Row],[Name]])</f>
        <v>6.12.249.26 Leap Slam</v>
      </c>
      <c r="C3294" s="2" t="s">
        <v>843</v>
      </c>
      <c r="D3294" s="3">
        <v>26</v>
      </c>
      <c r="E3294" s="3">
        <v>82</v>
      </c>
      <c r="F3294" s="3" t="s">
        <v>269</v>
      </c>
      <c r="G3294" s="3">
        <v>0</v>
      </c>
      <c r="H3294" s="3">
        <v>0</v>
      </c>
      <c r="I3294" s="20"/>
      <c r="J3294" s="4"/>
      <c r="K3294" s="3"/>
      <c r="L3294" s="3"/>
      <c r="M3294" s="3"/>
      <c r="N3294" s="3"/>
    </row>
    <row r="3295" spans="2:14" ht="32.1" customHeight="1" x14ac:dyDescent="0.25">
      <c r="B3295" s="44" t="str">
        <f>_xlfn.CONCAT( VLOOKUP(tbGemLevels[[#This Row],[Name]],tbGems[],MATCH("Prefix",tbGems[#Headers],0),FALSE),".",tbGemLevels[[#This Row],[Level]]," ",tbGemLevels[[#This Row],[Name]])</f>
        <v>6.12.249.27 Leap Slam</v>
      </c>
      <c r="C3295" s="2" t="s">
        <v>843</v>
      </c>
      <c r="D3295" s="3">
        <v>27</v>
      </c>
      <c r="E3295" s="3">
        <v>84</v>
      </c>
      <c r="F3295" s="3" t="s">
        <v>269</v>
      </c>
      <c r="G3295" s="3">
        <v>0</v>
      </c>
      <c r="H3295" s="3">
        <v>0</v>
      </c>
      <c r="I3295" s="20"/>
      <c r="J3295" s="4"/>
      <c r="K3295" s="3"/>
      <c r="L3295" s="3"/>
      <c r="M3295" s="3"/>
      <c r="N3295" s="3"/>
    </row>
    <row r="3296" spans="2:14" ht="32.1" customHeight="1" x14ac:dyDescent="0.25">
      <c r="B3296" s="44" t="str">
        <f>_xlfn.CONCAT( VLOOKUP(tbGemLevels[[#This Row],[Name]],tbGems[],MATCH("Prefix",tbGems[#Headers],0),FALSE),".",tbGemLevels[[#This Row],[Level]]," ",tbGemLevels[[#This Row],[Name]])</f>
        <v>6.12.249.28 Leap Slam</v>
      </c>
      <c r="C3296" s="2" t="s">
        <v>843</v>
      </c>
      <c r="D3296" s="3">
        <v>28</v>
      </c>
      <c r="E3296" s="3">
        <v>86</v>
      </c>
      <c r="F3296" s="3" t="s">
        <v>269</v>
      </c>
      <c r="G3296" s="3">
        <v>0</v>
      </c>
      <c r="H3296" s="3">
        <v>0</v>
      </c>
      <c r="I3296" s="20"/>
      <c r="J3296" s="4"/>
      <c r="K3296" s="3"/>
      <c r="L3296" s="3"/>
      <c r="M3296" s="3"/>
      <c r="N3296" s="3"/>
    </row>
    <row r="3297" spans="2:14" ht="32.1" customHeight="1" x14ac:dyDescent="0.25">
      <c r="B3297" s="44" t="str">
        <f>_xlfn.CONCAT( VLOOKUP(tbGemLevels[[#This Row],[Name]],tbGems[],MATCH("Prefix",tbGems[#Headers],0),FALSE),".",tbGemLevels[[#This Row],[Level]]," ",tbGemLevels[[#This Row],[Name]])</f>
        <v>6.12.249.29 Leap Slam</v>
      </c>
      <c r="C3297" s="2" t="s">
        <v>843</v>
      </c>
      <c r="D3297" s="3">
        <v>29</v>
      </c>
      <c r="E3297" s="3">
        <v>88</v>
      </c>
      <c r="F3297" s="3" t="s">
        <v>269</v>
      </c>
      <c r="G3297" s="3">
        <v>0</v>
      </c>
      <c r="H3297" s="3">
        <v>0</v>
      </c>
      <c r="I3297" s="20"/>
      <c r="J3297" s="4"/>
      <c r="K3297" s="3"/>
      <c r="L3297" s="3"/>
      <c r="M3297" s="3"/>
      <c r="N3297" s="3"/>
    </row>
    <row r="3298" spans="2:14" ht="32.1" customHeight="1" x14ac:dyDescent="0.25">
      <c r="B3298" s="44" t="str">
        <f>_xlfn.CONCAT( VLOOKUP(tbGemLevels[[#This Row],[Name]],tbGems[],MATCH("Prefix",tbGems[#Headers],0),FALSE),".",tbGemLevels[[#This Row],[Level]]," ",tbGemLevels[[#This Row],[Name]])</f>
        <v>6.12.249.30 Leap Slam</v>
      </c>
      <c r="C3298" s="2" t="s">
        <v>843</v>
      </c>
      <c r="D3298" s="3">
        <v>30</v>
      </c>
      <c r="E3298" s="3">
        <v>90</v>
      </c>
      <c r="F3298" s="3" t="s">
        <v>269</v>
      </c>
      <c r="G3298" s="3">
        <v>0</v>
      </c>
      <c r="H3298" s="3">
        <v>0</v>
      </c>
      <c r="I3298" s="20"/>
      <c r="J3298" s="4"/>
      <c r="K3298" s="3"/>
      <c r="L3298" s="3"/>
      <c r="M3298" s="3"/>
      <c r="N3298" s="3"/>
    </row>
    <row r="3299" spans="2:14" ht="32.1" customHeight="1" x14ac:dyDescent="0.25">
      <c r="B3299" s="44" t="str">
        <f>_xlfn.CONCAT( VLOOKUP(tbGemLevels[[#This Row],[Name]],tbGems[],MATCH("Prefix",tbGems[#Headers],0),FALSE),".",tbGemLevels[[#This Row],[Level]]," ",tbGemLevels[[#This Row],[Name]])</f>
        <v>6.12.249.31 Leap Slam</v>
      </c>
      <c r="C3299" s="2" t="s">
        <v>843</v>
      </c>
      <c r="D3299" s="3">
        <v>31</v>
      </c>
      <c r="E3299" s="3">
        <v>91</v>
      </c>
      <c r="F3299" s="3" t="s">
        <v>269</v>
      </c>
      <c r="G3299" s="3">
        <v>0</v>
      </c>
      <c r="H3299" s="3">
        <v>0</v>
      </c>
      <c r="I3299" s="20"/>
      <c r="J3299" s="4"/>
      <c r="K3299" s="3"/>
      <c r="L3299" s="3"/>
      <c r="M3299" s="3"/>
      <c r="N3299" s="3"/>
    </row>
    <row r="3300" spans="2:14" ht="32.1" customHeight="1" x14ac:dyDescent="0.25">
      <c r="B3300" s="44" t="str">
        <f>_xlfn.CONCAT( VLOOKUP(tbGemLevels[[#This Row],[Name]],tbGems[],MATCH("Prefix",tbGems[#Headers],0),FALSE),".",tbGemLevels[[#This Row],[Level]]," ",tbGemLevels[[#This Row],[Name]])</f>
        <v>6.12.249.32 Leap Slam</v>
      </c>
      <c r="C3300" s="2" t="s">
        <v>843</v>
      </c>
      <c r="D3300" s="3">
        <v>32</v>
      </c>
      <c r="E3300" s="3">
        <v>92</v>
      </c>
      <c r="F3300" s="3" t="s">
        <v>269</v>
      </c>
      <c r="G3300" s="3">
        <v>0</v>
      </c>
      <c r="H3300" s="3">
        <v>0</v>
      </c>
      <c r="I3300" s="20"/>
      <c r="J3300" s="4"/>
      <c r="K3300" s="3"/>
      <c r="L3300" s="3"/>
      <c r="M3300" s="3"/>
      <c r="N3300" s="3"/>
    </row>
    <row r="3301" spans="2:14" ht="32.1" customHeight="1" x14ac:dyDescent="0.25">
      <c r="B3301" s="44" t="str">
        <f>_xlfn.CONCAT( VLOOKUP(tbGemLevels[[#This Row],[Name]],tbGems[],MATCH("Prefix",tbGems[#Headers],0),FALSE),".",tbGemLevels[[#This Row],[Level]]," ",tbGemLevels[[#This Row],[Name]])</f>
        <v>6.12.249.33 Leap Slam</v>
      </c>
      <c r="C3301" s="2" t="s">
        <v>843</v>
      </c>
      <c r="D3301" s="3">
        <v>33</v>
      </c>
      <c r="E3301" s="3">
        <v>93</v>
      </c>
      <c r="F3301" s="3" t="s">
        <v>269</v>
      </c>
      <c r="G3301" s="3">
        <v>0</v>
      </c>
      <c r="H3301" s="3">
        <v>0</v>
      </c>
      <c r="I3301" s="20"/>
      <c r="J3301" s="4"/>
      <c r="K3301" s="3"/>
      <c r="L3301" s="3"/>
      <c r="M3301" s="3"/>
      <c r="N3301" s="3"/>
    </row>
    <row r="3302" spans="2:14" ht="32.1" customHeight="1" x14ac:dyDescent="0.25">
      <c r="B3302" s="44" t="str">
        <f>_xlfn.CONCAT( VLOOKUP(tbGemLevels[[#This Row],[Name]],tbGems[],MATCH("Prefix",tbGems[#Headers],0),FALSE),".",tbGemLevels[[#This Row],[Level]]," ",tbGemLevels[[#This Row],[Name]])</f>
        <v>6.12.249.34 Leap Slam</v>
      </c>
      <c r="C3302" s="2" t="s">
        <v>843</v>
      </c>
      <c r="D3302" s="3">
        <v>34</v>
      </c>
      <c r="E3302" s="3">
        <v>94</v>
      </c>
      <c r="F3302" s="3" t="s">
        <v>269</v>
      </c>
      <c r="G3302" s="3">
        <v>0</v>
      </c>
      <c r="H3302" s="3">
        <v>0</v>
      </c>
      <c r="I3302" s="20"/>
      <c r="J3302" s="4"/>
      <c r="K3302" s="3"/>
      <c r="L3302" s="3"/>
      <c r="M3302" s="3"/>
      <c r="N3302" s="3"/>
    </row>
    <row r="3303" spans="2:14" ht="32.1" customHeight="1" x14ac:dyDescent="0.25">
      <c r="B3303" s="44" t="str">
        <f>_xlfn.CONCAT( VLOOKUP(tbGemLevels[[#This Row],[Name]],tbGems[],MATCH("Prefix",tbGems[#Headers],0),FALSE),".",tbGemLevels[[#This Row],[Level]]," ",tbGemLevels[[#This Row],[Name]])</f>
        <v>6.12.249.35 Leap Slam</v>
      </c>
      <c r="C3303" s="2" t="s">
        <v>843</v>
      </c>
      <c r="D3303" s="3">
        <v>35</v>
      </c>
      <c r="E3303" s="3">
        <v>95</v>
      </c>
      <c r="F3303" s="3" t="s">
        <v>269</v>
      </c>
      <c r="G3303" s="3">
        <v>0</v>
      </c>
      <c r="H3303" s="3">
        <v>0</v>
      </c>
      <c r="I3303" s="20"/>
      <c r="J3303" s="4"/>
      <c r="K3303" s="3"/>
      <c r="L3303" s="3"/>
      <c r="M3303" s="3"/>
      <c r="N3303" s="3"/>
    </row>
    <row r="3304" spans="2:14" ht="32.1" customHeight="1" x14ac:dyDescent="0.25">
      <c r="B3304" s="44" t="str">
        <f>_xlfn.CONCAT( VLOOKUP(tbGemLevels[[#This Row],[Name]],tbGems[],MATCH("Prefix",tbGems[#Headers],0),FALSE),".",tbGemLevels[[#This Row],[Level]]," ",tbGemLevels[[#This Row],[Name]])</f>
        <v>6.12.249.36 Leap Slam</v>
      </c>
      <c r="C3304" s="2" t="s">
        <v>843</v>
      </c>
      <c r="D3304" s="3">
        <v>36</v>
      </c>
      <c r="E3304" s="3">
        <v>96</v>
      </c>
      <c r="F3304" s="3" t="s">
        <v>269</v>
      </c>
      <c r="G3304" s="3">
        <v>0</v>
      </c>
      <c r="H3304" s="3">
        <v>0</v>
      </c>
      <c r="I3304" s="20"/>
      <c r="J3304" s="4"/>
      <c r="K3304" s="3"/>
      <c r="L3304" s="3"/>
      <c r="M3304" s="3"/>
      <c r="N3304" s="3"/>
    </row>
    <row r="3305" spans="2:14" ht="32.1" customHeight="1" x14ac:dyDescent="0.25">
      <c r="B3305" s="44" t="str">
        <f>_xlfn.CONCAT( VLOOKUP(tbGemLevels[[#This Row],[Name]],tbGems[],MATCH("Prefix",tbGems[#Headers],0),FALSE),".",tbGemLevels[[#This Row],[Level]]," ",tbGemLevels[[#This Row],[Name]])</f>
        <v>6.12.249.37 Leap Slam</v>
      </c>
      <c r="C3305" s="2" t="s">
        <v>843</v>
      </c>
      <c r="D3305" s="3">
        <v>37</v>
      </c>
      <c r="E3305" s="3">
        <v>97</v>
      </c>
      <c r="F3305" s="3" t="s">
        <v>269</v>
      </c>
      <c r="G3305" s="3">
        <v>0</v>
      </c>
      <c r="H3305" s="3">
        <v>0</v>
      </c>
      <c r="I3305" s="20"/>
      <c r="J3305" s="4"/>
      <c r="K3305" s="3"/>
      <c r="L3305" s="3"/>
      <c r="M3305" s="3"/>
      <c r="N3305" s="3"/>
    </row>
    <row r="3306" spans="2:14" ht="32.1" customHeight="1" x14ac:dyDescent="0.25">
      <c r="B3306" s="44" t="str">
        <f>_xlfn.CONCAT( VLOOKUP(tbGemLevels[[#This Row],[Name]],tbGems[],MATCH("Prefix",tbGems[#Headers],0),FALSE),".",tbGemLevels[[#This Row],[Level]]," ",tbGemLevels[[#This Row],[Name]])</f>
        <v>6.12.249.38 Leap Slam</v>
      </c>
      <c r="C3306" s="2" t="s">
        <v>843</v>
      </c>
      <c r="D3306" s="3">
        <v>38</v>
      </c>
      <c r="E3306" s="3">
        <v>98</v>
      </c>
      <c r="F3306" s="3" t="s">
        <v>269</v>
      </c>
      <c r="G3306" s="3">
        <v>0</v>
      </c>
      <c r="H3306" s="3">
        <v>0</v>
      </c>
      <c r="I3306" s="20"/>
      <c r="J3306" s="4"/>
      <c r="K3306" s="3"/>
      <c r="L3306" s="3"/>
      <c r="M3306" s="3"/>
      <c r="N3306" s="3"/>
    </row>
    <row r="3307" spans="2:14" ht="32.1" customHeight="1" x14ac:dyDescent="0.25">
      <c r="B3307" s="44" t="str">
        <f>_xlfn.CONCAT( VLOOKUP(tbGemLevels[[#This Row],[Name]],tbGems[],MATCH("Prefix",tbGems[#Headers],0),FALSE),".",tbGemLevels[[#This Row],[Level]]," ",tbGemLevels[[#This Row],[Name]])</f>
        <v>6.12.249.39 Leap Slam</v>
      </c>
      <c r="C3307" s="2" t="s">
        <v>843</v>
      </c>
      <c r="D3307" s="3">
        <v>39</v>
      </c>
      <c r="E3307" s="3">
        <v>99</v>
      </c>
      <c r="F3307" s="3" t="s">
        <v>269</v>
      </c>
      <c r="G3307" s="3">
        <v>0</v>
      </c>
      <c r="H3307" s="3">
        <v>0</v>
      </c>
      <c r="I3307" s="20"/>
      <c r="J3307" s="4"/>
      <c r="K3307" s="3"/>
      <c r="L3307" s="3"/>
      <c r="M3307" s="3"/>
      <c r="N3307" s="3"/>
    </row>
    <row r="3308" spans="2:14" ht="32.1" customHeight="1" x14ac:dyDescent="0.25">
      <c r="B3308" s="44" t="str">
        <f>_xlfn.CONCAT( VLOOKUP(tbGemLevels[[#This Row],[Name]],tbGems[],MATCH("Prefix",tbGems[#Headers],0),FALSE),".",tbGemLevels[[#This Row],[Level]]," ",tbGemLevels[[#This Row],[Name]])</f>
        <v>6.12.249.40 Leap Slam</v>
      </c>
      <c r="C3308" s="2" t="s">
        <v>843</v>
      </c>
      <c r="D3308" s="3">
        <v>40</v>
      </c>
      <c r="E3308" s="3">
        <v>100</v>
      </c>
      <c r="F3308" s="3" t="s">
        <v>269</v>
      </c>
      <c r="G3308" s="3">
        <v>0</v>
      </c>
      <c r="H3308" s="3">
        <v>0</v>
      </c>
      <c r="I3308" s="20"/>
      <c r="J3308" s="4"/>
      <c r="K3308" s="3"/>
      <c r="L3308" s="3"/>
      <c r="M3308" s="3"/>
      <c r="N3308" s="3"/>
    </row>
    <row r="3309" spans="2:14" ht="32.1" customHeight="1" x14ac:dyDescent="0.25">
      <c r="B3309" s="44" t="str">
        <f>_xlfn.CONCAT( VLOOKUP(tbGemLevels[[#This Row],[Name]],tbGems[],MATCH("Prefix",tbGems[#Headers],0),FALSE),".",tbGemLevels[[#This Row],[Level]]," ",tbGemLevels[[#This Row],[Name]])</f>
        <v>6.13.377.1 Toxic Rain</v>
      </c>
      <c r="C3309" s="2" t="s">
        <v>807</v>
      </c>
      <c r="D3309" s="3">
        <v>1</v>
      </c>
      <c r="E3309" s="3">
        <v>12</v>
      </c>
      <c r="F3309" s="3">
        <v>0</v>
      </c>
      <c r="G3309" s="3">
        <v>33</v>
      </c>
      <c r="H3309" s="3">
        <v>0</v>
      </c>
      <c r="I3309" s="20"/>
      <c r="J3309" s="4"/>
      <c r="K3309" s="3"/>
      <c r="L3309" s="3"/>
      <c r="M3309" s="3"/>
      <c r="N3309" s="3"/>
    </row>
    <row r="3310" spans="2:14" ht="32.1" customHeight="1" x14ac:dyDescent="0.25">
      <c r="B3310" s="44" t="str">
        <f>_xlfn.CONCAT( VLOOKUP(tbGemLevels[[#This Row],[Name]],tbGems[],MATCH("Prefix",tbGems[#Headers],0),FALSE),".",tbGemLevels[[#This Row],[Level]]," ",tbGemLevels[[#This Row],[Name]])</f>
        <v>6.13.377.2 Toxic Rain</v>
      </c>
      <c r="C3310" s="2" t="s">
        <v>807</v>
      </c>
      <c r="D3310" s="3">
        <v>2</v>
      </c>
      <c r="E3310" s="3">
        <v>15</v>
      </c>
      <c r="F3310" s="3">
        <v>0</v>
      </c>
      <c r="G3310" s="3">
        <v>39</v>
      </c>
      <c r="H3310" s="3">
        <v>0</v>
      </c>
      <c r="I3310" s="8"/>
      <c r="J3310" s="4"/>
      <c r="K3310" s="42"/>
      <c r="L3310" s="42"/>
      <c r="M3310" s="3"/>
      <c r="N3310" s="3"/>
    </row>
    <row r="3311" spans="2:14" ht="32.1" customHeight="1" x14ac:dyDescent="0.25">
      <c r="B3311" s="44" t="str">
        <f>_xlfn.CONCAT( VLOOKUP(tbGemLevels[[#This Row],[Name]],tbGems[],MATCH("Prefix",tbGems[#Headers],0),FALSE),".",tbGemLevels[[#This Row],[Level]]," ",tbGemLevels[[#This Row],[Name]])</f>
        <v>6.13.377.3 Toxic Rain</v>
      </c>
      <c r="C3311" s="2" t="s">
        <v>807</v>
      </c>
      <c r="D3311" s="3">
        <v>3</v>
      </c>
      <c r="E3311" s="3">
        <v>19</v>
      </c>
      <c r="F3311" s="3">
        <v>0</v>
      </c>
      <c r="G3311" s="3">
        <v>48</v>
      </c>
      <c r="H3311" s="3">
        <v>0</v>
      </c>
      <c r="I3311" s="8"/>
      <c r="J3311" s="4"/>
      <c r="K3311" s="42"/>
      <c r="L3311" s="42"/>
      <c r="M3311" s="3"/>
      <c r="N3311" s="3"/>
    </row>
    <row r="3312" spans="2:14" ht="32.1" customHeight="1" x14ac:dyDescent="0.25">
      <c r="B3312" s="44" t="str">
        <f>_xlfn.CONCAT( VLOOKUP(tbGemLevels[[#This Row],[Name]],tbGems[],MATCH("Prefix",tbGems[#Headers],0),FALSE),".",tbGemLevels[[#This Row],[Level]]," ",tbGemLevels[[#This Row],[Name]])</f>
        <v>6.13.377.4 Toxic Rain</v>
      </c>
      <c r="C3312" s="2" t="s">
        <v>807</v>
      </c>
      <c r="D3312" s="3">
        <v>4</v>
      </c>
      <c r="E3312" s="3">
        <v>23</v>
      </c>
      <c r="F3312" s="3">
        <v>0</v>
      </c>
      <c r="G3312" s="3">
        <v>56</v>
      </c>
      <c r="H3312" s="3">
        <v>0</v>
      </c>
      <c r="I3312" s="8"/>
      <c r="J3312" s="4"/>
      <c r="K3312" s="42"/>
      <c r="L3312" s="42"/>
      <c r="M3312" s="3"/>
      <c r="N3312" s="3"/>
    </row>
    <row r="3313" spans="2:14" ht="32.1" customHeight="1" x14ac:dyDescent="0.25">
      <c r="B3313" s="44" t="str">
        <f>_xlfn.CONCAT( VLOOKUP(tbGemLevels[[#This Row],[Name]],tbGems[],MATCH("Prefix",tbGems[#Headers],0),FALSE),".",tbGemLevels[[#This Row],[Level]]," ",tbGemLevels[[#This Row],[Name]])</f>
        <v>6.13.377.5 Toxic Rain</v>
      </c>
      <c r="C3313" s="2" t="s">
        <v>807</v>
      </c>
      <c r="D3313" s="3">
        <v>5</v>
      </c>
      <c r="E3313" s="3">
        <v>27</v>
      </c>
      <c r="F3313" s="3">
        <v>0</v>
      </c>
      <c r="G3313" s="3">
        <v>64</v>
      </c>
      <c r="H3313" s="3">
        <v>0</v>
      </c>
      <c r="I3313" s="8"/>
      <c r="J3313" s="4"/>
      <c r="K3313" s="42"/>
      <c r="L3313" s="42"/>
      <c r="M3313" s="3"/>
      <c r="N3313" s="3"/>
    </row>
    <row r="3314" spans="2:14" ht="32.1" customHeight="1" x14ac:dyDescent="0.25">
      <c r="B3314" s="44" t="str">
        <f>_xlfn.CONCAT( VLOOKUP(tbGemLevels[[#This Row],[Name]],tbGems[],MATCH("Prefix",tbGems[#Headers],0),FALSE),".",tbGemLevels[[#This Row],[Level]]," ",tbGemLevels[[#This Row],[Name]])</f>
        <v>6.13.377.6 Toxic Rain</v>
      </c>
      <c r="C3314" s="2" t="s">
        <v>807</v>
      </c>
      <c r="D3314" s="3">
        <v>6</v>
      </c>
      <c r="E3314" s="3">
        <v>31</v>
      </c>
      <c r="F3314" s="3">
        <v>0</v>
      </c>
      <c r="G3314" s="3">
        <v>73</v>
      </c>
      <c r="H3314" s="3">
        <v>0</v>
      </c>
      <c r="I3314" s="20"/>
      <c r="J3314" s="4"/>
      <c r="K3314" s="42"/>
      <c r="L3314" s="42"/>
      <c r="M3314" s="3"/>
      <c r="N3314" s="3"/>
    </row>
    <row r="3315" spans="2:14" ht="32.1" customHeight="1" x14ac:dyDescent="0.25">
      <c r="B3315" s="44" t="str">
        <f>_xlfn.CONCAT( VLOOKUP(tbGemLevels[[#This Row],[Name]],tbGems[],MATCH("Prefix",tbGems[#Headers],0),FALSE),".",tbGemLevels[[#This Row],[Level]]," ",tbGemLevels[[#This Row],[Name]])</f>
        <v>6.13.377.7 Toxic Rain</v>
      </c>
      <c r="C3315" s="2" t="s">
        <v>807</v>
      </c>
      <c r="D3315" s="3">
        <v>7</v>
      </c>
      <c r="E3315" s="3">
        <v>35</v>
      </c>
      <c r="F3315" s="3">
        <v>0</v>
      </c>
      <c r="G3315" s="3">
        <v>81</v>
      </c>
      <c r="H3315" s="3">
        <v>0</v>
      </c>
      <c r="I3315" s="8"/>
      <c r="J3315" s="4"/>
      <c r="K3315" s="42"/>
      <c r="L3315" s="42"/>
      <c r="M3315" s="3"/>
      <c r="N3315" s="3"/>
    </row>
    <row r="3316" spans="2:14" ht="32.1" customHeight="1" x14ac:dyDescent="0.25">
      <c r="B3316" s="44" t="str">
        <f>_xlfn.CONCAT( VLOOKUP(tbGemLevels[[#This Row],[Name]],tbGems[],MATCH("Prefix",tbGems[#Headers],0),FALSE),".",tbGemLevels[[#This Row],[Level]]," ",tbGemLevels[[#This Row],[Name]])</f>
        <v>6.13.377.8 Toxic Rain</v>
      </c>
      <c r="C3316" s="2" t="s">
        <v>807</v>
      </c>
      <c r="D3316" s="3">
        <v>8</v>
      </c>
      <c r="E3316" s="3">
        <v>38</v>
      </c>
      <c r="F3316" s="3">
        <v>0</v>
      </c>
      <c r="G3316" s="3">
        <v>88</v>
      </c>
      <c r="H3316" s="3">
        <v>0</v>
      </c>
      <c r="I3316" s="8"/>
      <c r="J3316" s="4"/>
      <c r="K3316" s="42"/>
      <c r="L3316" s="42"/>
      <c r="M3316" s="3"/>
      <c r="N3316" s="3"/>
    </row>
    <row r="3317" spans="2:14" ht="32.1" customHeight="1" x14ac:dyDescent="0.25">
      <c r="B3317" s="44" t="str">
        <f>_xlfn.CONCAT( VLOOKUP(tbGemLevels[[#This Row],[Name]],tbGems[],MATCH("Prefix",tbGems[#Headers],0),FALSE),".",tbGemLevels[[#This Row],[Level]]," ",tbGemLevels[[#This Row],[Name]])</f>
        <v>6.13.377.9 Toxic Rain</v>
      </c>
      <c r="C3317" s="2" t="s">
        <v>807</v>
      </c>
      <c r="D3317" s="3">
        <v>9</v>
      </c>
      <c r="E3317" s="3">
        <v>41</v>
      </c>
      <c r="F3317" s="3">
        <v>0</v>
      </c>
      <c r="G3317" s="3">
        <v>94</v>
      </c>
      <c r="H3317" s="3">
        <v>0</v>
      </c>
      <c r="I3317" s="8"/>
      <c r="J3317" s="4"/>
      <c r="K3317" s="42"/>
      <c r="L3317" s="42"/>
      <c r="M3317" s="3"/>
      <c r="N3317" s="3"/>
    </row>
    <row r="3318" spans="2:14" ht="32.1" customHeight="1" x14ac:dyDescent="0.25">
      <c r="B3318" s="44" t="str">
        <f>_xlfn.CONCAT( VLOOKUP(tbGemLevels[[#This Row],[Name]],tbGems[],MATCH("Prefix",tbGems[#Headers],0),FALSE),".",tbGemLevels[[#This Row],[Level]]," ",tbGemLevels[[#This Row],[Name]])</f>
        <v>6.13.377.10 Toxic Rain</v>
      </c>
      <c r="C3318" s="2" t="s">
        <v>807</v>
      </c>
      <c r="D3318" s="3">
        <v>10</v>
      </c>
      <c r="E3318" s="3">
        <v>44</v>
      </c>
      <c r="F3318" s="3">
        <v>0</v>
      </c>
      <c r="G3318" s="3">
        <v>100</v>
      </c>
      <c r="H3318" s="3">
        <v>0</v>
      </c>
      <c r="I3318" s="8"/>
      <c r="J3318" s="4"/>
      <c r="K3318" s="42"/>
      <c r="L3318" s="42"/>
      <c r="M3318" s="3"/>
      <c r="N3318" s="3"/>
    </row>
    <row r="3319" spans="2:14" ht="32.1" customHeight="1" x14ac:dyDescent="0.25">
      <c r="B3319" s="44" t="str">
        <f>_xlfn.CONCAT( VLOOKUP(tbGemLevels[[#This Row],[Name]],tbGems[],MATCH("Prefix",tbGems[#Headers],0),FALSE),".",tbGemLevels[[#This Row],[Level]]," ",tbGemLevels[[#This Row],[Name]])</f>
        <v>6.13.377.11 Toxic Rain</v>
      </c>
      <c r="C3319" s="2" t="s">
        <v>807</v>
      </c>
      <c r="D3319" s="3">
        <v>11</v>
      </c>
      <c r="E3319" s="3">
        <v>47</v>
      </c>
      <c r="F3319" s="3">
        <v>0</v>
      </c>
      <c r="G3319" s="3">
        <v>106</v>
      </c>
      <c r="H3319" s="3">
        <v>0</v>
      </c>
      <c r="I3319" s="20"/>
      <c r="J3319" s="4"/>
      <c r="K3319" s="42"/>
      <c r="L3319" s="42"/>
      <c r="M3319" s="3"/>
      <c r="N3319" s="3"/>
    </row>
    <row r="3320" spans="2:14" ht="32.1" customHeight="1" x14ac:dyDescent="0.25">
      <c r="B3320" s="44" t="str">
        <f>_xlfn.CONCAT( VLOOKUP(tbGemLevels[[#This Row],[Name]],tbGems[],MATCH("Prefix",tbGems[#Headers],0),FALSE),".",tbGemLevels[[#This Row],[Level]]," ",tbGemLevels[[#This Row],[Name]])</f>
        <v>6.13.377.12 Toxic Rain</v>
      </c>
      <c r="C3320" s="2" t="s">
        <v>807</v>
      </c>
      <c r="D3320" s="3">
        <v>12</v>
      </c>
      <c r="E3320" s="3">
        <v>50</v>
      </c>
      <c r="F3320" s="3">
        <v>0</v>
      </c>
      <c r="G3320" s="3">
        <v>113</v>
      </c>
      <c r="H3320" s="3">
        <v>0</v>
      </c>
      <c r="I3320" s="8"/>
      <c r="J3320" s="4"/>
      <c r="K3320" s="42"/>
      <c r="L3320" s="42"/>
      <c r="M3320" s="3"/>
      <c r="N3320" s="3"/>
    </row>
    <row r="3321" spans="2:14" ht="32.1" customHeight="1" x14ac:dyDescent="0.25">
      <c r="B3321" s="44" t="str">
        <f>_xlfn.CONCAT( VLOOKUP(tbGemLevels[[#This Row],[Name]],tbGems[],MATCH("Prefix",tbGems[#Headers],0),FALSE),".",tbGemLevels[[#This Row],[Level]]," ",tbGemLevels[[#This Row],[Name]])</f>
        <v>6.13.377.13 Toxic Rain</v>
      </c>
      <c r="C3321" s="2" t="s">
        <v>807</v>
      </c>
      <c r="D3321" s="3">
        <v>13</v>
      </c>
      <c r="E3321" s="3">
        <v>53</v>
      </c>
      <c r="F3321" s="3">
        <v>0</v>
      </c>
      <c r="G3321" s="3">
        <v>119</v>
      </c>
      <c r="H3321" s="3">
        <v>0</v>
      </c>
      <c r="I3321" s="8"/>
      <c r="J3321" s="4"/>
      <c r="K3321" s="42"/>
      <c r="L3321" s="42"/>
      <c r="M3321" s="3"/>
      <c r="N3321" s="3"/>
    </row>
    <row r="3322" spans="2:14" ht="32.1" customHeight="1" x14ac:dyDescent="0.25">
      <c r="B3322" s="44" t="str">
        <f>_xlfn.CONCAT( VLOOKUP(tbGemLevels[[#This Row],[Name]],tbGems[],MATCH("Prefix",tbGems[#Headers],0),FALSE),".",tbGemLevels[[#This Row],[Level]]," ",tbGemLevels[[#This Row],[Name]])</f>
        <v>6.13.377.14 Toxic Rain</v>
      </c>
      <c r="C3322" s="2" t="s">
        <v>807</v>
      </c>
      <c r="D3322" s="3">
        <v>14</v>
      </c>
      <c r="E3322" s="3">
        <v>56</v>
      </c>
      <c r="F3322" s="3">
        <v>0</v>
      </c>
      <c r="G3322" s="3">
        <v>125</v>
      </c>
      <c r="H3322" s="3">
        <v>0</v>
      </c>
      <c r="I3322" s="8"/>
      <c r="J3322" s="4"/>
      <c r="K3322" s="42"/>
      <c r="L3322" s="42"/>
      <c r="M3322" s="3"/>
      <c r="N3322" s="3"/>
    </row>
    <row r="3323" spans="2:14" ht="32.1" customHeight="1" x14ac:dyDescent="0.25">
      <c r="B3323" s="44" t="str">
        <f>_xlfn.CONCAT( VLOOKUP(tbGemLevels[[#This Row],[Name]],tbGems[],MATCH("Prefix",tbGems[#Headers],0),FALSE),".",tbGemLevels[[#This Row],[Level]]," ",tbGemLevels[[#This Row],[Name]])</f>
        <v>6.13.377.15 Toxic Rain</v>
      </c>
      <c r="C3323" s="2" t="s">
        <v>807</v>
      </c>
      <c r="D3323" s="3">
        <v>15</v>
      </c>
      <c r="E3323" s="3">
        <v>59</v>
      </c>
      <c r="F3323" s="3">
        <v>0</v>
      </c>
      <c r="G3323" s="3">
        <v>132</v>
      </c>
      <c r="H3323" s="3">
        <v>0</v>
      </c>
      <c r="I3323" s="8"/>
      <c r="J3323" s="4"/>
      <c r="K3323" s="42"/>
      <c r="L3323" s="42"/>
      <c r="M3323" s="3"/>
      <c r="N3323" s="3"/>
    </row>
    <row r="3324" spans="2:14" ht="32.1" customHeight="1" x14ac:dyDescent="0.25">
      <c r="B3324" s="44" t="str">
        <f>_xlfn.CONCAT( VLOOKUP(tbGemLevels[[#This Row],[Name]],tbGems[],MATCH("Prefix",tbGems[#Headers],0),FALSE),".",tbGemLevels[[#This Row],[Level]]," ",tbGemLevels[[#This Row],[Name]])</f>
        <v>6.13.377.16 Toxic Rain</v>
      </c>
      <c r="C3324" s="2" t="s">
        <v>807</v>
      </c>
      <c r="D3324" s="3">
        <v>16</v>
      </c>
      <c r="E3324" s="3">
        <v>62</v>
      </c>
      <c r="F3324" s="3">
        <v>0</v>
      </c>
      <c r="G3324" s="3">
        <v>138</v>
      </c>
      <c r="H3324" s="3">
        <v>0</v>
      </c>
      <c r="I3324" s="20"/>
      <c r="J3324" s="4"/>
      <c r="K3324" s="42"/>
      <c r="L3324" s="42"/>
      <c r="M3324" s="3"/>
      <c r="N3324" s="3"/>
    </row>
    <row r="3325" spans="2:14" ht="32.1" customHeight="1" x14ac:dyDescent="0.25">
      <c r="B3325" s="44" t="str">
        <f>_xlfn.CONCAT( VLOOKUP(tbGemLevels[[#This Row],[Name]],tbGems[],MATCH("Prefix",tbGems[#Headers],0),FALSE),".",tbGemLevels[[#This Row],[Level]]," ",tbGemLevels[[#This Row],[Name]])</f>
        <v>6.13.377.17 Toxic Rain</v>
      </c>
      <c r="C3325" s="2" t="s">
        <v>807</v>
      </c>
      <c r="D3325" s="3">
        <v>17</v>
      </c>
      <c r="E3325" s="3">
        <v>64</v>
      </c>
      <c r="F3325" s="3">
        <v>0</v>
      </c>
      <c r="G3325" s="3">
        <v>142</v>
      </c>
      <c r="H3325" s="3">
        <v>0</v>
      </c>
      <c r="I3325" s="8"/>
      <c r="J3325" s="4"/>
      <c r="K3325" s="42"/>
      <c r="L3325" s="42"/>
      <c r="M3325" s="3"/>
      <c r="N3325" s="3"/>
    </row>
    <row r="3326" spans="2:14" ht="32.1" customHeight="1" x14ac:dyDescent="0.25">
      <c r="B3326" s="44" t="str">
        <f>_xlfn.CONCAT( VLOOKUP(tbGemLevels[[#This Row],[Name]],tbGems[],MATCH("Prefix",tbGems[#Headers],0),FALSE),".",tbGemLevels[[#This Row],[Level]]," ",tbGemLevels[[#This Row],[Name]])</f>
        <v>6.13.377.18 Toxic Rain</v>
      </c>
      <c r="C3326" s="2" t="s">
        <v>807</v>
      </c>
      <c r="D3326" s="3">
        <v>18</v>
      </c>
      <c r="E3326" s="3">
        <v>66</v>
      </c>
      <c r="F3326" s="3">
        <v>0</v>
      </c>
      <c r="G3326" s="3">
        <v>146</v>
      </c>
      <c r="H3326" s="3">
        <v>0</v>
      </c>
      <c r="I3326" s="8"/>
      <c r="J3326" s="4"/>
      <c r="K3326" s="42"/>
      <c r="L3326" s="42"/>
      <c r="M3326" s="3"/>
      <c r="N3326" s="3"/>
    </row>
    <row r="3327" spans="2:14" ht="32.1" customHeight="1" x14ac:dyDescent="0.25">
      <c r="B3327" s="44" t="str">
        <f>_xlfn.CONCAT( VLOOKUP(tbGemLevels[[#This Row],[Name]],tbGems[],MATCH("Prefix",tbGems[#Headers],0),FALSE),".",tbGemLevels[[#This Row],[Level]]," ",tbGemLevels[[#This Row],[Name]])</f>
        <v>6.13.377.19 Toxic Rain</v>
      </c>
      <c r="C3327" s="2" t="s">
        <v>807</v>
      </c>
      <c r="D3327" s="3">
        <v>19</v>
      </c>
      <c r="E3327" s="3">
        <v>68</v>
      </c>
      <c r="F3327" s="3">
        <v>0</v>
      </c>
      <c r="G3327" s="3">
        <v>151</v>
      </c>
      <c r="H3327" s="3">
        <v>0</v>
      </c>
      <c r="I3327" s="8"/>
      <c r="J3327" s="4"/>
      <c r="K3327" s="42"/>
      <c r="L3327" s="42"/>
      <c r="M3327" s="3"/>
      <c r="N3327" s="3"/>
    </row>
    <row r="3328" spans="2:14" ht="32.1" customHeight="1" x14ac:dyDescent="0.25">
      <c r="B3328" s="44" t="str">
        <f>_xlfn.CONCAT( VLOOKUP(tbGemLevels[[#This Row],[Name]],tbGems[],MATCH("Prefix",tbGems[#Headers],0),FALSE),".",tbGemLevels[[#This Row],[Level]]," ",tbGemLevels[[#This Row],[Name]])</f>
        <v>6.13.377.20 Toxic Rain</v>
      </c>
      <c r="C3328" s="2" t="s">
        <v>807</v>
      </c>
      <c r="D3328" s="3">
        <v>20</v>
      </c>
      <c r="E3328" s="3">
        <v>70</v>
      </c>
      <c r="F3328" s="3">
        <v>0</v>
      </c>
      <c r="G3328" s="3">
        <v>155</v>
      </c>
      <c r="H3328" s="3">
        <v>0</v>
      </c>
      <c r="I3328" s="8"/>
      <c r="J3328" s="4"/>
      <c r="K3328" s="42"/>
      <c r="L3328" s="42"/>
      <c r="M3328" s="3"/>
      <c r="N3328" s="3"/>
    </row>
    <row r="3329" spans="2:14" ht="32.1" customHeight="1" x14ac:dyDescent="0.25">
      <c r="B3329" s="44" t="str">
        <f>_xlfn.CONCAT( VLOOKUP(tbGemLevels[[#This Row],[Name]],tbGems[],MATCH("Prefix",tbGems[#Headers],0),FALSE),".",tbGemLevels[[#This Row],[Level]]," ",tbGemLevels[[#This Row],[Name]])</f>
        <v>6.13.377.21 Toxic Rain</v>
      </c>
      <c r="C3329" s="2" t="s">
        <v>807</v>
      </c>
      <c r="D3329" s="3">
        <v>21</v>
      </c>
      <c r="E3329" s="3">
        <v>72</v>
      </c>
      <c r="F3329" s="3">
        <v>0</v>
      </c>
      <c r="G3329" s="3">
        <v>159</v>
      </c>
      <c r="H3329" s="3">
        <v>0</v>
      </c>
      <c r="I3329" s="20"/>
      <c r="J3329" s="4"/>
      <c r="K3329" s="3"/>
      <c r="L3329" s="3"/>
      <c r="M3329" s="3"/>
      <c r="N3329" s="3"/>
    </row>
    <row r="3330" spans="2:14" ht="32.1" customHeight="1" x14ac:dyDescent="0.25">
      <c r="B3330" s="44" t="str">
        <f>_xlfn.CONCAT( VLOOKUP(tbGemLevels[[#This Row],[Name]],tbGems[],MATCH("Prefix",tbGems[#Headers],0),FALSE),".",tbGemLevels[[#This Row],[Level]]," ",tbGemLevels[[#This Row],[Name]])</f>
        <v>6.13.377.22 Toxic Rain</v>
      </c>
      <c r="C3330" s="2" t="s">
        <v>807</v>
      </c>
      <c r="D3330" s="3">
        <v>22</v>
      </c>
      <c r="E3330" s="3">
        <v>74</v>
      </c>
      <c r="F3330" s="3">
        <v>0</v>
      </c>
      <c r="G3330" s="3" t="s">
        <v>269</v>
      </c>
      <c r="H3330" s="3">
        <v>0</v>
      </c>
      <c r="I3330" s="8"/>
      <c r="J3330" s="4"/>
      <c r="K3330" s="3"/>
      <c r="L3330" s="3"/>
      <c r="M3330" s="3"/>
      <c r="N3330" s="3"/>
    </row>
    <row r="3331" spans="2:14" ht="32.1" customHeight="1" x14ac:dyDescent="0.25">
      <c r="B3331" s="44" t="str">
        <f>_xlfn.CONCAT( VLOOKUP(tbGemLevels[[#This Row],[Name]],tbGems[],MATCH("Prefix",tbGems[#Headers],0),FALSE),".",tbGemLevels[[#This Row],[Level]]," ",tbGemLevels[[#This Row],[Name]])</f>
        <v>6.13.377.23 Toxic Rain</v>
      </c>
      <c r="C3331" s="2" t="s">
        <v>807</v>
      </c>
      <c r="D3331" s="3">
        <v>23</v>
      </c>
      <c r="E3331" s="3">
        <v>76</v>
      </c>
      <c r="F3331" s="3">
        <v>0</v>
      </c>
      <c r="G3331" s="3" t="s">
        <v>269</v>
      </c>
      <c r="H3331" s="3">
        <v>0</v>
      </c>
      <c r="I3331" s="8"/>
      <c r="J3331" s="4"/>
      <c r="K3331" s="3"/>
      <c r="L3331" s="3"/>
      <c r="M3331" s="3"/>
      <c r="N3331" s="3"/>
    </row>
    <row r="3332" spans="2:14" ht="32.1" customHeight="1" x14ac:dyDescent="0.25">
      <c r="B3332" s="44" t="str">
        <f>_xlfn.CONCAT( VLOOKUP(tbGemLevels[[#This Row],[Name]],tbGems[],MATCH("Prefix",tbGems[#Headers],0),FALSE),".",tbGemLevels[[#This Row],[Level]]," ",tbGemLevels[[#This Row],[Name]])</f>
        <v>6.13.377.24 Toxic Rain</v>
      </c>
      <c r="C3332" s="2" t="s">
        <v>807</v>
      </c>
      <c r="D3332" s="3">
        <v>24</v>
      </c>
      <c r="E3332" s="3">
        <v>78</v>
      </c>
      <c r="F3332" s="3">
        <v>0</v>
      </c>
      <c r="G3332" s="3" t="s">
        <v>269</v>
      </c>
      <c r="H3332" s="3">
        <v>0</v>
      </c>
      <c r="I3332" s="8"/>
      <c r="J3332" s="4"/>
      <c r="K3332" s="3"/>
      <c r="L3332" s="3"/>
      <c r="M3332" s="3"/>
      <c r="N3332" s="3"/>
    </row>
    <row r="3333" spans="2:14" ht="32.1" customHeight="1" x14ac:dyDescent="0.25">
      <c r="B3333" s="44" t="str">
        <f>_xlfn.CONCAT( VLOOKUP(tbGemLevels[[#This Row],[Name]],tbGems[],MATCH("Prefix",tbGems[#Headers],0),FALSE),".",tbGemLevels[[#This Row],[Level]]," ",tbGemLevels[[#This Row],[Name]])</f>
        <v>6.13.377.25 Toxic Rain</v>
      </c>
      <c r="C3333" s="2" t="s">
        <v>807</v>
      </c>
      <c r="D3333" s="3">
        <v>25</v>
      </c>
      <c r="E3333" s="3">
        <v>80</v>
      </c>
      <c r="F3333" s="3">
        <v>0</v>
      </c>
      <c r="G3333" s="3" t="s">
        <v>269</v>
      </c>
      <c r="H3333" s="3">
        <v>0</v>
      </c>
      <c r="I3333" s="8"/>
      <c r="J3333" s="4"/>
      <c r="K3333" s="3"/>
      <c r="L3333" s="3"/>
      <c r="M3333" s="3"/>
      <c r="N3333" s="3"/>
    </row>
    <row r="3334" spans="2:14" ht="32.1" customHeight="1" x14ac:dyDescent="0.25">
      <c r="B3334" s="44" t="str">
        <f>_xlfn.CONCAT( VLOOKUP(tbGemLevels[[#This Row],[Name]],tbGems[],MATCH("Prefix",tbGems[#Headers],0),FALSE),".",tbGemLevels[[#This Row],[Level]]," ",tbGemLevels[[#This Row],[Name]])</f>
        <v>6.13.377.26 Toxic Rain</v>
      </c>
      <c r="C3334" s="2" t="s">
        <v>807</v>
      </c>
      <c r="D3334" s="3">
        <v>26</v>
      </c>
      <c r="E3334" s="3">
        <v>82</v>
      </c>
      <c r="F3334" s="3">
        <v>0</v>
      </c>
      <c r="G3334" s="3" t="s">
        <v>269</v>
      </c>
      <c r="H3334" s="3">
        <v>0</v>
      </c>
      <c r="I3334" s="20"/>
      <c r="J3334" s="4"/>
      <c r="K3334" s="3"/>
      <c r="L3334" s="3"/>
      <c r="M3334" s="3"/>
      <c r="N3334" s="3"/>
    </row>
    <row r="3335" spans="2:14" ht="32.1" customHeight="1" x14ac:dyDescent="0.25">
      <c r="B3335" s="44" t="str">
        <f>_xlfn.CONCAT( VLOOKUP(tbGemLevels[[#This Row],[Name]],tbGems[],MATCH("Prefix",tbGems[#Headers],0),FALSE),".",tbGemLevels[[#This Row],[Level]]," ",tbGemLevels[[#This Row],[Name]])</f>
        <v>6.13.377.27 Toxic Rain</v>
      </c>
      <c r="C3335" s="2" t="s">
        <v>807</v>
      </c>
      <c r="D3335" s="3">
        <v>27</v>
      </c>
      <c r="E3335" s="3">
        <v>84</v>
      </c>
      <c r="F3335" s="3">
        <v>0</v>
      </c>
      <c r="G3335" s="3" t="s">
        <v>269</v>
      </c>
      <c r="H3335" s="3">
        <v>0</v>
      </c>
      <c r="I3335" s="8"/>
      <c r="J3335" s="4"/>
      <c r="K3335" s="3"/>
      <c r="L3335" s="3"/>
      <c r="M3335" s="3"/>
      <c r="N3335" s="3"/>
    </row>
    <row r="3336" spans="2:14" ht="32.1" customHeight="1" x14ac:dyDescent="0.25">
      <c r="B3336" s="44" t="str">
        <f>_xlfn.CONCAT( VLOOKUP(tbGemLevels[[#This Row],[Name]],tbGems[],MATCH("Prefix",tbGems[#Headers],0),FALSE),".",tbGemLevels[[#This Row],[Level]]," ",tbGemLevels[[#This Row],[Name]])</f>
        <v>6.13.377.28 Toxic Rain</v>
      </c>
      <c r="C3336" s="2" t="s">
        <v>807</v>
      </c>
      <c r="D3336" s="3">
        <v>28</v>
      </c>
      <c r="E3336" s="3">
        <v>86</v>
      </c>
      <c r="F3336" s="3">
        <v>0</v>
      </c>
      <c r="G3336" s="3" t="s">
        <v>269</v>
      </c>
      <c r="H3336" s="3">
        <v>0</v>
      </c>
      <c r="I3336" s="8"/>
      <c r="J3336" s="4"/>
      <c r="K3336" s="3"/>
      <c r="L3336" s="3"/>
      <c r="M3336" s="3"/>
      <c r="N3336" s="3"/>
    </row>
    <row r="3337" spans="2:14" ht="32.1" customHeight="1" x14ac:dyDescent="0.25">
      <c r="B3337" s="44" t="str">
        <f>_xlfn.CONCAT( VLOOKUP(tbGemLevels[[#This Row],[Name]],tbGems[],MATCH("Prefix",tbGems[#Headers],0),FALSE),".",tbGemLevels[[#This Row],[Level]]," ",tbGemLevels[[#This Row],[Name]])</f>
        <v>6.13.377.29 Toxic Rain</v>
      </c>
      <c r="C3337" s="2" t="s">
        <v>807</v>
      </c>
      <c r="D3337" s="3">
        <v>29</v>
      </c>
      <c r="E3337" s="3">
        <v>88</v>
      </c>
      <c r="F3337" s="3">
        <v>0</v>
      </c>
      <c r="G3337" s="3" t="s">
        <v>269</v>
      </c>
      <c r="H3337" s="3">
        <v>0</v>
      </c>
      <c r="I3337" s="8"/>
      <c r="J3337" s="4"/>
      <c r="K3337" s="3"/>
      <c r="L3337" s="3"/>
      <c r="M3337" s="3"/>
      <c r="N3337" s="3"/>
    </row>
    <row r="3338" spans="2:14" ht="32.1" customHeight="1" x14ac:dyDescent="0.25">
      <c r="B3338" s="44" t="str">
        <f>_xlfn.CONCAT( VLOOKUP(tbGemLevels[[#This Row],[Name]],tbGems[],MATCH("Prefix",tbGems[#Headers],0),FALSE),".",tbGemLevels[[#This Row],[Level]]," ",tbGemLevels[[#This Row],[Name]])</f>
        <v>6.13.377.30 Toxic Rain</v>
      </c>
      <c r="C3338" s="2" t="s">
        <v>807</v>
      </c>
      <c r="D3338" s="3">
        <v>30</v>
      </c>
      <c r="E3338" s="3">
        <v>90</v>
      </c>
      <c r="F3338" s="3">
        <v>0</v>
      </c>
      <c r="G3338" s="3" t="s">
        <v>269</v>
      </c>
      <c r="H3338" s="3">
        <v>0</v>
      </c>
      <c r="I3338" s="8"/>
      <c r="J3338" s="4"/>
      <c r="K3338" s="3"/>
      <c r="L3338" s="3"/>
      <c r="M3338" s="3"/>
      <c r="N3338" s="3"/>
    </row>
    <row r="3339" spans="2:14" ht="32.1" customHeight="1" x14ac:dyDescent="0.25">
      <c r="B3339" s="44" t="str">
        <f>_xlfn.CONCAT( VLOOKUP(tbGemLevels[[#This Row],[Name]],tbGems[],MATCH("Prefix",tbGems[#Headers],0),FALSE),".",tbGemLevels[[#This Row],[Level]]," ",tbGemLevels[[#This Row],[Name]])</f>
        <v>6.13.377.31 Toxic Rain</v>
      </c>
      <c r="C3339" s="2" t="s">
        <v>807</v>
      </c>
      <c r="D3339" s="3">
        <v>31</v>
      </c>
      <c r="E3339" s="3">
        <v>91</v>
      </c>
      <c r="F3339" s="3">
        <v>0</v>
      </c>
      <c r="G3339" s="3" t="s">
        <v>269</v>
      </c>
      <c r="H3339" s="3">
        <v>0</v>
      </c>
      <c r="I3339" s="8"/>
      <c r="J3339" s="4"/>
      <c r="K3339" s="3"/>
      <c r="L3339" s="3"/>
      <c r="M3339" s="3"/>
      <c r="N3339" s="3"/>
    </row>
    <row r="3340" spans="2:14" ht="32.1" customHeight="1" x14ac:dyDescent="0.25">
      <c r="B3340" s="44" t="str">
        <f>_xlfn.CONCAT( VLOOKUP(tbGemLevels[[#This Row],[Name]],tbGems[],MATCH("Prefix",tbGems[#Headers],0),FALSE),".",tbGemLevels[[#This Row],[Level]]," ",tbGemLevels[[#This Row],[Name]])</f>
        <v>6.13.377.32 Toxic Rain</v>
      </c>
      <c r="C3340" s="2" t="s">
        <v>807</v>
      </c>
      <c r="D3340" s="3">
        <v>32</v>
      </c>
      <c r="E3340" s="3">
        <v>92</v>
      </c>
      <c r="F3340" s="3">
        <v>0</v>
      </c>
      <c r="G3340" s="3" t="s">
        <v>269</v>
      </c>
      <c r="H3340" s="3">
        <v>0</v>
      </c>
      <c r="I3340" s="20"/>
      <c r="J3340" s="4"/>
      <c r="K3340" s="3"/>
      <c r="L3340" s="3"/>
      <c r="M3340" s="3"/>
      <c r="N3340" s="3"/>
    </row>
    <row r="3341" spans="2:14" ht="32.1" customHeight="1" x14ac:dyDescent="0.25">
      <c r="B3341" s="44" t="str">
        <f>_xlfn.CONCAT( VLOOKUP(tbGemLevels[[#This Row],[Name]],tbGems[],MATCH("Prefix",tbGems[#Headers],0),FALSE),".",tbGemLevels[[#This Row],[Level]]," ",tbGemLevels[[#This Row],[Name]])</f>
        <v>6.13.377.33 Toxic Rain</v>
      </c>
      <c r="C3341" s="2" t="s">
        <v>807</v>
      </c>
      <c r="D3341" s="3">
        <v>33</v>
      </c>
      <c r="E3341" s="3">
        <v>93</v>
      </c>
      <c r="F3341" s="3">
        <v>0</v>
      </c>
      <c r="G3341" s="3" t="s">
        <v>269</v>
      </c>
      <c r="H3341" s="3">
        <v>0</v>
      </c>
      <c r="I3341" s="8"/>
      <c r="J3341" s="4"/>
      <c r="K3341" s="3"/>
      <c r="L3341" s="3"/>
      <c r="M3341" s="3"/>
      <c r="N3341" s="3"/>
    </row>
    <row r="3342" spans="2:14" ht="32.1" customHeight="1" x14ac:dyDescent="0.25">
      <c r="B3342" s="44" t="str">
        <f>_xlfn.CONCAT( VLOOKUP(tbGemLevels[[#This Row],[Name]],tbGems[],MATCH("Prefix",tbGems[#Headers],0),FALSE),".",tbGemLevels[[#This Row],[Level]]," ",tbGemLevels[[#This Row],[Name]])</f>
        <v>6.13.377.34 Toxic Rain</v>
      </c>
      <c r="C3342" s="2" t="s">
        <v>807</v>
      </c>
      <c r="D3342" s="3">
        <v>34</v>
      </c>
      <c r="E3342" s="3">
        <v>94</v>
      </c>
      <c r="F3342" s="3">
        <v>0</v>
      </c>
      <c r="G3342" s="3" t="s">
        <v>269</v>
      </c>
      <c r="H3342" s="3">
        <v>0</v>
      </c>
      <c r="I3342" s="8"/>
      <c r="J3342" s="4"/>
      <c r="K3342" s="3"/>
      <c r="L3342" s="3"/>
      <c r="M3342" s="3"/>
      <c r="N3342" s="3"/>
    </row>
    <row r="3343" spans="2:14" ht="32.1" customHeight="1" x14ac:dyDescent="0.25">
      <c r="B3343" s="44" t="str">
        <f>_xlfn.CONCAT( VLOOKUP(tbGemLevels[[#This Row],[Name]],tbGems[],MATCH("Prefix",tbGems[#Headers],0),FALSE),".",tbGemLevels[[#This Row],[Level]]," ",tbGemLevels[[#This Row],[Name]])</f>
        <v>6.13.377.35 Toxic Rain</v>
      </c>
      <c r="C3343" s="2" t="s">
        <v>807</v>
      </c>
      <c r="D3343" s="3">
        <v>35</v>
      </c>
      <c r="E3343" s="3">
        <v>95</v>
      </c>
      <c r="F3343" s="3">
        <v>0</v>
      </c>
      <c r="G3343" s="3" t="s">
        <v>269</v>
      </c>
      <c r="H3343" s="3">
        <v>0</v>
      </c>
      <c r="I3343" s="8"/>
      <c r="J3343" s="4"/>
      <c r="K3343" s="3"/>
      <c r="L3343" s="3"/>
      <c r="M3343" s="3"/>
      <c r="N3343" s="3"/>
    </row>
    <row r="3344" spans="2:14" ht="32.1" customHeight="1" x14ac:dyDescent="0.25">
      <c r="B3344" s="44" t="str">
        <f>_xlfn.CONCAT( VLOOKUP(tbGemLevels[[#This Row],[Name]],tbGems[],MATCH("Prefix",tbGems[#Headers],0),FALSE),".",tbGemLevels[[#This Row],[Level]]," ",tbGemLevels[[#This Row],[Name]])</f>
        <v>6.13.377.36 Toxic Rain</v>
      </c>
      <c r="C3344" s="2" t="s">
        <v>807</v>
      </c>
      <c r="D3344" s="3">
        <v>36</v>
      </c>
      <c r="E3344" s="3">
        <v>96</v>
      </c>
      <c r="F3344" s="3">
        <v>0</v>
      </c>
      <c r="G3344" s="3" t="s">
        <v>269</v>
      </c>
      <c r="H3344" s="3">
        <v>0</v>
      </c>
      <c r="I3344" s="8"/>
      <c r="J3344" s="4"/>
      <c r="K3344" s="3"/>
      <c r="L3344" s="3"/>
      <c r="M3344" s="3"/>
      <c r="N3344" s="3"/>
    </row>
    <row r="3345" spans="2:14" ht="32.1" customHeight="1" x14ac:dyDescent="0.25">
      <c r="B3345" s="44" t="str">
        <f>_xlfn.CONCAT( VLOOKUP(tbGemLevels[[#This Row],[Name]],tbGems[],MATCH("Prefix",tbGems[#Headers],0),FALSE),".",tbGemLevels[[#This Row],[Level]]," ",tbGemLevels[[#This Row],[Name]])</f>
        <v>6.13.377.37 Toxic Rain</v>
      </c>
      <c r="C3345" s="2" t="s">
        <v>807</v>
      </c>
      <c r="D3345" s="3">
        <v>37</v>
      </c>
      <c r="E3345" s="3">
        <v>97</v>
      </c>
      <c r="F3345" s="3">
        <v>0</v>
      </c>
      <c r="G3345" s="3" t="s">
        <v>269</v>
      </c>
      <c r="H3345" s="3">
        <v>0</v>
      </c>
      <c r="I3345" s="20"/>
      <c r="J3345" s="4"/>
      <c r="K3345" s="3"/>
      <c r="L3345" s="3"/>
      <c r="M3345" s="3"/>
      <c r="N3345" s="3"/>
    </row>
    <row r="3346" spans="2:14" ht="32.1" customHeight="1" x14ac:dyDescent="0.25">
      <c r="B3346" s="44" t="str">
        <f>_xlfn.CONCAT( VLOOKUP(tbGemLevels[[#This Row],[Name]],tbGems[],MATCH("Prefix",tbGems[#Headers],0),FALSE),".",tbGemLevels[[#This Row],[Level]]," ",tbGemLevels[[#This Row],[Name]])</f>
        <v>6.13.377.38 Toxic Rain</v>
      </c>
      <c r="C3346" s="2" t="s">
        <v>807</v>
      </c>
      <c r="D3346" s="3">
        <v>38</v>
      </c>
      <c r="E3346" s="3">
        <v>98</v>
      </c>
      <c r="F3346" s="3">
        <v>0</v>
      </c>
      <c r="G3346" s="3" t="s">
        <v>269</v>
      </c>
      <c r="H3346" s="3">
        <v>0</v>
      </c>
      <c r="I3346" s="8"/>
      <c r="J3346" s="4"/>
      <c r="K3346" s="3"/>
      <c r="L3346" s="3"/>
      <c r="M3346" s="3"/>
      <c r="N3346" s="3"/>
    </row>
    <row r="3347" spans="2:14" ht="32.1" customHeight="1" x14ac:dyDescent="0.25">
      <c r="B3347" s="44" t="str">
        <f>_xlfn.CONCAT( VLOOKUP(tbGemLevels[[#This Row],[Name]],tbGems[],MATCH("Prefix",tbGems[#Headers],0),FALSE),".",tbGemLevels[[#This Row],[Level]]," ",tbGemLevels[[#This Row],[Name]])</f>
        <v>6.13.377.39 Toxic Rain</v>
      </c>
      <c r="C3347" s="2" t="s">
        <v>807</v>
      </c>
      <c r="D3347" s="3">
        <v>39</v>
      </c>
      <c r="E3347" s="3">
        <v>99</v>
      </c>
      <c r="F3347" s="3">
        <v>0</v>
      </c>
      <c r="G3347" s="3" t="s">
        <v>269</v>
      </c>
      <c r="H3347" s="3">
        <v>0</v>
      </c>
      <c r="I3347" s="8"/>
      <c r="J3347" s="4"/>
      <c r="K3347" s="3"/>
      <c r="L3347" s="3"/>
      <c r="M3347" s="3"/>
      <c r="N3347" s="3"/>
    </row>
    <row r="3348" spans="2:14" ht="32.1" customHeight="1" x14ac:dyDescent="0.25">
      <c r="B3348" s="44" t="str">
        <f>_xlfn.CONCAT( VLOOKUP(tbGemLevels[[#This Row],[Name]],tbGems[],MATCH("Prefix",tbGems[#Headers],0),FALSE),".",tbGemLevels[[#This Row],[Level]]," ",tbGemLevels[[#This Row],[Name]])</f>
        <v>6.13.377.40 Toxic Rain</v>
      </c>
      <c r="C3348" s="2" t="s">
        <v>807</v>
      </c>
      <c r="D3348" s="3">
        <v>40</v>
      </c>
      <c r="E3348" s="3">
        <v>100</v>
      </c>
      <c r="F3348" s="3">
        <v>0</v>
      </c>
      <c r="G3348" s="3" t="s">
        <v>269</v>
      </c>
      <c r="H3348" s="3">
        <v>0</v>
      </c>
      <c r="I3348" s="8"/>
      <c r="J3348" s="4"/>
      <c r="K3348" s="3"/>
      <c r="L3348" s="3"/>
      <c r="M3348" s="3"/>
      <c r="N3348" s="3"/>
    </row>
    <row r="3349" spans="2:14" ht="32.1" customHeight="1" x14ac:dyDescent="0.25">
      <c r="B3349" s="44" t="str">
        <f>_xlfn.CONCAT( VLOOKUP(tbGemLevels[[#This Row],[Name]],tbGems[],MATCH("Prefix",tbGems[#Headers],0),FALSE),".",tbGemLevels[[#This Row],[Level]]," ",tbGemLevels[[#This Row],[Name]])</f>
        <v>6.14.353.1 Storm Call</v>
      </c>
      <c r="C3349" s="2" t="s">
        <v>935</v>
      </c>
      <c r="D3349" s="3">
        <v>1</v>
      </c>
      <c r="E3349" s="3">
        <v>12</v>
      </c>
      <c r="F3349" s="3">
        <v>0</v>
      </c>
      <c r="G3349" s="3">
        <v>0</v>
      </c>
      <c r="H3349" s="3">
        <v>33</v>
      </c>
      <c r="J3349" s="4"/>
      <c r="K3349" s="3"/>
      <c r="L3349" s="3"/>
      <c r="M3349" s="3"/>
      <c r="N3349" s="3"/>
    </row>
    <row r="3350" spans="2:14" ht="32.1" customHeight="1" x14ac:dyDescent="0.25">
      <c r="B3350" s="44" t="str">
        <f>_xlfn.CONCAT( VLOOKUP(tbGemLevels[[#This Row],[Name]],tbGems[],MATCH("Prefix",tbGems[#Headers],0),FALSE),".",tbGemLevels[[#This Row],[Level]]," ",tbGemLevels[[#This Row],[Name]])</f>
        <v>6.14.353.2 Storm Call</v>
      </c>
      <c r="C3350" s="2" t="s">
        <v>935</v>
      </c>
      <c r="D3350" s="3">
        <v>2</v>
      </c>
      <c r="E3350" s="3">
        <v>15</v>
      </c>
      <c r="F3350" s="3">
        <v>0</v>
      </c>
      <c r="G3350" s="3">
        <v>0</v>
      </c>
      <c r="H3350" s="3">
        <v>39</v>
      </c>
      <c r="J3350" s="4"/>
      <c r="K3350" s="42"/>
      <c r="L3350" s="42"/>
      <c r="M3350" s="3"/>
      <c r="N3350" s="3"/>
    </row>
    <row r="3351" spans="2:14" ht="32.1" customHeight="1" x14ac:dyDescent="0.25">
      <c r="B3351" s="44" t="str">
        <f>_xlfn.CONCAT( VLOOKUP(tbGemLevels[[#This Row],[Name]],tbGems[],MATCH("Prefix",tbGems[#Headers],0),FALSE),".",tbGemLevels[[#This Row],[Level]]," ",tbGemLevels[[#This Row],[Name]])</f>
        <v>6.14.353.3 Storm Call</v>
      </c>
      <c r="C3351" s="2" t="s">
        <v>935</v>
      </c>
      <c r="D3351" s="3">
        <v>3</v>
      </c>
      <c r="E3351" s="3">
        <v>19</v>
      </c>
      <c r="F3351" s="3">
        <v>0</v>
      </c>
      <c r="G3351" s="3">
        <v>0</v>
      </c>
      <c r="H3351" s="3">
        <v>48</v>
      </c>
      <c r="J3351" s="4"/>
      <c r="K3351" s="42"/>
      <c r="L3351" s="42"/>
      <c r="M3351" s="3"/>
      <c r="N3351" s="3"/>
    </row>
    <row r="3352" spans="2:14" ht="32.1" customHeight="1" x14ac:dyDescent="0.25">
      <c r="B3352" s="44" t="str">
        <f>_xlfn.CONCAT( VLOOKUP(tbGemLevels[[#This Row],[Name]],tbGems[],MATCH("Prefix",tbGems[#Headers],0),FALSE),".",tbGemLevels[[#This Row],[Level]]," ",tbGemLevels[[#This Row],[Name]])</f>
        <v>6.14.353.4 Storm Call</v>
      </c>
      <c r="C3352" s="2" t="s">
        <v>935</v>
      </c>
      <c r="D3352" s="3">
        <v>4</v>
      </c>
      <c r="E3352" s="3">
        <v>23</v>
      </c>
      <c r="F3352" s="3">
        <v>0</v>
      </c>
      <c r="G3352" s="3">
        <v>0</v>
      </c>
      <c r="H3352" s="3">
        <v>56</v>
      </c>
      <c r="J3352" s="4"/>
      <c r="K3352" s="42"/>
      <c r="L3352" s="42"/>
      <c r="M3352" s="3"/>
      <c r="N3352" s="3"/>
    </row>
    <row r="3353" spans="2:14" ht="32.1" customHeight="1" x14ac:dyDescent="0.25">
      <c r="B3353" s="44" t="str">
        <f>_xlfn.CONCAT( VLOOKUP(tbGemLevels[[#This Row],[Name]],tbGems[],MATCH("Prefix",tbGems[#Headers],0),FALSE),".",tbGemLevels[[#This Row],[Level]]," ",tbGemLevels[[#This Row],[Name]])</f>
        <v>6.14.353.5 Storm Call</v>
      </c>
      <c r="C3353" s="2" t="s">
        <v>935</v>
      </c>
      <c r="D3353" s="3">
        <v>5</v>
      </c>
      <c r="E3353" s="3">
        <v>27</v>
      </c>
      <c r="F3353" s="3">
        <v>0</v>
      </c>
      <c r="G3353" s="3">
        <v>0</v>
      </c>
      <c r="H3353" s="3">
        <v>64</v>
      </c>
      <c r="J3353" s="4"/>
      <c r="K3353" s="42"/>
      <c r="L3353" s="42"/>
      <c r="M3353" s="3"/>
      <c r="N3353" s="3"/>
    </row>
    <row r="3354" spans="2:14" ht="32.1" customHeight="1" x14ac:dyDescent="0.25">
      <c r="B3354" s="44" t="str">
        <f>_xlfn.CONCAT( VLOOKUP(tbGemLevels[[#This Row],[Name]],tbGems[],MATCH("Prefix",tbGems[#Headers],0),FALSE),".",tbGemLevels[[#This Row],[Level]]," ",tbGemLevels[[#This Row],[Name]])</f>
        <v>6.14.353.6 Storm Call</v>
      </c>
      <c r="C3354" s="2" t="s">
        <v>935</v>
      </c>
      <c r="D3354" s="3">
        <v>6</v>
      </c>
      <c r="E3354" s="3">
        <v>31</v>
      </c>
      <c r="F3354" s="3">
        <v>0</v>
      </c>
      <c r="G3354" s="3">
        <v>0</v>
      </c>
      <c r="H3354" s="3">
        <v>73</v>
      </c>
      <c r="J3354" s="4"/>
      <c r="K3354" s="42"/>
      <c r="L3354" s="42"/>
      <c r="M3354" s="3"/>
      <c r="N3354" s="3"/>
    </row>
    <row r="3355" spans="2:14" ht="32.1" customHeight="1" x14ac:dyDescent="0.25">
      <c r="B3355" s="44" t="str">
        <f>_xlfn.CONCAT( VLOOKUP(tbGemLevels[[#This Row],[Name]],tbGems[],MATCH("Prefix",tbGems[#Headers],0),FALSE),".",tbGemLevels[[#This Row],[Level]]," ",tbGemLevels[[#This Row],[Name]])</f>
        <v>6.14.353.7 Storm Call</v>
      </c>
      <c r="C3355" s="2" t="s">
        <v>935</v>
      </c>
      <c r="D3355" s="3">
        <v>7</v>
      </c>
      <c r="E3355" s="3">
        <v>35</v>
      </c>
      <c r="F3355" s="3">
        <v>0</v>
      </c>
      <c r="G3355" s="3">
        <v>0</v>
      </c>
      <c r="H3355" s="3">
        <v>81</v>
      </c>
      <c r="J3355" s="4"/>
      <c r="K3355" s="42"/>
      <c r="L3355" s="42"/>
      <c r="M3355" s="3"/>
      <c r="N3355" s="3"/>
    </row>
    <row r="3356" spans="2:14" ht="32.1" customHeight="1" x14ac:dyDescent="0.25">
      <c r="B3356" s="44" t="str">
        <f>_xlfn.CONCAT( VLOOKUP(tbGemLevels[[#This Row],[Name]],tbGems[],MATCH("Prefix",tbGems[#Headers],0),FALSE),".",tbGemLevels[[#This Row],[Level]]," ",tbGemLevels[[#This Row],[Name]])</f>
        <v>6.14.353.8 Storm Call</v>
      </c>
      <c r="C3356" s="2" t="s">
        <v>935</v>
      </c>
      <c r="D3356" s="3">
        <v>8</v>
      </c>
      <c r="E3356" s="3">
        <v>38</v>
      </c>
      <c r="F3356" s="3">
        <v>0</v>
      </c>
      <c r="G3356" s="3">
        <v>0</v>
      </c>
      <c r="H3356" s="3">
        <v>88</v>
      </c>
      <c r="J3356" s="4"/>
      <c r="K3356" s="42"/>
      <c r="L3356" s="42"/>
      <c r="M3356" s="3"/>
      <c r="N3356" s="3"/>
    </row>
    <row r="3357" spans="2:14" ht="32.1" customHeight="1" x14ac:dyDescent="0.25">
      <c r="B3357" s="44" t="str">
        <f>_xlfn.CONCAT( VLOOKUP(tbGemLevels[[#This Row],[Name]],tbGems[],MATCH("Prefix",tbGems[#Headers],0),FALSE),".",tbGemLevels[[#This Row],[Level]]," ",tbGemLevels[[#This Row],[Name]])</f>
        <v>6.14.353.9 Storm Call</v>
      </c>
      <c r="C3357" s="2" t="s">
        <v>935</v>
      </c>
      <c r="D3357" s="3">
        <v>9</v>
      </c>
      <c r="E3357" s="3">
        <v>41</v>
      </c>
      <c r="F3357" s="3">
        <v>0</v>
      </c>
      <c r="G3357" s="3">
        <v>0</v>
      </c>
      <c r="H3357" s="3">
        <v>94</v>
      </c>
      <c r="J3357" s="4"/>
      <c r="K3357" s="42"/>
      <c r="L3357" s="42"/>
      <c r="M3357" s="3"/>
      <c r="N3357" s="3"/>
    </row>
    <row r="3358" spans="2:14" ht="32.1" customHeight="1" x14ac:dyDescent="0.25">
      <c r="B3358" s="44" t="str">
        <f>_xlfn.CONCAT( VLOOKUP(tbGemLevels[[#This Row],[Name]],tbGems[],MATCH("Prefix",tbGems[#Headers],0),FALSE),".",tbGemLevels[[#This Row],[Level]]," ",tbGemLevels[[#This Row],[Name]])</f>
        <v>6.14.353.10 Storm Call</v>
      </c>
      <c r="C3358" s="2" t="s">
        <v>935</v>
      </c>
      <c r="D3358" s="3">
        <v>10</v>
      </c>
      <c r="E3358" s="3">
        <v>44</v>
      </c>
      <c r="F3358" s="3">
        <v>0</v>
      </c>
      <c r="G3358" s="3">
        <v>0</v>
      </c>
      <c r="H3358" s="3">
        <v>100</v>
      </c>
      <c r="J3358" s="4"/>
      <c r="K3358" s="42"/>
      <c r="L3358" s="42"/>
      <c r="M3358" s="3"/>
      <c r="N3358" s="3"/>
    </row>
    <row r="3359" spans="2:14" ht="32.1" customHeight="1" x14ac:dyDescent="0.25">
      <c r="B3359" s="44" t="str">
        <f>_xlfn.CONCAT( VLOOKUP(tbGemLevels[[#This Row],[Name]],tbGems[],MATCH("Prefix",tbGems[#Headers],0),FALSE),".",tbGemLevels[[#This Row],[Level]]," ",tbGemLevels[[#This Row],[Name]])</f>
        <v>6.14.353.11 Storm Call</v>
      </c>
      <c r="C3359" s="2" t="s">
        <v>935</v>
      </c>
      <c r="D3359" s="3">
        <v>11</v>
      </c>
      <c r="E3359" s="3">
        <v>47</v>
      </c>
      <c r="F3359" s="3">
        <v>0</v>
      </c>
      <c r="G3359" s="3">
        <v>0</v>
      </c>
      <c r="H3359" s="3">
        <v>106</v>
      </c>
      <c r="J3359" s="4"/>
      <c r="K3359" s="42"/>
      <c r="L3359" s="42"/>
      <c r="M3359" s="3"/>
      <c r="N3359" s="3"/>
    </row>
    <row r="3360" spans="2:14" ht="32.1" customHeight="1" x14ac:dyDescent="0.25">
      <c r="B3360" s="44" t="str">
        <f>_xlfn.CONCAT( VLOOKUP(tbGemLevels[[#This Row],[Name]],tbGems[],MATCH("Prefix",tbGems[#Headers],0),FALSE),".",tbGemLevels[[#This Row],[Level]]," ",tbGemLevels[[#This Row],[Name]])</f>
        <v>6.14.353.12 Storm Call</v>
      </c>
      <c r="C3360" s="2" t="s">
        <v>935</v>
      </c>
      <c r="D3360" s="3">
        <v>12</v>
      </c>
      <c r="E3360" s="3">
        <v>50</v>
      </c>
      <c r="F3360" s="3">
        <v>0</v>
      </c>
      <c r="G3360" s="3">
        <v>0</v>
      </c>
      <c r="H3360" s="3">
        <v>113</v>
      </c>
      <c r="J3360" s="4"/>
      <c r="K3360" s="42"/>
      <c r="L3360" s="42"/>
      <c r="M3360" s="3"/>
      <c r="N3360" s="3"/>
    </row>
    <row r="3361" spans="2:14" ht="32.1" customHeight="1" x14ac:dyDescent="0.25">
      <c r="B3361" s="44" t="str">
        <f>_xlfn.CONCAT( VLOOKUP(tbGemLevels[[#This Row],[Name]],tbGems[],MATCH("Prefix",tbGems[#Headers],0),FALSE),".",tbGemLevels[[#This Row],[Level]]," ",tbGemLevels[[#This Row],[Name]])</f>
        <v>6.14.353.13 Storm Call</v>
      </c>
      <c r="C3361" s="2" t="s">
        <v>935</v>
      </c>
      <c r="D3361" s="3">
        <v>13</v>
      </c>
      <c r="E3361" s="3">
        <v>53</v>
      </c>
      <c r="F3361" s="3">
        <v>0</v>
      </c>
      <c r="G3361" s="3">
        <v>0</v>
      </c>
      <c r="H3361" s="3">
        <v>119</v>
      </c>
      <c r="J3361" s="4"/>
      <c r="K3361" s="42"/>
      <c r="L3361" s="42"/>
      <c r="M3361" s="3"/>
      <c r="N3361" s="3"/>
    </row>
    <row r="3362" spans="2:14" ht="32.1" customHeight="1" x14ac:dyDescent="0.25">
      <c r="B3362" s="44" t="str">
        <f>_xlfn.CONCAT( VLOOKUP(tbGemLevels[[#This Row],[Name]],tbGems[],MATCH("Prefix",tbGems[#Headers],0),FALSE),".",tbGemLevels[[#This Row],[Level]]," ",tbGemLevels[[#This Row],[Name]])</f>
        <v>6.14.353.14 Storm Call</v>
      </c>
      <c r="C3362" s="2" t="s">
        <v>935</v>
      </c>
      <c r="D3362" s="3">
        <v>14</v>
      </c>
      <c r="E3362" s="3">
        <v>56</v>
      </c>
      <c r="F3362" s="3">
        <v>0</v>
      </c>
      <c r="G3362" s="3">
        <v>0</v>
      </c>
      <c r="H3362" s="3">
        <v>125</v>
      </c>
      <c r="J3362" s="4"/>
      <c r="K3362" s="42"/>
      <c r="L3362" s="42"/>
      <c r="M3362" s="3"/>
      <c r="N3362" s="3"/>
    </row>
    <row r="3363" spans="2:14" ht="32.1" customHeight="1" x14ac:dyDescent="0.25">
      <c r="B3363" s="44" t="str">
        <f>_xlfn.CONCAT( VLOOKUP(tbGemLevels[[#This Row],[Name]],tbGems[],MATCH("Prefix",tbGems[#Headers],0),FALSE),".",tbGemLevels[[#This Row],[Level]]," ",tbGemLevels[[#This Row],[Name]])</f>
        <v>6.14.353.15 Storm Call</v>
      </c>
      <c r="C3363" s="2" t="s">
        <v>935</v>
      </c>
      <c r="D3363" s="3">
        <v>15</v>
      </c>
      <c r="E3363" s="3">
        <v>59</v>
      </c>
      <c r="F3363" s="3">
        <v>0</v>
      </c>
      <c r="G3363" s="3">
        <v>0</v>
      </c>
      <c r="H3363" s="3">
        <v>132</v>
      </c>
      <c r="J3363" s="4"/>
      <c r="K3363" s="42"/>
      <c r="L3363" s="42"/>
      <c r="M3363" s="3"/>
      <c r="N3363" s="3"/>
    </row>
    <row r="3364" spans="2:14" ht="32.1" customHeight="1" x14ac:dyDescent="0.25">
      <c r="B3364" s="44" t="str">
        <f>_xlfn.CONCAT( VLOOKUP(tbGemLevels[[#This Row],[Name]],tbGems[],MATCH("Prefix",tbGems[#Headers],0),FALSE),".",tbGemLevels[[#This Row],[Level]]," ",tbGemLevels[[#This Row],[Name]])</f>
        <v>6.14.353.16 Storm Call</v>
      </c>
      <c r="C3364" s="2" t="s">
        <v>935</v>
      </c>
      <c r="D3364" s="3">
        <v>16</v>
      </c>
      <c r="E3364" s="3">
        <v>62</v>
      </c>
      <c r="F3364" s="3">
        <v>0</v>
      </c>
      <c r="G3364" s="3">
        <v>0</v>
      </c>
      <c r="H3364" s="3">
        <v>138</v>
      </c>
      <c r="J3364" s="4"/>
      <c r="K3364" s="42"/>
      <c r="L3364" s="42"/>
      <c r="M3364" s="3"/>
      <c r="N3364" s="3"/>
    </row>
    <row r="3365" spans="2:14" ht="32.1" customHeight="1" x14ac:dyDescent="0.25">
      <c r="B3365" s="44" t="str">
        <f>_xlfn.CONCAT( VLOOKUP(tbGemLevels[[#This Row],[Name]],tbGems[],MATCH("Prefix",tbGems[#Headers],0),FALSE),".",tbGemLevels[[#This Row],[Level]]," ",tbGemLevels[[#This Row],[Name]])</f>
        <v>6.14.353.17 Storm Call</v>
      </c>
      <c r="C3365" s="2" t="s">
        <v>935</v>
      </c>
      <c r="D3365" s="3">
        <v>17</v>
      </c>
      <c r="E3365" s="3">
        <v>64</v>
      </c>
      <c r="F3365" s="3">
        <v>0</v>
      </c>
      <c r="G3365" s="3">
        <v>0</v>
      </c>
      <c r="H3365" s="3">
        <v>142</v>
      </c>
      <c r="J3365" s="4"/>
      <c r="K3365" s="42"/>
      <c r="L3365" s="42"/>
      <c r="M3365" s="3"/>
      <c r="N3365" s="3"/>
    </row>
    <row r="3366" spans="2:14" ht="32.1" customHeight="1" x14ac:dyDescent="0.25">
      <c r="B3366" s="44" t="str">
        <f>_xlfn.CONCAT( VLOOKUP(tbGemLevels[[#This Row],[Name]],tbGems[],MATCH("Prefix",tbGems[#Headers],0),FALSE),".",tbGemLevels[[#This Row],[Level]]," ",tbGemLevels[[#This Row],[Name]])</f>
        <v>6.14.353.18 Storm Call</v>
      </c>
      <c r="C3366" s="2" t="s">
        <v>935</v>
      </c>
      <c r="D3366" s="3">
        <v>18</v>
      </c>
      <c r="E3366" s="3">
        <v>66</v>
      </c>
      <c r="F3366" s="3">
        <v>0</v>
      </c>
      <c r="G3366" s="3">
        <v>0</v>
      </c>
      <c r="H3366" s="3">
        <v>146</v>
      </c>
      <c r="J3366" s="4"/>
      <c r="K3366" s="42"/>
      <c r="L3366" s="42"/>
      <c r="M3366" s="3"/>
      <c r="N3366" s="3"/>
    </row>
    <row r="3367" spans="2:14" ht="32.1" customHeight="1" x14ac:dyDescent="0.25">
      <c r="B3367" s="44" t="str">
        <f>_xlfn.CONCAT( VLOOKUP(tbGemLevels[[#This Row],[Name]],tbGems[],MATCH("Prefix",tbGems[#Headers],0),FALSE),".",tbGemLevels[[#This Row],[Level]]," ",tbGemLevels[[#This Row],[Name]])</f>
        <v>6.14.353.19 Storm Call</v>
      </c>
      <c r="C3367" s="2" t="s">
        <v>935</v>
      </c>
      <c r="D3367" s="3">
        <v>19</v>
      </c>
      <c r="E3367" s="3">
        <v>68</v>
      </c>
      <c r="F3367" s="3">
        <v>0</v>
      </c>
      <c r="G3367" s="3">
        <v>0</v>
      </c>
      <c r="H3367" s="3">
        <v>151</v>
      </c>
      <c r="J3367" s="4"/>
      <c r="K3367" s="42"/>
      <c r="L3367" s="42"/>
      <c r="M3367" s="3"/>
      <c r="N3367" s="3"/>
    </row>
    <row r="3368" spans="2:14" ht="32.1" customHeight="1" x14ac:dyDescent="0.25">
      <c r="B3368" s="44" t="str">
        <f>_xlfn.CONCAT( VLOOKUP(tbGemLevels[[#This Row],[Name]],tbGems[],MATCH("Prefix",tbGems[#Headers],0),FALSE),".",tbGemLevels[[#This Row],[Level]]," ",tbGemLevels[[#This Row],[Name]])</f>
        <v>6.14.353.20 Storm Call</v>
      </c>
      <c r="C3368" s="2" t="s">
        <v>935</v>
      </c>
      <c r="D3368" s="3">
        <v>20</v>
      </c>
      <c r="E3368" s="3">
        <v>70</v>
      </c>
      <c r="F3368" s="3">
        <v>0</v>
      </c>
      <c r="G3368" s="3">
        <v>0</v>
      </c>
      <c r="H3368" s="3">
        <v>155</v>
      </c>
      <c r="J3368" s="4"/>
      <c r="K3368" s="42"/>
      <c r="L3368" s="42"/>
      <c r="M3368" s="3"/>
      <c r="N3368" s="3"/>
    </row>
    <row r="3369" spans="2:14" ht="32.1" customHeight="1" x14ac:dyDescent="0.25">
      <c r="B3369" s="44" t="str">
        <f>_xlfn.CONCAT( VLOOKUP(tbGemLevels[[#This Row],[Name]],tbGems[],MATCH("Prefix",tbGems[#Headers],0),FALSE),".",tbGemLevels[[#This Row],[Level]]," ",tbGemLevels[[#This Row],[Name]])</f>
        <v>6.14.353.21 Storm Call</v>
      </c>
      <c r="C3369" s="2" t="s">
        <v>935</v>
      </c>
      <c r="D3369" s="3">
        <v>21</v>
      </c>
      <c r="E3369" s="3">
        <v>72</v>
      </c>
      <c r="F3369" s="3">
        <v>0</v>
      </c>
      <c r="G3369" s="3">
        <v>0</v>
      </c>
      <c r="H3369" s="3">
        <v>159</v>
      </c>
      <c r="J3369" s="4"/>
      <c r="K3369" s="3"/>
      <c r="L3369" s="3"/>
      <c r="M3369" s="3"/>
      <c r="N3369" s="3"/>
    </row>
    <row r="3370" spans="2:14" ht="32.1" customHeight="1" x14ac:dyDescent="0.25">
      <c r="B3370" s="44" t="str">
        <f>_xlfn.CONCAT( VLOOKUP(tbGemLevels[[#This Row],[Name]],tbGems[],MATCH("Prefix",tbGems[#Headers],0),FALSE),".",tbGemLevels[[#This Row],[Level]]," ",tbGemLevels[[#This Row],[Name]])</f>
        <v>6.14.353.22 Storm Call</v>
      </c>
      <c r="C3370" s="2" t="s">
        <v>935</v>
      </c>
      <c r="D3370" s="3">
        <v>22</v>
      </c>
      <c r="E3370" s="3">
        <v>74</v>
      </c>
      <c r="F3370" s="3">
        <v>0</v>
      </c>
      <c r="G3370" s="3">
        <v>0</v>
      </c>
      <c r="H3370" s="3" t="s">
        <v>269</v>
      </c>
      <c r="J3370" s="4"/>
      <c r="K3370" s="3"/>
      <c r="L3370" s="3"/>
      <c r="M3370" s="3"/>
      <c r="N3370" s="3"/>
    </row>
    <row r="3371" spans="2:14" ht="32.1" customHeight="1" x14ac:dyDescent="0.25">
      <c r="B3371" s="44" t="str">
        <f>_xlfn.CONCAT( VLOOKUP(tbGemLevels[[#This Row],[Name]],tbGems[],MATCH("Prefix",tbGems[#Headers],0),FALSE),".",tbGemLevels[[#This Row],[Level]]," ",tbGemLevels[[#This Row],[Name]])</f>
        <v>6.14.353.23 Storm Call</v>
      </c>
      <c r="C3371" s="2" t="s">
        <v>935</v>
      </c>
      <c r="D3371" s="3">
        <v>23</v>
      </c>
      <c r="E3371" s="3">
        <v>76</v>
      </c>
      <c r="F3371" s="3">
        <v>0</v>
      </c>
      <c r="G3371" s="3">
        <v>0</v>
      </c>
      <c r="H3371" s="3" t="s">
        <v>269</v>
      </c>
      <c r="J3371" s="4"/>
      <c r="K3371" s="3"/>
      <c r="L3371" s="3"/>
      <c r="M3371" s="3"/>
      <c r="N3371" s="3"/>
    </row>
    <row r="3372" spans="2:14" ht="32.1" customHeight="1" x14ac:dyDescent="0.25">
      <c r="B3372" s="44" t="str">
        <f>_xlfn.CONCAT( VLOOKUP(tbGemLevels[[#This Row],[Name]],tbGems[],MATCH("Prefix",tbGems[#Headers],0),FALSE),".",tbGemLevels[[#This Row],[Level]]," ",tbGemLevels[[#This Row],[Name]])</f>
        <v>6.14.353.24 Storm Call</v>
      </c>
      <c r="C3372" s="2" t="s">
        <v>935</v>
      </c>
      <c r="D3372" s="3">
        <v>24</v>
      </c>
      <c r="E3372" s="3">
        <v>78</v>
      </c>
      <c r="F3372" s="3">
        <v>0</v>
      </c>
      <c r="G3372" s="3">
        <v>0</v>
      </c>
      <c r="H3372" s="3" t="s">
        <v>269</v>
      </c>
      <c r="J3372" s="4"/>
      <c r="K3372" s="3"/>
      <c r="L3372" s="3"/>
      <c r="M3372" s="3"/>
      <c r="N3372" s="3"/>
    </row>
    <row r="3373" spans="2:14" ht="32.1" customHeight="1" x14ac:dyDescent="0.25">
      <c r="B3373" s="44" t="str">
        <f>_xlfn.CONCAT( VLOOKUP(tbGemLevels[[#This Row],[Name]],tbGems[],MATCH("Prefix",tbGems[#Headers],0),FALSE),".",tbGemLevels[[#This Row],[Level]]," ",tbGemLevels[[#This Row],[Name]])</f>
        <v>6.14.353.25 Storm Call</v>
      </c>
      <c r="C3373" s="2" t="s">
        <v>935</v>
      </c>
      <c r="D3373" s="3">
        <v>25</v>
      </c>
      <c r="E3373" s="3">
        <v>80</v>
      </c>
      <c r="F3373" s="3">
        <v>0</v>
      </c>
      <c r="G3373" s="3">
        <v>0</v>
      </c>
      <c r="H3373" s="3" t="s">
        <v>269</v>
      </c>
      <c r="J3373" s="4"/>
      <c r="K3373" s="3"/>
      <c r="L3373" s="3"/>
      <c r="M3373" s="3"/>
      <c r="N3373" s="3"/>
    </row>
    <row r="3374" spans="2:14" ht="32.1" customHeight="1" x14ac:dyDescent="0.25">
      <c r="B3374" s="44" t="str">
        <f>_xlfn.CONCAT( VLOOKUP(tbGemLevels[[#This Row],[Name]],tbGems[],MATCH("Prefix",tbGems[#Headers],0),FALSE),".",tbGemLevels[[#This Row],[Level]]," ",tbGemLevels[[#This Row],[Name]])</f>
        <v>6.14.353.26 Storm Call</v>
      </c>
      <c r="C3374" s="2" t="s">
        <v>935</v>
      </c>
      <c r="D3374" s="3">
        <v>26</v>
      </c>
      <c r="E3374" s="3">
        <v>82</v>
      </c>
      <c r="F3374" s="3">
        <v>0</v>
      </c>
      <c r="G3374" s="3">
        <v>0</v>
      </c>
      <c r="H3374" s="3" t="s">
        <v>269</v>
      </c>
      <c r="J3374" s="4"/>
      <c r="K3374" s="3"/>
      <c r="L3374" s="3"/>
      <c r="M3374" s="3"/>
      <c r="N3374" s="3"/>
    </row>
    <row r="3375" spans="2:14" ht="32.1" customHeight="1" x14ac:dyDescent="0.25">
      <c r="B3375" s="44" t="str">
        <f>_xlfn.CONCAT( VLOOKUP(tbGemLevels[[#This Row],[Name]],tbGems[],MATCH("Prefix",tbGems[#Headers],0),FALSE),".",tbGemLevels[[#This Row],[Level]]," ",tbGemLevels[[#This Row],[Name]])</f>
        <v>6.14.353.27 Storm Call</v>
      </c>
      <c r="C3375" s="2" t="s">
        <v>935</v>
      </c>
      <c r="D3375" s="3">
        <v>27</v>
      </c>
      <c r="E3375" s="3">
        <v>84</v>
      </c>
      <c r="F3375" s="3">
        <v>0</v>
      </c>
      <c r="G3375" s="3">
        <v>0</v>
      </c>
      <c r="H3375" s="3" t="s">
        <v>269</v>
      </c>
      <c r="J3375" s="4"/>
      <c r="K3375" s="3"/>
      <c r="L3375" s="3"/>
      <c r="M3375" s="3"/>
      <c r="N3375" s="3"/>
    </row>
    <row r="3376" spans="2:14" ht="32.1" customHeight="1" x14ac:dyDescent="0.25">
      <c r="B3376" s="44" t="str">
        <f>_xlfn.CONCAT( VLOOKUP(tbGemLevels[[#This Row],[Name]],tbGems[],MATCH("Prefix",tbGems[#Headers],0),FALSE),".",tbGemLevels[[#This Row],[Level]]," ",tbGemLevels[[#This Row],[Name]])</f>
        <v>6.14.353.28 Storm Call</v>
      </c>
      <c r="C3376" s="2" t="s">
        <v>935</v>
      </c>
      <c r="D3376" s="3">
        <v>28</v>
      </c>
      <c r="E3376" s="3">
        <v>86</v>
      </c>
      <c r="F3376" s="3">
        <v>0</v>
      </c>
      <c r="G3376" s="3">
        <v>0</v>
      </c>
      <c r="H3376" s="3" t="s">
        <v>269</v>
      </c>
      <c r="J3376" s="4"/>
      <c r="K3376" s="3"/>
      <c r="L3376" s="3"/>
      <c r="M3376" s="3"/>
      <c r="N3376" s="3"/>
    </row>
    <row r="3377" spans="2:14" ht="32.1" customHeight="1" x14ac:dyDescent="0.25">
      <c r="B3377" s="44" t="str">
        <f>_xlfn.CONCAT( VLOOKUP(tbGemLevels[[#This Row],[Name]],tbGems[],MATCH("Prefix",tbGems[#Headers],0),FALSE),".",tbGemLevels[[#This Row],[Level]]," ",tbGemLevels[[#This Row],[Name]])</f>
        <v>6.14.353.29 Storm Call</v>
      </c>
      <c r="C3377" s="2" t="s">
        <v>935</v>
      </c>
      <c r="D3377" s="3">
        <v>29</v>
      </c>
      <c r="E3377" s="3">
        <v>88</v>
      </c>
      <c r="F3377" s="3">
        <v>0</v>
      </c>
      <c r="G3377" s="3">
        <v>0</v>
      </c>
      <c r="H3377" s="3" t="s">
        <v>269</v>
      </c>
      <c r="J3377" s="4"/>
      <c r="K3377" s="3"/>
      <c r="L3377" s="3"/>
      <c r="M3377" s="3"/>
      <c r="N3377" s="3"/>
    </row>
    <row r="3378" spans="2:14" ht="32.1" customHeight="1" x14ac:dyDescent="0.25">
      <c r="B3378" s="44" t="str">
        <f>_xlfn.CONCAT( VLOOKUP(tbGemLevels[[#This Row],[Name]],tbGems[],MATCH("Prefix",tbGems[#Headers],0),FALSE),".",tbGemLevels[[#This Row],[Level]]," ",tbGemLevels[[#This Row],[Name]])</f>
        <v>6.14.353.30 Storm Call</v>
      </c>
      <c r="C3378" s="2" t="s">
        <v>935</v>
      </c>
      <c r="D3378" s="3">
        <v>30</v>
      </c>
      <c r="E3378" s="3">
        <v>90</v>
      </c>
      <c r="F3378" s="3">
        <v>0</v>
      </c>
      <c r="G3378" s="3">
        <v>0</v>
      </c>
      <c r="H3378" s="3" t="s">
        <v>269</v>
      </c>
      <c r="J3378" s="4"/>
      <c r="K3378" s="3"/>
      <c r="L3378" s="3"/>
      <c r="M3378" s="3"/>
      <c r="N3378" s="3"/>
    </row>
    <row r="3379" spans="2:14" ht="32.1" customHeight="1" x14ac:dyDescent="0.25">
      <c r="B3379" s="44" t="str">
        <f>_xlfn.CONCAT( VLOOKUP(tbGemLevels[[#This Row],[Name]],tbGems[],MATCH("Prefix",tbGems[#Headers],0),FALSE),".",tbGemLevels[[#This Row],[Level]]," ",tbGemLevels[[#This Row],[Name]])</f>
        <v>6.14.353.31 Storm Call</v>
      </c>
      <c r="C3379" s="2" t="s">
        <v>935</v>
      </c>
      <c r="D3379" s="3">
        <v>31</v>
      </c>
      <c r="E3379" s="3">
        <v>91</v>
      </c>
      <c r="F3379" s="3">
        <v>0</v>
      </c>
      <c r="G3379" s="3">
        <v>0</v>
      </c>
      <c r="H3379" s="3" t="s">
        <v>269</v>
      </c>
      <c r="J3379" s="4"/>
      <c r="K3379" s="3"/>
      <c r="L3379" s="3"/>
      <c r="M3379" s="3"/>
      <c r="N3379" s="3"/>
    </row>
    <row r="3380" spans="2:14" ht="32.1" customHeight="1" x14ac:dyDescent="0.25">
      <c r="B3380" s="44" t="str">
        <f>_xlfn.CONCAT( VLOOKUP(tbGemLevels[[#This Row],[Name]],tbGems[],MATCH("Prefix",tbGems[#Headers],0),FALSE),".",tbGemLevels[[#This Row],[Level]]," ",tbGemLevels[[#This Row],[Name]])</f>
        <v>6.14.353.32 Storm Call</v>
      </c>
      <c r="C3380" s="2" t="s">
        <v>935</v>
      </c>
      <c r="D3380" s="3">
        <v>32</v>
      </c>
      <c r="E3380" s="3">
        <v>92</v>
      </c>
      <c r="F3380" s="3">
        <v>0</v>
      </c>
      <c r="G3380" s="3">
        <v>0</v>
      </c>
      <c r="H3380" s="3" t="s">
        <v>269</v>
      </c>
      <c r="J3380" s="4"/>
      <c r="K3380" s="3"/>
      <c r="L3380" s="3"/>
      <c r="M3380" s="3"/>
      <c r="N3380" s="3"/>
    </row>
    <row r="3381" spans="2:14" ht="32.1" customHeight="1" x14ac:dyDescent="0.25">
      <c r="B3381" s="44" t="str">
        <f>_xlfn.CONCAT( VLOOKUP(tbGemLevels[[#This Row],[Name]],tbGems[],MATCH("Prefix",tbGems[#Headers],0),FALSE),".",tbGemLevels[[#This Row],[Level]]," ",tbGemLevels[[#This Row],[Name]])</f>
        <v>6.14.353.33 Storm Call</v>
      </c>
      <c r="C3381" s="2" t="s">
        <v>935</v>
      </c>
      <c r="D3381" s="3">
        <v>33</v>
      </c>
      <c r="E3381" s="3">
        <v>93</v>
      </c>
      <c r="F3381" s="3">
        <v>0</v>
      </c>
      <c r="G3381" s="3">
        <v>0</v>
      </c>
      <c r="H3381" s="3" t="s">
        <v>269</v>
      </c>
      <c r="J3381" s="4"/>
      <c r="K3381" s="3"/>
      <c r="L3381" s="3"/>
      <c r="M3381" s="3"/>
      <c r="N3381" s="3"/>
    </row>
    <row r="3382" spans="2:14" ht="32.1" customHeight="1" x14ac:dyDescent="0.25">
      <c r="B3382" s="44" t="str">
        <f>_xlfn.CONCAT( VLOOKUP(tbGemLevels[[#This Row],[Name]],tbGems[],MATCH("Prefix",tbGems[#Headers],0),FALSE),".",tbGemLevels[[#This Row],[Level]]," ",tbGemLevels[[#This Row],[Name]])</f>
        <v>6.14.353.34 Storm Call</v>
      </c>
      <c r="C3382" s="2" t="s">
        <v>935</v>
      </c>
      <c r="D3382" s="3">
        <v>34</v>
      </c>
      <c r="E3382" s="3">
        <v>94</v>
      </c>
      <c r="F3382" s="3">
        <v>0</v>
      </c>
      <c r="G3382" s="3">
        <v>0</v>
      </c>
      <c r="H3382" s="3" t="s">
        <v>269</v>
      </c>
      <c r="J3382" s="4"/>
      <c r="K3382" s="3"/>
      <c r="L3382" s="3"/>
      <c r="M3382" s="3"/>
      <c r="N3382" s="3"/>
    </row>
    <row r="3383" spans="2:14" ht="32.1" customHeight="1" x14ac:dyDescent="0.25">
      <c r="B3383" s="44" t="str">
        <f>_xlfn.CONCAT( VLOOKUP(tbGemLevels[[#This Row],[Name]],tbGems[],MATCH("Prefix",tbGems[#Headers],0),FALSE),".",tbGemLevels[[#This Row],[Level]]," ",tbGemLevels[[#This Row],[Name]])</f>
        <v>6.14.353.35 Storm Call</v>
      </c>
      <c r="C3383" s="2" t="s">
        <v>935</v>
      </c>
      <c r="D3383" s="3">
        <v>35</v>
      </c>
      <c r="E3383" s="3">
        <v>95</v>
      </c>
      <c r="F3383" s="3">
        <v>0</v>
      </c>
      <c r="G3383" s="3">
        <v>0</v>
      </c>
      <c r="H3383" s="3" t="s">
        <v>269</v>
      </c>
      <c r="J3383" s="4"/>
      <c r="K3383" s="3"/>
      <c r="L3383" s="3"/>
      <c r="M3383" s="3"/>
      <c r="N3383" s="3"/>
    </row>
    <row r="3384" spans="2:14" ht="32.1" customHeight="1" x14ac:dyDescent="0.25">
      <c r="B3384" s="44" t="str">
        <f>_xlfn.CONCAT( VLOOKUP(tbGemLevels[[#This Row],[Name]],tbGems[],MATCH("Prefix",tbGems[#Headers],0),FALSE),".",tbGemLevels[[#This Row],[Level]]," ",tbGemLevels[[#This Row],[Name]])</f>
        <v>6.14.353.36 Storm Call</v>
      </c>
      <c r="C3384" s="2" t="s">
        <v>935</v>
      </c>
      <c r="D3384" s="3">
        <v>36</v>
      </c>
      <c r="E3384" s="3">
        <v>96</v>
      </c>
      <c r="F3384" s="3">
        <v>0</v>
      </c>
      <c r="G3384" s="3">
        <v>0</v>
      </c>
      <c r="H3384" s="3" t="s">
        <v>269</v>
      </c>
      <c r="J3384" s="4"/>
      <c r="K3384" s="3"/>
      <c r="L3384" s="3"/>
      <c r="M3384" s="3"/>
      <c r="N3384" s="3"/>
    </row>
    <row r="3385" spans="2:14" ht="32.1" customHeight="1" x14ac:dyDescent="0.25">
      <c r="B3385" s="44" t="str">
        <f>_xlfn.CONCAT( VLOOKUP(tbGemLevels[[#This Row],[Name]],tbGems[],MATCH("Prefix",tbGems[#Headers],0),FALSE),".",tbGemLevels[[#This Row],[Level]]," ",tbGemLevels[[#This Row],[Name]])</f>
        <v>6.14.353.37 Storm Call</v>
      </c>
      <c r="C3385" s="2" t="s">
        <v>935</v>
      </c>
      <c r="D3385" s="3">
        <v>37</v>
      </c>
      <c r="E3385" s="3">
        <v>97</v>
      </c>
      <c r="F3385" s="3">
        <v>0</v>
      </c>
      <c r="G3385" s="3">
        <v>0</v>
      </c>
      <c r="H3385" s="3" t="s">
        <v>269</v>
      </c>
      <c r="J3385" s="4"/>
      <c r="K3385" s="3"/>
      <c r="L3385" s="3"/>
      <c r="M3385" s="3"/>
      <c r="N3385" s="3"/>
    </row>
    <row r="3386" spans="2:14" ht="32.1" customHeight="1" x14ac:dyDescent="0.25">
      <c r="B3386" s="44" t="str">
        <f>_xlfn.CONCAT( VLOOKUP(tbGemLevels[[#This Row],[Name]],tbGems[],MATCH("Prefix",tbGems[#Headers],0),FALSE),".",tbGemLevels[[#This Row],[Level]]," ",tbGemLevels[[#This Row],[Name]])</f>
        <v>6.14.353.38 Storm Call</v>
      </c>
      <c r="C3386" s="2" t="s">
        <v>935</v>
      </c>
      <c r="D3386" s="3">
        <v>38</v>
      </c>
      <c r="E3386" s="3">
        <v>98</v>
      </c>
      <c r="F3386" s="3">
        <v>0</v>
      </c>
      <c r="G3386" s="3">
        <v>0</v>
      </c>
      <c r="H3386" s="3" t="s">
        <v>269</v>
      </c>
      <c r="J3386" s="4"/>
      <c r="K3386" s="3"/>
      <c r="L3386" s="3"/>
      <c r="M3386" s="3"/>
      <c r="N3386" s="3"/>
    </row>
    <row r="3387" spans="2:14" ht="32.1" customHeight="1" x14ac:dyDescent="0.25">
      <c r="B3387" s="44" t="str">
        <f>_xlfn.CONCAT( VLOOKUP(tbGemLevels[[#This Row],[Name]],tbGems[],MATCH("Prefix",tbGems[#Headers],0),FALSE),".",tbGemLevels[[#This Row],[Level]]," ",tbGemLevels[[#This Row],[Name]])</f>
        <v>6.14.353.39 Storm Call</v>
      </c>
      <c r="C3387" s="2" t="s">
        <v>935</v>
      </c>
      <c r="D3387" s="3">
        <v>39</v>
      </c>
      <c r="E3387" s="3">
        <v>99</v>
      </c>
      <c r="F3387" s="3">
        <v>0</v>
      </c>
      <c r="G3387" s="3">
        <v>0</v>
      </c>
      <c r="H3387" s="3" t="s">
        <v>269</v>
      </c>
      <c r="J3387" s="4"/>
      <c r="K3387" s="3"/>
      <c r="L3387" s="3"/>
      <c r="M3387" s="3"/>
      <c r="N3387" s="3"/>
    </row>
    <row r="3388" spans="2:14" ht="32.1" customHeight="1" x14ac:dyDescent="0.25">
      <c r="B3388" s="44" t="str">
        <f>_xlfn.CONCAT( VLOOKUP(tbGemLevels[[#This Row],[Name]],tbGems[],MATCH("Prefix",tbGems[#Headers],0),FALSE),".",tbGemLevels[[#This Row],[Level]]," ",tbGemLevels[[#This Row],[Name]])</f>
        <v>6.14.353.40 Storm Call</v>
      </c>
      <c r="C3388" s="2" t="s">
        <v>935</v>
      </c>
      <c r="D3388" s="3">
        <v>40</v>
      </c>
      <c r="E3388" s="3">
        <v>100</v>
      </c>
      <c r="F3388" s="3">
        <v>0</v>
      </c>
      <c r="G3388" s="3">
        <v>0</v>
      </c>
      <c r="H3388" s="3" t="s">
        <v>269</v>
      </c>
      <c r="J3388" s="4"/>
      <c r="K3388" s="3"/>
      <c r="L3388" s="3"/>
      <c r="M3388" s="3"/>
      <c r="N3388" s="3"/>
    </row>
    <row r="3389" spans="2:14" ht="32.1" customHeight="1" x14ac:dyDescent="0.25">
      <c r="B3389" s="44" t="str">
        <f>_xlfn.CONCAT( VLOOKUP(tbGemLevels[[#This Row],[Name]],tbGems[],MATCH("Prefix",tbGems[#Headers],0),FALSE),".",tbGemLevels[[#This Row],[Level]]," ",tbGemLevels[[#This Row],[Name]])</f>
        <v>6.13.134.1 Detonate Dead</v>
      </c>
      <c r="C3389" s="2" t="s">
        <v>765</v>
      </c>
      <c r="D3389" s="3">
        <v>1</v>
      </c>
      <c r="E3389" s="3">
        <v>4</v>
      </c>
      <c r="F3389" s="3">
        <v>0</v>
      </c>
      <c r="G3389" s="3">
        <v>0</v>
      </c>
      <c r="H3389" s="3">
        <v>0</v>
      </c>
      <c r="I3389" s="20"/>
      <c r="J3389" s="4"/>
      <c r="K3389" s="3"/>
      <c r="L3389" s="3"/>
      <c r="M3389" s="3"/>
      <c r="N3389" s="3"/>
    </row>
    <row r="3390" spans="2:14" ht="32.1" customHeight="1" x14ac:dyDescent="0.25">
      <c r="B3390" s="44" t="str">
        <f>_xlfn.CONCAT( VLOOKUP(tbGemLevels[[#This Row],[Name]],tbGems[],MATCH("Prefix",tbGems[#Headers],0),FALSE),".",tbGemLevels[[#This Row],[Level]]," ",tbGemLevels[[#This Row],[Name]])</f>
        <v>6.13.134.2 Detonate Dead</v>
      </c>
      <c r="C3390" s="2" t="s">
        <v>765</v>
      </c>
      <c r="D3390" s="3">
        <v>2</v>
      </c>
      <c r="E3390" s="3">
        <v>6</v>
      </c>
      <c r="F3390" s="3">
        <v>0</v>
      </c>
      <c r="G3390" s="3">
        <v>0</v>
      </c>
      <c r="H3390" s="3">
        <v>0</v>
      </c>
      <c r="I3390" s="20"/>
      <c r="J3390" s="4"/>
      <c r="K3390" s="3"/>
      <c r="L3390" s="3"/>
      <c r="M3390" s="3"/>
      <c r="N3390" s="3"/>
    </row>
    <row r="3391" spans="2:14" ht="32.1" customHeight="1" x14ac:dyDescent="0.25">
      <c r="B3391" s="44" t="str">
        <f>_xlfn.CONCAT( VLOOKUP(tbGemLevels[[#This Row],[Name]],tbGems[],MATCH("Prefix",tbGems[#Headers],0),FALSE),".",tbGemLevels[[#This Row],[Level]]," ",tbGemLevels[[#This Row],[Name]])</f>
        <v>6.13.134.3 Detonate Dead</v>
      </c>
      <c r="C3391" s="2" t="s">
        <v>765</v>
      </c>
      <c r="D3391" s="3">
        <v>3</v>
      </c>
      <c r="E3391" s="3">
        <v>9</v>
      </c>
      <c r="F3391" s="3">
        <v>0</v>
      </c>
      <c r="G3391" s="3">
        <v>17</v>
      </c>
      <c r="H3391" s="3">
        <v>0</v>
      </c>
      <c r="I3391" s="20"/>
      <c r="J3391" s="4"/>
      <c r="K3391" s="3"/>
      <c r="L3391" s="42"/>
      <c r="M3391" s="42"/>
      <c r="N3391" s="3"/>
    </row>
    <row r="3392" spans="2:14" ht="32.1" customHeight="1" x14ac:dyDescent="0.25">
      <c r="B3392" s="44" t="str">
        <f>_xlfn.CONCAT( VLOOKUP(tbGemLevels[[#This Row],[Name]],tbGems[],MATCH("Prefix",tbGems[#Headers],0),FALSE),".",tbGemLevels[[#This Row],[Level]]," ",tbGemLevels[[#This Row],[Name]])</f>
        <v>6.13.134.4 Detonate Dead</v>
      </c>
      <c r="C3392" s="2" t="s">
        <v>765</v>
      </c>
      <c r="D3392" s="3">
        <v>4</v>
      </c>
      <c r="E3392" s="3">
        <v>12</v>
      </c>
      <c r="F3392" s="3">
        <v>0</v>
      </c>
      <c r="G3392" s="3">
        <v>21</v>
      </c>
      <c r="H3392" s="3">
        <v>14</v>
      </c>
      <c r="I3392" s="20"/>
      <c r="J3392" s="4"/>
      <c r="K3392" s="3"/>
      <c r="L3392" s="42"/>
      <c r="M3392" s="42"/>
      <c r="N3392" s="3"/>
    </row>
    <row r="3393" spans="2:14" ht="32.1" customHeight="1" x14ac:dyDescent="0.25">
      <c r="B3393" s="44" t="str">
        <f>_xlfn.CONCAT( VLOOKUP(tbGemLevels[[#This Row],[Name]],tbGems[],MATCH("Prefix",tbGems[#Headers],0),FALSE),".",tbGemLevels[[#This Row],[Level]]," ",tbGemLevels[[#This Row],[Name]])</f>
        <v>6.13.134.5 Detonate Dead</v>
      </c>
      <c r="C3393" s="2" t="s">
        <v>765</v>
      </c>
      <c r="D3393" s="3">
        <v>5</v>
      </c>
      <c r="E3393" s="3">
        <v>16</v>
      </c>
      <c r="F3393" s="3">
        <v>0</v>
      </c>
      <c r="G3393" s="3">
        <v>26</v>
      </c>
      <c r="H3393" s="3">
        <v>18</v>
      </c>
      <c r="I3393" s="20"/>
      <c r="J3393" s="4"/>
      <c r="K3393" s="3"/>
      <c r="L3393" s="42"/>
      <c r="M3393" s="42"/>
      <c r="N3393" s="3"/>
    </row>
    <row r="3394" spans="2:14" ht="32.1" customHeight="1" x14ac:dyDescent="0.25">
      <c r="B3394" s="44" t="str">
        <f>_xlfn.CONCAT( VLOOKUP(tbGemLevels[[#This Row],[Name]],tbGems[],MATCH("Prefix",tbGems[#Headers],0),FALSE),".",tbGemLevels[[#This Row],[Level]]," ",tbGemLevels[[#This Row],[Name]])</f>
        <v>6.13.134.6 Detonate Dead</v>
      </c>
      <c r="C3394" s="2" t="s">
        <v>765</v>
      </c>
      <c r="D3394" s="3">
        <v>6</v>
      </c>
      <c r="E3394" s="3">
        <v>20</v>
      </c>
      <c r="F3394" s="3">
        <v>0</v>
      </c>
      <c r="G3394" s="3">
        <v>31</v>
      </c>
      <c r="H3394" s="3">
        <v>22</v>
      </c>
      <c r="I3394" s="20"/>
      <c r="J3394" s="4"/>
      <c r="K3394" s="3"/>
      <c r="L3394" s="42"/>
      <c r="M3394" s="42"/>
      <c r="N3394" s="3"/>
    </row>
    <row r="3395" spans="2:14" ht="32.1" customHeight="1" x14ac:dyDescent="0.25">
      <c r="B3395" s="44" t="str">
        <f>_xlfn.CONCAT( VLOOKUP(tbGemLevels[[#This Row],[Name]],tbGems[],MATCH("Prefix",tbGems[#Headers],0),FALSE),".",tbGemLevels[[#This Row],[Level]]," ",tbGemLevels[[#This Row],[Name]])</f>
        <v>6.13.134.7 Detonate Dead</v>
      </c>
      <c r="C3395" s="2" t="s">
        <v>765</v>
      </c>
      <c r="D3395" s="3">
        <v>7</v>
      </c>
      <c r="E3395" s="3">
        <v>24</v>
      </c>
      <c r="F3395" s="3">
        <v>0</v>
      </c>
      <c r="G3395" s="3">
        <v>37</v>
      </c>
      <c r="H3395" s="3">
        <v>25</v>
      </c>
      <c r="I3395" s="20"/>
      <c r="J3395" s="4"/>
      <c r="K3395" s="3"/>
      <c r="L3395" s="42"/>
      <c r="M3395" s="42"/>
      <c r="N3395" s="3"/>
    </row>
    <row r="3396" spans="2:14" ht="32.1" customHeight="1" x14ac:dyDescent="0.25">
      <c r="B3396" s="44" t="str">
        <f>_xlfn.CONCAT( VLOOKUP(tbGemLevels[[#This Row],[Name]],tbGems[],MATCH("Prefix",tbGems[#Headers],0),FALSE),".",tbGemLevels[[#This Row],[Level]]," ",tbGemLevels[[#This Row],[Name]])</f>
        <v>6.13.134.8 Detonate Dead</v>
      </c>
      <c r="C3396" s="2" t="s">
        <v>765</v>
      </c>
      <c r="D3396" s="3">
        <v>8</v>
      </c>
      <c r="E3396" s="3">
        <v>28</v>
      </c>
      <c r="F3396" s="3">
        <v>0</v>
      </c>
      <c r="G3396" s="3">
        <v>42</v>
      </c>
      <c r="H3396" s="3">
        <v>29</v>
      </c>
      <c r="I3396" s="20"/>
      <c r="J3396" s="4"/>
      <c r="K3396" s="3"/>
      <c r="L3396" s="42"/>
      <c r="M3396" s="42"/>
      <c r="N3396" s="3"/>
    </row>
    <row r="3397" spans="2:14" ht="32.1" customHeight="1" x14ac:dyDescent="0.25">
      <c r="B3397" s="44" t="str">
        <f>_xlfn.CONCAT( VLOOKUP(tbGemLevels[[#This Row],[Name]],tbGems[],MATCH("Prefix",tbGems[#Headers],0),FALSE),".",tbGemLevels[[#This Row],[Level]]," ",tbGemLevels[[#This Row],[Name]])</f>
        <v>6.13.134.9 Detonate Dead</v>
      </c>
      <c r="C3397" s="2" t="s">
        <v>765</v>
      </c>
      <c r="D3397" s="3">
        <v>9</v>
      </c>
      <c r="E3397" s="3">
        <v>32</v>
      </c>
      <c r="F3397" s="3">
        <v>0</v>
      </c>
      <c r="G3397" s="3">
        <v>47</v>
      </c>
      <c r="H3397" s="3">
        <v>33</v>
      </c>
      <c r="I3397" s="20"/>
      <c r="J3397" s="4"/>
      <c r="K3397" s="3"/>
      <c r="L3397" s="42"/>
      <c r="M3397" s="42"/>
      <c r="N3397" s="3"/>
    </row>
    <row r="3398" spans="2:14" ht="32.1" customHeight="1" x14ac:dyDescent="0.25">
      <c r="B3398" s="44" t="str">
        <f>_xlfn.CONCAT( VLOOKUP(tbGemLevels[[#This Row],[Name]],tbGems[],MATCH("Prefix",tbGems[#Headers],0),FALSE),".",tbGemLevels[[#This Row],[Level]]," ",tbGemLevels[[#This Row],[Name]])</f>
        <v>6.13.134.10 Detonate Dead</v>
      </c>
      <c r="C3398" s="2" t="s">
        <v>765</v>
      </c>
      <c r="D3398" s="3">
        <v>10</v>
      </c>
      <c r="E3398" s="3">
        <v>36</v>
      </c>
      <c r="F3398" s="3">
        <v>0</v>
      </c>
      <c r="G3398" s="3">
        <v>52</v>
      </c>
      <c r="H3398" s="3">
        <v>36</v>
      </c>
      <c r="I3398" s="20"/>
      <c r="J3398" s="4"/>
      <c r="K3398" s="3"/>
      <c r="L3398" s="42"/>
      <c r="M3398" s="42"/>
      <c r="N3398" s="3"/>
    </row>
    <row r="3399" spans="2:14" ht="32.1" customHeight="1" x14ac:dyDescent="0.25">
      <c r="B3399" s="44" t="str">
        <f>_xlfn.CONCAT( VLOOKUP(tbGemLevels[[#This Row],[Name]],tbGems[],MATCH("Prefix",tbGems[#Headers],0),FALSE),".",tbGemLevels[[#This Row],[Level]]," ",tbGemLevels[[#This Row],[Name]])</f>
        <v>6.13.134.11 Detonate Dead</v>
      </c>
      <c r="C3399" s="2" t="s">
        <v>765</v>
      </c>
      <c r="D3399" s="3">
        <v>11</v>
      </c>
      <c r="E3399" s="3">
        <v>40</v>
      </c>
      <c r="F3399" s="3">
        <v>0</v>
      </c>
      <c r="G3399" s="3">
        <v>58</v>
      </c>
      <c r="H3399" s="3">
        <v>40</v>
      </c>
      <c r="I3399" s="20"/>
      <c r="J3399" s="4"/>
      <c r="K3399" s="3"/>
      <c r="L3399" s="42"/>
      <c r="M3399" s="42"/>
      <c r="N3399" s="3"/>
    </row>
    <row r="3400" spans="2:14" ht="32.1" customHeight="1" x14ac:dyDescent="0.25">
      <c r="B3400" s="44" t="str">
        <f>_xlfn.CONCAT( VLOOKUP(tbGemLevels[[#This Row],[Name]],tbGems[],MATCH("Prefix",tbGems[#Headers],0),FALSE),".",tbGemLevels[[#This Row],[Level]]," ",tbGemLevels[[#This Row],[Name]])</f>
        <v>6.13.134.12 Detonate Dead</v>
      </c>
      <c r="C3400" s="2" t="s">
        <v>765</v>
      </c>
      <c r="D3400" s="3">
        <v>12</v>
      </c>
      <c r="E3400" s="3">
        <v>44</v>
      </c>
      <c r="F3400" s="3">
        <v>0</v>
      </c>
      <c r="G3400" s="3">
        <v>63</v>
      </c>
      <c r="H3400" s="3">
        <v>44</v>
      </c>
      <c r="I3400" s="20"/>
      <c r="J3400" s="4"/>
      <c r="K3400" s="3"/>
      <c r="L3400" s="42"/>
      <c r="M3400" s="42"/>
      <c r="N3400" s="3"/>
    </row>
    <row r="3401" spans="2:14" ht="32.1" customHeight="1" x14ac:dyDescent="0.25">
      <c r="B3401" s="44" t="str">
        <f>_xlfn.CONCAT( VLOOKUP(tbGemLevels[[#This Row],[Name]],tbGems[],MATCH("Prefix",tbGems[#Headers],0),FALSE),".",tbGemLevels[[#This Row],[Level]]," ",tbGemLevels[[#This Row],[Name]])</f>
        <v>6.13.134.13 Detonate Dead</v>
      </c>
      <c r="C3401" s="2" t="s">
        <v>765</v>
      </c>
      <c r="D3401" s="3">
        <v>13</v>
      </c>
      <c r="E3401" s="3">
        <v>48</v>
      </c>
      <c r="F3401" s="3">
        <v>0</v>
      </c>
      <c r="G3401" s="3">
        <v>68</v>
      </c>
      <c r="H3401" s="3">
        <v>48</v>
      </c>
      <c r="I3401" s="20"/>
      <c r="J3401" s="4"/>
      <c r="K3401" s="3"/>
      <c r="L3401" s="42"/>
      <c r="M3401" s="42"/>
      <c r="N3401" s="3"/>
    </row>
    <row r="3402" spans="2:14" ht="32.1" customHeight="1" x14ac:dyDescent="0.25">
      <c r="B3402" s="44" t="str">
        <f>_xlfn.CONCAT( VLOOKUP(tbGemLevels[[#This Row],[Name]],tbGems[],MATCH("Prefix",tbGems[#Headers],0),FALSE),".",tbGemLevels[[#This Row],[Level]]," ",tbGemLevels[[#This Row],[Name]])</f>
        <v>6.13.134.14 Detonate Dead</v>
      </c>
      <c r="C3402" s="2" t="s">
        <v>765</v>
      </c>
      <c r="D3402" s="3">
        <v>14</v>
      </c>
      <c r="E3402" s="3">
        <v>52</v>
      </c>
      <c r="F3402" s="3">
        <v>0</v>
      </c>
      <c r="G3402" s="3">
        <v>74</v>
      </c>
      <c r="H3402" s="3">
        <v>51</v>
      </c>
      <c r="I3402" s="20"/>
      <c r="J3402" s="4"/>
      <c r="K3402" s="3"/>
      <c r="L3402" s="42"/>
      <c r="M3402" s="42"/>
      <c r="N3402" s="3"/>
    </row>
    <row r="3403" spans="2:14" ht="32.1" customHeight="1" x14ac:dyDescent="0.25">
      <c r="B3403" s="44" t="str">
        <f>_xlfn.CONCAT( VLOOKUP(tbGemLevels[[#This Row],[Name]],tbGems[],MATCH("Prefix",tbGems[#Headers],0),FALSE),".",tbGemLevels[[#This Row],[Level]]," ",tbGemLevels[[#This Row],[Name]])</f>
        <v>6.13.134.15 Detonate Dead</v>
      </c>
      <c r="C3403" s="2" t="s">
        <v>765</v>
      </c>
      <c r="D3403" s="3">
        <v>15</v>
      </c>
      <c r="E3403" s="3">
        <v>55</v>
      </c>
      <c r="F3403" s="3">
        <v>0</v>
      </c>
      <c r="G3403" s="3">
        <v>78</v>
      </c>
      <c r="H3403" s="3">
        <v>54</v>
      </c>
      <c r="I3403" s="20"/>
      <c r="J3403" s="4"/>
      <c r="K3403" s="3"/>
      <c r="L3403" s="42"/>
      <c r="M3403" s="42"/>
      <c r="N3403" s="3"/>
    </row>
    <row r="3404" spans="2:14" ht="32.1" customHeight="1" x14ac:dyDescent="0.25">
      <c r="B3404" s="44" t="str">
        <f>_xlfn.CONCAT( VLOOKUP(tbGemLevels[[#This Row],[Name]],tbGems[],MATCH("Prefix",tbGems[#Headers],0),FALSE),".",tbGemLevels[[#This Row],[Level]]," ",tbGemLevels[[#This Row],[Name]])</f>
        <v>6.13.134.16 Detonate Dead</v>
      </c>
      <c r="C3404" s="2" t="s">
        <v>765</v>
      </c>
      <c r="D3404" s="3">
        <v>16</v>
      </c>
      <c r="E3404" s="3">
        <v>58</v>
      </c>
      <c r="F3404" s="3">
        <v>0</v>
      </c>
      <c r="G3404" s="3">
        <v>82</v>
      </c>
      <c r="H3404" s="3">
        <v>57</v>
      </c>
      <c r="I3404" s="20"/>
      <c r="J3404" s="4"/>
      <c r="K3404" s="3"/>
      <c r="L3404" s="42"/>
      <c r="M3404" s="42"/>
      <c r="N3404" s="3"/>
    </row>
    <row r="3405" spans="2:14" ht="32.1" customHeight="1" x14ac:dyDescent="0.25">
      <c r="B3405" s="44" t="str">
        <f>_xlfn.CONCAT( VLOOKUP(tbGemLevels[[#This Row],[Name]],tbGems[],MATCH("Prefix",tbGems[#Headers],0),FALSE),".",tbGemLevels[[#This Row],[Level]]," ",tbGemLevels[[#This Row],[Name]])</f>
        <v>6.13.134.17 Detonate Dead</v>
      </c>
      <c r="C3405" s="2" t="s">
        <v>765</v>
      </c>
      <c r="D3405" s="3">
        <v>17</v>
      </c>
      <c r="E3405" s="3">
        <v>61</v>
      </c>
      <c r="F3405" s="3">
        <v>0</v>
      </c>
      <c r="G3405" s="3">
        <v>86</v>
      </c>
      <c r="H3405" s="3">
        <v>60</v>
      </c>
      <c r="I3405" s="20"/>
      <c r="J3405" s="4"/>
      <c r="K3405" s="3"/>
      <c r="L3405" s="42"/>
      <c r="M3405" s="42"/>
      <c r="N3405" s="3"/>
    </row>
    <row r="3406" spans="2:14" ht="32.1" customHeight="1" x14ac:dyDescent="0.25">
      <c r="B3406" s="44" t="str">
        <f>_xlfn.CONCAT( VLOOKUP(tbGemLevels[[#This Row],[Name]],tbGems[],MATCH("Prefix",tbGems[#Headers],0),FALSE),".",tbGemLevels[[#This Row],[Level]]," ",tbGemLevels[[#This Row],[Name]])</f>
        <v>6.13.134.18 Detonate Dead</v>
      </c>
      <c r="C3406" s="2" t="s">
        <v>765</v>
      </c>
      <c r="D3406" s="3">
        <v>18</v>
      </c>
      <c r="E3406" s="3">
        <v>64</v>
      </c>
      <c r="F3406" s="3">
        <v>0</v>
      </c>
      <c r="G3406" s="3">
        <v>90</v>
      </c>
      <c r="H3406" s="3">
        <v>62</v>
      </c>
      <c r="I3406" s="20"/>
      <c r="J3406" s="4"/>
      <c r="K3406" s="3"/>
      <c r="L3406" s="42"/>
      <c r="M3406" s="42"/>
      <c r="N3406" s="3"/>
    </row>
    <row r="3407" spans="2:14" ht="32.1" customHeight="1" x14ac:dyDescent="0.25">
      <c r="B3407" s="44" t="str">
        <f>_xlfn.CONCAT( VLOOKUP(tbGemLevels[[#This Row],[Name]],tbGems[],MATCH("Prefix",tbGems[#Headers],0),FALSE),".",tbGemLevels[[#This Row],[Level]]," ",tbGemLevels[[#This Row],[Name]])</f>
        <v>6.13.134.19 Detonate Dead</v>
      </c>
      <c r="C3407" s="2" t="s">
        <v>765</v>
      </c>
      <c r="D3407" s="3">
        <v>19</v>
      </c>
      <c r="E3407" s="3">
        <v>67</v>
      </c>
      <c r="F3407" s="3">
        <v>0</v>
      </c>
      <c r="G3407" s="3">
        <v>94</v>
      </c>
      <c r="H3407" s="3">
        <v>65</v>
      </c>
      <c r="I3407" s="20"/>
      <c r="J3407" s="4"/>
      <c r="K3407" s="3"/>
      <c r="L3407" s="42"/>
      <c r="M3407" s="42"/>
      <c r="N3407" s="3"/>
    </row>
    <row r="3408" spans="2:14" ht="32.1" customHeight="1" x14ac:dyDescent="0.25">
      <c r="B3408" s="44" t="str">
        <f>_xlfn.CONCAT( VLOOKUP(tbGemLevels[[#This Row],[Name]],tbGems[],MATCH("Prefix",tbGems[#Headers],0),FALSE),".",tbGemLevels[[#This Row],[Level]]," ",tbGemLevels[[#This Row],[Name]])</f>
        <v>6.13.134.20 Detonate Dead</v>
      </c>
      <c r="C3408" s="2" t="s">
        <v>765</v>
      </c>
      <c r="D3408" s="3">
        <v>20</v>
      </c>
      <c r="E3408" s="3">
        <v>70</v>
      </c>
      <c r="F3408" s="3">
        <v>0</v>
      </c>
      <c r="G3408" s="3">
        <v>98</v>
      </c>
      <c r="H3408" s="3">
        <v>68</v>
      </c>
      <c r="I3408" s="20"/>
      <c r="J3408" s="4"/>
      <c r="K3408" s="3"/>
      <c r="L3408" s="42"/>
      <c r="M3408" s="42"/>
      <c r="N3408" s="3"/>
    </row>
    <row r="3409" spans="2:14" ht="32.1" customHeight="1" x14ac:dyDescent="0.25">
      <c r="B3409" s="44" t="str">
        <f>_xlfn.CONCAT( VLOOKUP(tbGemLevels[[#This Row],[Name]],tbGems[],MATCH("Prefix",tbGems[#Headers],0),FALSE),".",tbGemLevels[[#This Row],[Level]]," ",tbGemLevels[[#This Row],[Name]])</f>
        <v>6.13.134.21 Detonate Dead</v>
      </c>
      <c r="C3409" s="2" t="s">
        <v>765</v>
      </c>
      <c r="D3409" s="3">
        <v>21</v>
      </c>
      <c r="E3409" s="3">
        <v>72</v>
      </c>
      <c r="F3409" s="3">
        <v>0</v>
      </c>
      <c r="G3409" s="3">
        <v>100</v>
      </c>
      <c r="H3409" s="3">
        <v>70</v>
      </c>
      <c r="I3409" s="20"/>
      <c r="J3409" s="4"/>
      <c r="K3409" s="3"/>
      <c r="L3409" s="3"/>
      <c r="M3409" s="3"/>
      <c r="N3409" s="3"/>
    </row>
    <row r="3410" spans="2:14" ht="32.1" customHeight="1" x14ac:dyDescent="0.25">
      <c r="B3410" s="44" t="str">
        <f>_xlfn.CONCAT( VLOOKUP(tbGemLevels[[#This Row],[Name]],tbGems[],MATCH("Prefix",tbGems[#Headers],0),FALSE),".",tbGemLevels[[#This Row],[Level]]," ",tbGemLevels[[#This Row],[Name]])</f>
        <v>6.13.134.22 Detonate Dead</v>
      </c>
      <c r="C3410" s="2" t="s">
        <v>765</v>
      </c>
      <c r="D3410" s="3">
        <v>22</v>
      </c>
      <c r="E3410" s="3">
        <v>74</v>
      </c>
      <c r="F3410" s="3">
        <v>0</v>
      </c>
      <c r="G3410" s="3" t="s">
        <v>269</v>
      </c>
      <c r="H3410" s="3" t="s">
        <v>269</v>
      </c>
      <c r="I3410" s="20"/>
      <c r="J3410" s="4"/>
      <c r="K3410" s="3"/>
      <c r="L3410" s="3"/>
      <c r="M3410" s="3"/>
      <c r="N3410" s="3"/>
    </row>
    <row r="3411" spans="2:14" ht="32.1" customHeight="1" x14ac:dyDescent="0.25">
      <c r="B3411" s="44" t="str">
        <f>_xlfn.CONCAT( VLOOKUP(tbGemLevels[[#This Row],[Name]],tbGems[],MATCH("Prefix",tbGems[#Headers],0),FALSE),".",tbGemLevels[[#This Row],[Level]]," ",tbGemLevels[[#This Row],[Name]])</f>
        <v>6.13.134.23 Detonate Dead</v>
      </c>
      <c r="C3411" s="2" t="s">
        <v>765</v>
      </c>
      <c r="D3411" s="3">
        <v>23</v>
      </c>
      <c r="E3411" s="3">
        <v>76</v>
      </c>
      <c r="F3411" s="3">
        <v>0</v>
      </c>
      <c r="G3411" s="3" t="s">
        <v>269</v>
      </c>
      <c r="H3411" s="3" t="s">
        <v>269</v>
      </c>
      <c r="I3411" s="20"/>
      <c r="J3411" s="4"/>
      <c r="K3411" s="3"/>
      <c r="L3411" s="3"/>
      <c r="M3411" s="3"/>
      <c r="N3411" s="3"/>
    </row>
    <row r="3412" spans="2:14" ht="32.1" customHeight="1" x14ac:dyDescent="0.25">
      <c r="B3412" s="44" t="str">
        <f>_xlfn.CONCAT( VLOOKUP(tbGemLevels[[#This Row],[Name]],tbGems[],MATCH("Prefix",tbGems[#Headers],0),FALSE),".",tbGemLevels[[#This Row],[Level]]," ",tbGemLevels[[#This Row],[Name]])</f>
        <v>6.13.134.24 Detonate Dead</v>
      </c>
      <c r="C3412" s="2" t="s">
        <v>765</v>
      </c>
      <c r="D3412" s="3">
        <v>24</v>
      </c>
      <c r="E3412" s="3">
        <v>78</v>
      </c>
      <c r="F3412" s="3">
        <v>0</v>
      </c>
      <c r="G3412" s="3" t="s">
        <v>269</v>
      </c>
      <c r="H3412" s="3" t="s">
        <v>269</v>
      </c>
      <c r="I3412" s="20"/>
      <c r="J3412" s="4"/>
      <c r="K3412" s="3"/>
      <c r="L3412" s="3"/>
      <c r="M3412" s="3"/>
      <c r="N3412" s="3"/>
    </row>
    <row r="3413" spans="2:14" ht="32.1" customHeight="1" x14ac:dyDescent="0.25">
      <c r="B3413" s="44" t="str">
        <f>_xlfn.CONCAT( VLOOKUP(tbGemLevels[[#This Row],[Name]],tbGems[],MATCH("Prefix",tbGems[#Headers],0),FALSE),".",tbGemLevels[[#This Row],[Level]]," ",tbGemLevels[[#This Row],[Name]])</f>
        <v>6.13.134.25 Detonate Dead</v>
      </c>
      <c r="C3413" s="2" t="s">
        <v>765</v>
      </c>
      <c r="D3413" s="3">
        <v>25</v>
      </c>
      <c r="E3413" s="3">
        <v>80</v>
      </c>
      <c r="F3413" s="3">
        <v>0</v>
      </c>
      <c r="G3413" s="3" t="s">
        <v>269</v>
      </c>
      <c r="H3413" s="3" t="s">
        <v>269</v>
      </c>
      <c r="I3413" s="20"/>
      <c r="J3413" s="4"/>
      <c r="K3413" s="3"/>
      <c r="L3413" s="3"/>
      <c r="M3413" s="3"/>
      <c r="N3413" s="3"/>
    </row>
    <row r="3414" spans="2:14" ht="32.1" customHeight="1" x14ac:dyDescent="0.25">
      <c r="B3414" s="44" t="str">
        <f>_xlfn.CONCAT( VLOOKUP(tbGemLevels[[#This Row],[Name]],tbGems[],MATCH("Prefix",tbGems[#Headers],0),FALSE),".",tbGemLevels[[#This Row],[Level]]," ",tbGemLevels[[#This Row],[Name]])</f>
        <v>6.13.134.26 Detonate Dead</v>
      </c>
      <c r="C3414" s="2" t="s">
        <v>765</v>
      </c>
      <c r="D3414" s="3">
        <v>26</v>
      </c>
      <c r="E3414" s="3">
        <v>82</v>
      </c>
      <c r="F3414" s="3">
        <v>0</v>
      </c>
      <c r="G3414" s="3" t="s">
        <v>269</v>
      </c>
      <c r="H3414" s="3" t="s">
        <v>269</v>
      </c>
      <c r="I3414" s="20"/>
      <c r="J3414" s="4"/>
      <c r="K3414" s="3"/>
      <c r="L3414" s="3"/>
      <c r="M3414" s="3"/>
      <c r="N3414" s="3"/>
    </row>
    <row r="3415" spans="2:14" ht="32.1" customHeight="1" x14ac:dyDescent="0.25">
      <c r="B3415" s="44" t="str">
        <f>_xlfn.CONCAT( VLOOKUP(tbGemLevels[[#This Row],[Name]],tbGems[],MATCH("Prefix",tbGems[#Headers],0),FALSE),".",tbGemLevels[[#This Row],[Level]]," ",tbGemLevels[[#This Row],[Name]])</f>
        <v>6.13.134.27 Detonate Dead</v>
      </c>
      <c r="C3415" s="2" t="s">
        <v>765</v>
      </c>
      <c r="D3415" s="3">
        <v>27</v>
      </c>
      <c r="E3415" s="3">
        <v>84</v>
      </c>
      <c r="F3415" s="3">
        <v>0</v>
      </c>
      <c r="G3415" s="3" t="s">
        <v>269</v>
      </c>
      <c r="H3415" s="3" t="s">
        <v>269</v>
      </c>
      <c r="I3415" s="20"/>
      <c r="J3415" s="4"/>
      <c r="K3415" s="3"/>
      <c r="L3415" s="3"/>
      <c r="M3415" s="3"/>
      <c r="N3415" s="3"/>
    </row>
    <row r="3416" spans="2:14" ht="32.1" customHeight="1" x14ac:dyDescent="0.25">
      <c r="B3416" s="44" t="str">
        <f>_xlfn.CONCAT( VLOOKUP(tbGemLevels[[#This Row],[Name]],tbGems[],MATCH("Prefix",tbGems[#Headers],0),FALSE),".",tbGemLevels[[#This Row],[Level]]," ",tbGemLevels[[#This Row],[Name]])</f>
        <v>6.13.134.28 Detonate Dead</v>
      </c>
      <c r="C3416" s="2" t="s">
        <v>765</v>
      </c>
      <c r="D3416" s="3">
        <v>28</v>
      </c>
      <c r="E3416" s="3">
        <v>86</v>
      </c>
      <c r="F3416" s="3">
        <v>0</v>
      </c>
      <c r="G3416" s="3" t="s">
        <v>269</v>
      </c>
      <c r="H3416" s="3" t="s">
        <v>269</v>
      </c>
      <c r="I3416" s="20"/>
      <c r="J3416" s="4"/>
      <c r="K3416" s="3"/>
      <c r="L3416" s="3"/>
      <c r="M3416" s="3"/>
      <c r="N3416" s="3"/>
    </row>
    <row r="3417" spans="2:14" ht="32.1" customHeight="1" x14ac:dyDescent="0.25">
      <c r="B3417" s="44" t="str">
        <f>_xlfn.CONCAT( VLOOKUP(tbGemLevels[[#This Row],[Name]],tbGems[],MATCH("Prefix",tbGems[#Headers],0),FALSE),".",tbGemLevels[[#This Row],[Level]]," ",tbGemLevels[[#This Row],[Name]])</f>
        <v>6.13.134.29 Detonate Dead</v>
      </c>
      <c r="C3417" s="2" t="s">
        <v>765</v>
      </c>
      <c r="D3417" s="3">
        <v>29</v>
      </c>
      <c r="E3417" s="3">
        <v>88</v>
      </c>
      <c r="F3417" s="3">
        <v>0</v>
      </c>
      <c r="G3417" s="3" t="s">
        <v>269</v>
      </c>
      <c r="H3417" s="3" t="s">
        <v>269</v>
      </c>
      <c r="I3417" s="20"/>
      <c r="J3417" s="4"/>
      <c r="K3417" s="3"/>
      <c r="L3417" s="3"/>
      <c r="M3417" s="3"/>
      <c r="N3417" s="3"/>
    </row>
    <row r="3418" spans="2:14" ht="32.1" customHeight="1" x14ac:dyDescent="0.25">
      <c r="B3418" s="44" t="str">
        <f>_xlfn.CONCAT( VLOOKUP(tbGemLevels[[#This Row],[Name]],tbGems[],MATCH("Prefix",tbGems[#Headers],0),FALSE),".",tbGemLevels[[#This Row],[Level]]," ",tbGemLevels[[#This Row],[Name]])</f>
        <v>6.13.134.30 Detonate Dead</v>
      </c>
      <c r="C3418" s="2" t="s">
        <v>765</v>
      </c>
      <c r="D3418" s="3">
        <v>30</v>
      </c>
      <c r="E3418" s="3">
        <v>90</v>
      </c>
      <c r="F3418" s="3">
        <v>0</v>
      </c>
      <c r="G3418" s="3" t="s">
        <v>269</v>
      </c>
      <c r="H3418" s="3" t="s">
        <v>269</v>
      </c>
      <c r="I3418" s="20"/>
      <c r="J3418" s="4"/>
      <c r="K3418" s="3"/>
      <c r="L3418" s="3"/>
      <c r="M3418" s="3"/>
      <c r="N3418" s="3"/>
    </row>
    <row r="3419" spans="2:14" ht="32.1" customHeight="1" x14ac:dyDescent="0.25">
      <c r="B3419" s="44" t="str">
        <f>_xlfn.CONCAT( VLOOKUP(tbGemLevels[[#This Row],[Name]],tbGems[],MATCH("Prefix",tbGems[#Headers],0),FALSE),".",tbGemLevels[[#This Row],[Level]]," ",tbGemLevels[[#This Row],[Name]])</f>
        <v>6.13.134.31 Detonate Dead</v>
      </c>
      <c r="C3419" s="2" t="s">
        <v>765</v>
      </c>
      <c r="D3419" s="3">
        <v>31</v>
      </c>
      <c r="E3419" s="3">
        <v>91</v>
      </c>
      <c r="F3419" s="3">
        <v>0</v>
      </c>
      <c r="G3419" s="3" t="s">
        <v>269</v>
      </c>
      <c r="H3419" s="3" t="s">
        <v>269</v>
      </c>
      <c r="I3419" s="20"/>
      <c r="J3419" s="4"/>
      <c r="K3419" s="3"/>
      <c r="L3419" s="3"/>
      <c r="M3419" s="3"/>
      <c r="N3419" s="3"/>
    </row>
    <row r="3420" spans="2:14" ht="32.1" customHeight="1" x14ac:dyDescent="0.25">
      <c r="B3420" s="44" t="str">
        <f>_xlfn.CONCAT( VLOOKUP(tbGemLevels[[#This Row],[Name]],tbGems[],MATCH("Prefix",tbGems[#Headers],0),FALSE),".",tbGemLevels[[#This Row],[Level]]," ",tbGemLevels[[#This Row],[Name]])</f>
        <v>6.13.134.32 Detonate Dead</v>
      </c>
      <c r="C3420" s="2" t="s">
        <v>765</v>
      </c>
      <c r="D3420" s="3">
        <v>32</v>
      </c>
      <c r="E3420" s="3">
        <v>92</v>
      </c>
      <c r="F3420" s="3">
        <v>0</v>
      </c>
      <c r="G3420" s="3" t="s">
        <v>269</v>
      </c>
      <c r="H3420" s="3" t="s">
        <v>269</v>
      </c>
      <c r="I3420" s="20"/>
      <c r="J3420" s="4"/>
      <c r="K3420" s="3"/>
      <c r="L3420" s="3"/>
      <c r="M3420" s="3"/>
      <c r="N3420" s="3"/>
    </row>
    <row r="3421" spans="2:14" ht="32.1" customHeight="1" x14ac:dyDescent="0.25">
      <c r="B3421" s="44" t="str">
        <f>_xlfn.CONCAT( VLOOKUP(tbGemLevels[[#This Row],[Name]],tbGems[],MATCH("Prefix",tbGems[#Headers],0),FALSE),".",tbGemLevels[[#This Row],[Level]]," ",tbGemLevels[[#This Row],[Name]])</f>
        <v>6.13.134.33 Detonate Dead</v>
      </c>
      <c r="C3421" s="2" t="s">
        <v>765</v>
      </c>
      <c r="D3421" s="3">
        <v>33</v>
      </c>
      <c r="E3421" s="3">
        <v>93</v>
      </c>
      <c r="F3421" s="3">
        <v>0</v>
      </c>
      <c r="G3421" s="3" t="s">
        <v>269</v>
      </c>
      <c r="H3421" s="3" t="s">
        <v>269</v>
      </c>
      <c r="I3421" s="20"/>
      <c r="J3421" s="4"/>
      <c r="K3421" s="3"/>
      <c r="L3421" s="3"/>
      <c r="M3421" s="3"/>
      <c r="N3421" s="3"/>
    </row>
    <row r="3422" spans="2:14" ht="32.1" customHeight="1" x14ac:dyDescent="0.25">
      <c r="B3422" s="44" t="str">
        <f>_xlfn.CONCAT( VLOOKUP(tbGemLevels[[#This Row],[Name]],tbGems[],MATCH("Prefix",tbGems[#Headers],0),FALSE),".",tbGemLevels[[#This Row],[Level]]," ",tbGemLevels[[#This Row],[Name]])</f>
        <v>6.13.134.34 Detonate Dead</v>
      </c>
      <c r="C3422" s="2" t="s">
        <v>765</v>
      </c>
      <c r="D3422" s="3">
        <v>34</v>
      </c>
      <c r="E3422" s="3">
        <v>94</v>
      </c>
      <c r="F3422" s="3">
        <v>0</v>
      </c>
      <c r="G3422" s="3" t="s">
        <v>269</v>
      </c>
      <c r="H3422" s="3" t="s">
        <v>269</v>
      </c>
      <c r="I3422" s="20"/>
      <c r="J3422" s="4"/>
      <c r="K3422" s="3"/>
      <c r="L3422" s="3"/>
      <c r="M3422" s="3"/>
      <c r="N3422" s="3"/>
    </row>
    <row r="3423" spans="2:14" ht="32.1" customHeight="1" x14ac:dyDescent="0.25">
      <c r="B3423" s="44" t="str">
        <f>_xlfn.CONCAT( VLOOKUP(tbGemLevels[[#This Row],[Name]],tbGems[],MATCH("Prefix",tbGems[#Headers],0),FALSE),".",tbGemLevels[[#This Row],[Level]]," ",tbGemLevels[[#This Row],[Name]])</f>
        <v>6.13.134.35 Detonate Dead</v>
      </c>
      <c r="C3423" s="2" t="s">
        <v>765</v>
      </c>
      <c r="D3423" s="3">
        <v>35</v>
      </c>
      <c r="E3423" s="3">
        <v>95</v>
      </c>
      <c r="F3423" s="3">
        <v>0</v>
      </c>
      <c r="G3423" s="3" t="s">
        <v>269</v>
      </c>
      <c r="H3423" s="3" t="s">
        <v>269</v>
      </c>
      <c r="I3423" s="20"/>
      <c r="J3423" s="4"/>
      <c r="K3423" s="3"/>
      <c r="L3423" s="3"/>
      <c r="M3423" s="3"/>
      <c r="N3423" s="3"/>
    </row>
    <row r="3424" spans="2:14" ht="32.1" customHeight="1" x14ac:dyDescent="0.25">
      <c r="B3424" s="44" t="str">
        <f>_xlfn.CONCAT( VLOOKUP(tbGemLevels[[#This Row],[Name]],tbGems[],MATCH("Prefix",tbGems[#Headers],0),FALSE),".",tbGemLevels[[#This Row],[Level]]," ",tbGemLevels[[#This Row],[Name]])</f>
        <v>6.13.134.36 Detonate Dead</v>
      </c>
      <c r="C3424" s="2" t="s">
        <v>765</v>
      </c>
      <c r="D3424" s="3">
        <v>36</v>
      </c>
      <c r="E3424" s="3">
        <v>96</v>
      </c>
      <c r="F3424" s="3">
        <v>0</v>
      </c>
      <c r="G3424" s="3" t="s">
        <v>269</v>
      </c>
      <c r="H3424" s="3" t="s">
        <v>269</v>
      </c>
      <c r="I3424" s="20"/>
      <c r="J3424" s="4"/>
      <c r="K3424" s="3"/>
      <c r="L3424" s="3"/>
      <c r="M3424" s="3"/>
      <c r="N3424" s="3"/>
    </row>
    <row r="3425" spans="2:14" ht="32.1" customHeight="1" x14ac:dyDescent="0.25">
      <c r="B3425" s="44" t="str">
        <f>_xlfn.CONCAT( VLOOKUP(tbGemLevels[[#This Row],[Name]],tbGems[],MATCH("Prefix",tbGems[#Headers],0),FALSE),".",tbGemLevels[[#This Row],[Level]]," ",tbGemLevels[[#This Row],[Name]])</f>
        <v>6.13.134.37 Detonate Dead</v>
      </c>
      <c r="C3425" s="2" t="s">
        <v>765</v>
      </c>
      <c r="D3425" s="3">
        <v>37</v>
      </c>
      <c r="E3425" s="3">
        <v>97</v>
      </c>
      <c r="F3425" s="3">
        <v>0</v>
      </c>
      <c r="G3425" s="3" t="s">
        <v>269</v>
      </c>
      <c r="H3425" s="3" t="s">
        <v>269</v>
      </c>
      <c r="I3425" s="20"/>
      <c r="J3425" s="4"/>
      <c r="K3425" s="3"/>
      <c r="L3425" s="3"/>
      <c r="M3425" s="3"/>
      <c r="N3425" s="3"/>
    </row>
    <row r="3426" spans="2:14" ht="32.1" customHeight="1" x14ac:dyDescent="0.25">
      <c r="B3426" s="44" t="str">
        <f>_xlfn.CONCAT( VLOOKUP(tbGemLevels[[#This Row],[Name]],tbGems[],MATCH("Prefix",tbGems[#Headers],0),FALSE),".",tbGemLevels[[#This Row],[Level]]," ",tbGemLevels[[#This Row],[Name]])</f>
        <v>6.13.134.38 Detonate Dead</v>
      </c>
      <c r="C3426" s="2" t="s">
        <v>765</v>
      </c>
      <c r="D3426" s="3">
        <v>38</v>
      </c>
      <c r="E3426" s="3">
        <v>98</v>
      </c>
      <c r="F3426" s="3">
        <v>0</v>
      </c>
      <c r="G3426" s="3" t="s">
        <v>269</v>
      </c>
      <c r="H3426" s="3" t="s">
        <v>269</v>
      </c>
      <c r="I3426" s="20"/>
      <c r="J3426" s="4"/>
      <c r="K3426" s="3"/>
      <c r="L3426" s="3"/>
      <c r="M3426" s="3"/>
      <c r="N3426" s="3"/>
    </row>
    <row r="3427" spans="2:14" ht="32.1" customHeight="1" x14ac:dyDescent="0.25">
      <c r="B3427" s="44" t="str">
        <f>_xlfn.CONCAT( VLOOKUP(tbGemLevels[[#This Row],[Name]],tbGems[],MATCH("Prefix",tbGems[#Headers],0),FALSE),".",tbGemLevels[[#This Row],[Level]]," ",tbGemLevels[[#This Row],[Name]])</f>
        <v>6.13.134.39 Detonate Dead</v>
      </c>
      <c r="C3427" s="2" t="s">
        <v>765</v>
      </c>
      <c r="D3427" s="3">
        <v>39</v>
      </c>
      <c r="E3427" s="3">
        <v>99</v>
      </c>
      <c r="F3427" s="3">
        <v>0</v>
      </c>
      <c r="G3427" s="3" t="s">
        <v>269</v>
      </c>
      <c r="H3427" s="3" t="s">
        <v>269</v>
      </c>
      <c r="I3427" s="20"/>
      <c r="J3427" s="4"/>
      <c r="K3427" s="3"/>
      <c r="L3427" s="3"/>
      <c r="M3427" s="3"/>
      <c r="N3427" s="3"/>
    </row>
    <row r="3428" spans="2:14" ht="32.1" customHeight="1" x14ac:dyDescent="0.25">
      <c r="B3428" s="44" t="str">
        <f>_xlfn.CONCAT( VLOOKUP(tbGemLevels[[#This Row],[Name]],tbGems[],MATCH("Prefix",tbGems[#Headers],0),FALSE),".",tbGemLevels[[#This Row],[Level]]," ",tbGemLevels[[#This Row],[Name]])</f>
        <v>6.13.134.40 Detonate Dead</v>
      </c>
      <c r="C3428" s="2" t="s">
        <v>765</v>
      </c>
      <c r="D3428" s="3">
        <v>40</v>
      </c>
      <c r="E3428" s="3">
        <v>100</v>
      </c>
      <c r="F3428" s="3">
        <v>0</v>
      </c>
      <c r="G3428" s="3" t="s">
        <v>269</v>
      </c>
      <c r="H3428" s="3" t="s">
        <v>269</v>
      </c>
      <c r="I3428" s="20"/>
      <c r="J3428" s="4"/>
      <c r="K3428" s="3"/>
      <c r="L3428" s="3"/>
      <c r="M3428" s="3"/>
      <c r="N3428" s="3"/>
    </row>
    <row r="3429" spans="2:14" ht="32.1" customHeight="1" x14ac:dyDescent="0.25">
      <c r="B3429" s="44" t="str">
        <f>_xlfn.CONCAT( VLOOKUP(tbGemLevels[[#This Row],[Name]],tbGems[],MATCH("Prefix",tbGems[#Headers],0),FALSE),".",tbGemLevels[[#This Row],[Level]]," ",tbGemLevels[[#This Row],[Name]])</f>
        <v>6.14.360.1 Summon Holy Relic</v>
      </c>
      <c r="C3429" s="2" t="s">
        <v>939</v>
      </c>
      <c r="D3429" s="3">
        <v>1</v>
      </c>
      <c r="E3429" s="3">
        <v>4</v>
      </c>
      <c r="F3429" s="3">
        <v>0</v>
      </c>
      <c r="G3429" s="3">
        <v>0</v>
      </c>
      <c r="H3429" s="3">
        <v>0</v>
      </c>
      <c r="J3429" s="4"/>
      <c r="K3429" s="3"/>
      <c r="L3429" s="3"/>
      <c r="M3429" s="3"/>
      <c r="N3429" s="3"/>
    </row>
    <row r="3430" spans="2:14" ht="32.1" customHeight="1" x14ac:dyDescent="0.25">
      <c r="B3430" s="44" t="str">
        <f>_xlfn.CONCAT( VLOOKUP(tbGemLevels[[#This Row],[Name]],tbGems[],MATCH("Prefix",tbGems[#Headers],0),FALSE),".",tbGemLevels[[#This Row],[Level]]," ",tbGemLevels[[#This Row],[Name]])</f>
        <v>6.14.360.2 Summon Holy Relic</v>
      </c>
      <c r="C3430" s="2" t="s">
        <v>939</v>
      </c>
      <c r="D3430" s="3">
        <v>2</v>
      </c>
      <c r="E3430" s="3">
        <v>6</v>
      </c>
      <c r="F3430" s="3">
        <v>0</v>
      </c>
      <c r="G3430" s="3">
        <v>0</v>
      </c>
      <c r="H3430" s="3">
        <v>0</v>
      </c>
      <c r="J3430" s="4"/>
      <c r="K3430" s="20"/>
      <c r="L3430" s="3"/>
      <c r="M3430" s="3"/>
      <c r="N3430" s="3"/>
    </row>
    <row r="3431" spans="2:14" ht="32.1" customHeight="1" x14ac:dyDescent="0.25">
      <c r="B3431" s="44" t="str">
        <f>_xlfn.CONCAT( VLOOKUP(tbGemLevels[[#This Row],[Name]],tbGems[],MATCH("Prefix",tbGems[#Headers],0),FALSE),".",tbGemLevels[[#This Row],[Level]]," ",tbGemLevels[[#This Row],[Name]])</f>
        <v>6.14.360.3 Summon Holy Relic</v>
      </c>
      <c r="C3431" s="2" t="s">
        <v>939</v>
      </c>
      <c r="D3431" s="3">
        <v>3</v>
      </c>
      <c r="E3431" s="3">
        <v>9</v>
      </c>
      <c r="F3431" s="3">
        <v>0</v>
      </c>
      <c r="G3431" s="3">
        <v>0</v>
      </c>
      <c r="H3431" s="3">
        <v>17</v>
      </c>
      <c r="J3431" s="4"/>
      <c r="K3431" s="20"/>
      <c r="L3431" s="42"/>
      <c r="M3431" s="42"/>
      <c r="N3431" s="3"/>
    </row>
    <row r="3432" spans="2:14" ht="32.1" customHeight="1" x14ac:dyDescent="0.25">
      <c r="B3432" s="44" t="str">
        <f>_xlfn.CONCAT( VLOOKUP(tbGemLevels[[#This Row],[Name]],tbGems[],MATCH("Prefix",tbGems[#Headers],0),FALSE),".",tbGemLevels[[#This Row],[Level]]," ",tbGemLevels[[#This Row],[Name]])</f>
        <v>6.14.360.4 Summon Holy Relic</v>
      </c>
      <c r="C3432" s="2" t="s">
        <v>939</v>
      </c>
      <c r="D3432" s="3">
        <v>4</v>
      </c>
      <c r="E3432" s="3">
        <v>12</v>
      </c>
      <c r="F3432" s="3">
        <v>14</v>
      </c>
      <c r="G3432" s="3">
        <v>0</v>
      </c>
      <c r="H3432" s="3">
        <v>21</v>
      </c>
      <c r="J3432" s="4"/>
      <c r="K3432" s="20"/>
      <c r="L3432" s="42"/>
      <c r="M3432" s="42"/>
      <c r="N3432" s="3"/>
    </row>
    <row r="3433" spans="2:14" ht="32.1" customHeight="1" x14ac:dyDescent="0.25">
      <c r="B3433" s="44" t="str">
        <f>_xlfn.CONCAT( VLOOKUP(tbGemLevels[[#This Row],[Name]],tbGems[],MATCH("Prefix",tbGems[#Headers],0),FALSE),".",tbGemLevels[[#This Row],[Level]]," ",tbGemLevels[[#This Row],[Name]])</f>
        <v>6.14.360.5 Summon Holy Relic</v>
      </c>
      <c r="C3433" s="2" t="s">
        <v>939</v>
      </c>
      <c r="D3433" s="3">
        <v>5</v>
      </c>
      <c r="E3433" s="3">
        <v>16</v>
      </c>
      <c r="F3433" s="3">
        <v>18</v>
      </c>
      <c r="G3433" s="3">
        <v>0</v>
      </c>
      <c r="H3433" s="3">
        <v>26</v>
      </c>
      <c r="J3433" s="4"/>
      <c r="K3433" s="20"/>
      <c r="L3433" s="42"/>
      <c r="M3433" s="42"/>
      <c r="N3433" s="3"/>
    </row>
    <row r="3434" spans="2:14" ht="32.1" customHeight="1" x14ac:dyDescent="0.25">
      <c r="B3434" s="44" t="str">
        <f>_xlfn.CONCAT( VLOOKUP(tbGemLevels[[#This Row],[Name]],tbGems[],MATCH("Prefix",tbGems[#Headers],0),FALSE),".",tbGemLevels[[#This Row],[Level]]," ",tbGemLevels[[#This Row],[Name]])</f>
        <v>6.14.360.6 Summon Holy Relic</v>
      </c>
      <c r="C3434" s="2" t="s">
        <v>939</v>
      </c>
      <c r="D3434" s="3">
        <v>6</v>
      </c>
      <c r="E3434" s="3">
        <v>20</v>
      </c>
      <c r="F3434" s="3">
        <v>22</v>
      </c>
      <c r="G3434" s="3">
        <v>0</v>
      </c>
      <c r="H3434" s="3">
        <v>31</v>
      </c>
      <c r="J3434" s="4"/>
      <c r="K3434" s="20"/>
      <c r="L3434" s="42"/>
      <c r="M3434" s="42"/>
      <c r="N3434" s="3"/>
    </row>
    <row r="3435" spans="2:14" ht="32.1" customHeight="1" x14ac:dyDescent="0.25">
      <c r="B3435" s="44" t="str">
        <f>_xlfn.CONCAT( VLOOKUP(tbGemLevels[[#This Row],[Name]],tbGems[],MATCH("Prefix",tbGems[#Headers],0),FALSE),".",tbGemLevels[[#This Row],[Level]]," ",tbGemLevels[[#This Row],[Name]])</f>
        <v>6.14.360.7 Summon Holy Relic</v>
      </c>
      <c r="C3435" s="2" t="s">
        <v>939</v>
      </c>
      <c r="D3435" s="3">
        <v>7</v>
      </c>
      <c r="E3435" s="3">
        <v>24</v>
      </c>
      <c r="F3435" s="3">
        <v>25</v>
      </c>
      <c r="G3435" s="3">
        <v>0</v>
      </c>
      <c r="H3435" s="3">
        <v>37</v>
      </c>
      <c r="J3435" s="4"/>
      <c r="K3435" s="20"/>
      <c r="L3435" s="42"/>
      <c r="M3435" s="42"/>
      <c r="N3435" s="3"/>
    </row>
    <row r="3436" spans="2:14" ht="32.1" customHeight="1" x14ac:dyDescent="0.25">
      <c r="B3436" s="44" t="str">
        <f>_xlfn.CONCAT( VLOOKUP(tbGemLevels[[#This Row],[Name]],tbGems[],MATCH("Prefix",tbGems[#Headers],0),FALSE),".",tbGemLevels[[#This Row],[Level]]," ",tbGemLevels[[#This Row],[Name]])</f>
        <v>6.14.360.8 Summon Holy Relic</v>
      </c>
      <c r="C3436" s="2" t="s">
        <v>939</v>
      </c>
      <c r="D3436" s="3">
        <v>8</v>
      </c>
      <c r="E3436" s="3">
        <v>28</v>
      </c>
      <c r="F3436" s="3">
        <v>29</v>
      </c>
      <c r="G3436" s="3">
        <v>0</v>
      </c>
      <c r="H3436" s="3">
        <v>42</v>
      </c>
      <c r="J3436" s="4"/>
      <c r="K3436" s="20"/>
      <c r="L3436" s="42"/>
      <c r="M3436" s="42"/>
      <c r="N3436" s="3"/>
    </row>
    <row r="3437" spans="2:14" ht="32.1" customHeight="1" x14ac:dyDescent="0.25">
      <c r="B3437" s="44" t="str">
        <f>_xlfn.CONCAT( VLOOKUP(tbGemLevels[[#This Row],[Name]],tbGems[],MATCH("Prefix",tbGems[#Headers],0),FALSE),".",tbGemLevels[[#This Row],[Level]]," ",tbGemLevels[[#This Row],[Name]])</f>
        <v>6.14.360.9 Summon Holy Relic</v>
      </c>
      <c r="C3437" s="2" t="s">
        <v>939</v>
      </c>
      <c r="D3437" s="3">
        <v>9</v>
      </c>
      <c r="E3437" s="3">
        <v>32</v>
      </c>
      <c r="F3437" s="3">
        <v>33</v>
      </c>
      <c r="G3437" s="3">
        <v>0</v>
      </c>
      <c r="H3437" s="3">
        <v>47</v>
      </c>
      <c r="J3437" s="4"/>
      <c r="K3437" s="20"/>
      <c r="L3437" s="42"/>
      <c r="M3437" s="42"/>
      <c r="N3437" s="3"/>
    </row>
    <row r="3438" spans="2:14" ht="32.1" customHeight="1" x14ac:dyDescent="0.25">
      <c r="B3438" s="44" t="str">
        <f>_xlfn.CONCAT( VLOOKUP(tbGemLevels[[#This Row],[Name]],tbGems[],MATCH("Prefix",tbGems[#Headers],0),FALSE),".",tbGemLevels[[#This Row],[Level]]," ",tbGemLevels[[#This Row],[Name]])</f>
        <v>6.14.360.10 Summon Holy Relic</v>
      </c>
      <c r="C3438" s="2" t="s">
        <v>939</v>
      </c>
      <c r="D3438" s="3">
        <v>10</v>
      </c>
      <c r="E3438" s="3">
        <v>36</v>
      </c>
      <c r="F3438" s="3">
        <v>36</v>
      </c>
      <c r="G3438" s="3">
        <v>0</v>
      </c>
      <c r="H3438" s="3">
        <v>52</v>
      </c>
      <c r="J3438" s="4"/>
      <c r="K3438" s="20"/>
      <c r="L3438" s="42"/>
      <c r="M3438" s="42"/>
      <c r="N3438" s="3"/>
    </row>
    <row r="3439" spans="2:14" ht="32.1" customHeight="1" x14ac:dyDescent="0.25">
      <c r="B3439" s="44" t="str">
        <f>_xlfn.CONCAT( VLOOKUP(tbGemLevels[[#This Row],[Name]],tbGems[],MATCH("Prefix",tbGems[#Headers],0),FALSE),".",tbGemLevels[[#This Row],[Level]]," ",tbGemLevels[[#This Row],[Name]])</f>
        <v>6.14.360.11 Summon Holy Relic</v>
      </c>
      <c r="C3439" s="2" t="s">
        <v>939</v>
      </c>
      <c r="D3439" s="3">
        <v>11</v>
      </c>
      <c r="E3439" s="3">
        <v>40</v>
      </c>
      <c r="F3439" s="3">
        <v>40</v>
      </c>
      <c r="G3439" s="3">
        <v>0</v>
      </c>
      <c r="H3439" s="3">
        <v>58</v>
      </c>
      <c r="J3439" s="4"/>
      <c r="K3439" s="20"/>
      <c r="L3439" s="42"/>
      <c r="M3439" s="42"/>
      <c r="N3439" s="3"/>
    </row>
    <row r="3440" spans="2:14" ht="32.1" customHeight="1" x14ac:dyDescent="0.25">
      <c r="B3440" s="44" t="str">
        <f>_xlfn.CONCAT( VLOOKUP(tbGemLevels[[#This Row],[Name]],tbGems[],MATCH("Prefix",tbGems[#Headers],0),FALSE),".",tbGemLevels[[#This Row],[Level]]," ",tbGemLevels[[#This Row],[Name]])</f>
        <v>6.14.360.12 Summon Holy Relic</v>
      </c>
      <c r="C3440" s="2" t="s">
        <v>939</v>
      </c>
      <c r="D3440" s="3">
        <v>12</v>
      </c>
      <c r="E3440" s="3">
        <v>44</v>
      </c>
      <c r="F3440" s="3">
        <v>44</v>
      </c>
      <c r="G3440" s="3">
        <v>0</v>
      </c>
      <c r="H3440" s="3">
        <v>63</v>
      </c>
      <c r="J3440" s="4"/>
      <c r="K3440" s="20"/>
      <c r="L3440" s="42"/>
      <c r="M3440" s="42"/>
      <c r="N3440" s="3"/>
    </row>
    <row r="3441" spans="2:14" ht="32.1" customHeight="1" x14ac:dyDescent="0.25">
      <c r="B3441" s="44" t="str">
        <f>_xlfn.CONCAT( VLOOKUP(tbGemLevels[[#This Row],[Name]],tbGems[],MATCH("Prefix",tbGems[#Headers],0),FALSE),".",tbGemLevels[[#This Row],[Level]]," ",tbGemLevels[[#This Row],[Name]])</f>
        <v>6.14.360.13 Summon Holy Relic</v>
      </c>
      <c r="C3441" s="2" t="s">
        <v>939</v>
      </c>
      <c r="D3441" s="3">
        <v>13</v>
      </c>
      <c r="E3441" s="3">
        <v>48</v>
      </c>
      <c r="F3441" s="3">
        <v>48</v>
      </c>
      <c r="G3441" s="3">
        <v>0</v>
      </c>
      <c r="H3441" s="3">
        <v>68</v>
      </c>
      <c r="J3441" s="4"/>
      <c r="K3441" s="20"/>
      <c r="L3441" s="42"/>
      <c r="M3441" s="42"/>
      <c r="N3441" s="3"/>
    </row>
    <row r="3442" spans="2:14" ht="32.1" customHeight="1" x14ac:dyDescent="0.25">
      <c r="B3442" s="44" t="str">
        <f>_xlfn.CONCAT( VLOOKUP(tbGemLevels[[#This Row],[Name]],tbGems[],MATCH("Prefix",tbGems[#Headers],0),FALSE),".",tbGemLevels[[#This Row],[Level]]," ",tbGemLevels[[#This Row],[Name]])</f>
        <v>6.14.360.14 Summon Holy Relic</v>
      </c>
      <c r="C3442" s="2" t="s">
        <v>939</v>
      </c>
      <c r="D3442" s="3">
        <v>14</v>
      </c>
      <c r="E3442" s="3">
        <v>52</v>
      </c>
      <c r="F3442" s="3">
        <v>51</v>
      </c>
      <c r="G3442" s="3">
        <v>0</v>
      </c>
      <c r="H3442" s="3">
        <v>74</v>
      </c>
      <c r="J3442" s="4"/>
      <c r="K3442" s="20"/>
      <c r="L3442" s="42"/>
      <c r="M3442" s="42"/>
      <c r="N3442" s="3"/>
    </row>
    <row r="3443" spans="2:14" ht="32.1" customHeight="1" x14ac:dyDescent="0.25">
      <c r="B3443" s="44" t="str">
        <f>_xlfn.CONCAT( VLOOKUP(tbGemLevels[[#This Row],[Name]],tbGems[],MATCH("Prefix",tbGems[#Headers],0),FALSE),".",tbGemLevels[[#This Row],[Level]]," ",tbGemLevels[[#This Row],[Name]])</f>
        <v>6.14.360.15 Summon Holy Relic</v>
      </c>
      <c r="C3443" s="2" t="s">
        <v>939</v>
      </c>
      <c r="D3443" s="3">
        <v>15</v>
      </c>
      <c r="E3443" s="3">
        <v>55</v>
      </c>
      <c r="F3443" s="3">
        <v>54</v>
      </c>
      <c r="G3443" s="3">
        <v>0</v>
      </c>
      <c r="H3443" s="3">
        <v>78</v>
      </c>
      <c r="J3443" s="4"/>
      <c r="K3443" s="20"/>
      <c r="L3443" s="42"/>
      <c r="M3443" s="42"/>
      <c r="N3443" s="3"/>
    </row>
    <row r="3444" spans="2:14" ht="32.1" customHeight="1" x14ac:dyDescent="0.25">
      <c r="B3444" s="44" t="str">
        <f>_xlfn.CONCAT( VLOOKUP(tbGemLevels[[#This Row],[Name]],tbGems[],MATCH("Prefix",tbGems[#Headers],0),FALSE),".",tbGemLevels[[#This Row],[Level]]," ",tbGemLevels[[#This Row],[Name]])</f>
        <v>6.14.360.16 Summon Holy Relic</v>
      </c>
      <c r="C3444" s="2" t="s">
        <v>939</v>
      </c>
      <c r="D3444" s="3">
        <v>16</v>
      </c>
      <c r="E3444" s="3">
        <v>58</v>
      </c>
      <c r="F3444" s="3">
        <v>57</v>
      </c>
      <c r="G3444" s="3">
        <v>0</v>
      </c>
      <c r="H3444" s="3">
        <v>82</v>
      </c>
      <c r="J3444" s="4"/>
      <c r="K3444" s="20"/>
      <c r="L3444" s="42"/>
      <c r="M3444" s="42"/>
      <c r="N3444" s="3"/>
    </row>
    <row r="3445" spans="2:14" ht="32.1" customHeight="1" x14ac:dyDescent="0.25">
      <c r="B3445" s="44" t="str">
        <f>_xlfn.CONCAT( VLOOKUP(tbGemLevels[[#This Row],[Name]],tbGems[],MATCH("Prefix",tbGems[#Headers],0),FALSE),".",tbGemLevels[[#This Row],[Level]]," ",tbGemLevels[[#This Row],[Name]])</f>
        <v>6.14.360.17 Summon Holy Relic</v>
      </c>
      <c r="C3445" s="2" t="s">
        <v>939</v>
      </c>
      <c r="D3445" s="3">
        <v>17</v>
      </c>
      <c r="E3445" s="3">
        <v>61</v>
      </c>
      <c r="F3445" s="3">
        <v>60</v>
      </c>
      <c r="G3445" s="3">
        <v>0</v>
      </c>
      <c r="H3445" s="3">
        <v>86</v>
      </c>
      <c r="J3445" s="4"/>
      <c r="K3445" s="20"/>
      <c r="L3445" s="42"/>
      <c r="M3445" s="42"/>
      <c r="N3445" s="3"/>
    </row>
    <row r="3446" spans="2:14" ht="32.1" customHeight="1" x14ac:dyDescent="0.25">
      <c r="B3446" s="44" t="str">
        <f>_xlfn.CONCAT( VLOOKUP(tbGemLevels[[#This Row],[Name]],tbGems[],MATCH("Prefix",tbGems[#Headers],0),FALSE),".",tbGemLevels[[#This Row],[Level]]," ",tbGemLevels[[#This Row],[Name]])</f>
        <v>6.14.360.18 Summon Holy Relic</v>
      </c>
      <c r="C3446" s="2" t="s">
        <v>939</v>
      </c>
      <c r="D3446" s="3">
        <v>18</v>
      </c>
      <c r="E3446" s="3">
        <v>64</v>
      </c>
      <c r="F3446" s="3">
        <v>62</v>
      </c>
      <c r="G3446" s="3">
        <v>0</v>
      </c>
      <c r="H3446" s="3">
        <v>90</v>
      </c>
      <c r="J3446" s="4"/>
      <c r="K3446" s="20"/>
      <c r="L3446" s="42"/>
      <c r="M3446" s="42"/>
      <c r="N3446" s="3"/>
    </row>
    <row r="3447" spans="2:14" ht="32.1" customHeight="1" x14ac:dyDescent="0.25">
      <c r="B3447" s="44" t="str">
        <f>_xlfn.CONCAT( VLOOKUP(tbGemLevels[[#This Row],[Name]],tbGems[],MATCH("Prefix",tbGems[#Headers],0),FALSE),".",tbGemLevels[[#This Row],[Level]]," ",tbGemLevels[[#This Row],[Name]])</f>
        <v>6.14.360.19 Summon Holy Relic</v>
      </c>
      <c r="C3447" s="2" t="s">
        <v>939</v>
      </c>
      <c r="D3447" s="3">
        <v>19</v>
      </c>
      <c r="E3447" s="3">
        <v>67</v>
      </c>
      <c r="F3447" s="3">
        <v>65</v>
      </c>
      <c r="G3447" s="3">
        <v>0</v>
      </c>
      <c r="H3447" s="3">
        <v>94</v>
      </c>
      <c r="J3447" s="4"/>
      <c r="K3447" s="20"/>
      <c r="L3447" s="42"/>
      <c r="M3447" s="42"/>
      <c r="N3447" s="3"/>
    </row>
    <row r="3448" spans="2:14" ht="32.1" customHeight="1" x14ac:dyDescent="0.25">
      <c r="B3448" s="44" t="str">
        <f>_xlfn.CONCAT( VLOOKUP(tbGemLevels[[#This Row],[Name]],tbGems[],MATCH("Prefix",tbGems[#Headers],0),FALSE),".",tbGemLevels[[#This Row],[Level]]," ",tbGemLevels[[#This Row],[Name]])</f>
        <v>6.14.360.20 Summon Holy Relic</v>
      </c>
      <c r="C3448" s="2" t="s">
        <v>939</v>
      </c>
      <c r="D3448" s="3">
        <v>20</v>
      </c>
      <c r="E3448" s="3">
        <v>70</v>
      </c>
      <c r="F3448" s="3">
        <v>68</v>
      </c>
      <c r="G3448" s="3">
        <v>0</v>
      </c>
      <c r="H3448" s="3">
        <v>98</v>
      </c>
      <c r="J3448" s="4"/>
      <c r="K3448" s="20"/>
      <c r="L3448" s="42"/>
      <c r="M3448" s="42"/>
      <c r="N3448" s="3"/>
    </row>
    <row r="3449" spans="2:14" ht="32.1" customHeight="1" x14ac:dyDescent="0.25">
      <c r="B3449" s="44" t="str">
        <f>_xlfn.CONCAT( VLOOKUP(tbGemLevels[[#This Row],[Name]],tbGems[],MATCH("Prefix",tbGems[#Headers],0),FALSE),".",tbGemLevels[[#This Row],[Level]]," ",tbGemLevels[[#This Row],[Name]])</f>
        <v>6.14.360.21 Summon Holy Relic</v>
      </c>
      <c r="C3449" s="2" t="s">
        <v>939</v>
      </c>
      <c r="D3449" s="3">
        <v>21</v>
      </c>
      <c r="E3449" s="3">
        <v>72</v>
      </c>
      <c r="F3449" s="3">
        <v>70</v>
      </c>
      <c r="G3449" s="3">
        <v>0</v>
      </c>
      <c r="H3449" s="3">
        <v>100</v>
      </c>
      <c r="J3449" s="4"/>
      <c r="K3449" s="20"/>
      <c r="L3449" s="3"/>
      <c r="M3449" s="3"/>
      <c r="N3449" s="3"/>
    </row>
    <row r="3450" spans="2:14" ht="32.1" customHeight="1" x14ac:dyDescent="0.25">
      <c r="B3450" s="44" t="str">
        <f>_xlfn.CONCAT( VLOOKUP(tbGemLevels[[#This Row],[Name]],tbGems[],MATCH("Prefix",tbGems[#Headers],0),FALSE),".",tbGemLevels[[#This Row],[Level]]," ",tbGemLevels[[#This Row],[Name]])</f>
        <v>6.14.360.22 Summon Holy Relic</v>
      </c>
      <c r="C3450" s="2" t="s">
        <v>939</v>
      </c>
      <c r="D3450" s="3">
        <v>22</v>
      </c>
      <c r="E3450" s="3">
        <v>74</v>
      </c>
      <c r="F3450" s="3" t="s">
        <v>269</v>
      </c>
      <c r="G3450" s="3">
        <v>0</v>
      </c>
      <c r="H3450" s="3" t="s">
        <v>269</v>
      </c>
      <c r="J3450" s="4"/>
      <c r="K3450" s="20"/>
      <c r="L3450" s="3"/>
      <c r="M3450" s="3"/>
      <c r="N3450" s="3"/>
    </row>
    <row r="3451" spans="2:14" ht="32.1" customHeight="1" x14ac:dyDescent="0.25">
      <c r="B3451" s="44" t="str">
        <f>_xlfn.CONCAT( VLOOKUP(tbGemLevels[[#This Row],[Name]],tbGems[],MATCH("Prefix",tbGems[#Headers],0),FALSE),".",tbGemLevels[[#This Row],[Level]]," ",tbGemLevels[[#This Row],[Name]])</f>
        <v>6.14.360.23 Summon Holy Relic</v>
      </c>
      <c r="C3451" s="2" t="s">
        <v>939</v>
      </c>
      <c r="D3451" s="3">
        <v>23</v>
      </c>
      <c r="E3451" s="3">
        <v>76</v>
      </c>
      <c r="F3451" s="3" t="s">
        <v>269</v>
      </c>
      <c r="G3451" s="3">
        <v>0</v>
      </c>
      <c r="H3451" s="3" t="s">
        <v>269</v>
      </c>
      <c r="J3451" s="4"/>
      <c r="K3451" s="20"/>
      <c r="L3451" s="3"/>
      <c r="M3451" s="3"/>
      <c r="N3451" s="3"/>
    </row>
    <row r="3452" spans="2:14" ht="32.1" customHeight="1" x14ac:dyDescent="0.25">
      <c r="B3452" s="44" t="str">
        <f>_xlfn.CONCAT( VLOOKUP(tbGemLevels[[#This Row],[Name]],tbGems[],MATCH("Prefix",tbGems[#Headers],0),FALSE),".",tbGemLevels[[#This Row],[Level]]," ",tbGemLevels[[#This Row],[Name]])</f>
        <v>6.14.360.24 Summon Holy Relic</v>
      </c>
      <c r="C3452" s="2" t="s">
        <v>939</v>
      </c>
      <c r="D3452" s="3">
        <v>24</v>
      </c>
      <c r="E3452" s="3">
        <v>78</v>
      </c>
      <c r="F3452" s="3" t="s">
        <v>269</v>
      </c>
      <c r="G3452" s="3">
        <v>0</v>
      </c>
      <c r="H3452" s="3" t="s">
        <v>269</v>
      </c>
      <c r="J3452" s="4"/>
      <c r="K3452" s="20"/>
      <c r="L3452" s="3"/>
      <c r="M3452" s="3"/>
      <c r="N3452" s="3"/>
    </row>
    <row r="3453" spans="2:14" ht="32.1" customHeight="1" x14ac:dyDescent="0.25">
      <c r="B3453" s="44" t="str">
        <f>_xlfn.CONCAT( VLOOKUP(tbGemLevels[[#This Row],[Name]],tbGems[],MATCH("Prefix",tbGems[#Headers],0),FALSE),".",tbGemLevels[[#This Row],[Level]]," ",tbGemLevels[[#This Row],[Name]])</f>
        <v>6.14.360.25 Summon Holy Relic</v>
      </c>
      <c r="C3453" s="2" t="s">
        <v>939</v>
      </c>
      <c r="D3453" s="3">
        <v>25</v>
      </c>
      <c r="E3453" s="3">
        <v>80</v>
      </c>
      <c r="F3453" s="3" t="s">
        <v>269</v>
      </c>
      <c r="G3453" s="3">
        <v>0</v>
      </c>
      <c r="H3453" s="3" t="s">
        <v>269</v>
      </c>
      <c r="J3453" s="4"/>
      <c r="K3453" s="20"/>
      <c r="L3453" s="3"/>
      <c r="M3453" s="3"/>
      <c r="N3453" s="3"/>
    </row>
    <row r="3454" spans="2:14" ht="32.1" customHeight="1" x14ac:dyDescent="0.25">
      <c r="B3454" s="44" t="str">
        <f>_xlfn.CONCAT( VLOOKUP(tbGemLevels[[#This Row],[Name]],tbGems[],MATCH("Prefix",tbGems[#Headers],0),FALSE),".",tbGemLevels[[#This Row],[Level]]," ",tbGemLevels[[#This Row],[Name]])</f>
        <v>6.14.360.26 Summon Holy Relic</v>
      </c>
      <c r="C3454" s="2" t="s">
        <v>939</v>
      </c>
      <c r="D3454" s="3">
        <v>26</v>
      </c>
      <c r="E3454" s="3">
        <v>82</v>
      </c>
      <c r="F3454" s="3" t="s">
        <v>269</v>
      </c>
      <c r="G3454" s="3">
        <v>0</v>
      </c>
      <c r="H3454" s="3" t="s">
        <v>269</v>
      </c>
      <c r="J3454" s="4"/>
      <c r="K3454" s="20"/>
      <c r="L3454" s="3"/>
      <c r="M3454" s="3"/>
      <c r="N3454" s="3"/>
    </row>
    <row r="3455" spans="2:14" ht="32.1" customHeight="1" x14ac:dyDescent="0.25">
      <c r="B3455" s="44" t="str">
        <f>_xlfn.CONCAT( VLOOKUP(tbGemLevels[[#This Row],[Name]],tbGems[],MATCH("Prefix",tbGems[#Headers],0),FALSE),".",tbGemLevels[[#This Row],[Level]]," ",tbGemLevels[[#This Row],[Name]])</f>
        <v>6.14.360.27 Summon Holy Relic</v>
      </c>
      <c r="C3455" s="2" t="s">
        <v>939</v>
      </c>
      <c r="D3455" s="3">
        <v>27</v>
      </c>
      <c r="E3455" s="3">
        <v>84</v>
      </c>
      <c r="F3455" s="3" t="s">
        <v>269</v>
      </c>
      <c r="G3455" s="3">
        <v>0</v>
      </c>
      <c r="H3455" s="3" t="s">
        <v>269</v>
      </c>
      <c r="J3455" s="4"/>
      <c r="K3455" s="20"/>
      <c r="L3455" s="3"/>
      <c r="M3455" s="3"/>
      <c r="N3455" s="3"/>
    </row>
    <row r="3456" spans="2:14" ht="32.1" customHeight="1" x14ac:dyDescent="0.25">
      <c r="B3456" s="44" t="str">
        <f>_xlfn.CONCAT( VLOOKUP(tbGemLevels[[#This Row],[Name]],tbGems[],MATCH("Prefix",tbGems[#Headers],0),FALSE),".",tbGemLevels[[#This Row],[Level]]," ",tbGemLevels[[#This Row],[Name]])</f>
        <v>6.14.360.28 Summon Holy Relic</v>
      </c>
      <c r="C3456" s="2" t="s">
        <v>939</v>
      </c>
      <c r="D3456" s="3">
        <v>28</v>
      </c>
      <c r="E3456" s="3">
        <v>86</v>
      </c>
      <c r="F3456" s="3" t="s">
        <v>269</v>
      </c>
      <c r="G3456" s="3">
        <v>0</v>
      </c>
      <c r="H3456" s="3" t="s">
        <v>269</v>
      </c>
      <c r="J3456" s="4"/>
      <c r="K3456" s="20"/>
      <c r="L3456" s="3"/>
      <c r="M3456" s="3"/>
      <c r="N3456" s="3"/>
    </row>
    <row r="3457" spans="2:14" ht="32.1" customHeight="1" x14ac:dyDescent="0.25">
      <c r="B3457" s="44" t="str">
        <f>_xlfn.CONCAT( VLOOKUP(tbGemLevels[[#This Row],[Name]],tbGems[],MATCH("Prefix",tbGems[#Headers],0),FALSE),".",tbGemLevels[[#This Row],[Level]]," ",tbGemLevels[[#This Row],[Name]])</f>
        <v>6.14.360.29 Summon Holy Relic</v>
      </c>
      <c r="C3457" s="2" t="s">
        <v>939</v>
      </c>
      <c r="D3457" s="3">
        <v>29</v>
      </c>
      <c r="E3457" s="3">
        <v>88</v>
      </c>
      <c r="F3457" s="3" t="s">
        <v>269</v>
      </c>
      <c r="G3457" s="3">
        <v>0</v>
      </c>
      <c r="H3457" s="3" t="s">
        <v>269</v>
      </c>
      <c r="J3457" s="4"/>
      <c r="K3457" s="20"/>
      <c r="L3457" s="3"/>
      <c r="M3457" s="3"/>
      <c r="N3457" s="3"/>
    </row>
    <row r="3458" spans="2:14" ht="32.1" customHeight="1" x14ac:dyDescent="0.25">
      <c r="B3458" s="44" t="str">
        <f>_xlfn.CONCAT( VLOOKUP(tbGemLevels[[#This Row],[Name]],tbGems[],MATCH("Prefix",tbGems[#Headers],0),FALSE),".",tbGemLevels[[#This Row],[Level]]," ",tbGemLevels[[#This Row],[Name]])</f>
        <v>6.14.360.30 Summon Holy Relic</v>
      </c>
      <c r="C3458" s="2" t="s">
        <v>939</v>
      </c>
      <c r="D3458" s="3">
        <v>30</v>
      </c>
      <c r="E3458" s="3">
        <v>90</v>
      </c>
      <c r="F3458" s="3" t="s">
        <v>269</v>
      </c>
      <c r="G3458" s="3">
        <v>0</v>
      </c>
      <c r="H3458" s="3" t="s">
        <v>269</v>
      </c>
      <c r="J3458" s="4"/>
      <c r="K3458" s="20"/>
      <c r="L3458" s="3"/>
      <c r="M3458" s="3"/>
      <c r="N3458" s="3"/>
    </row>
    <row r="3459" spans="2:14" ht="32.1" customHeight="1" x14ac:dyDescent="0.25">
      <c r="B3459" s="44" t="str">
        <f>_xlfn.CONCAT( VLOOKUP(tbGemLevels[[#This Row],[Name]],tbGems[],MATCH("Prefix",tbGems[#Headers],0),FALSE),".",tbGemLevels[[#This Row],[Level]]," ",tbGemLevels[[#This Row],[Name]])</f>
        <v>6.14.360.31 Summon Holy Relic</v>
      </c>
      <c r="C3459" s="2" t="s">
        <v>939</v>
      </c>
      <c r="D3459" s="3">
        <v>31</v>
      </c>
      <c r="E3459" s="3">
        <v>91</v>
      </c>
      <c r="F3459" s="3" t="s">
        <v>269</v>
      </c>
      <c r="G3459" s="3">
        <v>0</v>
      </c>
      <c r="H3459" s="3" t="s">
        <v>269</v>
      </c>
      <c r="J3459" s="4"/>
      <c r="K3459" s="20"/>
      <c r="L3459" s="3"/>
      <c r="M3459" s="3"/>
      <c r="N3459" s="3"/>
    </row>
    <row r="3460" spans="2:14" ht="32.1" customHeight="1" x14ac:dyDescent="0.25">
      <c r="B3460" s="44" t="str">
        <f>_xlfn.CONCAT( VLOOKUP(tbGemLevels[[#This Row],[Name]],tbGems[],MATCH("Prefix",tbGems[#Headers],0),FALSE),".",tbGemLevels[[#This Row],[Level]]," ",tbGemLevels[[#This Row],[Name]])</f>
        <v>6.14.360.32 Summon Holy Relic</v>
      </c>
      <c r="C3460" s="2" t="s">
        <v>939</v>
      </c>
      <c r="D3460" s="3">
        <v>32</v>
      </c>
      <c r="E3460" s="3">
        <v>92</v>
      </c>
      <c r="F3460" s="3" t="s">
        <v>269</v>
      </c>
      <c r="G3460" s="3">
        <v>0</v>
      </c>
      <c r="H3460" s="3" t="s">
        <v>269</v>
      </c>
      <c r="J3460" s="4"/>
      <c r="K3460" s="20"/>
      <c r="L3460" s="3"/>
      <c r="M3460" s="3"/>
      <c r="N3460" s="3"/>
    </row>
    <row r="3461" spans="2:14" ht="32.1" customHeight="1" x14ac:dyDescent="0.25">
      <c r="B3461" s="44" t="str">
        <f>_xlfn.CONCAT( VLOOKUP(tbGemLevels[[#This Row],[Name]],tbGems[],MATCH("Prefix",tbGems[#Headers],0),FALSE),".",tbGemLevels[[#This Row],[Level]]," ",tbGemLevels[[#This Row],[Name]])</f>
        <v>6.14.360.33 Summon Holy Relic</v>
      </c>
      <c r="C3461" s="2" t="s">
        <v>939</v>
      </c>
      <c r="D3461" s="3">
        <v>33</v>
      </c>
      <c r="E3461" s="3">
        <v>93</v>
      </c>
      <c r="F3461" s="3" t="s">
        <v>269</v>
      </c>
      <c r="G3461" s="3">
        <v>0</v>
      </c>
      <c r="H3461" s="3" t="s">
        <v>269</v>
      </c>
      <c r="J3461" s="4"/>
      <c r="K3461" s="20"/>
      <c r="L3461" s="3"/>
      <c r="M3461" s="3"/>
      <c r="N3461" s="3"/>
    </row>
    <row r="3462" spans="2:14" ht="32.1" customHeight="1" x14ac:dyDescent="0.25">
      <c r="B3462" s="44" t="str">
        <f>_xlfn.CONCAT( VLOOKUP(tbGemLevels[[#This Row],[Name]],tbGems[],MATCH("Prefix",tbGems[#Headers],0),FALSE),".",tbGemLevels[[#This Row],[Level]]," ",tbGemLevels[[#This Row],[Name]])</f>
        <v>6.14.360.34 Summon Holy Relic</v>
      </c>
      <c r="C3462" s="2" t="s">
        <v>939</v>
      </c>
      <c r="D3462" s="3">
        <v>34</v>
      </c>
      <c r="E3462" s="3">
        <v>94</v>
      </c>
      <c r="F3462" s="3" t="s">
        <v>269</v>
      </c>
      <c r="G3462" s="3">
        <v>0</v>
      </c>
      <c r="H3462" s="3" t="s">
        <v>269</v>
      </c>
      <c r="J3462" s="4"/>
      <c r="K3462" s="20"/>
      <c r="L3462" s="3"/>
      <c r="M3462" s="3"/>
      <c r="N3462" s="3"/>
    </row>
    <row r="3463" spans="2:14" ht="32.1" customHeight="1" x14ac:dyDescent="0.25">
      <c r="B3463" s="44" t="str">
        <f>_xlfn.CONCAT( VLOOKUP(tbGemLevels[[#This Row],[Name]],tbGems[],MATCH("Prefix",tbGems[#Headers],0),FALSE),".",tbGemLevels[[#This Row],[Level]]," ",tbGemLevels[[#This Row],[Name]])</f>
        <v>6.14.360.35 Summon Holy Relic</v>
      </c>
      <c r="C3463" s="2" t="s">
        <v>939</v>
      </c>
      <c r="D3463" s="3">
        <v>35</v>
      </c>
      <c r="E3463" s="3">
        <v>95</v>
      </c>
      <c r="F3463" s="3" t="s">
        <v>269</v>
      </c>
      <c r="G3463" s="3">
        <v>0</v>
      </c>
      <c r="H3463" s="3" t="s">
        <v>269</v>
      </c>
      <c r="J3463" s="4"/>
      <c r="K3463" s="20"/>
      <c r="L3463" s="3"/>
      <c r="M3463" s="3"/>
      <c r="N3463" s="3"/>
    </row>
    <row r="3464" spans="2:14" ht="32.1" customHeight="1" x14ac:dyDescent="0.25">
      <c r="B3464" s="44" t="str">
        <f>_xlfn.CONCAT( VLOOKUP(tbGemLevels[[#This Row],[Name]],tbGems[],MATCH("Prefix",tbGems[#Headers],0),FALSE),".",tbGemLevels[[#This Row],[Level]]," ",tbGemLevels[[#This Row],[Name]])</f>
        <v>6.14.360.36 Summon Holy Relic</v>
      </c>
      <c r="C3464" s="2" t="s">
        <v>939</v>
      </c>
      <c r="D3464" s="3">
        <v>36</v>
      </c>
      <c r="E3464" s="3">
        <v>96</v>
      </c>
      <c r="F3464" s="3" t="s">
        <v>269</v>
      </c>
      <c r="G3464" s="3">
        <v>0</v>
      </c>
      <c r="H3464" s="3" t="s">
        <v>269</v>
      </c>
      <c r="J3464" s="4"/>
      <c r="K3464" s="20"/>
      <c r="L3464" s="3"/>
      <c r="M3464" s="3"/>
      <c r="N3464" s="3"/>
    </row>
    <row r="3465" spans="2:14" ht="32.1" customHeight="1" x14ac:dyDescent="0.25">
      <c r="B3465" s="44" t="str">
        <f>_xlfn.CONCAT( VLOOKUP(tbGemLevels[[#This Row],[Name]],tbGems[],MATCH("Prefix",tbGems[#Headers],0),FALSE),".",tbGemLevels[[#This Row],[Level]]," ",tbGemLevels[[#This Row],[Name]])</f>
        <v>6.14.360.37 Summon Holy Relic</v>
      </c>
      <c r="C3465" s="2" t="s">
        <v>939</v>
      </c>
      <c r="D3465" s="3">
        <v>37</v>
      </c>
      <c r="E3465" s="3">
        <v>97</v>
      </c>
      <c r="F3465" s="3" t="s">
        <v>269</v>
      </c>
      <c r="G3465" s="3">
        <v>0</v>
      </c>
      <c r="H3465" s="3" t="s">
        <v>269</v>
      </c>
      <c r="J3465" s="4"/>
      <c r="K3465" s="20"/>
      <c r="L3465" s="3"/>
      <c r="M3465" s="3"/>
      <c r="N3465" s="3"/>
    </row>
    <row r="3466" spans="2:14" ht="32.1" customHeight="1" x14ac:dyDescent="0.25">
      <c r="B3466" s="44" t="str">
        <f>_xlfn.CONCAT( VLOOKUP(tbGemLevels[[#This Row],[Name]],tbGems[],MATCH("Prefix",tbGems[#Headers],0),FALSE),".",tbGemLevels[[#This Row],[Level]]," ",tbGemLevels[[#This Row],[Name]])</f>
        <v>6.14.360.38 Summon Holy Relic</v>
      </c>
      <c r="C3466" s="2" t="s">
        <v>939</v>
      </c>
      <c r="D3466" s="3">
        <v>38</v>
      </c>
      <c r="E3466" s="3">
        <v>98</v>
      </c>
      <c r="F3466" s="3" t="s">
        <v>269</v>
      </c>
      <c r="G3466" s="3">
        <v>0</v>
      </c>
      <c r="H3466" s="3" t="s">
        <v>269</v>
      </c>
      <c r="J3466" s="4"/>
      <c r="K3466" s="20"/>
      <c r="L3466" s="3"/>
      <c r="M3466" s="3"/>
      <c r="N3466" s="3"/>
    </row>
    <row r="3467" spans="2:14" ht="32.1" customHeight="1" x14ac:dyDescent="0.25">
      <c r="B3467" s="44" t="str">
        <f>_xlfn.CONCAT( VLOOKUP(tbGemLevels[[#This Row],[Name]],tbGems[],MATCH("Prefix",tbGems[#Headers],0),FALSE),".",tbGemLevels[[#This Row],[Level]]," ",tbGemLevels[[#This Row],[Name]])</f>
        <v>6.14.360.39 Summon Holy Relic</v>
      </c>
      <c r="C3467" s="2" t="s">
        <v>939</v>
      </c>
      <c r="D3467" s="3">
        <v>39</v>
      </c>
      <c r="E3467" s="3">
        <v>99</v>
      </c>
      <c r="F3467" s="3" t="s">
        <v>269</v>
      </c>
      <c r="G3467" s="3">
        <v>0</v>
      </c>
      <c r="H3467" s="3" t="s">
        <v>269</v>
      </c>
      <c r="J3467" s="4"/>
      <c r="K3467" s="20"/>
      <c r="L3467" s="3"/>
      <c r="M3467" s="3"/>
      <c r="N3467" s="3"/>
    </row>
    <row r="3468" spans="2:14" ht="32.1" customHeight="1" x14ac:dyDescent="0.25">
      <c r="B3468" s="44" t="str">
        <f>_xlfn.CONCAT( VLOOKUP(tbGemLevels[[#This Row],[Name]],tbGems[],MATCH("Prefix",tbGems[#Headers],0),FALSE),".",tbGemLevels[[#This Row],[Level]]," ",tbGemLevels[[#This Row],[Name]])</f>
        <v>6.14.360.40 Summon Holy Relic</v>
      </c>
      <c r="C3468" s="2" t="s">
        <v>939</v>
      </c>
      <c r="D3468" s="3">
        <v>40</v>
      </c>
      <c r="E3468" s="3">
        <v>100</v>
      </c>
      <c r="F3468" s="3" t="s">
        <v>269</v>
      </c>
      <c r="G3468" s="3">
        <v>0</v>
      </c>
      <c r="H3468" s="3" t="s">
        <v>269</v>
      </c>
      <c r="J3468" s="4"/>
      <c r="K3468" s="20"/>
      <c r="L3468" s="3"/>
      <c r="M3468" s="3"/>
      <c r="N3468" s="3"/>
    </row>
    <row r="3469" spans="2:14" ht="32.1" customHeight="1" x14ac:dyDescent="0.25">
      <c r="B3469" s="44" t="str">
        <f>_xlfn.CONCAT( VLOOKUP(tbGemLevels[[#This Row],[Name]],tbGems[],MATCH("Prefix",tbGems[#Headers],0),FALSE),".",tbGemLevels[[#This Row],[Level]]," ",tbGemLevels[[#This Row],[Name]])</f>
        <v>6.12.209.1 Herald of Purity</v>
      </c>
      <c r="C3469" s="2" t="s">
        <v>836</v>
      </c>
      <c r="D3469" s="3">
        <v>1</v>
      </c>
      <c r="E3469" s="3">
        <v>16</v>
      </c>
      <c r="F3469" s="3">
        <v>26</v>
      </c>
      <c r="G3469" s="3">
        <v>0</v>
      </c>
      <c r="H3469" s="3">
        <v>18</v>
      </c>
      <c r="J3469" s="4"/>
      <c r="K3469" s="3"/>
      <c r="L3469" s="3"/>
      <c r="M3469" s="3"/>
      <c r="N3469" s="3"/>
    </row>
    <row r="3470" spans="2:14" ht="32.1" customHeight="1" x14ac:dyDescent="0.25">
      <c r="B3470" s="44" t="str">
        <f>_xlfn.CONCAT( VLOOKUP(tbGemLevels[[#This Row],[Name]],tbGems[],MATCH("Prefix",tbGems[#Headers],0),FALSE),".",tbGemLevels[[#This Row],[Level]]," ",tbGemLevels[[#This Row],[Name]])</f>
        <v>6.12.209.2 Herald of Purity</v>
      </c>
      <c r="C3470" s="2" t="s">
        <v>836</v>
      </c>
      <c r="D3470" s="3">
        <v>2</v>
      </c>
      <c r="E3470" s="3">
        <v>20</v>
      </c>
      <c r="F3470" s="3">
        <v>31</v>
      </c>
      <c r="G3470" s="3">
        <v>0</v>
      </c>
      <c r="H3470" s="3">
        <v>22</v>
      </c>
      <c r="I3470" s="20"/>
      <c r="J3470" s="20"/>
      <c r="K3470" s="42"/>
      <c r="L3470" s="42"/>
      <c r="M3470" s="3"/>
      <c r="N3470" s="3"/>
    </row>
    <row r="3471" spans="2:14" ht="32.1" customHeight="1" x14ac:dyDescent="0.25">
      <c r="B3471" s="44" t="str">
        <f>_xlfn.CONCAT( VLOOKUP(tbGemLevels[[#This Row],[Name]],tbGems[],MATCH("Prefix",tbGems[#Headers],0),FALSE),".",tbGemLevels[[#This Row],[Level]]," ",tbGemLevels[[#This Row],[Name]])</f>
        <v>6.12.209.3 Herald of Purity</v>
      </c>
      <c r="C3471" s="2" t="s">
        <v>836</v>
      </c>
      <c r="D3471" s="3">
        <v>3</v>
      </c>
      <c r="E3471" s="3">
        <v>24</v>
      </c>
      <c r="F3471" s="3">
        <v>37</v>
      </c>
      <c r="G3471" s="3">
        <v>0</v>
      </c>
      <c r="H3471" s="3">
        <v>25</v>
      </c>
      <c r="I3471" s="20"/>
      <c r="J3471" s="20"/>
      <c r="K3471" s="42"/>
      <c r="L3471" s="42"/>
      <c r="M3471" s="3"/>
      <c r="N3471" s="3"/>
    </row>
    <row r="3472" spans="2:14" ht="32.1" customHeight="1" x14ac:dyDescent="0.25">
      <c r="B3472" s="44" t="str">
        <f>_xlfn.CONCAT( VLOOKUP(tbGemLevels[[#This Row],[Name]],tbGems[],MATCH("Prefix",tbGems[#Headers],0),FALSE),".",tbGemLevels[[#This Row],[Level]]," ",tbGemLevels[[#This Row],[Name]])</f>
        <v>6.12.209.4 Herald of Purity</v>
      </c>
      <c r="C3472" s="2" t="s">
        <v>836</v>
      </c>
      <c r="D3472" s="3">
        <v>4</v>
      </c>
      <c r="E3472" s="3">
        <v>28</v>
      </c>
      <c r="F3472" s="3">
        <v>42</v>
      </c>
      <c r="G3472" s="3">
        <v>0</v>
      </c>
      <c r="H3472" s="3">
        <v>29</v>
      </c>
      <c r="I3472" s="20"/>
      <c r="J3472" s="20"/>
      <c r="K3472" s="42"/>
      <c r="L3472" s="42"/>
      <c r="M3472" s="3"/>
      <c r="N3472" s="3"/>
    </row>
    <row r="3473" spans="2:14" ht="32.1" customHeight="1" x14ac:dyDescent="0.25">
      <c r="B3473" s="44" t="str">
        <f>_xlfn.CONCAT( VLOOKUP(tbGemLevels[[#This Row],[Name]],tbGems[],MATCH("Prefix",tbGems[#Headers],0),FALSE),".",tbGemLevels[[#This Row],[Level]]," ",tbGemLevels[[#This Row],[Name]])</f>
        <v>6.12.209.5 Herald of Purity</v>
      </c>
      <c r="C3473" s="2" t="s">
        <v>836</v>
      </c>
      <c r="D3473" s="3">
        <v>5</v>
      </c>
      <c r="E3473" s="3">
        <v>31</v>
      </c>
      <c r="F3473" s="3">
        <v>46</v>
      </c>
      <c r="G3473" s="3">
        <v>0</v>
      </c>
      <c r="H3473" s="3">
        <v>32</v>
      </c>
      <c r="I3473" s="20"/>
      <c r="J3473" s="20"/>
      <c r="K3473" s="42"/>
      <c r="L3473" s="42"/>
      <c r="M3473" s="3"/>
      <c r="N3473" s="3"/>
    </row>
    <row r="3474" spans="2:14" ht="32.1" customHeight="1" x14ac:dyDescent="0.25">
      <c r="B3474" s="44" t="str">
        <f>_xlfn.CONCAT( VLOOKUP(tbGemLevels[[#This Row],[Name]],tbGems[],MATCH("Prefix",tbGems[#Headers],0),FALSE),".",tbGemLevels[[#This Row],[Level]]," ",tbGemLevels[[#This Row],[Name]])</f>
        <v>6.12.209.6 Herald of Purity</v>
      </c>
      <c r="C3474" s="2" t="s">
        <v>836</v>
      </c>
      <c r="D3474" s="3">
        <v>6</v>
      </c>
      <c r="E3474" s="3">
        <v>34</v>
      </c>
      <c r="F3474" s="3">
        <v>50</v>
      </c>
      <c r="G3474" s="3">
        <v>0</v>
      </c>
      <c r="H3474" s="3">
        <v>35</v>
      </c>
      <c r="I3474" s="20"/>
      <c r="J3474" s="20"/>
      <c r="K3474" s="42"/>
      <c r="L3474" s="42"/>
      <c r="M3474" s="3"/>
      <c r="N3474" s="3"/>
    </row>
    <row r="3475" spans="2:14" ht="32.1" customHeight="1" x14ac:dyDescent="0.25">
      <c r="B3475" s="44" t="str">
        <f>_xlfn.CONCAT( VLOOKUP(tbGemLevels[[#This Row],[Name]],tbGems[],MATCH("Prefix",tbGems[#Headers],0),FALSE),".",tbGemLevels[[#This Row],[Level]]," ",tbGemLevels[[#This Row],[Name]])</f>
        <v>6.12.209.7 Herald of Purity</v>
      </c>
      <c r="C3475" s="2" t="s">
        <v>836</v>
      </c>
      <c r="D3475" s="3">
        <v>7</v>
      </c>
      <c r="E3475" s="3">
        <v>37</v>
      </c>
      <c r="F3475" s="3">
        <v>54</v>
      </c>
      <c r="G3475" s="3">
        <v>0</v>
      </c>
      <c r="H3475" s="3">
        <v>37</v>
      </c>
      <c r="I3475" s="20"/>
      <c r="J3475" s="20"/>
      <c r="K3475" s="42"/>
      <c r="L3475" s="42"/>
      <c r="M3475" s="3"/>
      <c r="N3475" s="3"/>
    </row>
    <row r="3476" spans="2:14" ht="32.1" customHeight="1" x14ac:dyDescent="0.25">
      <c r="B3476" s="44" t="str">
        <f>_xlfn.CONCAT( VLOOKUP(tbGemLevels[[#This Row],[Name]],tbGems[],MATCH("Prefix",tbGems[#Headers],0),FALSE),".",tbGemLevels[[#This Row],[Level]]," ",tbGemLevels[[#This Row],[Name]])</f>
        <v>6.12.209.8 Herald of Purity</v>
      </c>
      <c r="C3476" s="2" t="s">
        <v>836</v>
      </c>
      <c r="D3476" s="3">
        <v>8</v>
      </c>
      <c r="E3476" s="3">
        <v>40</v>
      </c>
      <c r="F3476" s="3">
        <v>58</v>
      </c>
      <c r="G3476" s="3">
        <v>0</v>
      </c>
      <c r="H3476" s="3">
        <v>40</v>
      </c>
      <c r="I3476" s="20"/>
      <c r="J3476" s="20"/>
      <c r="K3476" s="42"/>
      <c r="L3476" s="42"/>
      <c r="M3476" s="3"/>
      <c r="N3476" s="3"/>
    </row>
    <row r="3477" spans="2:14" ht="32.1" customHeight="1" x14ac:dyDescent="0.25">
      <c r="B3477" s="44" t="str">
        <f>_xlfn.CONCAT( VLOOKUP(tbGemLevels[[#This Row],[Name]],tbGems[],MATCH("Prefix",tbGems[#Headers],0),FALSE),".",tbGemLevels[[#This Row],[Level]]," ",tbGemLevels[[#This Row],[Name]])</f>
        <v>6.12.209.9 Herald of Purity</v>
      </c>
      <c r="C3477" s="2" t="s">
        <v>836</v>
      </c>
      <c r="D3477" s="3">
        <v>9</v>
      </c>
      <c r="E3477" s="3">
        <v>43</v>
      </c>
      <c r="F3477" s="3">
        <v>62</v>
      </c>
      <c r="G3477" s="3">
        <v>0</v>
      </c>
      <c r="H3477" s="3">
        <v>43</v>
      </c>
      <c r="I3477" s="20"/>
      <c r="J3477" s="20"/>
      <c r="K3477" s="42"/>
      <c r="L3477" s="42"/>
      <c r="M3477" s="3"/>
      <c r="N3477" s="3"/>
    </row>
    <row r="3478" spans="2:14" ht="32.1" customHeight="1" x14ac:dyDescent="0.25">
      <c r="B3478" s="44" t="str">
        <f>_xlfn.CONCAT( VLOOKUP(tbGemLevels[[#This Row],[Name]],tbGems[],MATCH("Prefix",tbGems[#Headers],0),FALSE),".",tbGemLevels[[#This Row],[Level]]," ",tbGemLevels[[#This Row],[Name]])</f>
        <v>6.12.209.10 Herald of Purity</v>
      </c>
      <c r="C3478" s="2" t="s">
        <v>836</v>
      </c>
      <c r="D3478" s="3">
        <v>10</v>
      </c>
      <c r="E3478" s="3">
        <v>46</v>
      </c>
      <c r="F3478" s="3">
        <v>66</v>
      </c>
      <c r="G3478" s="3">
        <v>0</v>
      </c>
      <c r="H3478" s="3">
        <v>46</v>
      </c>
      <c r="I3478" s="20"/>
      <c r="J3478" s="20"/>
      <c r="K3478" s="42"/>
      <c r="L3478" s="42"/>
      <c r="M3478" s="3"/>
      <c r="N3478" s="3"/>
    </row>
    <row r="3479" spans="2:14" ht="32.1" customHeight="1" x14ac:dyDescent="0.25">
      <c r="B3479" s="44" t="str">
        <f>_xlfn.CONCAT( VLOOKUP(tbGemLevels[[#This Row],[Name]],tbGems[],MATCH("Prefix",tbGems[#Headers],0),FALSE),".",tbGemLevels[[#This Row],[Level]]," ",tbGemLevels[[#This Row],[Name]])</f>
        <v>6.12.209.11 Herald of Purity</v>
      </c>
      <c r="C3479" s="2" t="s">
        <v>836</v>
      </c>
      <c r="D3479" s="3">
        <v>11</v>
      </c>
      <c r="E3479" s="3">
        <v>49</v>
      </c>
      <c r="F3479" s="3">
        <v>70</v>
      </c>
      <c r="G3479" s="3">
        <v>0</v>
      </c>
      <c r="H3479" s="3">
        <v>48</v>
      </c>
      <c r="I3479" s="20"/>
      <c r="J3479" s="20"/>
      <c r="K3479" s="42"/>
      <c r="L3479" s="42"/>
      <c r="M3479" s="3"/>
      <c r="N3479" s="3"/>
    </row>
    <row r="3480" spans="2:14" ht="32.1" customHeight="1" x14ac:dyDescent="0.25">
      <c r="B3480" s="44" t="str">
        <f>_xlfn.CONCAT( VLOOKUP(tbGemLevels[[#This Row],[Name]],tbGems[],MATCH("Prefix",tbGems[#Headers],0),FALSE),".",tbGemLevels[[#This Row],[Level]]," ",tbGemLevels[[#This Row],[Name]])</f>
        <v>6.12.209.12 Herald of Purity</v>
      </c>
      <c r="C3480" s="2" t="s">
        <v>836</v>
      </c>
      <c r="D3480" s="3">
        <v>12</v>
      </c>
      <c r="E3480" s="3">
        <v>52</v>
      </c>
      <c r="F3480" s="3">
        <v>74</v>
      </c>
      <c r="G3480" s="3">
        <v>0</v>
      </c>
      <c r="H3480" s="3">
        <v>51</v>
      </c>
      <c r="I3480" s="20"/>
      <c r="J3480" s="20"/>
      <c r="K3480" s="42"/>
      <c r="L3480" s="42"/>
      <c r="M3480" s="3"/>
      <c r="N3480" s="3"/>
    </row>
    <row r="3481" spans="2:14" ht="32.1" customHeight="1" x14ac:dyDescent="0.25">
      <c r="B3481" s="44" t="str">
        <f>_xlfn.CONCAT( VLOOKUP(tbGemLevels[[#This Row],[Name]],tbGems[],MATCH("Prefix",tbGems[#Headers],0),FALSE),".",tbGemLevels[[#This Row],[Level]]," ",tbGemLevels[[#This Row],[Name]])</f>
        <v>6.12.209.13 Herald of Purity</v>
      </c>
      <c r="C3481" s="2" t="s">
        <v>836</v>
      </c>
      <c r="D3481" s="3">
        <v>13</v>
      </c>
      <c r="E3481" s="3">
        <v>55</v>
      </c>
      <c r="F3481" s="3">
        <v>78</v>
      </c>
      <c r="G3481" s="3">
        <v>0</v>
      </c>
      <c r="H3481" s="3">
        <v>54</v>
      </c>
      <c r="I3481" s="20"/>
      <c r="J3481" s="20"/>
      <c r="K3481" s="42"/>
      <c r="L3481" s="42"/>
      <c r="M3481" s="3"/>
      <c r="N3481" s="3"/>
    </row>
    <row r="3482" spans="2:14" ht="32.1" customHeight="1" x14ac:dyDescent="0.25">
      <c r="B3482" s="44" t="str">
        <f>_xlfn.CONCAT( VLOOKUP(tbGemLevels[[#This Row],[Name]],tbGems[],MATCH("Prefix",tbGems[#Headers],0),FALSE),".",tbGemLevels[[#This Row],[Level]]," ",tbGemLevels[[#This Row],[Name]])</f>
        <v>6.12.209.14 Herald of Purity</v>
      </c>
      <c r="C3482" s="2" t="s">
        <v>836</v>
      </c>
      <c r="D3482" s="3">
        <v>14</v>
      </c>
      <c r="E3482" s="3">
        <v>58</v>
      </c>
      <c r="F3482" s="3">
        <v>82</v>
      </c>
      <c r="G3482" s="3">
        <v>0</v>
      </c>
      <c r="H3482" s="3">
        <v>57</v>
      </c>
      <c r="I3482" s="20"/>
      <c r="J3482" s="20"/>
      <c r="K3482" s="42"/>
      <c r="L3482" s="42"/>
      <c r="M3482" s="3"/>
      <c r="N3482" s="3"/>
    </row>
    <row r="3483" spans="2:14" ht="32.1" customHeight="1" x14ac:dyDescent="0.25">
      <c r="B3483" s="44" t="str">
        <f>_xlfn.CONCAT( VLOOKUP(tbGemLevels[[#This Row],[Name]],tbGems[],MATCH("Prefix",tbGems[#Headers],0),FALSE),".",tbGemLevels[[#This Row],[Level]]," ",tbGemLevels[[#This Row],[Name]])</f>
        <v>6.12.209.15 Herald of Purity</v>
      </c>
      <c r="C3483" s="2" t="s">
        <v>836</v>
      </c>
      <c r="D3483" s="3">
        <v>15</v>
      </c>
      <c r="E3483" s="3">
        <v>60</v>
      </c>
      <c r="F3483" s="3">
        <v>84</v>
      </c>
      <c r="G3483" s="3">
        <v>0</v>
      </c>
      <c r="H3483" s="3">
        <v>59</v>
      </c>
      <c r="I3483" s="20"/>
      <c r="J3483" s="20"/>
      <c r="K3483" s="42"/>
      <c r="L3483" s="42"/>
      <c r="M3483" s="3"/>
      <c r="N3483" s="3"/>
    </row>
    <row r="3484" spans="2:14" ht="32.1" customHeight="1" x14ac:dyDescent="0.25">
      <c r="B3484" s="44" t="str">
        <f>_xlfn.CONCAT( VLOOKUP(tbGemLevels[[#This Row],[Name]],tbGems[],MATCH("Prefix",tbGems[#Headers],0),FALSE),".",tbGemLevels[[#This Row],[Level]]," ",tbGemLevels[[#This Row],[Name]])</f>
        <v>6.12.209.16 Herald of Purity</v>
      </c>
      <c r="C3484" s="2" t="s">
        <v>836</v>
      </c>
      <c r="D3484" s="3">
        <v>16</v>
      </c>
      <c r="E3484" s="3">
        <v>62</v>
      </c>
      <c r="F3484" s="3">
        <v>87</v>
      </c>
      <c r="G3484" s="3">
        <v>0</v>
      </c>
      <c r="H3484" s="3">
        <v>60</v>
      </c>
      <c r="I3484" s="20"/>
      <c r="J3484" s="20"/>
      <c r="K3484" s="42"/>
      <c r="L3484" s="42"/>
      <c r="M3484" s="3"/>
      <c r="N3484" s="3"/>
    </row>
    <row r="3485" spans="2:14" ht="32.1" customHeight="1" x14ac:dyDescent="0.25">
      <c r="B3485" s="44" t="str">
        <f>_xlfn.CONCAT( VLOOKUP(tbGemLevels[[#This Row],[Name]],tbGems[],MATCH("Prefix",tbGems[#Headers],0),FALSE),".",tbGemLevels[[#This Row],[Level]]," ",tbGemLevels[[#This Row],[Name]])</f>
        <v>6.12.209.17 Herald of Purity</v>
      </c>
      <c r="C3485" s="2" t="s">
        <v>836</v>
      </c>
      <c r="D3485" s="3">
        <v>17</v>
      </c>
      <c r="E3485" s="3">
        <v>64</v>
      </c>
      <c r="F3485" s="3">
        <v>90</v>
      </c>
      <c r="G3485" s="3">
        <v>0</v>
      </c>
      <c r="H3485" s="3">
        <v>62</v>
      </c>
      <c r="I3485" s="20"/>
      <c r="J3485" s="20"/>
      <c r="K3485" s="42"/>
      <c r="L3485" s="42"/>
      <c r="M3485" s="3"/>
      <c r="N3485" s="3"/>
    </row>
    <row r="3486" spans="2:14" ht="32.1" customHeight="1" x14ac:dyDescent="0.25">
      <c r="B3486" s="44" t="str">
        <f>_xlfn.CONCAT( VLOOKUP(tbGemLevels[[#This Row],[Name]],tbGems[],MATCH("Prefix",tbGems[#Headers],0),FALSE),".",tbGemLevels[[#This Row],[Level]]," ",tbGemLevels[[#This Row],[Name]])</f>
        <v>6.12.209.18 Herald of Purity</v>
      </c>
      <c r="C3486" s="2" t="s">
        <v>836</v>
      </c>
      <c r="D3486" s="3">
        <v>18</v>
      </c>
      <c r="E3486" s="3">
        <v>66</v>
      </c>
      <c r="F3486" s="3">
        <v>92</v>
      </c>
      <c r="G3486" s="3">
        <v>0</v>
      </c>
      <c r="H3486" s="3">
        <v>64</v>
      </c>
      <c r="I3486" s="20"/>
      <c r="J3486" s="20"/>
      <c r="K3486" s="42"/>
      <c r="L3486" s="42"/>
      <c r="M3486" s="3"/>
      <c r="N3486" s="3"/>
    </row>
    <row r="3487" spans="2:14" ht="32.1" customHeight="1" x14ac:dyDescent="0.25">
      <c r="B3487" s="44" t="str">
        <f>_xlfn.CONCAT( VLOOKUP(tbGemLevels[[#This Row],[Name]],tbGems[],MATCH("Prefix",tbGems[#Headers],0),FALSE),".",tbGemLevels[[#This Row],[Level]]," ",tbGemLevels[[#This Row],[Name]])</f>
        <v>6.12.209.19 Herald of Purity</v>
      </c>
      <c r="C3487" s="2" t="s">
        <v>836</v>
      </c>
      <c r="D3487" s="3">
        <v>19</v>
      </c>
      <c r="E3487" s="3">
        <v>68</v>
      </c>
      <c r="F3487" s="3">
        <v>95</v>
      </c>
      <c r="G3487" s="3">
        <v>0</v>
      </c>
      <c r="H3487" s="3">
        <v>66</v>
      </c>
      <c r="I3487" s="20"/>
      <c r="J3487" s="20"/>
      <c r="K3487" s="42"/>
      <c r="L3487" s="42"/>
      <c r="M3487" s="3"/>
      <c r="N3487" s="3"/>
    </row>
    <row r="3488" spans="2:14" ht="32.1" customHeight="1" x14ac:dyDescent="0.25">
      <c r="B3488" s="44" t="str">
        <f>_xlfn.CONCAT( VLOOKUP(tbGemLevels[[#This Row],[Name]],tbGems[],MATCH("Prefix",tbGems[#Headers],0),FALSE),".",tbGemLevels[[#This Row],[Level]]," ",tbGemLevels[[#This Row],[Name]])</f>
        <v>6.12.209.20 Herald of Purity</v>
      </c>
      <c r="C3488" s="2" t="s">
        <v>836</v>
      </c>
      <c r="D3488" s="3">
        <v>20</v>
      </c>
      <c r="E3488" s="3">
        <v>70</v>
      </c>
      <c r="F3488" s="3">
        <v>98</v>
      </c>
      <c r="G3488" s="3">
        <v>0</v>
      </c>
      <c r="H3488" s="3">
        <v>68</v>
      </c>
      <c r="I3488" s="20"/>
      <c r="J3488" s="20"/>
      <c r="K3488" s="42"/>
      <c r="L3488" s="42"/>
      <c r="M3488" s="3"/>
      <c r="N3488" s="3"/>
    </row>
    <row r="3489" spans="2:14" ht="32.1" customHeight="1" x14ac:dyDescent="0.25">
      <c r="B3489" s="44" t="str">
        <f>_xlfn.CONCAT( VLOOKUP(tbGemLevels[[#This Row],[Name]],tbGems[],MATCH("Prefix",tbGems[#Headers],0),FALSE),".",tbGemLevels[[#This Row],[Level]]," ",tbGemLevels[[#This Row],[Name]])</f>
        <v>6.12.209.21 Herald of Purity</v>
      </c>
      <c r="C3489" s="2" t="s">
        <v>836</v>
      </c>
      <c r="D3489" s="3">
        <v>21</v>
      </c>
      <c r="E3489" s="3">
        <v>72</v>
      </c>
      <c r="F3489" s="3">
        <v>100</v>
      </c>
      <c r="G3489" s="3">
        <v>0</v>
      </c>
      <c r="H3489" s="3">
        <v>70</v>
      </c>
      <c r="I3489" s="20"/>
      <c r="J3489" s="20"/>
      <c r="K3489" s="3"/>
      <c r="L3489" s="3"/>
      <c r="M3489" s="3"/>
      <c r="N3489" s="3"/>
    </row>
    <row r="3490" spans="2:14" ht="32.1" customHeight="1" x14ac:dyDescent="0.25">
      <c r="B3490" s="44" t="str">
        <f>_xlfn.CONCAT( VLOOKUP(tbGemLevels[[#This Row],[Name]],tbGems[],MATCH("Prefix",tbGems[#Headers],0),FALSE),".",tbGemLevels[[#This Row],[Level]]," ",tbGemLevels[[#This Row],[Name]])</f>
        <v>6.12.209.22 Herald of Purity</v>
      </c>
      <c r="C3490" s="2" t="s">
        <v>836</v>
      </c>
      <c r="D3490" s="3">
        <v>22</v>
      </c>
      <c r="E3490" s="3">
        <v>74</v>
      </c>
      <c r="F3490" s="3" t="s">
        <v>269</v>
      </c>
      <c r="G3490" s="3">
        <v>0</v>
      </c>
      <c r="H3490" s="3" t="s">
        <v>269</v>
      </c>
      <c r="I3490" s="20"/>
      <c r="J3490" s="20"/>
      <c r="K3490" s="3"/>
      <c r="L3490" s="3"/>
      <c r="M3490" s="3"/>
      <c r="N3490" s="3"/>
    </row>
    <row r="3491" spans="2:14" ht="32.1" customHeight="1" x14ac:dyDescent="0.25">
      <c r="B3491" s="44" t="str">
        <f>_xlfn.CONCAT( VLOOKUP(tbGemLevels[[#This Row],[Name]],tbGems[],MATCH("Prefix",tbGems[#Headers],0),FALSE),".",tbGemLevels[[#This Row],[Level]]," ",tbGemLevels[[#This Row],[Name]])</f>
        <v>6.12.209.23 Herald of Purity</v>
      </c>
      <c r="C3491" s="2" t="s">
        <v>836</v>
      </c>
      <c r="D3491" s="3">
        <v>23</v>
      </c>
      <c r="E3491" s="3">
        <v>76</v>
      </c>
      <c r="F3491" s="3" t="s">
        <v>269</v>
      </c>
      <c r="G3491" s="3">
        <v>0</v>
      </c>
      <c r="H3491" s="3" t="s">
        <v>269</v>
      </c>
      <c r="I3491" s="20"/>
      <c r="J3491" s="20"/>
      <c r="K3491" s="3"/>
      <c r="L3491" s="3"/>
      <c r="M3491" s="3"/>
      <c r="N3491" s="3"/>
    </row>
    <row r="3492" spans="2:14" ht="32.1" customHeight="1" x14ac:dyDescent="0.25">
      <c r="B3492" s="44" t="str">
        <f>_xlfn.CONCAT( VLOOKUP(tbGemLevels[[#This Row],[Name]],tbGems[],MATCH("Prefix",tbGems[#Headers],0),FALSE),".",tbGemLevels[[#This Row],[Level]]," ",tbGemLevels[[#This Row],[Name]])</f>
        <v>6.12.209.24 Herald of Purity</v>
      </c>
      <c r="C3492" s="2" t="s">
        <v>836</v>
      </c>
      <c r="D3492" s="3">
        <v>24</v>
      </c>
      <c r="E3492" s="3">
        <v>78</v>
      </c>
      <c r="F3492" s="3" t="s">
        <v>269</v>
      </c>
      <c r="G3492" s="3">
        <v>0</v>
      </c>
      <c r="H3492" s="3" t="s">
        <v>269</v>
      </c>
      <c r="I3492" s="20"/>
      <c r="J3492" s="20"/>
      <c r="K3492" s="3"/>
      <c r="L3492" s="3"/>
      <c r="M3492" s="3"/>
      <c r="N3492" s="3"/>
    </row>
    <row r="3493" spans="2:14" ht="32.1" customHeight="1" x14ac:dyDescent="0.25">
      <c r="B3493" s="44" t="str">
        <f>_xlfn.CONCAT( VLOOKUP(tbGemLevels[[#This Row],[Name]],tbGems[],MATCH("Prefix",tbGems[#Headers],0),FALSE),".",tbGemLevels[[#This Row],[Level]]," ",tbGemLevels[[#This Row],[Name]])</f>
        <v>6.12.209.25 Herald of Purity</v>
      </c>
      <c r="C3493" s="2" t="s">
        <v>836</v>
      </c>
      <c r="D3493" s="3">
        <v>25</v>
      </c>
      <c r="E3493" s="3">
        <v>80</v>
      </c>
      <c r="F3493" s="3" t="s">
        <v>269</v>
      </c>
      <c r="G3493" s="3">
        <v>0</v>
      </c>
      <c r="H3493" s="3" t="s">
        <v>269</v>
      </c>
      <c r="I3493" s="20"/>
      <c r="J3493" s="20"/>
      <c r="K3493" s="3"/>
      <c r="L3493" s="3"/>
      <c r="M3493" s="3"/>
      <c r="N3493" s="3"/>
    </row>
    <row r="3494" spans="2:14" ht="32.1" customHeight="1" x14ac:dyDescent="0.25">
      <c r="B3494" s="44" t="str">
        <f>_xlfn.CONCAT( VLOOKUP(tbGemLevels[[#This Row],[Name]],tbGems[],MATCH("Prefix",tbGems[#Headers],0),FALSE),".",tbGemLevels[[#This Row],[Level]]," ",tbGemLevels[[#This Row],[Name]])</f>
        <v>6.12.209.26 Herald of Purity</v>
      </c>
      <c r="C3494" s="2" t="s">
        <v>836</v>
      </c>
      <c r="D3494" s="3">
        <v>26</v>
      </c>
      <c r="E3494" s="3">
        <v>82</v>
      </c>
      <c r="F3494" s="3" t="s">
        <v>269</v>
      </c>
      <c r="G3494" s="3">
        <v>0</v>
      </c>
      <c r="H3494" s="3" t="s">
        <v>269</v>
      </c>
      <c r="I3494" s="20"/>
      <c r="J3494" s="20"/>
      <c r="K3494" s="3"/>
      <c r="L3494" s="3"/>
      <c r="M3494" s="3"/>
      <c r="N3494" s="3"/>
    </row>
    <row r="3495" spans="2:14" ht="32.1" customHeight="1" x14ac:dyDescent="0.25">
      <c r="B3495" s="44" t="str">
        <f>_xlfn.CONCAT( VLOOKUP(tbGemLevels[[#This Row],[Name]],tbGems[],MATCH("Prefix",tbGems[#Headers],0),FALSE),".",tbGemLevels[[#This Row],[Level]]," ",tbGemLevels[[#This Row],[Name]])</f>
        <v>6.12.209.27 Herald of Purity</v>
      </c>
      <c r="C3495" s="2" t="s">
        <v>836</v>
      </c>
      <c r="D3495" s="3">
        <v>27</v>
      </c>
      <c r="E3495" s="3">
        <v>84</v>
      </c>
      <c r="F3495" s="3" t="s">
        <v>269</v>
      </c>
      <c r="G3495" s="3">
        <v>0</v>
      </c>
      <c r="H3495" s="3" t="s">
        <v>269</v>
      </c>
      <c r="I3495" s="20"/>
      <c r="J3495" s="20"/>
      <c r="K3495" s="3"/>
      <c r="L3495" s="3"/>
      <c r="M3495" s="3"/>
      <c r="N3495" s="3"/>
    </row>
    <row r="3496" spans="2:14" ht="32.1" customHeight="1" x14ac:dyDescent="0.25">
      <c r="B3496" s="44" t="str">
        <f>_xlfn.CONCAT( VLOOKUP(tbGemLevels[[#This Row],[Name]],tbGems[],MATCH("Prefix",tbGems[#Headers],0),FALSE),".",tbGemLevels[[#This Row],[Level]]," ",tbGemLevels[[#This Row],[Name]])</f>
        <v>6.12.209.28 Herald of Purity</v>
      </c>
      <c r="C3496" s="2" t="s">
        <v>836</v>
      </c>
      <c r="D3496" s="3">
        <v>28</v>
      </c>
      <c r="E3496" s="3">
        <v>86</v>
      </c>
      <c r="F3496" s="3" t="s">
        <v>269</v>
      </c>
      <c r="G3496" s="3">
        <v>0</v>
      </c>
      <c r="H3496" s="3" t="s">
        <v>269</v>
      </c>
      <c r="I3496" s="20"/>
      <c r="J3496" s="20"/>
      <c r="K3496" s="3"/>
      <c r="L3496" s="3"/>
      <c r="M3496" s="3"/>
      <c r="N3496" s="3"/>
    </row>
    <row r="3497" spans="2:14" ht="32.1" customHeight="1" x14ac:dyDescent="0.25">
      <c r="B3497" s="44" t="str">
        <f>_xlfn.CONCAT( VLOOKUP(tbGemLevels[[#This Row],[Name]],tbGems[],MATCH("Prefix",tbGems[#Headers],0),FALSE),".",tbGemLevels[[#This Row],[Level]]," ",tbGemLevels[[#This Row],[Name]])</f>
        <v>6.12.209.29 Herald of Purity</v>
      </c>
      <c r="C3497" s="2" t="s">
        <v>836</v>
      </c>
      <c r="D3497" s="3">
        <v>29</v>
      </c>
      <c r="E3497" s="3">
        <v>88</v>
      </c>
      <c r="F3497" s="3" t="s">
        <v>269</v>
      </c>
      <c r="G3497" s="3">
        <v>0</v>
      </c>
      <c r="H3497" s="3" t="s">
        <v>269</v>
      </c>
      <c r="I3497" s="20"/>
      <c r="J3497" s="20"/>
      <c r="K3497" s="3"/>
      <c r="L3497" s="3"/>
      <c r="M3497" s="3"/>
      <c r="N3497" s="3"/>
    </row>
    <row r="3498" spans="2:14" ht="32.1" customHeight="1" x14ac:dyDescent="0.25">
      <c r="B3498" s="44" t="str">
        <f>_xlfn.CONCAT( VLOOKUP(tbGemLevels[[#This Row],[Name]],tbGems[],MATCH("Prefix",tbGems[#Headers],0),FALSE),".",tbGemLevels[[#This Row],[Level]]," ",tbGemLevels[[#This Row],[Name]])</f>
        <v>6.12.209.30 Herald of Purity</v>
      </c>
      <c r="C3498" s="2" t="s">
        <v>836</v>
      </c>
      <c r="D3498" s="3">
        <v>30</v>
      </c>
      <c r="E3498" s="3">
        <v>90</v>
      </c>
      <c r="F3498" s="3" t="s">
        <v>269</v>
      </c>
      <c r="G3498" s="3">
        <v>0</v>
      </c>
      <c r="H3498" s="3" t="s">
        <v>269</v>
      </c>
      <c r="I3498" s="20"/>
      <c r="J3498" s="20"/>
      <c r="K3498" s="3"/>
      <c r="L3498" s="3"/>
      <c r="M3498" s="3"/>
      <c r="N3498" s="3"/>
    </row>
    <row r="3499" spans="2:14" ht="32.1" customHeight="1" x14ac:dyDescent="0.25">
      <c r="B3499" s="44" t="str">
        <f>_xlfn.CONCAT( VLOOKUP(tbGemLevels[[#This Row],[Name]],tbGems[],MATCH("Prefix",tbGems[#Headers],0),FALSE),".",tbGemLevels[[#This Row],[Level]]," ",tbGemLevels[[#This Row],[Name]])</f>
        <v>6.12.209.31 Herald of Purity</v>
      </c>
      <c r="C3499" s="2" t="s">
        <v>836</v>
      </c>
      <c r="D3499" s="3">
        <v>31</v>
      </c>
      <c r="E3499" s="3">
        <v>91</v>
      </c>
      <c r="F3499" s="3" t="s">
        <v>269</v>
      </c>
      <c r="G3499" s="3">
        <v>0</v>
      </c>
      <c r="H3499" s="3" t="s">
        <v>269</v>
      </c>
      <c r="I3499" s="20"/>
      <c r="J3499" s="20"/>
      <c r="K3499" s="3"/>
      <c r="L3499" s="3"/>
      <c r="M3499" s="3"/>
      <c r="N3499" s="3"/>
    </row>
    <row r="3500" spans="2:14" ht="32.1" customHeight="1" x14ac:dyDescent="0.25">
      <c r="B3500" s="44" t="str">
        <f>_xlfn.CONCAT( VLOOKUP(tbGemLevels[[#This Row],[Name]],tbGems[],MATCH("Prefix",tbGems[#Headers],0),FALSE),".",tbGemLevels[[#This Row],[Level]]," ",tbGemLevels[[#This Row],[Name]])</f>
        <v>6.12.209.32 Herald of Purity</v>
      </c>
      <c r="C3500" s="2" t="s">
        <v>836</v>
      </c>
      <c r="D3500" s="3">
        <v>32</v>
      </c>
      <c r="E3500" s="3">
        <v>92</v>
      </c>
      <c r="F3500" s="3" t="s">
        <v>269</v>
      </c>
      <c r="G3500" s="3">
        <v>0</v>
      </c>
      <c r="H3500" s="3" t="s">
        <v>269</v>
      </c>
      <c r="I3500" s="20"/>
      <c r="J3500" s="20"/>
      <c r="K3500" s="3"/>
      <c r="L3500" s="3"/>
      <c r="M3500" s="3"/>
      <c r="N3500" s="3"/>
    </row>
    <row r="3501" spans="2:14" ht="32.1" customHeight="1" x14ac:dyDescent="0.25">
      <c r="B3501" s="44" t="str">
        <f>_xlfn.CONCAT( VLOOKUP(tbGemLevels[[#This Row],[Name]],tbGems[],MATCH("Prefix",tbGems[#Headers],0),FALSE),".",tbGemLevels[[#This Row],[Level]]," ",tbGemLevels[[#This Row],[Name]])</f>
        <v>6.12.209.33 Herald of Purity</v>
      </c>
      <c r="C3501" s="2" t="s">
        <v>836</v>
      </c>
      <c r="D3501" s="3">
        <v>33</v>
      </c>
      <c r="E3501" s="3">
        <v>93</v>
      </c>
      <c r="F3501" s="3" t="s">
        <v>269</v>
      </c>
      <c r="G3501" s="3">
        <v>0</v>
      </c>
      <c r="H3501" s="3" t="s">
        <v>269</v>
      </c>
      <c r="I3501" s="20"/>
      <c r="J3501" s="20"/>
      <c r="K3501" s="3"/>
      <c r="L3501" s="3"/>
      <c r="M3501" s="3"/>
      <c r="N3501" s="3"/>
    </row>
    <row r="3502" spans="2:14" ht="32.1" customHeight="1" x14ac:dyDescent="0.25">
      <c r="B3502" s="44" t="str">
        <f>_xlfn.CONCAT( VLOOKUP(tbGemLevels[[#This Row],[Name]],tbGems[],MATCH("Prefix",tbGems[#Headers],0),FALSE),".",tbGemLevels[[#This Row],[Level]]," ",tbGemLevels[[#This Row],[Name]])</f>
        <v>6.12.209.34 Herald of Purity</v>
      </c>
      <c r="C3502" s="2" t="s">
        <v>836</v>
      </c>
      <c r="D3502" s="3">
        <v>34</v>
      </c>
      <c r="E3502" s="3">
        <v>94</v>
      </c>
      <c r="F3502" s="3" t="s">
        <v>269</v>
      </c>
      <c r="G3502" s="3">
        <v>0</v>
      </c>
      <c r="H3502" s="3" t="s">
        <v>269</v>
      </c>
      <c r="I3502" s="20"/>
      <c r="J3502" s="20"/>
      <c r="K3502" s="3"/>
      <c r="L3502" s="3"/>
      <c r="M3502" s="3"/>
      <c r="N3502" s="3"/>
    </row>
    <row r="3503" spans="2:14" ht="32.1" customHeight="1" x14ac:dyDescent="0.25">
      <c r="B3503" s="44" t="str">
        <f>_xlfn.CONCAT( VLOOKUP(tbGemLevels[[#This Row],[Name]],tbGems[],MATCH("Prefix",tbGems[#Headers],0),FALSE),".",tbGemLevels[[#This Row],[Level]]," ",tbGemLevels[[#This Row],[Name]])</f>
        <v>6.12.209.35 Herald of Purity</v>
      </c>
      <c r="C3503" s="2" t="s">
        <v>836</v>
      </c>
      <c r="D3503" s="3">
        <v>35</v>
      </c>
      <c r="E3503" s="3">
        <v>95</v>
      </c>
      <c r="F3503" s="3" t="s">
        <v>269</v>
      </c>
      <c r="G3503" s="3">
        <v>0</v>
      </c>
      <c r="H3503" s="3" t="s">
        <v>269</v>
      </c>
      <c r="I3503" s="20"/>
      <c r="J3503" s="20"/>
      <c r="K3503" s="3"/>
      <c r="L3503" s="3"/>
      <c r="M3503" s="3"/>
      <c r="N3503" s="3"/>
    </row>
    <row r="3504" spans="2:14" ht="32.1" customHeight="1" x14ac:dyDescent="0.25">
      <c r="B3504" s="44" t="str">
        <f>_xlfn.CONCAT( VLOOKUP(tbGemLevels[[#This Row],[Name]],tbGems[],MATCH("Prefix",tbGems[#Headers],0),FALSE),".",tbGemLevels[[#This Row],[Level]]," ",tbGemLevels[[#This Row],[Name]])</f>
        <v>6.12.209.36 Herald of Purity</v>
      </c>
      <c r="C3504" s="2" t="s">
        <v>836</v>
      </c>
      <c r="D3504" s="3">
        <v>36</v>
      </c>
      <c r="E3504" s="3">
        <v>96</v>
      </c>
      <c r="F3504" s="3" t="s">
        <v>269</v>
      </c>
      <c r="G3504" s="3">
        <v>0</v>
      </c>
      <c r="H3504" s="3" t="s">
        <v>269</v>
      </c>
      <c r="I3504" s="20"/>
      <c r="J3504" s="20"/>
      <c r="K3504" s="3"/>
      <c r="L3504" s="3"/>
      <c r="M3504" s="3"/>
      <c r="N3504" s="3"/>
    </row>
    <row r="3505" spans="2:14" ht="32.1" customHeight="1" x14ac:dyDescent="0.25">
      <c r="B3505" s="44" t="str">
        <f>_xlfn.CONCAT( VLOOKUP(tbGemLevels[[#This Row],[Name]],tbGems[],MATCH("Prefix",tbGems[#Headers],0),FALSE),".",tbGemLevels[[#This Row],[Level]]," ",tbGemLevels[[#This Row],[Name]])</f>
        <v>6.12.209.37 Herald of Purity</v>
      </c>
      <c r="C3505" s="2" t="s">
        <v>836</v>
      </c>
      <c r="D3505" s="3">
        <v>37</v>
      </c>
      <c r="E3505" s="3">
        <v>97</v>
      </c>
      <c r="F3505" s="3" t="s">
        <v>269</v>
      </c>
      <c r="G3505" s="3">
        <v>0</v>
      </c>
      <c r="H3505" s="3" t="s">
        <v>269</v>
      </c>
      <c r="I3505" s="20"/>
      <c r="J3505" s="20"/>
      <c r="K3505" s="3"/>
      <c r="L3505" s="3"/>
      <c r="M3505" s="3"/>
      <c r="N3505" s="3"/>
    </row>
    <row r="3506" spans="2:14" ht="32.1" customHeight="1" x14ac:dyDescent="0.25">
      <c r="B3506" s="44" t="str">
        <f>_xlfn.CONCAT( VLOOKUP(tbGemLevels[[#This Row],[Name]],tbGems[],MATCH("Prefix",tbGems[#Headers],0),FALSE),".",tbGemLevels[[#This Row],[Level]]," ",tbGemLevels[[#This Row],[Name]])</f>
        <v>6.12.209.38 Herald of Purity</v>
      </c>
      <c r="C3506" s="2" t="s">
        <v>836</v>
      </c>
      <c r="D3506" s="3">
        <v>38</v>
      </c>
      <c r="E3506" s="3">
        <v>98</v>
      </c>
      <c r="F3506" s="3" t="s">
        <v>269</v>
      </c>
      <c r="G3506" s="3">
        <v>0</v>
      </c>
      <c r="H3506" s="3" t="s">
        <v>269</v>
      </c>
      <c r="I3506" s="20"/>
      <c r="J3506" s="20"/>
      <c r="K3506" s="3"/>
      <c r="L3506" s="3"/>
      <c r="M3506" s="3"/>
      <c r="N3506" s="3"/>
    </row>
    <row r="3507" spans="2:14" ht="32.1" customHeight="1" x14ac:dyDescent="0.25">
      <c r="B3507" s="44" t="str">
        <f>_xlfn.CONCAT( VLOOKUP(tbGemLevels[[#This Row],[Name]],tbGems[],MATCH("Prefix",tbGems[#Headers],0),FALSE),".",tbGemLevels[[#This Row],[Level]]," ",tbGemLevels[[#This Row],[Name]])</f>
        <v>6.12.209.39 Herald of Purity</v>
      </c>
      <c r="C3507" s="2" t="s">
        <v>836</v>
      </c>
      <c r="D3507" s="3">
        <v>39</v>
      </c>
      <c r="E3507" s="3">
        <v>99</v>
      </c>
      <c r="F3507" s="3" t="s">
        <v>269</v>
      </c>
      <c r="G3507" s="3">
        <v>0</v>
      </c>
      <c r="H3507" s="3" t="s">
        <v>269</v>
      </c>
      <c r="I3507" s="20"/>
      <c r="J3507" s="20"/>
      <c r="K3507" s="3"/>
      <c r="L3507" s="3"/>
      <c r="M3507" s="3"/>
      <c r="N3507" s="3"/>
    </row>
    <row r="3508" spans="2:14" ht="32.1" customHeight="1" x14ac:dyDescent="0.25">
      <c r="B3508" s="44" t="str">
        <f>_xlfn.CONCAT( VLOOKUP(tbGemLevels[[#This Row],[Name]],tbGems[],MATCH("Prefix",tbGems[#Headers],0),FALSE),".",tbGemLevels[[#This Row],[Level]]," ",tbGemLevels[[#This Row],[Name]])</f>
        <v>6.12.209.40 Herald of Purity</v>
      </c>
      <c r="C3508" s="2" t="s">
        <v>836</v>
      </c>
      <c r="D3508" s="3">
        <v>40</v>
      </c>
      <c r="E3508" s="3">
        <v>100</v>
      </c>
      <c r="F3508" s="3" t="s">
        <v>269</v>
      </c>
      <c r="G3508" s="3">
        <v>0</v>
      </c>
      <c r="H3508" s="3" t="s">
        <v>269</v>
      </c>
      <c r="I3508" s="20"/>
      <c r="J3508" s="20"/>
      <c r="K3508" s="3"/>
      <c r="L3508" s="3"/>
      <c r="M3508" s="3"/>
      <c r="N3508" s="3"/>
    </row>
    <row r="3509" spans="2:14" ht="32.1" customHeight="1" x14ac:dyDescent="0.25">
      <c r="B3509" s="44" t="str">
        <f>_xlfn.CONCAT( VLOOKUP(tbGemLevels[[#This Row],[Name]],tbGems[],MATCH("Prefix",tbGems[#Headers],0),FALSE),".",tbGemLevels[[#This Row],[Level]]," ",tbGemLevels[[#This Row],[Name]])</f>
        <v>6.13.322.1 Second Wind Support</v>
      </c>
      <c r="C3509" s="2" t="s">
        <v>984</v>
      </c>
      <c r="D3509" s="3">
        <v>1</v>
      </c>
      <c r="E3509" s="3">
        <v>31</v>
      </c>
      <c r="F3509" s="3">
        <v>0</v>
      </c>
      <c r="G3509" s="3">
        <v>33</v>
      </c>
      <c r="H3509" s="3">
        <v>23</v>
      </c>
      <c r="J3509" s="4"/>
      <c r="K3509" s="3"/>
      <c r="L3509" s="3"/>
      <c r="M3509" s="3"/>
      <c r="N3509" s="3"/>
    </row>
    <row r="3510" spans="2:14" ht="32.1" customHeight="1" x14ac:dyDescent="0.25">
      <c r="B3510" s="44" t="str">
        <f>_xlfn.CONCAT( VLOOKUP(tbGemLevels[[#This Row],[Name]],tbGems[],MATCH("Prefix",tbGems[#Headers],0),FALSE),".",tbGemLevels[[#This Row],[Level]]," ",tbGemLevels[[#This Row],[Name]])</f>
        <v>6.13.322.2 Second Wind Support</v>
      </c>
      <c r="C3510" s="2" t="s">
        <v>984</v>
      </c>
      <c r="D3510" s="3">
        <v>2</v>
      </c>
      <c r="E3510" s="3">
        <v>34</v>
      </c>
      <c r="F3510" s="3">
        <v>0</v>
      </c>
      <c r="G3510" s="3">
        <v>36</v>
      </c>
      <c r="H3510" s="3">
        <v>25</v>
      </c>
      <c r="I3510" s="42"/>
      <c r="J3510" s="42"/>
      <c r="K3510" s="3"/>
      <c r="L3510" s="3"/>
      <c r="M3510" s="3"/>
      <c r="N3510" s="3"/>
    </row>
    <row r="3511" spans="2:14" ht="32.1" customHeight="1" x14ac:dyDescent="0.25">
      <c r="B3511" s="44" t="str">
        <f>_xlfn.CONCAT( VLOOKUP(tbGemLevels[[#This Row],[Name]],tbGems[],MATCH("Prefix",tbGems[#Headers],0),FALSE),".",tbGemLevels[[#This Row],[Level]]," ",tbGemLevels[[#This Row],[Name]])</f>
        <v>6.13.322.3 Second Wind Support</v>
      </c>
      <c r="C3511" s="2" t="s">
        <v>984</v>
      </c>
      <c r="D3511" s="3">
        <v>3</v>
      </c>
      <c r="E3511" s="3">
        <v>36</v>
      </c>
      <c r="F3511" s="3">
        <v>0</v>
      </c>
      <c r="G3511" s="3">
        <v>38</v>
      </c>
      <c r="H3511" s="3">
        <v>26</v>
      </c>
      <c r="I3511" s="42"/>
      <c r="J3511" s="42"/>
      <c r="K3511" s="3"/>
      <c r="L3511" s="3"/>
      <c r="M3511" s="3"/>
      <c r="N3511" s="3"/>
    </row>
    <row r="3512" spans="2:14" ht="32.1" customHeight="1" x14ac:dyDescent="0.25">
      <c r="B3512" s="44" t="str">
        <f>_xlfn.CONCAT( VLOOKUP(tbGemLevels[[#This Row],[Name]],tbGems[],MATCH("Prefix",tbGems[#Headers],0),FALSE),".",tbGemLevels[[#This Row],[Level]]," ",tbGemLevels[[#This Row],[Name]])</f>
        <v>6.13.322.4 Second Wind Support</v>
      </c>
      <c r="C3512" s="2" t="s">
        <v>984</v>
      </c>
      <c r="D3512" s="3">
        <v>4</v>
      </c>
      <c r="E3512" s="3">
        <v>38</v>
      </c>
      <c r="F3512" s="3">
        <v>0</v>
      </c>
      <c r="G3512" s="3">
        <v>40</v>
      </c>
      <c r="H3512" s="3">
        <v>27</v>
      </c>
      <c r="I3512" s="42"/>
      <c r="J3512" s="42"/>
      <c r="K3512" s="3"/>
      <c r="L3512" s="3"/>
      <c r="M3512" s="3"/>
      <c r="N3512" s="3"/>
    </row>
    <row r="3513" spans="2:14" ht="32.1" customHeight="1" x14ac:dyDescent="0.25">
      <c r="B3513" s="44" t="str">
        <f>_xlfn.CONCAT( VLOOKUP(tbGemLevels[[#This Row],[Name]],tbGems[],MATCH("Prefix",tbGems[#Headers],0),FALSE),".",tbGemLevels[[#This Row],[Level]]," ",tbGemLevels[[#This Row],[Name]])</f>
        <v>6.13.322.5 Second Wind Support</v>
      </c>
      <c r="C3513" s="2" t="s">
        <v>984</v>
      </c>
      <c r="D3513" s="3">
        <v>5</v>
      </c>
      <c r="E3513" s="3">
        <v>40</v>
      </c>
      <c r="F3513" s="3">
        <v>0</v>
      </c>
      <c r="G3513" s="3">
        <v>41</v>
      </c>
      <c r="H3513" s="3">
        <v>29</v>
      </c>
      <c r="I3513" s="42"/>
      <c r="J3513" s="42"/>
      <c r="K3513" s="3"/>
      <c r="L3513" s="3"/>
      <c r="M3513" s="3"/>
      <c r="N3513" s="3"/>
    </row>
    <row r="3514" spans="2:14" ht="32.1" customHeight="1" x14ac:dyDescent="0.25">
      <c r="B3514" s="44" t="str">
        <f>_xlfn.CONCAT( VLOOKUP(tbGemLevels[[#This Row],[Name]],tbGems[],MATCH("Prefix",tbGems[#Headers],0),FALSE),".",tbGemLevels[[#This Row],[Level]]," ",tbGemLevels[[#This Row],[Name]])</f>
        <v>6.13.322.6 Second Wind Support</v>
      </c>
      <c r="C3514" s="2" t="s">
        <v>984</v>
      </c>
      <c r="D3514" s="3">
        <v>6</v>
      </c>
      <c r="E3514" s="3">
        <v>42</v>
      </c>
      <c r="F3514" s="3">
        <v>0</v>
      </c>
      <c r="G3514" s="3">
        <v>43</v>
      </c>
      <c r="H3514" s="3">
        <v>30</v>
      </c>
      <c r="I3514" s="42"/>
      <c r="J3514" s="42"/>
      <c r="K3514" s="3"/>
      <c r="L3514" s="3"/>
      <c r="M3514" s="3"/>
      <c r="N3514" s="3"/>
    </row>
    <row r="3515" spans="2:14" ht="32.1" customHeight="1" x14ac:dyDescent="0.25">
      <c r="B3515" s="44" t="str">
        <f>_xlfn.CONCAT( VLOOKUP(tbGemLevels[[#This Row],[Name]],tbGems[],MATCH("Prefix",tbGems[#Headers],0),FALSE),".",tbGemLevels[[#This Row],[Level]]," ",tbGemLevels[[#This Row],[Name]])</f>
        <v>6.13.322.7 Second Wind Support</v>
      </c>
      <c r="C3515" s="2" t="s">
        <v>984</v>
      </c>
      <c r="D3515" s="3">
        <v>7</v>
      </c>
      <c r="E3515" s="3">
        <v>44</v>
      </c>
      <c r="F3515" s="3">
        <v>0</v>
      </c>
      <c r="G3515" s="3">
        <v>45</v>
      </c>
      <c r="H3515" s="3">
        <v>31</v>
      </c>
      <c r="I3515" s="42"/>
      <c r="J3515" s="42"/>
      <c r="K3515" s="3"/>
      <c r="L3515" s="3"/>
      <c r="M3515" s="3"/>
      <c r="N3515" s="3"/>
    </row>
    <row r="3516" spans="2:14" ht="32.1" customHeight="1" x14ac:dyDescent="0.25">
      <c r="B3516" s="44" t="str">
        <f>_xlfn.CONCAT( VLOOKUP(tbGemLevels[[#This Row],[Name]],tbGems[],MATCH("Prefix",tbGems[#Headers],0),FALSE),".",tbGemLevels[[#This Row],[Level]]," ",tbGemLevels[[#This Row],[Name]])</f>
        <v>6.13.322.8 Second Wind Support</v>
      </c>
      <c r="C3516" s="2" t="s">
        <v>984</v>
      </c>
      <c r="D3516" s="3">
        <v>8</v>
      </c>
      <c r="E3516" s="3">
        <v>46</v>
      </c>
      <c r="F3516" s="3">
        <v>0</v>
      </c>
      <c r="G3516" s="3">
        <v>47</v>
      </c>
      <c r="H3516" s="3">
        <v>33</v>
      </c>
      <c r="I3516" s="42"/>
      <c r="J3516" s="42"/>
      <c r="K3516" s="3"/>
      <c r="L3516" s="3"/>
      <c r="M3516" s="3"/>
      <c r="N3516" s="3"/>
    </row>
    <row r="3517" spans="2:14" ht="32.1" customHeight="1" x14ac:dyDescent="0.25">
      <c r="B3517" s="44" t="str">
        <f>_xlfn.CONCAT( VLOOKUP(tbGemLevels[[#This Row],[Name]],tbGems[],MATCH("Prefix",tbGems[#Headers],0),FALSE),".",tbGemLevels[[#This Row],[Level]]," ",tbGemLevels[[#This Row],[Name]])</f>
        <v>6.13.322.9 Second Wind Support</v>
      </c>
      <c r="C3517" s="2" t="s">
        <v>984</v>
      </c>
      <c r="D3517" s="3">
        <v>9</v>
      </c>
      <c r="E3517" s="3">
        <v>48</v>
      </c>
      <c r="F3517" s="3">
        <v>0</v>
      </c>
      <c r="G3517" s="3">
        <v>49</v>
      </c>
      <c r="H3517" s="3">
        <v>34</v>
      </c>
      <c r="I3517" s="42"/>
      <c r="J3517" s="42"/>
      <c r="K3517" s="3"/>
      <c r="L3517" s="3"/>
      <c r="M3517" s="3"/>
      <c r="N3517" s="3"/>
    </row>
    <row r="3518" spans="2:14" ht="32.1" customHeight="1" x14ac:dyDescent="0.25">
      <c r="B3518" s="44" t="str">
        <f>_xlfn.CONCAT( VLOOKUP(tbGemLevels[[#This Row],[Name]],tbGems[],MATCH("Prefix",tbGems[#Headers],0),FALSE),".",tbGemLevels[[#This Row],[Level]]," ",tbGemLevels[[#This Row],[Name]])</f>
        <v>6.13.322.10 Second Wind Support</v>
      </c>
      <c r="C3518" s="2" t="s">
        <v>984</v>
      </c>
      <c r="D3518" s="3">
        <v>10</v>
      </c>
      <c r="E3518" s="3">
        <v>50</v>
      </c>
      <c r="F3518" s="3">
        <v>0</v>
      </c>
      <c r="G3518" s="3">
        <v>51</v>
      </c>
      <c r="H3518" s="3">
        <v>35</v>
      </c>
      <c r="I3518" s="42"/>
      <c r="J3518" s="42"/>
      <c r="K3518" s="3"/>
      <c r="L3518" s="3"/>
      <c r="M3518" s="3"/>
      <c r="N3518" s="3"/>
    </row>
    <row r="3519" spans="2:14" ht="32.1" customHeight="1" x14ac:dyDescent="0.25">
      <c r="B3519" s="44" t="str">
        <f>_xlfn.CONCAT( VLOOKUP(tbGemLevels[[#This Row],[Name]],tbGems[],MATCH("Prefix",tbGems[#Headers],0),FALSE),".",tbGemLevels[[#This Row],[Level]]," ",tbGemLevels[[#This Row],[Name]])</f>
        <v>6.13.322.11 Second Wind Support</v>
      </c>
      <c r="C3519" s="2" t="s">
        <v>984</v>
      </c>
      <c r="D3519" s="3">
        <v>11</v>
      </c>
      <c r="E3519" s="3">
        <v>52</v>
      </c>
      <c r="F3519" s="3">
        <v>0</v>
      </c>
      <c r="G3519" s="3">
        <v>53</v>
      </c>
      <c r="H3519" s="3">
        <v>37</v>
      </c>
      <c r="I3519" s="42"/>
      <c r="J3519" s="42"/>
      <c r="K3519" s="3"/>
      <c r="L3519" s="3"/>
      <c r="M3519" s="3"/>
      <c r="N3519" s="3"/>
    </row>
    <row r="3520" spans="2:14" ht="32.1" customHeight="1" x14ac:dyDescent="0.25">
      <c r="B3520" s="44" t="str">
        <f>_xlfn.CONCAT( VLOOKUP(tbGemLevels[[#This Row],[Name]],tbGems[],MATCH("Prefix",tbGems[#Headers],0),FALSE),".",tbGemLevels[[#This Row],[Level]]," ",tbGemLevels[[#This Row],[Name]])</f>
        <v>6.13.322.12 Second Wind Support</v>
      </c>
      <c r="C3520" s="2" t="s">
        <v>984</v>
      </c>
      <c r="D3520" s="3">
        <v>12</v>
      </c>
      <c r="E3520" s="3">
        <v>54</v>
      </c>
      <c r="F3520" s="3">
        <v>0</v>
      </c>
      <c r="G3520" s="3">
        <v>55</v>
      </c>
      <c r="H3520" s="3">
        <v>38</v>
      </c>
      <c r="I3520" s="42"/>
      <c r="J3520" s="42"/>
      <c r="K3520" s="3"/>
      <c r="L3520" s="3"/>
      <c r="M3520" s="3"/>
      <c r="N3520" s="3"/>
    </row>
    <row r="3521" spans="2:14" ht="32.1" customHeight="1" x14ac:dyDescent="0.25">
      <c r="B3521" s="44" t="str">
        <f>_xlfn.CONCAT( VLOOKUP(tbGemLevels[[#This Row],[Name]],tbGems[],MATCH("Prefix",tbGems[#Headers],0),FALSE),".",tbGemLevels[[#This Row],[Level]]," ",tbGemLevels[[#This Row],[Name]])</f>
        <v>6.13.322.13 Second Wind Support</v>
      </c>
      <c r="C3521" s="2" t="s">
        <v>984</v>
      </c>
      <c r="D3521" s="3">
        <v>13</v>
      </c>
      <c r="E3521" s="3">
        <v>56</v>
      </c>
      <c r="F3521" s="3">
        <v>0</v>
      </c>
      <c r="G3521" s="3">
        <v>57</v>
      </c>
      <c r="H3521" s="3">
        <v>39</v>
      </c>
      <c r="I3521" s="42"/>
      <c r="J3521" s="42"/>
      <c r="K3521" s="3"/>
      <c r="L3521" s="3"/>
      <c r="M3521" s="3"/>
      <c r="N3521" s="3"/>
    </row>
    <row r="3522" spans="2:14" ht="32.1" customHeight="1" x14ac:dyDescent="0.25">
      <c r="B3522" s="44" t="str">
        <f>_xlfn.CONCAT( VLOOKUP(tbGemLevels[[#This Row],[Name]],tbGems[],MATCH("Prefix",tbGems[#Headers],0),FALSE),".",tbGemLevels[[#This Row],[Level]]," ",tbGemLevels[[#This Row],[Name]])</f>
        <v>6.13.322.14 Second Wind Support</v>
      </c>
      <c r="C3522" s="2" t="s">
        <v>984</v>
      </c>
      <c r="D3522" s="3">
        <v>14</v>
      </c>
      <c r="E3522" s="3">
        <v>58</v>
      </c>
      <c r="F3522" s="3">
        <v>0</v>
      </c>
      <c r="G3522" s="3">
        <v>58</v>
      </c>
      <c r="H3522" s="3">
        <v>41</v>
      </c>
      <c r="I3522" s="42"/>
      <c r="J3522" s="42"/>
      <c r="K3522" s="3"/>
      <c r="L3522" s="3"/>
      <c r="M3522" s="3"/>
      <c r="N3522" s="3"/>
    </row>
    <row r="3523" spans="2:14" ht="32.1" customHeight="1" x14ac:dyDescent="0.25">
      <c r="B3523" s="44" t="str">
        <f>_xlfn.CONCAT( VLOOKUP(tbGemLevels[[#This Row],[Name]],tbGems[],MATCH("Prefix",tbGems[#Headers],0),FALSE),".",tbGemLevels[[#This Row],[Level]]," ",tbGemLevels[[#This Row],[Name]])</f>
        <v>6.13.322.15 Second Wind Support</v>
      </c>
      <c r="C3523" s="2" t="s">
        <v>984</v>
      </c>
      <c r="D3523" s="3">
        <v>15</v>
      </c>
      <c r="E3523" s="3">
        <v>60</v>
      </c>
      <c r="F3523" s="3">
        <v>0</v>
      </c>
      <c r="G3523" s="3">
        <v>60</v>
      </c>
      <c r="H3523" s="3">
        <v>42</v>
      </c>
      <c r="I3523" s="42"/>
      <c r="J3523" s="42"/>
      <c r="K3523" s="3"/>
      <c r="L3523" s="3"/>
      <c r="M3523" s="3"/>
      <c r="N3523" s="3"/>
    </row>
    <row r="3524" spans="2:14" ht="32.1" customHeight="1" x14ac:dyDescent="0.25">
      <c r="B3524" s="44" t="str">
        <f>_xlfn.CONCAT( VLOOKUP(tbGemLevels[[#This Row],[Name]],tbGems[],MATCH("Prefix",tbGems[#Headers],0),FALSE),".",tbGemLevels[[#This Row],[Level]]," ",tbGemLevels[[#This Row],[Name]])</f>
        <v>6.13.322.16 Second Wind Support</v>
      </c>
      <c r="C3524" s="2" t="s">
        <v>984</v>
      </c>
      <c r="D3524" s="3">
        <v>16</v>
      </c>
      <c r="E3524" s="3">
        <v>62</v>
      </c>
      <c r="F3524" s="3">
        <v>0</v>
      </c>
      <c r="G3524" s="3">
        <v>62</v>
      </c>
      <c r="H3524" s="3">
        <v>43</v>
      </c>
      <c r="I3524" s="42"/>
      <c r="J3524" s="42"/>
      <c r="K3524" s="3"/>
      <c r="L3524" s="3"/>
      <c r="M3524" s="3"/>
      <c r="N3524" s="3"/>
    </row>
    <row r="3525" spans="2:14" ht="32.1" customHeight="1" x14ac:dyDescent="0.25">
      <c r="B3525" s="44" t="str">
        <f>_xlfn.CONCAT( VLOOKUP(tbGemLevels[[#This Row],[Name]],tbGems[],MATCH("Prefix",tbGems[#Headers],0),FALSE),".",tbGemLevels[[#This Row],[Level]]," ",tbGemLevels[[#This Row],[Name]])</f>
        <v>6.13.322.17 Second Wind Support</v>
      </c>
      <c r="C3525" s="2" t="s">
        <v>984</v>
      </c>
      <c r="D3525" s="3">
        <v>17</v>
      </c>
      <c r="E3525" s="3">
        <v>64</v>
      </c>
      <c r="F3525" s="3">
        <v>0</v>
      </c>
      <c r="G3525" s="3">
        <v>64</v>
      </c>
      <c r="H3525" s="3">
        <v>44</v>
      </c>
      <c r="I3525" s="42"/>
      <c r="J3525" s="42"/>
      <c r="K3525" s="3"/>
      <c r="L3525" s="3"/>
      <c r="M3525" s="3"/>
      <c r="N3525" s="3"/>
    </row>
    <row r="3526" spans="2:14" ht="32.1" customHeight="1" x14ac:dyDescent="0.25">
      <c r="B3526" s="44" t="str">
        <f>_xlfn.CONCAT( VLOOKUP(tbGemLevels[[#This Row],[Name]],tbGems[],MATCH("Prefix",tbGems[#Headers],0),FALSE),".",tbGemLevels[[#This Row],[Level]]," ",tbGemLevels[[#This Row],[Name]])</f>
        <v>6.13.322.18 Second Wind Support</v>
      </c>
      <c r="C3526" s="2" t="s">
        <v>984</v>
      </c>
      <c r="D3526" s="3">
        <v>18</v>
      </c>
      <c r="E3526" s="3">
        <v>66</v>
      </c>
      <c r="F3526" s="3">
        <v>0</v>
      </c>
      <c r="G3526" s="3">
        <v>66</v>
      </c>
      <c r="H3526" s="3">
        <v>46</v>
      </c>
      <c r="I3526" s="42"/>
      <c r="J3526" s="42"/>
      <c r="K3526" s="3"/>
      <c r="L3526" s="3"/>
      <c r="M3526" s="3"/>
      <c r="N3526" s="3"/>
    </row>
    <row r="3527" spans="2:14" ht="32.1" customHeight="1" x14ac:dyDescent="0.25">
      <c r="B3527" s="44" t="str">
        <f>_xlfn.CONCAT( VLOOKUP(tbGemLevels[[#This Row],[Name]],tbGems[],MATCH("Prefix",tbGems[#Headers],0),FALSE),".",tbGemLevels[[#This Row],[Level]]," ",tbGemLevels[[#This Row],[Name]])</f>
        <v>6.13.322.19 Second Wind Support</v>
      </c>
      <c r="C3527" s="2" t="s">
        <v>984</v>
      </c>
      <c r="D3527" s="3">
        <v>19</v>
      </c>
      <c r="E3527" s="3">
        <v>68</v>
      </c>
      <c r="F3527" s="3">
        <v>0</v>
      </c>
      <c r="G3527" s="3">
        <v>68</v>
      </c>
      <c r="H3527" s="3">
        <v>47</v>
      </c>
      <c r="I3527" s="42"/>
      <c r="J3527" s="42"/>
      <c r="K3527" s="3"/>
      <c r="L3527" s="3"/>
      <c r="M3527" s="3"/>
      <c r="N3527" s="3"/>
    </row>
    <row r="3528" spans="2:14" ht="32.1" customHeight="1" x14ac:dyDescent="0.25">
      <c r="B3528" s="44" t="str">
        <f>_xlfn.CONCAT( VLOOKUP(tbGemLevels[[#This Row],[Name]],tbGems[],MATCH("Prefix",tbGems[#Headers],0),FALSE),".",tbGemLevels[[#This Row],[Level]]," ",tbGemLevels[[#This Row],[Name]])</f>
        <v>6.13.322.20 Second Wind Support</v>
      </c>
      <c r="C3528" s="2" t="s">
        <v>984</v>
      </c>
      <c r="D3528" s="3">
        <v>20</v>
      </c>
      <c r="E3528" s="3">
        <v>70</v>
      </c>
      <c r="F3528" s="3">
        <v>0</v>
      </c>
      <c r="G3528" s="3">
        <v>70</v>
      </c>
      <c r="H3528" s="3">
        <v>48</v>
      </c>
      <c r="I3528" s="42"/>
      <c r="J3528" s="42"/>
      <c r="K3528" s="3"/>
      <c r="L3528" s="3"/>
      <c r="M3528" s="3"/>
      <c r="N3528" s="3"/>
    </row>
    <row r="3529" spans="2:14" ht="32.1" customHeight="1" x14ac:dyDescent="0.25">
      <c r="B3529" s="44" t="str">
        <f>_xlfn.CONCAT( VLOOKUP(tbGemLevels[[#This Row],[Name]],tbGems[],MATCH("Prefix",tbGems[#Headers],0),FALSE),".",tbGemLevels[[#This Row],[Level]]," ",tbGemLevels[[#This Row],[Name]])</f>
        <v>6.13.322.21 Second Wind Support</v>
      </c>
      <c r="C3529" s="2" t="s">
        <v>984</v>
      </c>
      <c r="D3529" s="3">
        <v>21</v>
      </c>
      <c r="E3529" s="3">
        <v>72</v>
      </c>
      <c r="F3529" s="3">
        <v>0</v>
      </c>
      <c r="G3529" s="3">
        <v>72</v>
      </c>
      <c r="H3529" s="3">
        <v>50</v>
      </c>
      <c r="J3529" s="4"/>
      <c r="K3529" s="3"/>
      <c r="L3529" s="3"/>
      <c r="M3529" s="3"/>
      <c r="N3529" s="3"/>
    </row>
    <row r="3530" spans="2:14" ht="32.1" customHeight="1" x14ac:dyDescent="0.25">
      <c r="B3530" s="44" t="str">
        <f>_xlfn.CONCAT( VLOOKUP(tbGemLevels[[#This Row],[Name]],tbGems[],MATCH("Prefix",tbGems[#Headers],0),FALSE),".",tbGemLevels[[#This Row],[Level]]," ",tbGemLevels[[#This Row],[Name]])</f>
        <v>6.13.322.22 Second Wind Support</v>
      </c>
      <c r="C3530" s="2" t="s">
        <v>984</v>
      </c>
      <c r="D3530" s="3">
        <v>22</v>
      </c>
      <c r="E3530" s="3">
        <v>74</v>
      </c>
      <c r="F3530" s="3">
        <v>0</v>
      </c>
      <c r="G3530" s="3" t="s">
        <v>269</v>
      </c>
      <c r="H3530" s="3" t="s">
        <v>269</v>
      </c>
      <c r="J3530" s="4"/>
      <c r="K3530" s="3"/>
      <c r="L3530" s="3"/>
      <c r="M3530" s="3"/>
      <c r="N3530" s="3"/>
    </row>
    <row r="3531" spans="2:14" ht="32.1" customHeight="1" x14ac:dyDescent="0.25">
      <c r="B3531" s="44" t="str">
        <f>_xlfn.CONCAT( VLOOKUP(tbGemLevels[[#This Row],[Name]],tbGems[],MATCH("Prefix",tbGems[#Headers],0),FALSE),".",tbGemLevels[[#This Row],[Level]]," ",tbGemLevels[[#This Row],[Name]])</f>
        <v>6.13.322.23 Second Wind Support</v>
      </c>
      <c r="C3531" s="2" t="s">
        <v>984</v>
      </c>
      <c r="D3531" s="3">
        <v>23</v>
      </c>
      <c r="E3531" s="3">
        <v>76</v>
      </c>
      <c r="F3531" s="3">
        <v>0</v>
      </c>
      <c r="G3531" s="3" t="s">
        <v>269</v>
      </c>
      <c r="H3531" s="3" t="s">
        <v>269</v>
      </c>
      <c r="J3531" s="4"/>
      <c r="K3531" s="3"/>
      <c r="L3531" s="3"/>
      <c r="M3531" s="3"/>
      <c r="N3531" s="3"/>
    </row>
    <row r="3532" spans="2:14" ht="32.1" customHeight="1" x14ac:dyDescent="0.25">
      <c r="B3532" s="44" t="str">
        <f>_xlfn.CONCAT( VLOOKUP(tbGemLevels[[#This Row],[Name]],tbGems[],MATCH("Prefix",tbGems[#Headers],0),FALSE),".",tbGemLevels[[#This Row],[Level]]," ",tbGemLevels[[#This Row],[Name]])</f>
        <v>6.13.322.24 Second Wind Support</v>
      </c>
      <c r="C3532" s="2" t="s">
        <v>984</v>
      </c>
      <c r="D3532" s="3">
        <v>24</v>
      </c>
      <c r="E3532" s="3">
        <v>78</v>
      </c>
      <c r="F3532" s="3">
        <v>0</v>
      </c>
      <c r="G3532" s="3" t="s">
        <v>269</v>
      </c>
      <c r="H3532" s="3" t="s">
        <v>269</v>
      </c>
      <c r="J3532" s="4"/>
      <c r="K3532" s="3"/>
      <c r="L3532" s="3"/>
      <c r="M3532" s="3"/>
      <c r="N3532" s="3"/>
    </row>
    <row r="3533" spans="2:14" ht="32.1" customHeight="1" x14ac:dyDescent="0.25">
      <c r="B3533" s="44" t="str">
        <f>_xlfn.CONCAT( VLOOKUP(tbGemLevels[[#This Row],[Name]],tbGems[],MATCH("Prefix",tbGems[#Headers],0),FALSE),".",tbGemLevels[[#This Row],[Level]]," ",tbGemLevels[[#This Row],[Name]])</f>
        <v>6.13.322.25 Second Wind Support</v>
      </c>
      <c r="C3533" s="2" t="s">
        <v>984</v>
      </c>
      <c r="D3533" s="3">
        <v>25</v>
      </c>
      <c r="E3533" s="3">
        <v>80</v>
      </c>
      <c r="F3533" s="3">
        <v>0</v>
      </c>
      <c r="G3533" s="3" t="s">
        <v>269</v>
      </c>
      <c r="H3533" s="3" t="s">
        <v>269</v>
      </c>
      <c r="J3533" s="4"/>
      <c r="K3533" s="3"/>
      <c r="L3533" s="3"/>
      <c r="M3533" s="3"/>
      <c r="N3533" s="3"/>
    </row>
    <row r="3534" spans="2:14" ht="32.1" customHeight="1" x14ac:dyDescent="0.25">
      <c r="B3534" s="44" t="str">
        <f>_xlfn.CONCAT( VLOOKUP(tbGemLevels[[#This Row],[Name]],tbGems[],MATCH("Prefix",tbGems[#Headers],0),FALSE),".",tbGemLevels[[#This Row],[Level]]," ",tbGemLevels[[#This Row],[Name]])</f>
        <v>6.13.322.26 Second Wind Support</v>
      </c>
      <c r="C3534" s="2" t="s">
        <v>984</v>
      </c>
      <c r="D3534" s="3">
        <v>26</v>
      </c>
      <c r="E3534" s="3">
        <v>82</v>
      </c>
      <c r="F3534" s="3">
        <v>0</v>
      </c>
      <c r="G3534" s="3" t="s">
        <v>269</v>
      </c>
      <c r="H3534" s="3" t="s">
        <v>269</v>
      </c>
      <c r="J3534" s="4"/>
      <c r="K3534" s="3"/>
      <c r="L3534" s="3"/>
      <c r="M3534" s="3"/>
      <c r="N3534" s="3"/>
    </row>
    <row r="3535" spans="2:14" ht="32.1" customHeight="1" x14ac:dyDescent="0.25">
      <c r="B3535" s="44" t="str">
        <f>_xlfn.CONCAT( VLOOKUP(tbGemLevels[[#This Row],[Name]],tbGems[],MATCH("Prefix",tbGems[#Headers],0),FALSE),".",tbGemLevels[[#This Row],[Level]]," ",tbGemLevels[[#This Row],[Name]])</f>
        <v>6.13.322.27 Second Wind Support</v>
      </c>
      <c r="C3535" s="2" t="s">
        <v>984</v>
      </c>
      <c r="D3535" s="3">
        <v>27</v>
      </c>
      <c r="E3535" s="3">
        <v>84</v>
      </c>
      <c r="F3535" s="3">
        <v>0</v>
      </c>
      <c r="G3535" s="3" t="s">
        <v>269</v>
      </c>
      <c r="H3535" s="3" t="s">
        <v>269</v>
      </c>
      <c r="J3535" s="4"/>
      <c r="K3535" s="3"/>
      <c r="L3535" s="3"/>
      <c r="M3535" s="3"/>
      <c r="N3535" s="3"/>
    </row>
    <row r="3536" spans="2:14" ht="32.1" customHeight="1" x14ac:dyDescent="0.25">
      <c r="B3536" s="44" t="str">
        <f>_xlfn.CONCAT( VLOOKUP(tbGemLevels[[#This Row],[Name]],tbGems[],MATCH("Prefix",tbGems[#Headers],0),FALSE),".",tbGemLevels[[#This Row],[Level]]," ",tbGemLevels[[#This Row],[Name]])</f>
        <v>6.13.322.28 Second Wind Support</v>
      </c>
      <c r="C3536" s="2" t="s">
        <v>984</v>
      </c>
      <c r="D3536" s="3">
        <v>28</v>
      </c>
      <c r="E3536" s="3">
        <v>86</v>
      </c>
      <c r="F3536" s="3">
        <v>0</v>
      </c>
      <c r="G3536" s="3" t="s">
        <v>269</v>
      </c>
      <c r="H3536" s="3" t="s">
        <v>269</v>
      </c>
      <c r="J3536" s="4"/>
      <c r="K3536" s="3"/>
      <c r="L3536" s="3"/>
      <c r="M3536" s="3"/>
      <c r="N3536" s="3"/>
    </row>
    <row r="3537" spans="2:14" ht="32.1" customHeight="1" x14ac:dyDescent="0.25">
      <c r="B3537" s="44" t="str">
        <f>_xlfn.CONCAT( VLOOKUP(tbGemLevels[[#This Row],[Name]],tbGems[],MATCH("Prefix",tbGems[#Headers],0),FALSE),".",tbGemLevels[[#This Row],[Level]]," ",tbGemLevels[[#This Row],[Name]])</f>
        <v>6.13.322.29 Second Wind Support</v>
      </c>
      <c r="C3537" s="2" t="s">
        <v>984</v>
      </c>
      <c r="D3537" s="3">
        <v>29</v>
      </c>
      <c r="E3537" s="3">
        <v>88</v>
      </c>
      <c r="F3537" s="3">
        <v>0</v>
      </c>
      <c r="G3537" s="3" t="s">
        <v>269</v>
      </c>
      <c r="H3537" s="3" t="s">
        <v>269</v>
      </c>
      <c r="J3537" s="4"/>
      <c r="K3537" s="3"/>
      <c r="L3537" s="3"/>
      <c r="M3537" s="3"/>
      <c r="N3537" s="3"/>
    </row>
    <row r="3538" spans="2:14" ht="32.1" customHeight="1" x14ac:dyDescent="0.25">
      <c r="B3538" s="44" t="str">
        <f>_xlfn.CONCAT( VLOOKUP(tbGemLevels[[#This Row],[Name]],tbGems[],MATCH("Prefix",tbGems[#Headers],0),FALSE),".",tbGemLevels[[#This Row],[Level]]," ",tbGemLevels[[#This Row],[Name]])</f>
        <v>6.13.322.30 Second Wind Support</v>
      </c>
      <c r="C3538" s="2" t="s">
        <v>984</v>
      </c>
      <c r="D3538" s="3">
        <v>30</v>
      </c>
      <c r="E3538" s="3">
        <v>90</v>
      </c>
      <c r="F3538" s="3">
        <v>0</v>
      </c>
      <c r="G3538" s="3" t="s">
        <v>269</v>
      </c>
      <c r="H3538" s="3" t="s">
        <v>269</v>
      </c>
      <c r="J3538" s="4"/>
      <c r="K3538" s="3"/>
      <c r="L3538" s="3"/>
      <c r="M3538" s="3"/>
      <c r="N3538" s="3"/>
    </row>
    <row r="3539" spans="2:14" ht="32.1" customHeight="1" x14ac:dyDescent="0.25">
      <c r="B3539" s="44" t="str">
        <f>_xlfn.CONCAT( VLOOKUP(tbGemLevels[[#This Row],[Name]],tbGems[],MATCH("Prefix",tbGems[#Headers],0),FALSE),".",tbGemLevels[[#This Row],[Level]]," ",tbGemLevels[[#This Row],[Name]])</f>
        <v>6.13.322.31 Second Wind Support</v>
      </c>
      <c r="C3539" s="2" t="s">
        <v>984</v>
      </c>
      <c r="D3539" s="3">
        <v>31</v>
      </c>
      <c r="E3539" s="3">
        <v>91</v>
      </c>
      <c r="F3539" s="3">
        <v>0</v>
      </c>
      <c r="G3539" s="3" t="s">
        <v>269</v>
      </c>
      <c r="H3539" s="3" t="s">
        <v>269</v>
      </c>
      <c r="J3539" s="4"/>
      <c r="K3539" s="3"/>
      <c r="L3539" s="3"/>
      <c r="M3539" s="3"/>
      <c r="N3539" s="3"/>
    </row>
    <row r="3540" spans="2:14" ht="32.1" customHeight="1" x14ac:dyDescent="0.25">
      <c r="B3540" s="44" t="str">
        <f>_xlfn.CONCAT( VLOOKUP(tbGemLevels[[#This Row],[Name]],tbGems[],MATCH("Prefix",tbGems[#Headers],0),FALSE),".",tbGemLevels[[#This Row],[Level]]," ",tbGemLevels[[#This Row],[Name]])</f>
        <v>6.13.322.32 Second Wind Support</v>
      </c>
      <c r="C3540" s="2" t="s">
        <v>984</v>
      </c>
      <c r="D3540" s="3">
        <v>32</v>
      </c>
      <c r="E3540" s="3">
        <v>92</v>
      </c>
      <c r="F3540" s="3">
        <v>0</v>
      </c>
      <c r="G3540" s="3" t="s">
        <v>269</v>
      </c>
      <c r="H3540" s="3" t="s">
        <v>269</v>
      </c>
      <c r="J3540" s="4"/>
      <c r="K3540" s="3"/>
      <c r="L3540" s="3"/>
      <c r="M3540" s="3"/>
      <c r="N3540" s="3"/>
    </row>
    <row r="3541" spans="2:14" ht="32.1" customHeight="1" x14ac:dyDescent="0.25">
      <c r="B3541" s="44" t="str">
        <f>_xlfn.CONCAT( VLOOKUP(tbGemLevels[[#This Row],[Name]],tbGems[],MATCH("Prefix",tbGems[#Headers],0),FALSE),".",tbGemLevels[[#This Row],[Level]]," ",tbGemLevels[[#This Row],[Name]])</f>
        <v>6.13.322.33 Second Wind Support</v>
      </c>
      <c r="C3541" s="2" t="s">
        <v>984</v>
      </c>
      <c r="D3541" s="3">
        <v>33</v>
      </c>
      <c r="E3541" s="3">
        <v>93</v>
      </c>
      <c r="F3541" s="3">
        <v>0</v>
      </c>
      <c r="G3541" s="3" t="s">
        <v>269</v>
      </c>
      <c r="H3541" s="3" t="s">
        <v>269</v>
      </c>
      <c r="J3541" s="4"/>
      <c r="K3541" s="3"/>
      <c r="L3541" s="3"/>
      <c r="M3541" s="3"/>
      <c r="N3541" s="3"/>
    </row>
    <row r="3542" spans="2:14" ht="32.1" customHeight="1" x14ac:dyDescent="0.25">
      <c r="B3542" s="44" t="str">
        <f>_xlfn.CONCAT( VLOOKUP(tbGemLevels[[#This Row],[Name]],tbGems[],MATCH("Prefix",tbGems[#Headers],0),FALSE),".",tbGemLevels[[#This Row],[Level]]," ",tbGemLevels[[#This Row],[Name]])</f>
        <v>6.13.322.34 Second Wind Support</v>
      </c>
      <c r="C3542" s="2" t="s">
        <v>984</v>
      </c>
      <c r="D3542" s="3">
        <v>34</v>
      </c>
      <c r="E3542" s="3">
        <v>94</v>
      </c>
      <c r="F3542" s="3">
        <v>0</v>
      </c>
      <c r="G3542" s="3" t="s">
        <v>269</v>
      </c>
      <c r="H3542" s="3" t="s">
        <v>269</v>
      </c>
      <c r="J3542" s="4"/>
      <c r="K3542" s="3"/>
      <c r="L3542" s="3"/>
      <c r="M3542" s="3"/>
      <c r="N3542" s="3"/>
    </row>
    <row r="3543" spans="2:14" ht="32.1" customHeight="1" x14ac:dyDescent="0.25">
      <c r="B3543" s="44" t="str">
        <f>_xlfn.CONCAT( VLOOKUP(tbGemLevels[[#This Row],[Name]],tbGems[],MATCH("Prefix",tbGems[#Headers],0),FALSE),".",tbGemLevels[[#This Row],[Level]]," ",tbGemLevels[[#This Row],[Name]])</f>
        <v>6.13.322.35 Second Wind Support</v>
      </c>
      <c r="C3543" s="2" t="s">
        <v>984</v>
      </c>
      <c r="D3543" s="3">
        <v>35</v>
      </c>
      <c r="E3543" s="3">
        <v>95</v>
      </c>
      <c r="F3543" s="3">
        <v>0</v>
      </c>
      <c r="G3543" s="3" t="s">
        <v>269</v>
      </c>
      <c r="H3543" s="3" t="s">
        <v>269</v>
      </c>
      <c r="J3543" s="4"/>
      <c r="K3543" s="3"/>
      <c r="L3543" s="3"/>
      <c r="M3543" s="3"/>
      <c r="N3543" s="3"/>
    </row>
    <row r="3544" spans="2:14" ht="32.1" customHeight="1" x14ac:dyDescent="0.25">
      <c r="B3544" s="44" t="str">
        <f>_xlfn.CONCAT( VLOOKUP(tbGemLevels[[#This Row],[Name]],tbGems[],MATCH("Prefix",tbGems[#Headers],0),FALSE),".",tbGemLevels[[#This Row],[Level]]," ",tbGemLevels[[#This Row],[Name]])</f>
        <v>6.13.322.36 Second Wind Support</v>
      </c>
      <c r="C3544" s="2" t="s">
        <v>984</v>
      </c>
      <c r="D3544" s="3">
        <v>36</v>
      </c>
      <c r="E3544" s="3">
        <v>96</v>
      </c>
      <c r="F3544" s="3">
        <v>0</v>
      </c>
      <c r="G3544" s="3" t="s">
        <v>269</v>
      </c>
      <c r="H3544" s="3" t="s">
        <v>269</v>
      </c>
      <c r="J3544" s="4"/>
      <c r="K3544" s="3"/>
      <c r="L3544" s="3"/>
      <c r="M3544" s="3"/>
      <c r="N3544" s="3"/>
    </row>
    <row r="3545" spans="2:14" ht="32.1" customHeight="1" x14ac:dyDescent="0.25">
      <c r="B3545" s="44" t="str">
        <f>_xlfn.CONCAT( VLOOKUP(tbGemLevels[[#This Row],[Name]],tbGems[],MATCH("Prefix",tbGems[#Headers],0),FALSE),".",tbGemLevels[[#This Row],[Level]]," ",tbGemLevels[[#This Row],[Name]])</f>
        <v>6.13.322.37 Second Wind Support</v>
      </c>
      <c r="C3545" s="2" t="s">
        <v>984</v>
      </c>
      <c r="D3545" s="3">
        <v>37</v>
      </c>
      <c r="E3545" s="3">
        <v>97</v>
      </c>
      <c r="F3545" s="3">
        <v>0</v>
      </c>
      <c r="G3545" s="3" t="s">
        <v>269</v>
      </c>
      <c r="H3545" s="3" t="s">
        <v>269</v>
      </c>
      <c r="J3545" s="4"/>
      <c r="K3545" s="3"/>
      <c r="L3545" s="3"/>
      <c r="M3545" s="3"/>
      <c r="N3545" s="3"/>
    </row>
    <row r="3546" spans="2:14" ht="32.1" customHeight="1" x14ac:dyDescent="0.25">
      <c r="B3546" s="44" t="str">
        <f>_xlfn.CONCAT( VLOOKUP(tbGemLevels[[#This Row],[Name]],tbGems[],MATCH("Prefix",tbGems[#Headers],0),FALSE),".",tbGemLevels[[#This Row],[Level]]," ",tbGemLevels[[#This Row],[Name]])</f>
        <v>6.13.322.38 Second Wind Support</v>
      </c>
      <c r="C3546" s="2" t="s">
        <v>984</v>
      </c>
      <c r="D3546" s="3">
        <v>38</v>
      </c>
      <c r="E3546" s="3">
        <v>98</v>
      </c>
      <c r="F3546" s="3">
        <v>0</v>
      </c>
      <c r="G3546" s="3" t="s">
        <v>269</v>
      </c>
      <c r="H3546" s="3" t="s">
        <v>269</v>
      </c>
      <c r="J3546" s="4"/>
      <c r="K3546" s="3"/>
      <c r="L3546" s="3"/>
      <c r="M3546" s="3"/>
      <c r="N3546" s="3"/>
    </row>
    <row r="3547" spans="2:14" ht="32.1" customHeight="1" x14ac:dyDescent="0.25">
      <c r="B3547" s="44" t="str">
        <f>_xlfn.CONCAT( VLOOKUP(tbGemLevels[[#This Row],[Name]],tbGems[],MATCH("Prefix",tbGems[#Headers],0),FALSE),".",tbGemLevels[[#This Row],[Level]]," ",tbGemLevels[[#This Row],[Name]])</f>
        <v>6.13.322.39 Second Wind Support</v>
      </c>
      <c r="C3547" s="2" t="s">
        <v>984</v>
      </c>
      <c r="D3547" s="3">
        <v>39</v>
      </c>
      <c r="E3547" s="3">
        <v>99</v>
      </c>
      <c r="F3547" s="3">
        <v>0</v>
      </c>
      <c r="G3547" s="3" t="s">
        <v>269</v>
      </c>
      <c r="H3547" s="3" t="s">
        <v>269</v>
      </c>
      <c r="J3547" s="4"/>
      <c r="K3547" s="3"/>
      <c r="L3547" s="3"/>
      <c r="M3547" s="3"/>
      <c r="N3547" s="3"/>
    </row>
    <row r="3548" spans="2:14" ht="32.1" customHeight="1" x14ac:dyDescent="0.25">
      <c r="B3548" s="44" t="str">
        <f>_xlfn.CONCAT( VLOOKUP(tbGemLevels[[#This Row],[Name]],tbGems[],MATCH("Prefix",tbGems[#Headers],0),FALSE),".",tbGemLevels[[#This Row],[Level]]," ",tbGemLevels[[#This Row],[Name]])</f>
        <v>6.13.322.40 Second Wind Support</v>
      </c>
      <c r="C3548" s="2" t="s">
        <v>984</v>
      </c>
      <c r="D3548" s="3">
        <v>40</v>
      </c>
      <c r="E3548" s="3">
        <v>100</v>
      </c>
      <c r="F3548" s="3">
        <v>0</v>
      </c>
      <c r="G3548" s="3" t="s">
        <v>269</v>
      </c>
      <c r="H3548" s="3" t="s">
        <v>269</v>
      </c>
      <c r="J3548" s="4"/>
      <c r="K3548" s="3"/>
      <c r="L3548" s="3"/>
      <c r="M3548" s="3"/>
      <c r="N3548" s="3"/>
    </row>
    <row r="3549" spans="2:14" ht="32.1" customHeight="1" x14ac:dyDescent="0.25">
      <c r="B3549" s="44" t="str">
        <f>_xlfn.CONCAT( VLOOKUP(tbGemLevels[[#This Row],[Name]],tbGems[],MATCH("Prefix",tbGems[#Headers],0),FALSE),".",tbGemLevels[[#This Row],[Level]]," ",tbGemLevels[[#This Row],[Name]])</f>
        <v>6.13.251.1 Lesser Multiple Projectiles Support</v>
      </c>
      <c r="C3549" s="2" t="s">
        <v>978</v>
      </c>
      <c r="D3549" s="3">
        <v>1</v>
      </c>
      <c r="E3549" s="3">
        <v>8</v>
      </c>
      <c r="F3549" s="3">
        <v>0</v>
      </c>
      <c r="G3549" s="3">
        <v>18</v>
      </c>
      <c r="H3549" s="3">
        <v>0</v>
      </c>
      <c r="J3549" s="4"/>
      <c r="K3549" s="3"/>
      <c r="L3549" s="3"/>
      <c r="M3549" s="3"/>
      <c r="N3549" s="3"/>
    </row>
    <row r="3550" spans="2:14" ht="32.1" customHeight="1" x14ac:dyDescent="0.25">
      <c r="B3550" s="44" t="str">
        <f>_xlfn.CONCAT( VLOOKUP(tbGemLevels[[#This Row],[Name]],tbGems[],MATCH("Prefix",tbGems[#Headers],0),FALSE),".",tbGemLevels[[#This Row],[Level]]," ",tbGemLevels[[#This Row],[Name]])</f>
        <v>6.13.251.2 Lesser Multiple Projectiles Support</v>
      </c>
      <c r="C3550" s="2" t="s">
        <v>978</v>
      </c>
      <c r="D3550" s="3">
        <v>2</v>
      </c>
      <c r="E3550" s="3">
        <v>10</v>
      </c>
      <c r="F3550" s="3">
        <v>0</v>
      </c>
      <c r="G3550" s="3">
        <v>21</v>
      </c>
      <c r="H3550" s="3">
        <v>0</v>
      </c>
      <c r="I3550" s="42"/>
      <c r="J3550" s="4"/>
      <c r="K3550" s="3"/>
      <c r="L3550" s="3"/>
      <c r="M3550" s="3"/>
      <c r="N3550" s="3"/>
    </row>
    <row r="3551" spans="2:14" ht="32.1" customHeight="1" x14ac:dyDescent="0.25">
      <c r="B3551" s="44" t="str">
        <f>_xlfn.CONCAT( VLOOKUP(tbGemLevels[[#This Row],[Name]],tbGems[],MATCH("Prefix",tbGems[#Headers],0),FALSE),".",tbGemLevels[[#This Row],[Level]]," ",tbGemLevels[[#This Row],[Name]])</f>
        <v>6.13.251.3 Lesser Multiple Projectiles Support</v>
      </c>
      <c r="C3551" s="2" t="s">
        <v>978</v>
      </c>
      <c r="D3551" s="3">
        <v>3</v>
      </c>
      <c r="E3551" s="3">
        <v>13</v>
      </c>
      <c r="F3551" s="3">
        <v>0</v>
      </c>
      <c r="G3551" s="3">
        <v>25</v>
      </c>
      <c r="H3551" s="3">
        <v>0</v>
      </c>
      <c r="I3551" s="42"/>
      <c r="J3551" s="4"/>
      <c r="K3551" s="3"/>
      <c r="L3551" s="3"/>
      <c r="M3551" s="3"/>
      <c r="N3551" s="3"/>
    </row>
    <row r="3552" spans="2:14" ht="32.1" customHeight="1" x14ac:dyDescent="0.25">
      <c r="B3552" s="44" t="str">
        <f>_xlfn.CONCAT( VLOOKUP(tbGemLevels[[#This Row],[Name]],tbGems[],MATCH("Prefix",tbGems[#Headers],0),FALSE),".",tbGemLevels[[#This Row],[Level]]," ",tbGemLevels[[#This Row],[Name]])</f>
        <v>6.13.251.4 Lesser Multiple Projectiles Support</v>
      </c>
      <c r="C3552" s="2" t="s">
        <v>978</v>
      </c>
      <c r="D3552" s="3">
        <v>4</v>
      </c>
      <c r="E3552" s="3">
        <v>17</v>
      </c>
      <c r="F3552" s="3">
        <v>0</v>
      </c>
      <c r="G3552" s="3">
        <v>31</v>
      </c>
      <c r="H3552" s="3">
        <v>0</v>
      </c>
      <c r="I3552" s="42"/>
      <c r="J3552" s="4"/>
      <c r="K3552" s="3"/>
      <c r="L3552" s="3"/>
      <c r="M3552" s="3"/>
      <c r="N3552" s="3"/>
    </row>
    <row r="3553" spans="2:14" ht="32.1" customHeight="1" x14ac:dyDescent="0.25">
      <c r="B3553" s="44" t="str">
        <f>_xlfn.CONCAT( VLOOKUP(tbGemLevels[[#This Row],[Name]],tbGems[],MATCH("Prefix",tbGems[#Headers],0),FALSE),".",tbGemLevels[[#This Row],[Level]]," ",tbGemLevels[[#This Row],[Name]])</f>
        <v>6.13.251.5 Lesser Multiple Projectiles Support</v>
      </c>
      <c r="C3553" s="2" t="s">
        <v>978</v>
      </c>
      <c r="D3553" s="3">
        <v>5</v>
      </c>
      <c r="E3553" s="3">
        <v>21</v>
      </c>
      <c r="F3553" s="3">
        <v>0</v>
      </c>
      <c r="G3553" s="3">
        <v>37</v>
      </c>
      <c r="H3553" s="3">
        <v>0</v>
      </c>
      <c r="I3553" s="42"/>
      <c r="J3553" s="4"/>
      <c r="K3553" s="3"/>
      <c r="L3553" s="3"/>
      <c r="M3553" s="3"/>
      <c r="N3553" s="3"/>
    </row>
    <row r="3554" spans="2:14" ht="32.1" customHeight="1" x14ac:dyDescent="0.25">
      <c r="B3554" s="44" t="str">
        <f>_xlfn.CONCAT( VLOOKUP(tbGemLevels[[#This Row],[Name]],tbGems[],MATCH("Prefix",tbGems[#Headers],0),FALSE),".",tbGemLevels[[#This Row],[Level]]," ",tbGemLevels[[#This Row],[Name]])</f>
        <v>6.13.251.6 Lesser Multiple Projectiles Support</v>
      </c>
      <c r="C3554" s="2" t="s">
        <v>978</v>
      </c>
      <c r="D3554" s="3">
        <v>6</v>
      </c>
      <c r="E3554" s="3">
        <v>25</v>
      </c>
      <c r="F3554" s="3">
        <v>0</v>
      </c>
      <c r="G3554" s="3">
        <v>43</v>
      </c>
      <c r="H3554" s="3">
        <v>0</v>
      </c>
      <c r="I3554" s="42"/>
      <c r="J3554" s="4"/>
      <c r="K3554" s="3"/>
      <c r="L3554" s="3"/>
      <c r="M3554" s="3"/>
      <c r="N3554" s="3"/>
    </row>
    <row r="3555" spans="2:14" ht="32.1" customHeight="1" x14ac:dyDescent="0.25">
      <c r="B3555" s="44" t="str">
        <f>_xlfn.CONCAT( VLOOKUP(tbGemLevels[[#This Row],[Name]],tbGems[],MATCH("Prefix",tbGems[#Headers],0),FALSE),".",tbGemLevels[[#This Row],[Level]]," ",tbGemLevels[[#This Row],[Name]])</f>
        <v>6.13.251.7 Lesser Multiple Projectiles Support</v>
      </c>
      <c r="C3555" s="2" t="s">
        <v>978</v>
      </c>
      <c r="D3555" s="3">
        <v>7</v>
      </c>
      <c r="E3555" s="3">
        <v>29</v>
      </c>
      <c r="F3555" s="3">
        <v>0</v>
      </c>
      <c r="G3555" s="3">
        <v>49</v>
      </c>
      <c r="H3555" s="3">
        <v>0</v>
      </c>
      <c r="I3555" s="42"/>
      <c r="J3555" s="4"/>
      <c r="K3555" s="3"/>
      <c r="L3555" s="3"/>
      <c r="M3555" s="3"/>
      <c r="N3555" s="3"/>
    </row>
    <row r="3556" spans="2:14" ht="32.1" customHeight="1" x14ac:dyDescent="0.25">
      <c r="B3556" s="44" t="str">
        <f>_xlfn.CONCAT( VLOOKUP(tbGemLevels[[#This Row],[Name]],tbGems[],MATCH("Prefix",tbGems[#Headers],0),FALSE),".",tbGemLevels[[#This Row],[Level]]," ",tbGemLevels[[#This Row],[Name]])</f>
        <v>6.13.251.8 Lesser Multiple Projectiles Support</v>
      </c>
      <c r="C3556" s="2" t="s">
        <v>978</v>
      </c>
      <c r="D3556" s="3">
        <v>8</v>
      </c>
      <c r="E3556" s="3">
        <v>33</v>
      </c>
      <c r="F3556" s="3">
        <v>0</v>
      </c>
      <c r="G3556" s="3">
        <v>55</v>
      </c>
      <c r="H3556" s="3">
        <v>0</v>
      </c>
      <c r="I3556" s="42"/>
      <c r="J3556" s="4"/>
      <c r="K3556" s="3"/>
      <c r="L3556" s="3"/>
      <c r="M3556" s="3"/>
      <c r="N3556" s="3"/>
    </row>
    <row r="3557" spans="2:14" ht="32.1" customHeight="1" x14ac:dyDescent="0.25">
      <c r="B3557" s="44" t="str">
        <f>_xlfn.CONCAT( VLOOKUP(tbGemLevels[[#This Row],[Name]],tbGems[],MATCH("Prefix",tbGems[#Headers],0),FALSE),".",tbGemLevels[[#This Row],[Level]]," ",tbGemLevels[[#This Row],[Name]])</f>
        <v>6.13.251.9 Lesser Multiple Projectiles Support</v>
      </c>
      <c r="C3557" s="2" t="s">
        <v>978</v>
      </c>
      <c r="D3557" s="3">
        <v>9</v>
      </c>
      <c r="E3557" s="3">
        <v>37</v>
      </c>
      <c r="F3557" s="3">
        <v>0</v>
      </c>
      <c r="G3557" s="3">
        <v>61</v>
      </c>
      <c r="H3557" s="3">
        <v>0</v>
      </c>
      <c r="I3557" s="42"/>
      <c r="J3557" s="4"/>
      <c r="K3557" s="3"/>
      <c r="L3557" s="3"/>
      <c r="M3557" s="3"/>
      <c r="N3557" s="3"/>
    </row>
    <row r="3558" spans="2:14" ht="32.1" customHeight="1" x14ac:dyDescent="0.25">
      <c r="B3558" s="44" t="str">
        <f>_xlfn.CONCAT( VLOOKUP(tbGemLevels[[#This Row],[Name]],tbGems[],MATCH("Prefix",tbGems[#Headers],0),FALSE),".",tbGemLevels[[#This Row],[Level]]," ",tbGemLevels[[#This Row],[Name]])</f>
        <v>6.13.251.10 Lesser Multiple Projectiles Support</v>
      </c>
      <c r="C3558" s="2" t="s">
        <v>978</v>
      </c>
      <c r="D3558" s="3">
        <v>10</v>
      </c>
      <c r="E3558" s="3">
        <v>40</v>
      </c>
      <c r="F3558" s="3">
        <v>0</v>
      </c>
      <c r="G3558" s="3">
        <v>66</v>
      </c>
      <c r="H3558" s="3">
        <v>0</v>
      </c>
      <c r="I3558" s="42"/>
      <c r="J3558" s="4"/>
      <c r="K3558" s="3"/>
      <c r="L3558" s="3"/>
      <c r="M3558" s="3"/>
      <c r="N3558" s="3"/>
    </row>
    <row r="3559" spans="2:14" ht="32.1" customHeight="1" x14ac:dyDescent="0.25">
      <c r="B3559" s="44" t="str">
        <f>_xlfn.CONCAT( VLOOKUP(tbGemLevels[[#This Row],[Name]],tbGems[],MATCH("Prefix",tbGems[#Headers],0),FALSE),".",tbGemLevels[[#This Row],[Level]]," ",tbGemLevels[[#This Row],[Name]])</f>
        <v>6.13.251.11 Lesser Multiple Projectiles Support</v>
      </c>
      <c r="C3559" s="2" t="s">
        <v>978</v>
      </c>
      <c r="D3559" s="3">
        <v>11</v>
      </c>
      <c r="E3559" s="3">
        <v>43</v>
      </c>
      <c r="F3559" s="3">
        <v>0</v>
      </c>
      <c r="G3559" s="3">
        <v>70</v>
      </c>
      <c r="H3559" s="3">
        <v>0</v>
      </c>
      <c r="I3559" s="42"/>
      <c r="J3559" s="4"/>
      <c r="K3559" s="3"/>
      <c r="L3559" s="3"/>
      <c r="M3559" s="3"/>
      <c r="N3559" s="3"/>
    </row>
    <row r="3560" spans="2:14" ht="32.1" customHeight="1" x14ac:dyDescent="0.25">
      <c r="B3560" s="44" t="str">
        <f>_xlfn.CONCAT( VLOOKUP(tbGemLevels[[#This Row],[Name]],tbGems[],MATCH("Prefix",tbGems[#Headers],0),FALSE),".",tbGemLevels[[#This Row],[Level]]," ",tbGemLevels[[#This Row],[Name]])</f>
        <v>6.13.251.12 Lesser Multiple Projectiles Support</v>
      </c>
      <c r="C3560" s="2" t="s">
        <v>978</v>
      </c>
      <c r="D3560" s="3">
        <v>12</v>
      </c>
      <c r="E3560" s="3">
        <v>46</v>
      </c>
      <c r="F3560" s="3">
        <v>0</v>
      </c>
      <c r="G3560" s="3">
        <v>75</v>
      </c>
      <c r="H3560" s="3">
        <v>0</v>
      </c>
      <c r="I3560" s="42"/>
      <c r="J3560" s="4"/>
      <c r="K3560" s="3"/>
      <c r="L3560" s="3"/>
      <c r="M3560" s="3"/>
      <c r="N3560" s="3"/>
    </row>
    <row r="3561" spans="2:14" ht="32.1" customHeight="1" x14ac:dyDescent="0.25">
      <c r="B3561" s="44" t="str">
        <f>_xlfn.CONCAT( VLOOKUP(tbGemLevels[[#This Row],[Name]],tbGems[],MATCH("Prefix",tbGems[#Headers],0),FALSE),".",tbGemLevels[[#This Row],[Level]]," ",tbGemLevels[[#This Row],[Name]])</f>
        <v>6.13.251.13 Lesser Multiple Projectiles Support</v>
      </c>
      <c r="C3561" s="2" t="s">
        <v>978</v>
      </c>
      <c r="D3561" s="3">
        <v>13</v>
      </c>
      <c r="E3561" s="3">
        <v>49</v>
      </c>
      <c r="F3561" s="3">
        <v>0</v>
      </c>
      <c r="G3561" s="3">
        <v>79</v>
      </c>
      <c r="H3561" s="3">
        <v>0</v>
      </c>
      <c r="I3561" s="42"/>
      <c r="J3561" s="4"/>
      <c r="K3561" s="3"/>
      <c r="L3561" s="3"/>
      <c r="M3561" s="3"/>
      <c r="N3561" s="3"/>
    </row>
    <row r="3562" spans="2:14" ht="32.1" customHeight="1" x14ac:dyDescent="0.25">
      <c r="B3562" s="44" t="str">
        <f>_xlfn.CONCAT( VLOOKUP(tbGemLevels[[#This Row],[Name]],tbGems[],MATCH("Prefix",tbGems[#Headers],0),FALSE),".",tbGemLevels[[#This Row],[Level]]," ",tbGemLevels[[#This Row],[Name]])</f>
        <v>6.13.251.14 Lesser Multiple Projectiles Support</v>
      </c>
      <c r="C3562" s="2" t="s">
        <v>978</v>
      </c>
      <c r="D3562" s="3">
        <v>14</v>
      </c>
      <c r="E3562" s="3">
        <v>52</v>
      </c>
      <c r="F3562" s="3">
        <v>0</v>
      </c>
      <c r="G3562" s="3">
        <v>84</v>
      </c>
      <c r="H3562" s="3">
        <v>0</v>
      </c>
      <c r="I3562" s="42"/>
      <c r="J3562" s="4"/>
      <c r="K3562" s="3"/>
      <c r="L3562" s="3"/>
      <c r="M3562" s="3"/>
      <c r="N3562" s="3"/>
    </row>
    <row r="3563" spans="2:14" ht="32.1" customHeight="1" x14ac:dyDescent="0.25">
      <c r="B3563" s="44" t="str">
        <f>_xlfn.CONCAT( VLOOKUP(tbGemLevels[[#This Row],[Name]],tbGems[],MATCH("Prefix",tbGems[#Headers],0),FALSE),".",tbGemLevels[[#This Row],[Level]]," ",tbGemLevels[[#This Row],[Name]])</f>
        <v>6.13.251.15 Lesser Multiple Projectiles Support</v>
      </c>
      <c r="C3563" s="2" t="s">
        <v>978</v>
      </c>
      <c r="D3563" s="3">
        <v>15</v>
      </c>
      <c r="E3563" s="3">
        <v>55</v>
      </c>
      <c r="F3563" s="3">
        <v>0</v>
      </c>
      <c r="G3563" s="3">
        <v>88</v>
      </c>
      <c r="H3563" s="3">
        <v>0</v>
      </c>
      <c r="I3563" s="42"/>
      <c r="J3563" s="4"/>
      <c r="K3563" s="3"/>
      <c r="L3563" s="3"/>
      <c r="M3563" s="3"/>
      <c r="N3563" s="3"/>
    </row>
    <row r="3564" spans="2:14" ht="32.1" customHeight="1" x14ac:dyDescent="0.25">
      <c r="B3564" s="44" t="str">
        <f>_xlfn.CONCAT( VLOOKUP(tbGemLevels[[#This Row],[Name]],tbGems[],MATCH("Prefix",tbGems[#Headers],0),FALSE),".",tbGemLevels[[#This Row],[Level]]," ",tbGemLevels[[#This Row],[Name]])</f>
        <v>6.13.251.16 Lesser Multiple Projectiles Support</v>
      </c>
      <c r="C3564" s="2" t="s">
        <v>978</v>
      </c>
      <c r="D3564" s="3">
        <v>16</v>
      </c>
      <c r="E3564" s="3">
        <v>58</v>
      </c>
      <c r="F3564" s="3">
        <v>0</v>
      </c>
      <c r="G3564" s="3">
        <v>93</v>
      </c>
      <c r="H3564" s="3">
        <v>0</v>
      </c>
      <c r="I3564" s="42"/>
      <c r="J3564" s="4"/>
      <c r="K3564" s="3"/>
      <c r="L3564" s="3"/>
      <c r="M3564" s="3"/>
      <c r="N3564" s="3"/>
    </row>
    <row r="3565" spans="2:14" ht="32.1" customHeight="1" x14ac:dyDescent="0.25">
      <c r="B3565" s="44" t="str">
        <f>_xlfn.CONCAT( VLOOKUP(tbGemLevels[[#This Row],[Name]],tbGems[],MATCH("Prefix",tbGems[#Headers],0),FALSE),".",tbGemLevels[[#This Row],[Level]]," ",tbGemLevels[[#This Row],[Name]])</f>
        <v>6.13.251.17 Lesser Multiple Projectiles Support</v>
      </c>
      <c r="C3565" s="2" t="s">
        <v>978</v>
      </c>
      <c r="D3565" s="3">
        <v>17</v>
      </c>
      <c r="E3565" s="3">
        <v>61</v>
      </c>
      <c r="F3565" s="3">
        <v>0</v>
      </c>
      <c r="G3565" s="3">
        <v>97</v>
      </c>
      <c r="H3565" s="3">
        <v>0</v>
      </c>
      <c r="I3565" s="42"/>
      <c r="J3565" s="4"/>
      <c r="K3565" s="3"/>
      <c r="L3565" s="3"/>
      <c r="M3565" s="3"/>
      <c r="N3565" s="3"/>
    </row>
    <row r="3566" spans="2:14" ht="32.1" customHeight="1" x14ac:dyDescent="0.25">
      <c r="B3566" s="44" t="str">
        <f>_xlfn.CONCAT( VLOOKUP(tbGemLevels[[#This Row],[Name]],tbGems[],MATCH("Prefix",tbGems[#Headers],0),FALSE),".",tbGemLevels[[#This Row],[Level]]," ",tbGemLevels[[#This Row],[Name]])</f>
        <v>6.13.251.18 Lesser Multiple Projectiles Support</v>
      </c>
      <c r="C3566" s="2" t="s">
        <v>978</v>
      </c>
      <c r="D3566" s="3">
        <v>18</v>
      </c>
      <c r="E3566" s="3">
        <v>64</v>
      </c>
      <c r="F3566" s="3">
        <v>0</v>
      </c>
      <c r="G3566" s="3">
        <v>102</v>
      </c>
      <c r="H3566" s="3">
        <v>0</v>
      </c>
      <c r="I3566" s="42"/>
      <c r="J3566" s="4"/>
      <c r="K3566" s="3"/>
      <c r="L3566" s="3"/>
      <c r="M3566" s="3"/>
      <c r="N3566" s="3"/>
    </row>
    <row r="3567" spans="2:14" ht="32.1" customHeight="1" x14ac:dyDescent="0.25">
      <c r="B3567" s="44" t="str">
        <f>_xlfn.CONCAT( VLOOKUP(tbGemLevels[[#This Row],[Name]],tbGems[],MATCH("Prefix",tbGems[#Headers],0),FALSE),".",tbGemLevels[[#This Row],[Level]]," ",tbGemLevels[[#This Row],[Name]])</f>
        <v>6.13.251.19 Lesser Multiple Projectiles Support</v>
      </c>
      <c r="C3567" s="2" t="s">
        <v>978</v>
      </c>
      <c r="D3567" s="3">
        <v>19</v>
      </c>
      <c r="E3567" s="3">
        <v>67</v>
      </c>
      <c r="F3567" s="3">
        <v>0</v>
      </c>
      <c r="G3567" s="3">
        <v>106</v>
      </c>
      <c r="H3567" s="3">
        <v>0</v>
      </c>
      <c r="I3567" s="42"/>
      <c r="J3567" s="4"/>
      <c r="K3567" s="3"/>
      <c r="L3567" s="3"/>
      <c r="M3567" s="3"/>
      <c r="N3567" s="3"/>
    </row>
    <row r="3568" spans="2:14" ht="32.1" customHeight="1" x14ac:dyDescent="0.25">
      <c r="B3568" s="44" t="str">
        <f>_xlfn.CONCAT( VLOOKUP(tbGemLevels[[#This Row],[Name]],tbGems[],MATCH("Prefix",tbGems[#Headers],0),FALSE),".",tbGemLevels[[#This Row],[Level]]," ",tbGemLevels[[#This Row],[Name]])</f>
        <v>6.13.251.20 Lesser Multiple Projectiles Support</v>
      </c>
      <c r="C3568" s="2" t="s">
        <v>978</v>
      </c>
      <c r="D3568" s="3">
        <v>20</v>
      </c>
      <c r="E3568" s="3">
        <v>70</v>
      </c>
      <c r="F3568" s="3">
        <v>0</v>
      </c>
      <c r="G3568" s="3">
        <v>111</v>
      </c>
      <c r="H3568" s="3">
        <v>0</v>
      </c>
      <c r="I3568" s="42"/>
      <c r="J3568" s="4"/>
      <c r="K3568" s="3"/>
      <c r="L3568" s="3"/>
      <c r="M3568" s="3"/>
      <c r="N3568" s="3"/>
    </row>
    <row r="3569" spans="2:14" ht="32.1" customHeight="1" x14ac:dyDescent="0.25">
      <c r="B3569" s="44" t="str">
        <f>_xlfn.CONCAT( VLOOKUP(tbGemLevels[[#This Row],[Name]],tbGems[],MATCH("Prefix",tbGems[#Headers],0),FALSE),".",tbGemLevels[[#This Row],[Level]]," ",tbGemLevels[[#This Row],[Name]])</f>
        <v>6.13.251.21 Lesser Multiple Projectiles Support</v>
      </c>
      <c r="C3569" s="2" t="s">
        <v>978</v>
      </c>
      <c r="D3569" s="3">
        <v>21</v>
      </c>
      <c r="E3569" s="3">
        <v>72</v>
      </c>
      <c r="F3569" s="3">
        <v>0</v>
      </c>
      <c r="G3569" s="3">
        <v>114</v>
      </c>
      <c r="H3569" s="3">
        <v>0</v>
      </c>
      <c r="J3569" s="4"/>
      <c r="K3569" s="3"/>
      <c r="L3569" s="3"/>
      <c r="M3569" s="3"/>
      <c r="N3569" s="3"/>
    </row>
    <row r="3570" spans="2:14" ht="32.1" customHeight="1" x14ac:dyDescent="0.25">
      <c r="B3570" s="44" t="str">
        <f>_xlfn.CONCAT( VLOOKUP(tbGemLevels[[#This Row],[Name]],tbGems[],MATCH("Prefix",tbGems[#Headers],0),FALSE),".",tbGemLevels[[#This Row],[Level]]," ",tbGemLevels[[#This Row],[Name]])</f>
        <v>6.13.251.22 Lesser Multiple Projectiles Support</v>
      </c>
      <c r="C3570" s="2" t="s">
        <v>978</v>
      </c>
      <c r="D3570" s="3">
        <v>22</v>
      </c>
      <c r="E3570" s="3">
        <v>74</v>
      </c>
      <c r="F3570" s="3">
        <v>0</v>
      </c>
      <c r="G3570" s="3" t="s">
        <v>269</v>
      </c>
      <c r="H3570" s="3">
        <v>0</v>
      </c>
      <c r="J3570" s="4"/>
      <c r="K3570" s="3"/>
      <c r="L3570" s="3"/>
      <c r="M3570" s="3"/>
      <c r="N3570" s="3"/>
    </row>
    <row r="3571" spans="2:14" ht="32.1" customHeight="1" x14ac:dyDescent="0.25">
      <c r="B3571" s="44" t="str">
        <f>_xlfn.CONCAT( VLOOKUP(tbGemLevels[[#This Row],[Name]],tbGems[],MATCH("Prefix",tbGems[#Headers],0),FALSE),".",tbGemLevels[[#This Row],[Level]]," ",tbGemLevels[[#This Row],[Name]])</f>
        <v>6.13.251.23 Lesser Multiple Projectiles Support</v>
      </c>
      <c r="C3571" s="2" t="s">
        <v>978</v>
      </c>
      <c r="D3571" s="3">
        <v>23</v>
      </c>
      <c r="E3571" s="3">
        <v>76</v>
      </c>
      <c r="F3571" s="3">
        <v>0</v>
      </c>
      <c r="G3571" s="3" t="s">
        <v>269</v>
      </c>
      <c r="H3571" s="3">
        <v>0</v>
      </c>
      <c r="J3571" s="4"/>
      <c r="K3571" s="3"/>
      <c r="L3571" s="3"/>
      <c r="M3571" s="3"/>
      <c r="N3571" s="3"/>
    </row>
    <row r="3572" spans="2:14" ht="32.1" customHeight="1" x14ac:dyDescent="0.25">
      <c r="B3572" s="44" t="str">
        <f>_xlfn.CONCAT( VLOOKUP(tbGemLevels[[#This Row],[Name]],tbGems[],MATCH("Prefix",tbGems[#Headers],0),FALSE),".",tbGemLevels[[#This Row],[Level]]," ",tbGemLevels[[#This Row],[Name]])</f>
        <v>6.13.251.24 Lesser Multiple Projectiles Support</v>
      </c>
      <c r="C3572" s="2" t="s">
        <v>978</v>
      </c>
      <c r="D3572" s="3">
        <v>24</v>
      </c>
      <c r="E3572" s="3">
        <v>78</v>
      </c>
      <c r="F3572" s="3">
        <v>0</v>
      </c>
      <c r="G3572" s="3" t="s">
        <v>269</v>
      </c>
      <c r="H3572" s="3">
        <v>0</v>
      </c>
      <c r="J3572" s="4"/>
      <c r="K3572" s="3"/>
      <c r="L3572" s="3"/>
      <c r="M3572" s="3"/>
      <c r="N3572" s="3"/>
    </row>
    <row r="3573" spans="2:14" ht="32.1" customHeight="1" x14ac:dyDescent="0.25">
      <c r="B3573" s="44" t="str">
        <f>_xlfn.CONCAT( VLOOKUP(tbGemLevels[[#This Row],[Name]],tbGems[],MATCH("Prefix",tbGems[#Headers],0),FALSE),".",tbGemLevels[[#This Row],[Level]]," ",tbGemLevels[[#This Row],[Name]])</f>
        <v>6.13.251.25 Lesser Multiple Projectiles Support</v>
      </c>
      <c r="C3573" s="2" t="s">
        <v>978</v>
      </c>
      <c r="D3573" s="3">
        <v>25</v>
      </c>
      <c r="E3573" s="3">
        <v>80</v>
      </c>
      <c r="F3573" s="3">
        <v>0</v>
      </c>
      <c r="G3573" s="3" t="s">
        <v>269</v>
      </c>
      <c r="H3573" s="3">
        <v>0</v>
      </c>
      <c r="J3573" s="4"/>
      <c r="K3573" s="3"/>
      <c r="L3573" s="3"/>
      <c r="M3573" s="3"/>
      <c r="N3573" s="3"/>
    </row>
    <row r="3574" spans="2:14" ht="32.1" customHeight="1" x14ac:dyDescent="0.25">
      <c r="B3574" s="44" t="str">
        <f>_xlfn.CONCAT( VLOOKUP(tbGemLevels[[#This Row],[Name]],tbGems[],MATCH("Prefix",tbGems[#Headers],0),FALSE),".",tbGemLevels[[#This Row],[Level]]," ",tbGemLevels[[#This Row],[Name]])</f>
        <v>6.13.251.26 Lesser Multiple Projectiles Support</v>
      </c>
      <c r="C3574" s="2" t="s">
        <v>978</v>
      </c>
      <c r="D3574" s="3">
        <v>26</v>
      </c>
      <c r="E3574" s="3">
        <v>82</v>
      </c>
      <c r="F3574" s="3">
        <v>0</v>
      </c>
      <c r="G3574" s="3" t="s">
        <v>269</v>
      </c>
      <c r="H3574" s="3">
        <v>0</v>
      </c>
      <c r="J3574" s="4"/>
      <c r="K3574" s="3"/>
      <c r="L3574" s="3"/>
      <c r="M3574" s="3"/>
      <c r="N3574" s="3"/>
    </row>
    <row r="3575" spans="2:14" ht="32.1" customHeight="1" x14ac:dyDescent="0.25">
      <c r="B3575" s="44" t="str">
        <f>_xlfn.CONCAT( VLOOKUP(tbGemLevels[[#This Row],[Name]],tbGems[],MATCH("Prefix",tbGems[#Headers],0),FALSE),".",tbGemLevels[[#This Row],[Level]]," ",tbGemLevels[[#This Row],[Name]])</f>
        <v>6.13.251.27 Lesser Multiple Projectiles Support</v>
      </c>
      <c r="C3575" s="2" t="s">
        <v>978</v>
      </c>
      <c r="D3575" s="3">
        <v>27</v>
      </c>
      <c r="E3575" s="3">
        <v>84</v>
      </c>
      <c r="F3575" s="3">
        <v>0</v>
      </c>
      <c r="G3575" s="3" t="s">
        <v>269</v>
      </c>
      <c r="H3575" s="3">
        <v>0</v>
      </c>
      <c r="J3575" s="4"/>
      <c r="K3575" s="3"/>
      <c r="L3575" s="3"/>
      <c r="M3575" s="3"/>
      <c r="N3575" s="3"/>
    </row>
    <row r="3576" spans="2:14" ht="32.1" customHeight="1" x14ac:dyDescent="0.25">
      <c r="B3576" s="44" t="str">
        <f>_xlfn.CONCAT( VLOOKUP(tbGemLevels[[#This Row],[Name]],tbGems[],MATCH("Prefix",tbGems[#Headers],0),FALSE),".",tbGemLevels[[#This Row],[Level]]," ",tbGemLevels[[#This Row],[Name]])</f>
        <v>6.13.251.28 Lesser Multiple Projectiles Support</v>
      </c>
      <c r="C3576" s="2" t="s">
        <v>978</v>
      </c>
      <c r="D3576" s="3">
        <v>28</v>
      </c>
      <c r="E3576" s="3">
        <v>86</v>
      </c>
      <c r="F3576" s="3">
        <v>0</v>
      </c>
      <c r="G3576" s="3" t="s">
        <v>269</v>
      </c>
      <c r="H3576" s="3">
        <v>0</v>
      </c>
      <c r="J3576" s="4"/>
      <c r="K3576" s="3"/>
      <c r="L3576" s="3"/>
      <c r="M3576" s="3"/>
      <c r="N3576" s="3"/>
    </row>
    <row r="3577" spans="2:14" ht="32.1" customHeight="1" x14ac:dyDescent="0.25">
      <c r="B3577" s="44" t="str">
        <f>_xlfn.CONCAT( VLOOKUP(tbGemLevels[[#This Row],[Name]],tbGems[],MATCH("Prefix",tbGems[#Headers],0),FALSE),".",tbGemLevels[[#This Row],[Level]]," ",tbGemLevels[[#This Row],[Name]])</f>
        <v>6.13.251.29 Lesser Multiple Projectiles Support</v>
      </c>
      <c r="C3577" s="2" t="s">
        <v>978</v>
      </c>
      <c r="D3577" s="3">
        <v>29</v>
      </c>
      <c r="E3577" s="3">
        <v>88</v>
      </c>
      <c r="F3577" s="3">
        <v>0</v>
      </c>
      <c r="G3577" s="3" t="s">
        <v>269</v>
      </c>
      <c r="H3577" s="3">
        <v>0</v>
      </c>
      <c r="J3577" s="4"/>
      <c r="K3577" s="3"/>
      <c r="L3577" s="3"/>
      <c r="M3577" s="3"/>
      <c r="N3577" s="3"/>
    </row>
    <row r="3578" spans="2:14" ht="32.1" customHeight="1" x14ac:dyDescent="0.25">
      <c r="B3578" s="44" t="str">
        <f>_xlfn.CONCAT( VLOOKUP(tbGemLevels[[#This Row],[Name]],tbGems[],MATCH("Prefix",tbGems[#Headers],0),FALSE),".",tbGemLevels[[#This Row],[Level]]," ",tbGemLevels[[#This Row],[Name]])</f>
        <v>6.13.251.30 Lesser Multiple Projectiles Support</v>
      </c>
      <c r="C3578" s="2" t="s">
        <v>978</v>
      </c>
      <c r="D3578" s="3">
        <v>30</v>
      </c>
      <c r="E3578" s="3">
        <v>90</v>
      </c>
      <c r="F3578" s="3">
        <v>0</v>
      </c>
      <c r="G3578" s="3" t="s">
        <v>269</v>
      </c>
      <c r="H3578" s="3">
        <v>0</v>
      </c>
      <c r="J3578" s="4"/>
      <c r="K3578" s="3"/>
      <c r="L3578" s="3"/>
      <c r="M3578" s="3"/>
      <c r="N3578" s="3"/>
    </row>
    <row r="3579" spans="2:14" ht="32.1" customHeight="1" x14ac:dyDescent="0.25">
      <c r="B3579" s="44" t="str">
        <f>_xlfn.CONCAT( VLOOKUP(tbGemLevels[[#This Row],[Name]],tbGems[],MATCH("Prefix",tbGems[#Headers],0),FALSE),".",tbGemLevels[[#This Row],[Level]]," ",tbGemLevels[[#This Row],[Name]])</f>
        <v>6.13.251.31 Lesser Multiple Projectiles Support</v>
      </c>
      <c r="C3579" s="2" t="s">
        <v>978</v>
      </c>
      <c r="D3579" s="3">
        <v>31</v>
      </c>
      <c r="E3579" s="3">
        <v>91</v>
      </c>
      <c r="F3579" s="3">
        <v>0</v>
      </c>
      <c r="G3579" s="3" t="s">
        <v>269</v>
      </c>
      <c r="H3579" s="3">
        <v>0</v>
      </c>
      <c r="J3579" s="4"/>
      <c r="K3579" s="3"/>
      <c r="L3579" s="3"/>
      <c r="M3579" s="3"/>
      <c r="N3579" s="3"/>
    </row>
    <row r="3580" spans="2:14" ht="32.1" customHeight="1" x14ac:dyDescent="0.25">
      <c r="B3580" s="44" t="str">
        <f>_xlfn.CONCAT( VLOOKUP(tbGemLevels[[#This Row],[Name]],tbGems[],MATCH("Prefix",tbGems[#Headers],0),FALSE),".",tbGemLevels[[#This Row],[Level]]," ",tbGemLevels[[#This Row],[Name]])</f>
        <v>6.13.251.32 Lesser Multiple Projectiles Support</v>
      </c>
      <c r="C3580" s="2" t="s">
        <v>978</v>
      </c>
      <c r="D3580" s="3">
        <v>32</v>
      </c>
      <c r="E3580" s="3">
        <v>92</v>
      </c>
      <c r="F3580" s="3">
        <v>0</v>
      </c>
      <c r="G3580" s="3" t="s">
        <v>269</v>
      </c>
      <c r="H3580" s="3">
        <v>0</v>
      </c>
      <c r="J3580" s="4"/>
      <c r="K3580" s="3"/>
      <c r="L3580" s="3"/>
      <c r="M3580" s="3"/>
      <c r="N3580" s="3"/>
    </row>
    <row r="3581" spans="2:14" ht="32.1" customHeight="1" x14ac:dyDescent="0.25">
      <c r="B3581" s="44" t="str">
        <f>_xlfn.CONCAT( VLOOKUP(tbGemLevels[[#This Row],[Name]],tbGems[],MATCH("Prefix",tbGems[#Headers],0),FALSE),".",tbGemLevels[[#This Row],[Level]]," ",tbGemLevels[[#This Row],[Name]])</f>
        <v>6.13.251.33 Lesser Multiple Projectiles Support</v>
      </c>
      <c r="C3581" s="2" t="s">
        <v>978</v>
      </c>
      <c r="D3581" s="3">
        <v>33</v>
      </c>
      <c r="E3581" s="3">
        <v>93</v>
      </c>
      <c r="F3581" s="3">
        <v>0</v>
      </c>
      <c r="G3581" s="3" t="s">
        <v>269</v>
      </c>
      <c r="H3581" s="3">
        <v>0</v>
      </c>
      <c r="J3581" s="4"/>
      <c r="K3581" s="3"/>
      <c r="L3581" s="3"/>
      <c r="M3581" s="3"/>
      <c r="N3581" s="3"/>
    </row>
    <row r="3582" spans="2:14" ht="32.1" customHeight="1" x14ac:dyDescent="0.25">
      <c r="B3582" s="44" t="str">
        <f>_xlfn.CONCAT( VLOOKUP(tbGemLevels[[#This Row],[Name]],tbGems[],MATCH("Prefix",tbGems[#Headers],0),FALSE),".",tbGemLevels[[#This Row],[Level]]," ",tbGemLevels[[#This Row],[Name]])</f>
        <v>6.13.251.34 Lesser Multiple Projectiles Support</v>
      </c>
      <c r="C3582" s="2" t="s">
        <v>978</v>
      </c>
      <c r="D3582" s="3">
        <v>34</v>
      </c>
      <c r="E3582" s="3">
        <v>94</v>
      </c>
      <c r="F3582" s="3">
        <v>0</v>
      </c>
      <c r="G3582" s="3" t="s">
        <v>269</v>
      </c>
      <c r="H3582" s="3">
        <v>0</v>
      </c>
      <c r="J3582" s="4"/>
      <c r="K3582" s="3"/>
      <c r="L3582" s="3"/>
      <c r="M3582" s="3"/>
      <c r="N3582" s="3"/>
    </row>
    <row r="3583" spans="2:14" ht="32.1" customHeight="1" x14ac:dyDescent="0.25">
      <c r="B3583" s="44" t="str">
        <f>_xlfn.CONCAT( VLOOKUP(tbGemLevels[[#This Row],[Name]],tbGems[],MATCH("Prefix",tbGems[#Headers],0),FALSE),".",tbGemLevels[[#This Row],[Level]]," ",tbGemLevels[[#This Row],[Name]])</f>
        <v>6.13.251.35 Lesser Multiple Projectiles Support</v>
      </c>
      <c r="C3583" s="2" t="s">
        <v>978</v>
      </c>
      <c r="D3583" s="3">
        <v>35</v>
      </c>
      <c r="E3583" s="3">
        <v>95</v>
      </c>
      <c r="F3583" s="3">
        <v>0</v>
      </c>
      <c r="G3583" s="3" t="s">
        <v>269</v>
      </c>
      <c r="H3583" s="3">
        <v>0</v>
      </c>
      <c r="J3583" s="4"/>
      <c r="K3583" s="3"/>
      <c r="L3583" s="3"/>
      <c r="M3583" s="3"/>
      <c r="N3583" s="3"/>
    </row>
    <row r="3584" spans="2:14" ht="32.1" customHeight="1" x14ac:dyDescent="0.25">
      <c r="B3584" s="44" t="str">
        <f>_xlfn.CONCAT( VLOOKUP(tbGemLevels[[#This Row],[Name]],tbGems[],MATCH("Prefix",tbGems[#Headers],0),FALSE),".",tbGemLevels[[#This Row],[Level]]," ",tbGemLevels[[#This Row],[Name]])</f>
        <v>6.13.251.36 Lesser Multiple Projectiles Support</v>
      </c>
      <c r="C3584" s="2" t="s">
        <v>978</v>
      </c>
      <c r="D3584" s="3">
        <v>36</v>
      </c>
      <c r="E3584" s="3">
        <v>96</v>
      </c>
      <c r="F3584" s="3">
        <v>0</v>
      </c>
      <c r="G3584" s="3" t="s">
        <v>269</v>
      </c>
      <c r="H3584" s="3">
        <v>0</v>
      </c>
      <c r="J3584" s="4"/>
      <c r="K3584" s="3"/>
      <c r="L3584" s="3"/>
      <c r="M3584" s="3"/>
      <c r="N3584" s="3"/>
    </row>
    <row r="3585" spans="2:14" ht="32.1" customHeight="1" x14ac:dyDescent="0.25">
      <c r="B3585" s="44" t="str">
        <f>_xlfn.CONCAT( VLOOKUP(tbGemLevels[[#This Row],[Name]],tbGems[],MATCH("Prefix",tbGems[#Headers],0),FALSE),".",tbGemLevels[[#This Row],[Level]]," ",tbGemLevels[[#This Row],[Name]])</f>
        <v>6.13.251.37 Lesser Multiple Projectiles Support</v>
      </c>
      <c r="C3585" s="2" t="s">
        <v>978</v>
      </c>
      <c r="D3585" s="3">
        <v>37</v>
      </c>
      <c r="E3585" s="3">
        <v>97</v>
      </c>
      <c r="F3585" s="3">
        <v>0</v>
      </c>
      <c r="G3585" s="3" t="s">
        <v>269</v>
      </c>
      <c r="H3585" s="3">
        <v>0</v>
      </c>
      <c r="J3585" s="4"/>
      <c r="K3585" s="3"/>
      <c r="L3585" s="3"/>
      <c r="M3585" s="3"/>
      <c r="N3585" s="3"/>
    </row>
    <row r="3586" spans="2:14" ht="32.1" customHeight="1" x14ac:dyDescent="0.25">
      <c r="B3586" s="44" t="str">
        <f>_xlfn.CONCAT( VLOOKUP(tbGemLevels[[#This Row],[Name]],tbGems[],MATCH("Prefix",tbGems[#Headers],0),FALSE),".",tbGemLevels[[#This Row],[Level]]," ",tbGemLevels[[#This Row],[Name]])</f>
        <v>6.13.251.38 Lesser Multiple Projectiles Support</v>
      </c>
      <c r="C3586" s="2" t="s">
        <v>978</v>
      </c>
      <c r="D3586" s="3">
        <v>38</v>
      </c>
      <c r="E3586" s="3">
        <v>98</v>
      </c>
      <c r="F3586" s="3">
        <v>0</v>
      </c>
      <c r="G3586" s="3" t="s">
        <v>269</v>
      </c>
      <c r="H3586" s="3">
        <v>0</v>
      </c>
      <c r="J3586" s="4"/>
      <c r="K3586" s="3"/>
      <c r="L3586" s="3"/>
      <c r="M3586" s="3"/>
      <c r="N3586" s="3"/>
    </row>
    <row r="3587" spans="2:14" ht="32.1" customHeight="1" x14ac:dyDescent="0.25">
      <c r="B3587" s="44" t="str">
        <f>_xlfn.CONCAT( VLOOKUP(tbGemLevels[[#This Row],[Name]],tbGems[],MATCH("Prefix",tbGems[#Headers],0),FALSE),".",tbGemLevels[[#This Row],[Level]]," ",tbGemLevels[[#This Row],[Name]])</f>
        <v>6.13.251.39 Lesser Multiple Projectiles Support</v>
      </c>
      <c r="C3587" s="2" t="s">
        <v>978</v>
      </c>
      <c r="D3587" s="3">
        <v>39</v>
      </c>
      <c r="E3587" s="3">
        <v>99</v>
      </c>
      <c r="F3587" s="3">
        <v>0</v>
      </c>
      <c r="G3587" s="3" t="s">
        <v>269</v>
      </c>
      <c r="H3587" s="3">
        <v>0</v>
      </c>
      <c r="J3587" s="4"/>
      <c r="K3587" s="3"/>
      <c r="L3587" s="3"/>
      <c r="M3587" s="3"/>
      <c r="N3587" s="3"/>
    </row>
    <row r="3588" spans="2:14" ht="32.1" customHeight="1" x14ac:dyDescent="0.25">
      <c r="B3588" s="44" t="str">
        <f>_xlfn.CONCAT( VLOOKUP(tbGemLevels[[#This Row],[Name]],tbGems[],MATCH("Prefix",tbGems[#Headers],0),FALSE),".",tbGemLevels[[#This Row],[Level]]," ",tbGemLevels[[#This Row],[Name]])</f>
        <v>6.13.251.40 Lesser Multiple Projectiles Support</v>
      </c>
      <c r="C3588" s="2" t="s">
        <v>978</v>
      </c>
      <c r="D3588" s="3">
        <v>40</v>
      </c>
      <c r="E3588" s="3">
        <v>100</v>
      </c>
      <c r="F3588" s="3">
        <v>0</v>
      </c>
      <c r="G3588" s="3" t="s">
        <v>269</v>
      </c>
      <c r="H3588" s="3">
        <v>0</v>
      </c>
      <c r="J3588" s="4"/>
      <c r="K3588" s="3"/>
      <c r="L3588" s="3"/>
      <c r="M3588" s="3"/>
      <c r="N3588" s="3"/>
    </row>
    <row r="3589" spans="2:14" ht="32.1" customHeight="1" x14ac:dyDescent="0.25">
      <c r="B3589" s="44" t="str">
        <f>_xlfn.CONCAT( VLOOKUP(tbGemLevels[[#This Row],[Name]],tbGems[],MATCH("Prefix",tbGems[#Headers],0),FALSE),".",tbGemLevels[[#This Row],[Level]]," ",tbGemLevels[[#This Row],[Name]])</f>
        <v>6.14.94.1 Cast When Stunned Support</v>
      </c>
      <c r="C3589" s="2" t="s">
        <v>1697</v>
      </c>
      <c r="D3589" s="3">
        <v>1</v>
      </c>
      <c r="E3589" s="3">
        <v>38</v>
      </c>
      <c r="F3589" s="3">
        <v>0</v>
      </c>
      <c r="G3589" s="3">
        <v>27</v>
      </c>
      <c r="H3589" s="3">
        <v>40</v>
      </c>
      <c r="J3589" s="4"/>
      <c r="K3589" s="3"/>
      <c r="L3589" s="3"/>
      <c r="M3589" s="3"/>
      <c r="N3589" s="3"/>
    </row>
    <row r="3590" spans="2:14" ht="32.1" customHeight="1" x14ac:dyDescent="0.25">
      <c r="B3590" s="44" t="str">
        <f>_xlfn.CONCAT( VLOOKUP(tbGemLevels[[#This Row],[Name]],tbGems[],MATCH("Prefix",tbGems[#Headers],0),FALSE),".",tbGemLevels[[#This Row],[Level]]," ",tbGemLevels[[#This Row],[Name]])</f>
        <v>6.14.94.2 Cast When Stunned Support</v>
      </c>
      <c r="C3590" s="2" t="s">
        <v>1697</v>
      </c>
      <c r="D3590" s="3">
        <v>2</v>
      </c>
      <c r="E3590" s="3">
        <v>40</v>
      </c>
      <c r="F3590" s="3">
        <v>0</v>
      </c>
      <c r="G3590" s="3">
        <v>29</v>
      </c>
      <c r="H3590" s="3">
        <v>41</v>
      </c>
      <c r="I3590" s="42"/>
      <c r="J3590" s="42"/>
      <c r="K3590" s="3"/>
      <c r="L3590" s="3"/>
      <c r="M3590" s="3"/>
      <c r="N3590" s="3"/>
    </row>
    <row r="3591" spans="2:14" ht="32.1" customHeight="1" x14ac:dyDescent="0.25">
      <c r="B3591" s="44" t="str">
        <f>_xlfn.CONCAT( VLOOKUP(tbGemLevels[[#This Row],[Name]],tbGems[],MATCH("Prefix",tbGems[#Headers],0),FALSE),".",tbGemLevels[[#This Row],[Level]]," ",tbGemLevels[[#This Row],[Name]])</f>
        <v>6.14.94.3 Cast When Stunned Support</v>
      </c>
      <c r="C3591" s="2" t="s">
        <v>1697</v>
      </c>
      <c r="D3591" s="3">
        <v>3</v>
      </c>
      <c r="E3591" s="3">
        <v>42</v>
      </c>
      <c r="F3591" s="3">
        <v>0</v>
      </c>
      <c r="G3591" s="3">
        <v>30</v>
      </c>
      <c r="H3591" s="3">
        <v>43</v>
      </c>
      <c r="I3591" s="42"/>
      <c r="J3591" s="42"/>
      <c r="K3591" s="3"/>
      <c r="L3591" s="3"/>
      <c r="M3591" s="3"/>
      <c r="N3591" s="3"/>
    </row>
    <row r="3592" spans="2:14" ht="32.1" customHeight="1" x14ac:dyDescent="0.25">
      <c r="B3592" s="44" t="str">
        <f>_xlfn.CONCAT( VLOOKUP(tbGemLevels[[#This Row],[Name]],tbGems[],MATCH("Prefix",tbGems[#Headers],0),FALSE),".",tbGemLevels[[#This Row],[Level]]," ",tbGemLevels[[#This Row],[Name]])</f>
        <v>6.14.94.4 Cast When Stunned Support</v>
      </c>
      <c r="C3592" s="2" t="s">
        <v>1697</v>
      </c>
      <c r="D3592" s="3">
        <v>4</v>
      </c>
      <c r="E3592" s="3">
        <v>44</v>
      </c>
      <c r="F3592" s="3">
        <v>0</v>
      </c>
      <c r="G3592" s="3">
        <v>31</v>
      </c>
      <c r="H3592" s="3">
        <v>45</v>
      </c>
      <c r="I3592" s="42"/>
      <c r="J3592" s="42"/>
      <c r="K3592" s="3"/>
      <c r="L3592" s="3"/>
      <c r="M3592" s="3"/>
      <c r="N3592" s="3"/>
    </row>
    <row r="3593" spans="2:14" ht="32.1" customHeight="1" x14ac:dyDescent="0.25">
      <c r="B3593" s="44" t="str">
        <f>_xlfn.CONCAT( VLOOKUP(tbGemLevels[[#This Row],[Name]],tbGems[],MATCH("Prefix",tbGems[#Headers],0),FALSE),".",tbGemLevels[[#This Row],[Level]]," ",tbGemLevels[[#This Row],[Name]])</f>
        <v>6.14.94.5 Cast When Stunned Support</v>
      </c>
      <c r="C3593" s="2" t="s">
        <v>1697</v>
      </c>
      <c r="D3593" s="3">
        <v>5</v>
      </c>
      <c r="E3593" s="3">
        <v>46</v>
      </c>
      <c r="F3593" s="3">
        <v>0</v>
      </c>
      <c r="G3593" s="3">
        <v>33</v>
      </c>
      <c r="H3593" s="3">
        <v>47</v>
      </c>
      <c r="I3593" s="42"/>
      <c r="J3593" s="42"/>
      <c r="K3593" s="3"/>
      <c r="L3593" s="3"/>
      <c r="M3593" s="3"/>
      <c r="N3593" s="3"/>
    </row>
    <row r="3594" spans="2:14" ht="32.1" customHeight="1" x14ac:dyDescent="0.25">
      <c r="B3594" s="44" t="str">
        <f>_xlfn.CONCAT( VLOOKUP(tbGemLevels[[#This Row],[Name]],tbGems[],MATCH("Prefix",tbGems[#Headers],0),FALSE),".",tbGemLevels[[#This Row],[Level]]," ",tbGemLevels[[#This Row],[Name]])</f>
        <v>6.14.94.6 Cast When Stunned Support</v>
      </c>
      <c r="C3594" s="2" t="s">
        <v>1697</v>
      </c>
      <c r="D3594" s="3">
        <v>6</v>
      </c>
      <c r="E3594" s="3">
        <v>48</v>
      </c>
      <c r="F3594" s="3">
        <v>0</v>
      </c>
      <c r="G3594" s="3">
        <v>34</v>
      </c>
      <c r="H3594" s="3">
        <v>49</v>
      </c>
      <c r="I3594" s="42"/>
      <c r="J3594" s="42"/>
      <c r="K3594" s="3"/>
      <c r="L3594" s="3"/>
      <c r="M3594" s="3"/>
      <c r="N3594" s="3"/>
    </row>
    <row r="3595" spans="2:14" ht="32.1" customHeight="1" x14ac:dyDescent="0.25">
      <c r="B3595" s="44" t="str">
        <f>_xlfn.CONCAT( VLOOKUP(tbGemLevels[[#This Row],[Name]],tbGems[],MATCH("Prefix",tbGems[#Headers],0),FALSE),".",tbGemLevels[[#This Row],[Level]]," ",tbGemLevels[[#This Row],[Name]])</f>
        <v>6.14.94.7 Cast When Stunned Support</v>
      </c>
      <c r="C3595" s="2" t="s">
        <v>1697</v>
      </c>
      <c r="D3595" s="3">
        <v>7</v>
      </c>
      <c r="E3595" s="3">
        <v>50</v>
      </c>
      <c r="F3595" s="3">
        <v>0</v>
      </c>
      <c r="G3595" s="3">
        <v>35</v>
      </c>
      <c r="H3595" s="3">
        <v>51</v>
      </c>
      <c r="I3595" s="42"/>
      <c r="J3595" s="42"/>
      <c r="K3595" s="3"/>
      <c r="L3595" s="3"/>
      <c r="M3595" s="3"/>
      <c r="N3595" s="3"/>
    </row>
    <row r="3596" spans="2:14" ht="32.1" customHeight="1" x14ac:dyDescent="0.25">
      <c r="B3596" s="44" t="str">
        <f>_xlfn.CONCAT( VLOOKUP(tbGemLevels[[#This Row],[Name]],tbGems[],MATCH("Prefix",tbGems[#Headers],0),FALSE),".",tbGemLevels[[#This Row],[Level]]," ",tbGemLevels[[#This Row],[Name]])</f>
        <v>6.14.94.8 Cast When Stunned Support</v>
      </c>
      <c r="C3596" s="2" t="s">
        <v>1697</v>
      </c>
      <c r="D3596" s="3">
        <v>8</v>
      </c>
      <c r="E3596" s="3">
        <v>52</v>
      </c>
      <c r="F3596" s="3">
        <v>0</v>
      </c>
      <c r="G3596" s="3">
        <v>37</v>
      </c>
      <c r="H3596" s="3">
        <v>53</v>
      </c>
      <c r="I3596" s="42"/>
      <c r="J3596" s="42"/>
      <c r="K3596" s="3"/>
      <c r="L3596" s="3"/>
      <c r="M3596" s="3"/>
      <c r="N3596" s="3"/>
    </row>
    <row r="3597" spans="2:14" ht="32.1" customHeight="1" x14ac:dyDescent="0.25">
      <c r="B3597" s="44" t="str">
        <f>_xlfn.CONCAT( VLOOKUP(tbGemLevels[[#This Row],[Name]],tbGems[],MATCH("Prefix",tbGems[#Headers],0),FALSE),".",tbGemLevels[[#This Row],[Level]]," ",tbGemLevels[[#This Row],[Name]])</f>
        <v>6.14.94.9 Cast When Stunned Support</v>
      </c>
      <c r="C3597" s="2" t="s">
        <v>1697</v>
      </c>
      <c r="D3597" s="3">
        <v>9</v>
      </c>
      <c r="E3597" s="3">
        <v>54</v>
      </c>
      <c r="F3597" s="3">
        <v>0</v>
      </c>
      <c r="G3597" s="3">
        <v>38</v>
      </c>
      <c r="H3597" s="3">
        <v>55</v>
      </c>
      <c r="I3597" s="42"/>
      <c r="J3597" s="42"/>
      <c r="K3597" s="3"/>
      <c r="L3597" s="3"/>
      <c r="M3597" s="3"/>
      <c r="N3597" s="3"/>
    </row>
    <row r="3598" spans="2:14" ht="32.1" customHeight="1" x14ac:dyDescent="0.25">
      <c r="B3598" s="44" t="str">
        <f>_xlfn.CONCAT( VLOOKUP(tbGemLevels[[#This Row],[Name]],tbGems[],MATCH("Prefix",tbGems[#Headers],0),FALSE),".",tbGemLevels[[#This Row],[Level]]," ",tbGemLevels[[#This Row],[Name]])</f>
        <v>6.14.94.10 Cast When Stunned Support</v>
      </c>
      <c r="C3598" s="2" t="s">
        <v>1697</v>
      </c>
      <c r="D3598" s="3">
        <v>10</v>
      </c>
      <c r="E3598" s="3">
        <v>56</v>
      </c>
      <c r="F3598" s="3">
        <v>0</v>
      </c>
      <c r="G3598" s="3">
        <v>39</v>
      </c>
      <c r="H3598" s="3">
        <v>57</v>
      </c>
      <c r="I3598" s="42"/>
      <c r="J3598" s="42"/>
      <c r="K3598" s="3"/>
      <c r="L3598" s="3"/>
      <c r="M3598" s="3"/>
      <c r="N3598" s="3"/>
    </row>
    <row r="3599" spans="2:14" ht="32.1" customHeight="1" x14ac:dyDescent="0.25">
      <c r="B3599" s="44" t="str">
        <f>_xlfn.CONCAT( VLOOKUP(tbGemLevels[[#This Row],[Name]],tbGems[],MATCH("Prefix",tbGems[#Headers],0),FALSE),".",tbGemLevels[[#This Row],[Level]]," ",tbGemLevels[[#This Row],[Name]])</f>
        <v>6.14.94.11 Cast When Stunned Support</v>
      </c>
      <c r="C3599" s="2" t="s">
        <v>1697</v>
      </c>
      <c r="D3599" s="3">
        <v>11</v>
      </c>
      <c r="E3599" s="3">
        <v>58</v>
      </c>
      <c r="F3599" s="3">
        <v>0</v>
      </c>
      <c r="G3599" s="3">
        <v>41</v>
      </c>
      <c r="H3599" s="3">
        <v>58</v>
      </c>
      <c r="I3599" s="42"/>
      <c r="J3599" s="42"/>
      <c r="K3599" s="3"/>
      <c r="L3599" s="3"/>
      <c r="M3599" s="3"/>
      <c r="N3599" s="3"/>
    </row>
    <row r="3600" spans="2:14" ht="32.1" customHeight="1" x14ac:dyDescent="0.25">
      <c r="B3600" s="44" t="str">
        <f>_xlfn.CONCAT( VLOOKUP(tbGemLevels[[#This Row],[Name]],tbGems[],MATCH("Prefix",tbGems[#Headers],0),FALSE),".",tbGemLevels[[#This Row],[Level]]," ",tbGemLevels[[#This Row],[Name]])</f>
        <v>6.14.94.12 Cast When Stunned Support</v>
      </c>
      <c r="C3600" s="2" t="s">
        <v>1697</v>
      </c>
      <c r="D3600" s="3">
        <v>12</v>
      </c>
      <c r="E3600" s="3">
        <v>60</v>
      </c>
      <c r="F3600" s="3">
        <v>0</v>
      </c>
      <c r="G3600" s="3">
        <v>42</v>
      </c>
      <c r="H3600" s="3">
        <v>60</v>
      </c>
      <c r="I3600" s="42"/>
      <c r="J3600" s="42"/>
      <c r="K3600" s="3"/>
      <c r="L3600" s="3"/>
      <c r="M3600" s="3"/>
      <c r="N3600" s="3"/>
    </row>
    <row r="3601" spans="2:14" ht="32.1" customHeight="1" x14ac:dyDescent="0.25">
      <c r="B3601" s="44" t="str">
        <f>_xlfn.CONCAT( VLOOKUP(tbGemLevels[[#This Row],[Name]],tbGems[],MATCH("Prefix",tbGems[#Headers],0),FALSE),".",tbGemLevels[[#This Row],[Level]]," ",tbGemLevels[[#This Row],[Name]])</f>
        <v>6.14.94.13 Cast When Stunned Support</v>
      </c>
      <c r="C3601" s="2" t="s">
        <v>1697</v>
      </c>
      <c r="D3601" s="3">
        <v>13</v>
      </c>
      <c r="E3601" s="3">
        <v>62</v>
      </c>
      <c r="F3601" s="3">
        <v>0</v>
      </c>
      <c r="G3601" s="3">
        <v>43</v>
      </c>
      <c r="H3601" s="3">
        <v>62</v>
      </c>
      <c r="I3601" s="42"/>
      <c r="J3601" s="42"/>
      <c r="K3601" s="3"/>
      <c r="L3601" s="3"/>
      <c r="M3601" s="3"/>
      <c r="N3601" s="3"/>
    </row>
    <row r="3602" spans="2:14" ht="32.1" customHeight="1" x14ac:dyDescent="0.25">
      <c r="B3602" s="44" t="str">
        <f>_xlfn.CONCAT( VLOOKUP(tbGemLevels[[#This Row],[Name]],tbGems[],MATCH("Prefix",tbGems[#Headers],0),FALSE),".",tbGemLevels[[#This Row],[Level]]," ",tbGemLevels[[#This Row],[Name]])</f>
        <v>6.14.94.14 Cast When Stunned Support</v>
      </c>
      <c r="C3602" s="2" t="s">
        <v>1697</v>
      </c>
      <c r="D3602" s="3">
        <v>14</v>
      </c>
      <c r="E3602" s="3">
        <v>64</v>
      </c>
      <c r="F3602" s="3">
        <v>0</v>
      </c>
      <c r="G3602" s="3">
        <v>44</v>
      </c>
      <c r="H3602" s="3">
        <v>64</v>
      </c>
      <c r="I3602" s="42"/>
      <c r="J3602" s="42"/>
      <c r="K3602" s="3"/>
      <c r="L3602" s="3"/>
      <c r="M3602" s="3"/>
      <c r="N3602" s="3"/>
    </row>
    <row r="3603" spans="2:14" ht="32.1" customHeight="1" x14ac:dyDescent="0.25">
      <c r="B3603" s="44" t="str">
        <f>_xlfn.CONCAT( VLOOKUP(tbGemLevels[[#This Row],[Name]],tbGems[],MATCH("Prefix",tbGems[#Headers],0),FALSE),".",tbGemLevels[[#This Row],[Level]]," ",tbGemLevels[[#This Row],[Name]])</f>
        <v>6.14.94.15 Cast When Stunned Support</v>
      </c>
      <c r="C3603" s="2" t="s">
        <v>1697</v>
      </c>
      <c r="D3603" s="3">
        <v>15</v>
      </c>
      <c r="E3603" s="3">
        <v>65</v>
      </c>
      <c r="F3603" s="3">
        <v>0</v>
      </c>
      <c r="G3603" s="3">
        <v>45</v>
      </c>
      <c r="H3603" s="3">
        <v>65</v>
      </c>
      <c r="I3603" s="42"/>
      <c r="J3603" s="42"/>
      <c r="K3603" s="3"/>
      <c r="L3603" s="3"/>
      <c r="M3603" s="3"/>
      <c r="N3603" s="3"/>
    </row>
    <row r="3604" spans="2:14" ht="32.1" customHeight="1" x14ac:dyDescent="0.25">
      <c r="B3604" s="44" t="str">
        <f>_xlfn.CONCAT( VLOOKUP(tbGemLevels[[#This Row],[Name]],tbGems[],MATCH("Prefix",tbGems[#Headers],0),FALSE),".",tbGemLevels[[#This Row],[Level]]," ",tbGemLevels[[#This Row],[Name]])</f>
        <v>6.14.94.16 Cast When Stunned Support</v>
      </c>
      <c r="C3604" s="2" t="s">
        <v>1697</v>
      </c>
      <c r="D3604" s="3">
        <v>16</v>
      </c>
      <c r="E3604" s="3">
        <v>66</v>
      </c>
      <c r="F3604" s="3">
        <v>0</v>
      </c>
      <c r="G3604" s="3">
        <v>46</v>
      </c>
      <c r="H3604" s="3">
        <v>66</v>
      </c>
      <c r="I3604" s="42"/>
      <c r="J3604" s="42"/>
      <c r="K3604" s="3"/>
      <c r="L3604" s="3"/>
      <c r="M3604" s="3"/>
      <c r="N3604" s="3"/>
    </row>
    <row r="3605" spans="2:14" ht="32.1" customHeight="1" x14ac:dyDescent="0.25">
      <c r="B3605" s="44" t="str">
        <f>_xlfn.CONCAT( VLOOKUP(tbGemLevels[[#This Row],[Name]],tbGems[],MATCH("Prefix",tbGems[#Headers],0),FALSE),".",tbGemLevels[[#This Row],[Level]]," ",tbGemLevels[[#This Row],[Name]])</f>
        <v>6.14.94.17 Cast When Stunned Support</v>
      </c>
      <c r="C3605" s="2" t="s">
        <v>1697</v>
      </c>
      <c r="D3605" s="3">
        <v>17</v>
      </c>
      <c r="E3605" s="3">
        <v>67</v>
      </c>
      <c r="F3605" s="3">
        <v>0</v>
      </c>
      <c r="G3605" s="3">
        <v>46</v>
      </c>
      <c r="H3605" s="3">
        <v>67</v>
      </c>
      <c r="I3605" s="42"/>
      <c r="J3605" s="42"/>
      <c r="K3605" s="3"/>
      <c r="L3605" s="3"/>
      <c r="M3605" s="3"/>
      <c r="N3605" s="3"/>
    </row>
    <row r="3606" spans="2:14" ht="32.1" customHeight="1" x14ac:dyDescent="0.25">
      <c r="B3606" s="44" t="str">
        <f>_xlfn.CONCAT( VLOOKUP(tbGemLevels[[#This Row],[Name]],tbGems[],MATCH("Prefix",tbGems[#Headers],0),FALSE),".",tbGemLevels[[#This Row],[Level]]," ",tbGemLevels[[#This Row],[Name]])</f>
        <v>6.14.94.18 Cast When Stunned Support</v>
      </c>
      <c r="C3606" s="2" t="s">
        <v>1697</v>
      </c>
      <c r="D3606" s="3">
        <v>18</v>
      </c>
      <c r="E3606" s="3">
        <v>68</v>
      </c>
      <c r="F3606" s="3">
        <v>0</v>
      </c>
      <c r="G3606" s="3">
        <v>47</v>
      </c>
      <c r="H3606" s="3">
        <v>68</v>
      </c>
      <c r="I3606" s="42"/>
      <c r="J3606" s="42"/>
      <c r="K3606" s="3"/>
      <c r="L3606" s="3"/>
      <c r="M3606" s="3"/>
      <c r="N3606" s="3"/>
    </row>
    <row r="3607" spans="2:14" ht="32.1" customHeight="1" x14ac:dyDescent="0.25">
      <c r="B3607" s="44" t="str">
        <f>_xlfn.CONCAT( VLOOKUP(tbGemLevels[[#This Row],[Name]],tbGems[],MATCH("Prefix",tbGems[#Headers],0),FALSE),".",tbGemLevels[[#This Row],[Level]]," ",tbGemLevels[[#This Row],[Name]])</f>
        <v>6.14.94.19 Cast When Stunned Support</v>
      </c>
      <c r="C3607" s="2" t="s">
        <v>1697</v>
      </c>
      <c r="D3607" s="3">
        <v>19</v>
      </c>
      <c r="E3607" s="3">
        <v>69</v>
      </c>
      <c r="F3607" s="3">
        <v>0</v>
      </c>
      <c r="G3607" s="3">
        <v>48</v>
      </c>
      <c r="H3607" s="3">
        <v>69</v>
      </c>
      <c r="I3607" s="42"/>
      <c r="J3607" s="42"/>
      <c r="K3607" s="3"/>
      <c r="L3607" s="3"/>
      <c r="M3607" s="3"/>
      <c r="N3607" s="3"/>
    </row>
    <row r="3608" spans="2:14" ht="32.1" customHeight="1" x14ac:dyDescent="0.25">
      <c r="B3608" s="44" t="str">
        <f>_xlfn.CONCAT( VLOOKUP(tbGemLevels[[#This Row],[Name]],tbGems[],MATCH("Prefix",tbGems[#Headers],0),FALSE),".",tbGemLevels[[#This Row],[Level]]," ",tbGemLevels[[#This Row],[Name]])</f>
        <v>6.14.94.20 Cast When Stunned Support</v>
      </c>
      <c r="C3608" s="2" t="s">
        <v>1697</v>
      </c>
      <c r="D3608" s="3">
        <v>20</v>
      </c>
      <c r="E3608" s="3">
        <v>70</v>
      </c>
      <c r="F3608" s="3">
        <v>0</v>
      </c>
      <c r="G3608" s="3">
        <v>48</v>
      </c>
      <c r="H3608" s="3">
        <v>70</v>
      </c>
      <c r="I3608" s="42"/>
      <c r="J3608" s="42"/>
      <c r="K3608" s="3"/>
      <c r="L3608" s="3"/>
      <c r="M3608" s="3"/>
      <c r="N3608" s="3"/>
    </row>
    <row r="3609" spans="2:14" ht="32.1" customHeight="1" x14ac:dyDescent="0.25">
      <c r="B3609" s="44" t="str">
        <f>_xlfn.CONCAT( VLOOKUP(tbGemLevels[[#This Row],[Name]],tbGems[],MATCH("Prefix",tbGems[#Headers],0),FALSE),".",tbGemLevels[[#This Row],[Level]]," ",tbGemLevels[[#This Row],[Name]])</f>
        <v>6.14.94.21 Cast When Stunned Support</v>
      </c>
      <c r="C3609" s="2" t="s">
        <v>1697</v>
      </c>
      <c r="D3609" s="3">
        <v>21</v>
      </c>
      <c r="E3609" s="3">
        <v>72</v>
      </c>
      <c r="F3609" s="3">
        <v>0</v>
      </c>
      <c r="G3609" s="3">
        <v>50</v>
      </c>
      <c r="H3609" s="3">
        <v>72</v>
      </c>
      <c r="J3609" s="4"/>
      <c r="K3609" s="3"/>
      <c r="L3609" s="3"/>
      <c r="M3609" s="3"/>
      <c r="N3609" s="3"/>
    </row>
    <row r="3610" spans="2:14" ht="32.1" customHeight="1" x14ac:dyDescent="0.25">
      <c r="B3610" s="44" t="str">
        <f>_xlfn.CONCAT( VLOOKUP(tbGemLevels[[#This Row],[Name]],tbGems[],MATCH("Prefix",tbGems[#Headers],0),FALSE),".",tbGemLevels[[#This Row],[Level]]," ",tbGemLevels[[#This Row],[Name]])</f>
        <v>6.14.94.22 Cast When Stunned Support</v>
      </c>
      <c r="C3610" s="2" t="s">
        <v>1697</v>
      </c>
      <c r="D3610" s="3">
        <v>22</v>
      </c>
      <c r="E3610" s="3">
        <v>74</v>
      </c>
      <c r="F3610" s="3">
        <v>0</v>
      </c>
      <c r="G3610" s="3" t="s">
        <v>269</v>
      </c>
      <c r="H3610" s="3" t="s">
        <v>269</v>
      </c>
      <c r="J3610" s="4"/>
      <c r="K3610" s="3"/>
      <c r="L3610" s="3"/>
      <c r="M3610" s="3"/>
      <c r="N3610" s="3"/>
    </row>
    <row r="3611" spans="2:14" ht="32.1" customHeight="1" x14ac:dyDescent="0.25">
      <c r="B3611" s="44" t="str">
        <f>_xlfn.CONCAT( VLOOKUP(tbGemLevels[[#This Row],[Name]],tbGems[],MATCH("Prefix",tbGems[#Headers],0),FALSE),".",tbGemLevels[[#This Row],[Level]]," ",tbGemLevels[[#This Row],[Name]])</f>
        <v>6.14.94.23 Cast When Stunned Support</v>
      </c>
      <c r="C3611" s="2" t="s">
        <v>1697</v>
      </c>
      <c r="D3611" s="3">
        <v>23</v>
      </c>
      <c r="E3611" s="3">
        <v>76</v>
      </c>
      <c r="F3611" s="3">
        <v>0</v>
      </c>
      <c r="G3611" s="3" t="s">
        <v>269</v>
      </c>
      <c r="H3611" s="3" t="s">
        <v>269</v>
      </c>
      <c r="J3611" s="4"/>
      <c r="K3611" s="3"/>
      <c r="L3611" s="3"/>
      <c r="M3611" s="3"/>
      <c r="N3611" s="3"/>
    </row>
    <row r="3612" spans="2:14" ht="32.1" customHeight="1" x14ac:dyDescent="0.25">
      <c r="B3612" s="44" t="str">
        <f>_xlfn.CONCAT( VLOOKUP(tbGemLevels[[#This Row],[Name]],tbGems[],MATCH("Prefix",tbGems[#Headers],0),FALSE),".",tbGemLevels[[#This Row],[Level]]," ",tbGemLevels[[#This Row],[Name]])</f>
        <v>6.14.94.24 Cast When Stunned Support</v>
      </c>
      <c r="C3612" s="2" t="s">
        <v>1697</v>
      </c>
      <c r="D3612" s="3">
        <v>24</v>
      </c>
      <c r="E3612" s="3">
        <v>78</v>
      </c>
      <c r="F3612" s="3">
        <v>0</v>
      </c>
      <c r="G3612" s="3" t="s">
        <v>269</v>
      </c>
      <c r="H3612" s="3" t="s">
        <v>269</v>
      </c>
      <c r="J3612" s="4"/>
      <c r="K3612" s="3"/>
      <c r="L3612" s="3"/>
      <c r="M3612" s="3"/>
      <c r="N3612" s="3"/>
    </row>
    <row r="3613" spans="2:14" ht="32.1" customHeight="1" x14ac:dyDescent="0.25">
      <c r="B3613" s="44" t="str">
        <f>_xlfn.CONCAT( VLOOKUP(tbGemLevels[[#This Row],[Name]],tbGems[],MATCH("Prefix",tbGems[#Headers],0),FALSE),".",tbGemLevels[[#This Row],[Level]]," ",tbGemLevels[[#This Row],[Name]])</f>
        <v>6.14.94.25 Cast When Stunned Support</v>
      </c>
      <c r="C3613" s="2" t="s">
        <v>1697</v>
      </c>
      <c r="D3613" s="3">
        <v>25</v>
      </c>
      <c r="E3613" s="3">
        <v>80</v>
      </c>
      <c r="F3613" s="3">
        <v>0</v>
      </c>
      <c r="G3613" s="3" t="s">
        <v>269</v>
      </c>
      <c r="H3613" s="3" t="s">
        <v>269</v>
      </c>
      <c r="J3613" s="4"/>
      <c r="K3613" s="3"/>
      <c r="L3613" s="3"/>
      <c r="M3613" s="3"/>
      <c r="N3613" s="3"/>
    </row>
    <row r="3614" spans="2:14" ht="32.1" customHeight="1" x14ac:dyDescent="0.25">
      <c r="B3614" s="44" t="str">
        <f>_xlfn.CONCAT( VLOOKUP(tbGemLevels[[#This Row],[Name]],tbGems[],MATCH("Prefix",tbGems[#Headers],0),FALSE),".",tbGemLevels[[#This Row],[Level]]," ",tbGemLevels[[#This Row],[Name]])</f>
        <v>6.14.94.26 Cast When Stunned Support</v>
      </c>
      <c r="C3614" s="2" t="s">
        <v>1697</v>
      </c>
      <c r="D3614" s="3">
        <v>26</v>
      </c>
      <c r="E3614" s="3">
        <v>82</v>
      </c>
      <c r="F3614" s="3">
        <v>0</v>
      </c>
      <c r="G3614" s="3" t="s">
        <v>269</v>
      </c>
      <c r="H3614" s="3" t="s">
        <v>269</v>
      </c>
      <c r="J3614" s="4"/>
      <c r="K3614" s="3"/>
      <c r="L3614" s="3"/>
      <c r="M3614" s="3"/>
      <c r="N3614" s="3"/>
    </row>
    <row r="3615" spans="2:14" ht="32.1" customHeight="1" x14ac:dyDescent="0.25">
      <c r="B3615" s="44" t="str">
        <f>_xlfn.CONCAT( VLOOKUP(tbGemLevels[[#This Row],[Name]],tbGems[],MATCH("Prefix",tbGems[#Headers],0),FALSE),".",tbGemLevels[[#This Row],[Level]]," ",tbGemLevels[[#This Row],[Name]])</f>
        <v>6.14.94.27 Cast When Stunned Support</v>
      </c>
      <c r="C3615" s="2" t="s">
        <v>1697</v>
      </c>
      <c r="D3615" s="3">
        <v>27</v>
      </c>
      <c r="E3615" s="3">
        <v>84</v>
      </c>
      <c r="F3615" s="3">
        <v>0</v>
      </c>
      <c r="G3615" s="3" t="s">
        <v>269</v>
      </c>
      <c r="H3615" s="3" t="s">
        <v>269</v>
      </c>
      <c r="J3615" s="4"/>
      <c r="K3615" s="3"/>
      <c r="L3615" s="3"/>
      <c r="M3615" s="3"/>
      <c r="N3615" s="3"/>
    </row>
    <row r="3616" spans="2:14" ht="32.1" customHeight="1" x14ac:dyDescent="0.25">
      <c r="B3616" s="44" t="str">
        <f>_xlfn.CONCAT( VLOOKUP(tbGemLevels[[#This Row],[Name]],tbGems[],MATCH("Prefix",tbGems[#Headers],0),FALSE),".",tbGemLevels[[#This Row],[Level]]," ",tbGemLevels[[#This Row],[Name]])</f>
        <v>6.14.94.28 Cast When Stunned Support</v>
      </c>
      <c r="C3616" s="2" t="s">
        <v>1697</v>
      </c>
      <c r="D3616" s="3">
        <v>28</v>
      </c>
      <c r="E3616" s="3">
        <v>86</v>
      </c>
      <c r="F3616" s="3">
        <v>0</v>
      </c>
      <c r="G3616" s="3" t="s">
        <v>269</v>
      </c>
      <c r="H3616" s="3" t="s">
        <v>269</v>
      </c>
      <c r="J3616" s="4"/>
      <c r="K3616" s="3"/>
      <c r="L3616" s="3"/>
      <c r="M3616" s="3"/>
      <c r="N3616" s="3"/>
    </row>
    <row r="3617" spans="2:14" ht="32.1" customHeight="1" x14ac:dyDescent="0.25">
      <c r="B3617" s="44" t="str">
        <f>_xlfn.CONCAT( VLOOKUP(tbGemLevels[[#This Row],[Name]],tbGems[],MATCH("Prefix",tbGems[#Headers],0),FALSE),".",tbGemLevels[[#This Row],[Level]]," ",tbGemLevels[[#This Row],[Name]])</f>
        <v>6.14.94.29 Cast When Stunned Support</v>
      </c>
      <c r="C3617" s="2" t="s">
        <v>1697</v>
      </c>
      <c r="D3617" s="3">
        <v>29</v>
      </c>
      <c r="E3617" s="3">
        <v>88</v>
      </c>
      <c r="F3617" s="3">
        <v>0</v>
      </c>
      <c r="G3617" s="3" t="s">
        <v>269</v>
      </c>
      <c r="H3617" s="3" t="s">
        <v>269</v>
      </c>
      <c r="J3617" s="4"/>
      <c r="K3617" s="3"/>
      <c r="L3617" s="3"/>
      <c r="M3617" s="3"/>
      <c r="N3617" s="3"/>
    </row>
    <row r="3618" spans="2:14" ht="32.1" customHeight="1" x14ac:dyDescent="0.25">
      <c r="B3618" s="44" t="str">
        <f>_xlfn.CONCAT( VLOOKUP(tbGemLevels[[#This Row],[Name]],tbGems[],MATCH("Prefix",tbGems[#Headers],0),FALSE),".",tbGemLevels[[#This Row],[Level]]," ",tbGemLevels[[#This Row],[Name]])</f>
        <v>6.14.94.30 Cast When Stunned Support</v>
      </c>
      <c r="C3618" s="2" t="s">
        <v>1697</v>
      </c>
      <c r="D3618" s="3">
        <v>30</v>
      </c>
      <c r="E3618" s="3">
        <v>90</v>
      </c>
      <c r="F3618" s="3">
        <v>0</v>
      </c>
      <c r="G3618" s="3" t="s">
        <v>269</v>
      </c>
      <c r="H3618" s="3" t="s">
        <v>269</v>
      </c>
      <c r="J3618" s="4"/>
      <c r="K3618" s="3"/>
      <c r="L3618" s="3"/>
      <c r="M3618" s="3"/>
      <c r="N3618" s="3"/>
    </row>
    <row r="3619" spans="2:14" ht="32.1" customHeight="1" x14ac:dyDescent="0.25">
      <c r="B3619" s="44" t="str">
        <f>_xlfn.CONCAT( VLOOKUP(tbGemLevels[[#This Row],[Name]],tbGems[],MATCH("Prefix",tbGems[#Headers],0),FALSE),".",tbGemLevels[[#This Row],[Level]]," ",tbGemLevels[[#This Row],[Name]])</f>
        <v>6.14.94.31 Cast When Stunned Support</v>
      </c>
      <c r="C3619" s="2" t="s">
        <v>1697</v>
      </c>
      <c r="D3619" s="3">
        <v>31</v>
      </c>
      <c r="E3619" s="3">
        <v>91</v>
      </c>
      <c r="F3619" s="3">
        <v>0</v>
      </c>
      <c r="G3619" s="3" t="s">
        <v>269</v>
      </c>
      <c r="H3619" s="3" t="s">
        <v>269</v>
      </c>
      <c r="J3619" s="4"/>
      <c r="K3619" s="3"/>
      <c r="L3619" s="3"/>
      <c r="M3619" s="3"/>
      <c r="N3619" s="3"/>
    </row>
    <row r="3620" spans="2:14" ht="32.1" customHeight="1" x14ac:dyDescent="0.25">
      <c r="B3620" s="44" t="str">
        <f>_xlfn.CONCAT( VLOOKUP(tbGemLevels[[#This Row],[Name]],tbGems[],MATCH("Prefix",tbGems[#Headers],0),FALSE),".",tbGemLevels[[#This Row],[Level]]," ",tbGemLevels[[#This Row],[Name]])</f>
        <v>6.14.94.32 Cast When Stunned Support</v>
      </c>
      <c r="C3620" s="2" t="s">
        <v>1697</v>
      </c>
      <c r="D3620" s="3">
        <v>32</v>
      </c>
      <c r="E3620" s="3">
        <v>92</v>
      </c>
      <c r="F3620" s="3">
        <v>0</v>
      </c>
      <c r="G3620" s="3" t="s">
        <v>269</v>
      </c>
      <c r="H3620" s="3" t="s">
        <v>269</v>
      </c>
      <c r="J3620" s="4"/>
      <c r="K3620" s="3"/>
      <c r="L3620" s="3"/>
      <c r="M3620" s="3"/>
      <c r="N3620" s="3"/>
    </row>
    <row r="3621" spans="2:14" ht="32.1" customHeight="1" x14ac:dyDescent="0.25">
      <c r="B3621" s="44" t="str">
        <f>_xlfn.CONCAT( VLOOKUP(tbGemLevels[[#This Row],[Name]],tbGems[],MATCH("Prefix",tbGems[#Headers],0),FALSE),".",tbGemLevels[[#This Row],[Level]]," ",tbGemLevels[[#This Row],[Name]])</f>
        <v>6.14.94.33 Cast When Stunned Support</v>
      </c>
      <c r="C3621" s="2" t="s">
        <v>1697</v>
      </c>
      <c r="D3621" s="3">
        <v>33</v>
      </c>
      <c r="E3621" s="3">
        <v>93</v>
      </c>
      <c r="F3621" s="3">
        <v>0</v>
      </c>
      <c r="G3621" s="3" t="s">
        <v>269</v>
      </c>
      <c r="H3621" s="3" t="s">
        <v>269</v>
      </c>
      <c r="J3621" s="4"/>
      <c r="K3621" s="3"/>
      <c r="L3621" s="3"/>
      <c r="M3621" s="3"/>
      <c r="N3621" s="3"/>
    </row>
    <row r="3622" spans="2:14" ht="32.1" customHeight="1" x14ac:dyDescent="0.25">
      <c r="B3622" s="44" t="str">
        <f>_xlfn.CONCAT( VLOOKUP(tbGemLevels[[#This Row],[Name]],tbGems[],MATCH("Prefix",tbGems[#Headers],0),FALSE),".",tbGemLevels[[#This Row],[Level]]," ",tbGemLevels[[#This Row],[Name]])</f>
        <v>6.14.94.34 Cast When Stunned Support</v>
      </c>
      <c r="C3622" s="2" t="s">
        <v>1697</v>
      </c>
      <c r="D3622" s="3">
        <v>34</v>
      </c>
      <c r="E3622" s="3">
        <v>94</v>
      </c>
      <c r="F3622" s="3">
        <v>0</v>
      </c>
      <c r="G3622" s="3" t="s">
        <v>269</v>
      </c>
      <c r="H3622" s="3" t="s">
        <v>269</v>
      </c>
      <c r="J3622" s="4"/>
      <c r="K3622" s="3"/>
      <c r="L3622" s="3"/>
      <c r="M3622" s="3"/>
      <c r="N3622" s="3"/>
    </row>
    <row r="3623" spans="2:14" ht="32.1" customHeight="1" x14ac:dyDescent="0.25">
      <c r="B3623" s="44" t="str">
        <f>_xlfn.CONCAT( VLOOKUP(tbGemLevels[[#This Row],[Name]],tbGems[],MATCH("Prefix",tbGems[#Headers],0),FALSE),".",tbGemLevels[[#This Row],[Level]]," ",tbGemLevels[[#This Row],[Name]])</f>
        <v>6.14.94.35 Cast When Stunned Support</v>
      </c>
      <c r="C3623" s="2" t="s">
        <v>1697</v>
      </c>
      <c r="D3623" s="3">
        <v>35</v>
      </c>
      <c r="E3623" s="3">
        <v>95</v>
      </c>
      <c r="F3623" s="3">
        <v>0</v>
      </c>
      <c r="G3623" s="3" t="s">
        <v>269</v>
      </c>
      <c r="H3623" s="3" t="s">
        <v>269</v>
      </c>
      <c r="J3623" s="4"/>
      <c r="K3623" s="3"/>
      <c r="L3623" s="3"/>
      <c r="M3623" s="3"/>
      <c r="N3623" s="3"/>
    </row>
    <row r="3624" spans="2:14" ht="32.1" customHeight="1" x14ac:dyDescent="0.25">
      <c r="B3624" s="44" t="str">
        <f>_xlfn.CONCAT( VLOOKUP(tbGemLevels[[#This Row],[Name]],tbGems[],MATCH("Prefix",tbGems[#Headers],0),FALSE),".",tbGemLevels[[#This Row],[Level]]," ",tbGemLevels[[#This Row],[Name]])</f>
        <v>6.14.94.36 Cast When Stunned Support</v>
      </c>
      <c r="C3624" s="2" t="s">
        <v>1697</v>
      </c>
      <c r="D3624" s="3">
        <v>36</v>
      </c>
      <c r="E3624" s="3">
        <v>96</v>
      </c>
      <c r="F3624" s="3">
        <v>0</v>
      </c>
      <c r="G3624" s="3" t="s">
        <v>269</v>
      </c>
      <c r="H3624" s="3" t="s">
        <v>269</v>
      </c>
      <c r="J3624" s="4"/>
      <c r="K3624" s="3"/>
      <c r="L3624" s="3"/>
      <c r="M3624" s="3"/>
      <c r="N3624" s="3"/>
    </row>
    <row r="3625" spans="2:14" ht="32.1" customHeight="1" x14ac:dyDescent="0.25">
      <c r="B3625" s="44" t="str">
        <f>_xlfn.CONCAT( VLOOKUP(tbGemLevels[[#This Row],[Name]],tbGems[],MATCH("Prefix",tbGems[#Headers],0),FALSE),".",tbGemLevels[[#This Row],[Level]]," ",tbGemLevels[[#This Row],[Name]])</f>
        <v>6.14.94.37 Cast When Stunned Support</v>
      </c>
      <c r="C3625" s="2" t="s">
        <v>1697</v>
      </c>
      <c r="D3625" s="3">
        <v>37</v>
      </c>
      <c r="E3625" s="3">
        <v>97</v>
      </c>
      <c r="F3625" s="3">
        <v>0</v>
      </c>
      <c r="G3625" s="3" t="s">
        <v>269</v>
      </c>
      <c r="H3625" s="3" t="s">
        <v>269</v>
      </c>
      <c r="J3625" s="4"/>
      <c r="K3625" s="3"/>
      <c r="L3625" s="3"/>
      <c r="M3625" s="3"/>
      <c r="N3625" s="3"/>
    </row>
    <row r="3626" spans="2:14" ht="32.1" customHeight="1" x14ac:dyDescent="0.25">
      <c r="B3626" s="44" t="str">
        <f>_xlfn.CONCAT( VLOOKUP(tbGemLevels[[#This Row],[Name]],tbGems[],MATCH("Prefix",tbGems[#Headers],0),FALSE),".",tbGemLevels[[#This Row],[Level]]," ",tbGemLevels[[#This Row],[Name]])</f>
        <v>6.14.94.38 Cast When Stunned Support</v>
      </c>
      <c r="C3626" s="2" t="s">
        <v>1697</v>
      </c>
      <c r="D3626" s="3">
        <v>38</v>
      </c>
      <c r="E3626" s="3">
        <v>98</v>
      </c>
      <c r="F3626" s="3">
        <v>0</v>
      </c>
      <c r="G3626" s="3" t="s">
        <v>269</v>
      </c>
      <c r="H3626" s="3" t="s">
        <v>269</v>
      </c>
      <c r="J3626" s="4"/>
      <c r="K3626" s="3"/>
      <c r="L3626" s="3"/>
      <c r="M3626" s="3"/>
      <c r="N3626" s="3"/>
    </row>
    <row r="3627" spans="2:14" ht="32.1" customHeight="1" x14ac:dyDescent="0.25">
      <c r="B3627" s="44" t="str">
        <f>_xlfn.CONCAT( VLOOKUP(tbGemLevels[[#This Row],[Name]],tbGems[],MATCH("Prefix",tbGems[#Headers],0),FALSE),".",tbGemLevels[[#This Row],[Level]]," ",tbGemLevels[[#This Row],[Name]])</f>
        <v>6.14.94.39 Cast When Stunned Support</v>
      </c>
      <c r="C3627" s="2" t="s">
        <v>1697</v>
      </c>
      <c r="D3627" s="3">
        <v>39</v>
      </c>
      <c r="E3627" s="3">
        <v>99</v>
      </c>
      <c r="F3627" s="3">
        <v>0</v>
      </c>
      <c r="G3627" s="3" t="s">
        <v>269</v>
      </c>
      <c r="H3627" s="3" t="s">
        <v>269</v>
      </c>
      <c r="J3627" s="4"/>
      <c r="K3627" s="3"/>
      <c r="L3627" s="3"/>
      <c r="M3627" s="3"/>
      <c r="N3627" s="3"/>
    </row>
    <row r="3628" spans="2:14" ht="32.1" customHeight="1" x14ac:dyDescent="0.25">
      <c r="B3628" s="44" t="str">
        <f>_xlfn.CONCAT( VLOOKUP(tbGemLevels[[#This Row],[Name]],tbGems[],MATCH("Prefix",tbGems[#Headers],0),FALSE),".",tbGemLevels[[#This Row],[Level]]," ",tbGemLevels[[#This Row],[Name]])</f>
        <v>6.14.94.40 Cast When Stunned Support</v>
      </c>
      <c r="C3628" s="2" t="s">
        <v>1697</v>
      </c>
      <c r="D3628" s="3">
        <v>40</v>
      </c>
      <c r="E3628" s="3">
        <v>100</v>
      </c>
      <c r="F3628" s="3">
        <v>0</v>
      </c>
      <c r="G3628" s="3" t="s">
        <v>269</v>
      </c>
      <c r="H3628" s="3" t="s">
        <v>269</v>
      </c>
      <c r="J3628" s="4"/>
      <c r="K3628" s="3"/>
      <c r="L3628" s="3"/>
      <c r="M3628" s="3"/>
      <c r="N3628" s="3"/>
    </row>
    <row r="3629" spans="2:14" ht="32.1" customHeight="1" x14ac:dyDescent="0.25">
      <c r="B3629" s="44" t="str">
        <f>_xlfn.CONCAT( VLOOKUP(tbGemLevels[[#This Row],[Name]],tbGems[],MATCH("Prefix",tbGems[#Headers],0),FALSE),".",tbGemLevels[[#This Row],[Level]]," ",tbGemLevels[[#This Row],[Name]])</f>
        <v>6.14.18.1 Archmage Support</v>
      </c>
      <c r="C3629" s="2" t="s">
        <v>1035</v>
      </c>
      <c r="D3629" s="3">
        <v>1</v>
      </c>
      <c r="E3629" s="3">
        <v>31</v>
      </c>
      <c r="F3629" s="3">
        <v>0</v>
      </c>
      <c r="G3629" s="3">
        <v>0</v>
      </c>
      <c r="H3629" s="3">
        <v>52</v>
      </c>
      <c r="J3629" s="4"/>
      <c r="K3629" s="3"/>
      <c r="L3629" s="3"/>
      <c r="M3629" s="3"/>
      <c r="N3629" s="3"/>
    </row>
    <row r="3630" spans="2:14" ht="32.1" customHeight="1" x14ac:dyDescent="0.25">
      <c r="B3630" s="44" t="str">
        <f>_xlfn.CONCAT( VLOOKUP(tbGemLevels[[#This Row],[Name]],tbGems[],MATCH("Prefix",tbGems[#Headers],0),FALSE),".",tbGemLevels[[#This Row],[Level]]," ",tbGemLevels[[#This Row],[Name]])</f>
        <v>6.14.18.2 Archmage Support</v>
      </c>
      <c r="C3630" s="2" t="s">
        <v>1035</v>
      </c>
      <c r="D3630" s="3">
        <v>2</v>
      </c>
      <c r="E3630" s="3">
        <v>34</v>
      </c>
      <c r="F3630" s="3">
        <v>0</v>
      </c>
      <c r="G3630" s="3">
        <v>0</v>
      </c>
      <c r="H3630" s="3">
        <v>57</v>
      </c>
      <c r="I3630" s="42"/>
      <c r="J3630" s="42"/>
      <c r="K3630" s="3"/>
      <c r="L3630" s="3"/>
      <c r="M3630" s="3"/>
      <c r="N3630" s="3"/>
    </row>
    <row r="3631" spans="2:14" ht="32.1" customHeight="1" x14ac:dyDescent="0.25">
      <c r="B3631" s="44" t="str">
        <f>_xlfn.CONCAT( VLOOKUP(tbGemLevels[[#This Row],[Name]],tbGems[],MATCH("Prefix",tbGems[#Headers],0),FALSE),".",tbGemLevels[[#This Row],[Level]]," ",tbGemLevels[[#This Row],[Name]])</f>
        <v>6.14.18.3 Archmage Support</v>
      </c>
      <c r="C3631" s="2" t="s">
        <v>1035</v>
      </c>
      <c r="D3631" s="3">
        <v>3</v>
      </c>
      <c r="E3631" s="3">
        <v>36</v>
      </c>
      <c r="F3631" s="3">
        <v>0</v>
      </c>
      <c r="G3631" s="3">
        <v>0</v>
      </c>
      <c r="H3631" s="3">
        <v>60</v>
      </c>
      <c r="I3631" s="42"/>
      <c r="J3631" s="42"/>
      <c r="K3631" s="3"/>
      <c r="L3631" s="3"/>
      <c r="M3631" s="3"/>
      <c r="N3631" s="3"/>
    </row>
    <row r="3632" spans="2:14" ht="32.1" customHeight="1" x14ac:dyDescent="0.25">
      <c r="B3632" s="44" t="str">
        <f>_xlfn.CONCAT( VLOOKUP(tbGemLevels[[#This Row],[Name]],tbGems[],MATCH("Prefix",tbGems[#Headers],0),FALSE),".",tbGemLevels[[#This Row],[Level]]," ",tbGemLevels[[#This Row],[Name]])</f>
        <v>6.14.18.4 Archmage Support</v>
      </c>
      <c r="C3632" s="2" t="s">
        <v>1035</v>
      </c>
      <c r="D3632" s="3">
        <v>4</v>
      </c>
      <c r="E3632" s="3">
        <v>38</v>
      </c>
      <c r="F3632" s="3">
        <v>0</v>
      </c>
      <c r="G3632" s="3">
        <v>0</v>
      </c>
      <c r="H3632" s="3">
        <v>63</v>
      </c>
      <c r="I3632" s="42"/>
      <c r="J3632" s="42"/>
      <c r="K3632" s="3"/>
      <c r="L3632" s="3"/>
      <c r="M3632" s="3"/>
      <c r="N3632" s="3"/>
    </row>
    <row r="3633" spans="2:14" ht="32.1" customHeight="1" x14ac:dyDescent="0.25">
      <c r="B3633" s="44" t="str">
        <f>_xlfn.CONCAT( VLOOKUP(tbGemLevels[[#This Row],[Name]],tbGems[],MATCH("Prefix",tbGems[#Headers],0),FALSE),".",tbGemLevels[[#This Row],[Level]]," ",tbGemLevels[[#This Row],[Name]])</f>
        <v>6.14.18.5 Archmage Support</v>
      </c>
      <c r="C3633" s="2" t="s">
        <v>1035</v>
      </c>
      <c r="D3633" s="3">
        <v>5</v>
      </c>
      <c r="E3633" s="3">
        <v>40</v>
      </c>
      <c r="F3633" s="3">
        <v>0</v>
      </c>
      <c r="G3633" s="3">
        <v>0</v>
      </c>
      <c r="H3633" s="3">
        <v>66</v>
      </c>
      <c r="I3633" s="42"/>
      <c r="J3633" s="42"/>
      <c r="K3633" s="3"/>
      <c r="L3633" s="3"/>
      <c r="M3633" s="3"/>
      <c r="N3633" s="3"/>
    </row>
    <row r="3634" spans="2:14" ht="32.1" customHeight="1" x14ac:dyDescent="0.25">
      <c r="B3634" s="44" t="str">
        <f>_xlfn.CONCAT( VLOOKUP(tbGemLevels[[#This Row],[Name]],tbGems[],MATCH("Prefix",tbGems[#Headers],0),FALSE),".",tbGemLevels[[#This Row],[Level]]," ",tbGemLevels[[#This Row],[Name]])</f>
        <v>6.14.18.6 Archmage Support</v>
      </c>
      <c r="C3634" s="2" t="s">
        <v>1035</v>
      </c>
      <c r="D3634" s="3">
        <v>6</v>
      </c>
      <c r="E3634" s="3">
        <v>42</v>
      </c>
      <c r="F3634" s="3">
        <v>0</v>
      </c>
      <c r="G3634" s="3">
        <v>0</v>
      </c>
      <c r="H3634" s="3">
        <v>69</v>
      </c>
      <c r="I3634" s="42"/>
      <c r="J3634" s="42"/>
      <c r="K3634" s="3"/>
      <c r="L3634" s="3"/>
      <c r="M3634" s="3"/>
      <c r="N3634" s="3"/>
    </row>
    <row r="3635" spans="2:14" ht="32.1" customHeight="1" x14ac:dyDescent="0.25">
      <c r="B3635" s="44" t="str">
        <f>_xlfn.CONCAT( VLOOKUP(tbGemLevels[[#This Row],[Name]],tbGems[],MATCH("Prefix",tbGems[#Headers],0),FALSE),".",tbGemLevels[[#This Row],[Level]]," ",tbGemLevels[[#This Row],[Name]])</f>
        <v>6.14.18.7 Archmage Support</v>
      </c>
      <c r="C3635" s="2" t="s">
        <v>1035</v>
      </c>
      <c r="D3635" s="3">
        <v>7</v>
      </c>
      <c r="E3635" s="3">
        <v>44</v>
      </c>
      <c r="F3635" s="3">
        <v>0</v>
      </c>
      <c r="G3635" s="3">
        <v>0</v>
      </c>
      <c r="H3635" s="3">
        <v>72</v>
      </c>
      <c r="I3635" s="42"/>
      <c r="J3635" s="42"/>
      <c r="K3635" s="3"/>
      <c r="L3635" s="3"/>
      <c r="M3635" s="3"/>
      <c r="N3635" s="3"/>
    </row>
    <row r="3636" spans="2:14" ht="32.1" customHeight="1" x14ac:dyDescent="0.25">
      <c r="B3636" s="44" t="str">
        <f>_xlfn.CONCAT( VLOOKUP(tbGemLevels[[#This Row],[Name]],tbGems[],MATCH("Prefix",tbGems[#Headers],0),FALSE),".",tbGemLevels[[#This Row],[Level]]," ",tbGemLevels[[#This Row],[Name]])</f>
        <v>6.14.18.8 Archmage Support</v>
      </c>
      <c r="C3636" s="2" t="s">
        <v>1035</v>
      </c>
      <c r="D3636" s="3">
        <v>8</v>
      </c>
      <c r="E3636" s="3">
        <v>46</v>
      </c>
      <c r="F3636" s="3">
        <v>0</v>
      </c>
      <c r="G3636" s="3">
        <v>0</v>
      </c>
      <c r="H3636" s="3">
        <v>75</v>
      </c>
      <c r="I3636" s="42"/>
      <c r="J3636" s="42"/>
      <c r="K3636" s="3"/>
      <c r="L3636" s="3"/>
      <c r="M3636" s="3"/>
      <c r="N3636" s="3"/>
    </row>
    <row r="3637" spans="2:14" ht="32.1" customHeight="1" x14ac:dyDescent="0.25">
      <c r="B3637" s="44" t="str">
        <f>_xlfn.CONCAT( VLOOKUP(tbGemLevels[[#This Row],[Name]],tbGems[],MATCH("Prefix",tbGems[#Headers],0),FALSE),".",tbGemLevels[[#This Row],[Level]]," ",tbGemLevels[[#This Row],[Name]])</f>
        <v>6.14.18.9 Archmage Support</v>
      </c>
      <c r="C3637" s="2" t="s">
        <v>1035</v>
      </c>
      <c r="D3637" s="3">
        <v>9</v>
      </c>
      <c r="E3637" s="3">
        <v>48</v>
      </c>
      <c r="F3637" s="3">
        <v>0</v>
      </c>
      <c r="G3637" s="3">
        <v>0</v>
      </c>
      <c r="H3637" s="3">
        <v>78</v>
      </c>
      <c r="I3637" s="42"/>
      <c r="J3637" s="42"/>
      <c r="K3637" s="3"/>
      <c r="L3637" s="3"/>
      <c r="M3637" s="3"/>
      <c r="N3637" s="3"/>
    </row>
    <row r="3638" spans="2:14" ht="32.1" customHeight="1" x14ac:dyDescent="0.25">
      <c r="B3638" s="44" t="str">
        <f>_xlfn.CONCAT( VLOOKUP(tbGemLevels[[#This Row],[Name]],tbGems[],MATCH("Prefix",tbGems[#Headers],0),FALSE),".",tbGemLevels[[#This Row],[Level]]," ",tbGemLevels[[#This Row],[Name]])</f>
        <v>6.14.18.10 Archmage Support</v>
      </c>
      <c r="C3638" s="2" t="s">
        <v>1035</v>
      </c>
      <c r="D3638" s="3">
        <v>10</v>
      </c>
      <c r="E3638" s="3">
        <v>50</v>
      </c>
      <c r="F3638" s="3">
        <v>0</v>
      </c>
      <c r="G3638" s="3">
        <v>0</v>
      </c>
      <c r="H3638" s="3">
        <v>81</v>
      </c>
      <c r="I3638" s="42"/>
      <c r="J3638" s="42"/>
      <c r="K3638" s="3"/>
      <c r="L3638" s="3"/>
      <c r="M3638" s="3"/>
      <c r="N3638" s="3"/>
    </row>
    <row r="3639" spans="2:14" ht="32.1" customHeight="1" x14ac:dyDescent="0.25">
      <c r="B3639" s="44" t="str">
        <f>_xlfn.CONCAT( VLOOKUP(tbGemLevels[[#This Row],[Name]],tbGems[],MATCH("Prefix",tbGems[#Headers],0),FALSE),".",tbGemLevels[[#This Row],[Level]]," ",tbGemLevels[[#This Row],[Name]])</f>
        <v>6.14.18.11 Archmage Support</v>
      </c>
      <c r="C3639" s="2" t="s">
        <v>1035</v>
      </c>
      <c r="D3639" s="3">
        <v>11</v>
      </c>
      <c r="E3639" s="3">
        <v>52</v>
      </c>
      <c r="F3639" s="3">
        <v>0</v>
      </c>
      <c r="G3639" s="3">
        <v>0</v>
      </c>
      <c r="H3639" s="3">
        <v>84</v>
      </c>
      <c r="I3639" s="42"/>
      <c r="J3639" s="42"/>
      <c r="K3639" s="3"/>
      <c r="L3639" s="3"/>
      <c r="M3639" s="3"/>
      <c r="N3639" s="3"/>
    </row>
    <row r="3640" spans="2:14" ht="32.1" customHeight="1" x14ac:dyDescent="0.25">
      <c r="B3640" s="44" t="str">
        <f>_xlfn.CONCAT( VLOOKUP(tbGemLevels[[#This Row],[Name]],tbGems[],MATCH("Prefix",tbGems[#Headers],0),FALSE),".",tbGemLevels[[#This Row],[Level]]," ",tbGemLevels[[#This Row],[Name]])</f>
        <v>6.14.18.12 Archmage Support</v>
      </c>
      <c r="C3640" s="2" t="s">
        <v>1035</v>
      </c>
      <c r="D3640" s="3">
        <v>12</v>
      </c>
      <c r="E3640" s="3">
        <v>54</v>
      </c>
      <c r="F3640" s="3">
        <v>0</v>
      </c>
      <c r="G3640" s="3">
        <v>0</v>
      </c>
      <c r="H3640" s="3">
        <v>87</v>
      </c>
      <c r="I3640" s="42"/>
      <c r="J3640" s="42"/>
      <c r="K3640" s="3"/>
      <c r="L3640" s="3"/>
      <c r="M3640" s="3"/>
      <c r="N3640" s="3"/>
    </row>
    <row r="3641" spans="2:14" ht="32.1" customHeight="1" x14ac:dyDescent="0.25">
      <c r="B3641" s="44" t="str">
        <f>_xlfn.CONCAT( VLOOKUP(tbGemLevels[[#This Row],[Name]],tbGems[],MATCH("Prefix",tbGems[#Headers],0),FALSE),".",tbGemLevels[[#This Row],[Level]]," ",tbGemLevels[[#This Row],[Name]])</f>
        <v>6.14.18.13 Archmage Support</v>
      </c>
      <c r="C3641" s="2" t="s">
        <v>1035</v>
      </c>
      <c r="D3641" s="3">
        <v>13</v>
      </c>
      <c r="E3641" s="3">
        <v>56</v>
      </c>
      <c r="F3641" s="3">
        <v>0</v>
      </c>
      <c r="G3641" s="3">
        <v>0</v>
      </c>
      <c r="H3641" s="3">
        <v>90</v>
      </c>
      <c r="I3641" s="42"/>
      <c r="J3641" s="42"/>
      <c r="K3641" s="3"/>
      <c r="L3641" s="3"/>
      <c r="M3641" s="3"/>
      <c r="N3641" s="3"/>
    </row>
    <row r="3642" spans="2:14" ht="32.1" customHeight="1" x14ac:dyDescent="0.25">
      <c r="B3642" s="44" t="str">
        <f>_xlfn.CONCAT( VLOOKUP(tbGemLevels[[#This Row],[Name]],tbGems[],MATCH("Prefix",tbGems[#Headers],0),FALSE),".",tbGemLevels[[#This Row],[Level]]," ",tbGemLevels[[#This Row],[Name]])</f>
        <v>6.14.18.14 Archmage Support</v>
      </c>
      <c r="C3642" s="2" t="s">
        <v>1035</v>
      </c>
      <c r="D3642" s="3">
        <v>14</v>
      </c>
      <c r="E3642" s="3">
        <v>58</v>
      </c>
      <c r="F3642" s="3">
        <v>0</v>
      </c>
      <c r="G3642" s="3">
        <v>0</v>
      </c>
      <c r="H3642" s="3">
        <v>93</v>
      </c>
      <c r="I3642" s="42"/>
      <c r="J3642" s="42"/>
      <c r="K3642" s="3"/>
      <c r="L3642" s="3"/>
      <c r="M3642" s="3"/>
      <c r="N3642" s="3"/>
    </row>
    <row r="3643" spans="2:14" ht="32.1" customHeight="1" x14ac:dyDescent="0.25">
      <c r="B3643" s="44" t="str">
        <f>_xlfn.CONCAT( VLOOKUP(tbGemLevels[[#This Row],[Name]],tbGems[],MATCH("Prefix",tbGems[#Headers],0),FALSE),".",tbGemLevels[[#This Row],[Level]]," ",tbGemLevels[[#This Row],[Name]])</f>
        <v>6.14.18.15 Archmage Support</v>
      </c>
      <c r="C3643" s="2" t="s">
        <v>1035</v>
      </c>
      <c r="D3643" s="3">
        <v>15</v>
      </c>
      <c r="E3643" s="3">
        <v>60</v>
      </c>
      <c r="F3643" s="3">
        <v>0</v>
      </c>
      <c r="G3643" s="3">
        <v>0</v>
      </c>
      <c r="H3643" s="3">
        <v>96</v>
      </c>
      <c r="I3643" s="42"/>
      <c r="J3643" s="42"/>
      <c r="K3643" s="3"/>
      <c r="L3643" s="3"/>
      <c r="M3643" s="3"/>
      <c r="N3643" s="3"/>
    </row>
    <row r="3644" spans="2:14" ht="32.1" customHeight="1" x14ac:dyDescent="0.25">
      <c r="B3644" s="44" t="str">
        <f>_xlfn.CONCAT( VLOOKUP(tbGemLevels[[#This Row],[Name]],tbGems[],MATCH("Prefix",tbGems[#Headers],0),FALSE),".",tbGemLevels[[#This Row],[Level]]," ",tbGemLevels[[#This Row],[Name]])</f>
        <v>6.14.18.16 Archmage Support</v>
      </c>
      <c r="C3644" s="2" t="s">
        <v>1035</v>
      </c>
      <c r="D3644" s="3">
        <v>16</v>
      </c>
      <c r="E3644" s="3">
        <v>62</v>
      </c>
      <c r="F3644" s="3">
        <v>0</v>
      </c>
      <c r="G3644" s="3">
        <v>0</v>
      </c>
      <c r="H3644" s="3">
        <v>99</v>
      </c>
      <c r="I3644" s="42"/>
      <c r="J3644" s="42"/>
      <c r="K3644" s="3"/>
      <c r="L3644" s="3"/>
      <c r="M3644" s="3"/>
      <c r="N3644" s="3"/>
    </row>
    <row r="3645" spans="2:14" ht="32.1" customHeight="1" x14ac:dyDescent="0.25">
      <c r="B3645" s="44" t="str">
        <f>_xlfn.CONCAT( VLOOKUP(tbGemLevels[[#This Row],[Name]],tbGems[],MATCH("Prefix",tbGems[#Headers],0),FALSE),".",tbGemLevels[[#This Row],[Level]]," ",tbGemLevels[[#This Row],[Name]])</f>
        <v>6.14.18.17 Archmage Support</v>
      </c>
      <c r="C3645" s="2" t="s">
        <v>1035</v>
      </c>
      <c r="D3645" s="3">
        <v>17</v>
      </c>
      <c r="E3645" s="3">
        <v>64</v>
      </c>
      <c r="F3645" s="3">
        <v>0</v>
      </c>
      <c r="G3645" s="3">
        <v>0</v>
      </c>
      <c r="H3645" s="3">
        <v>102</v>
      </c>
      <c r="I3645" s="42"/>
      <c r="J3645" s="42"/>
      <c r="K3645" s="3"/>
      <c r="L3645" s="3"/>
      <c r="M3645" s="3"/>
      <c r="N3645" s="3"/>
    </row>
    <row r="3646" spans="2:14" ht="32.1" customHeight="1" x14ac:dyDescent="0.25">
      <c r="B3646" s="44" t="str">
        <f>_xlfn.CONCAT( VLOOKUP(tbGemLevels[[#This Row],[Name]],tbGems[],MATCH("Prefix",tbGems[#Headers],0),FALSE),".",tbGemLevels[[#This Row],[Level]]," ",tbGemLevels[[#This Row],[Name]])</f>
        <v>6.14.18.18 Archmage Support</v>
      </c>
      <c r="C3646" s="2" t="s">
        <v>1035</v>
      </c>
      <c r="D3646" s="3">
        <v>18</v>
      </c>
      <c r="E3646" s="3">
        <v>66</v>
      </c>
      <c r="F3646" s="3">
        <v>0</v>
      </c>
      <c r="G3646" s="3">
        <v>0</v>
      </c>
      <c r="H3646" s="3">
        <v>105</v>
      </c>
      <c r="I3646" s="42"/>
      <c r="J3646" s="42"/>
      <c r="K3646" s="3"/>
      <c r="L3646" s="3"/>
      <c r="M3646" s="3"/>
      <c r="N3646" s="3"/>
    </row>
    <row r="3647" spans="2:14" ht="32.1" customHeight="1" x14ac:dyDescent="0.25">
      <c r="B3647" s="44" t="str">
        <f>_xlfn.CONCAT( VLOOKUP(tbGemLevels[[#This Row],[Name]],tbGems[],MATCH("Prefix",tbGems[#Headers],0),FALSE),".",tbGemLevels[[#This Row],[Level]]," ",tbGemLevels[[#This Row],[Name]])</f>
        <v>6.14.18.19 Archmage Support</v>
      </c>
      <c r="C3647" s="2" t="s">
        <v>1035</v>
      </c>
      <c r="D3647" s="3">
        <v>19</v>
      </c>
      <c r="E3647" s="3">
        <v>68</v>
      </c>
      <c r="F3647" s="3">
        <v>0</v>
      </c>
      <c r="G3647" s="3">
        <v>0</v>
      </c>
      <c r="H3647" s="3">
        <v>108</v>
      </c>
      <c r="I3647" s="42"/>
      <c r="J3647" s="42"/>
      <c r="K3647" s="3"/>
      <c r="L3647" s="3"/>
      <c r="M3647" s="3"/>
      <c r="N3647" s="3"/>
    </row>
    <row r="3648" spans="2:14" ht="32.1" customHeight="1" x14ac:dyDescent="0.25">
      <c r="B3648" s="44" t="str">
        <f>_xlfn.CONCAT( VLOOKUP(tbGemLevels[[#This Row],[Name]],tbGems[],MATCH("Prefix",tbGems[#Headers],0),FALSE),".",tbGemLevels[[#This Row],[Level]]," ",tbGemLevels[[#This Row],[Name]])</f>
        <v>6.14.18.20 Archmage Support</v>
      </c>
      <c r="C3648" s="2" t="s">
        <v>1035</v>
      </c>
      <c r="D3648" s="3">
        <v>20</v>
      </c>
      <c r="E3648" s="3">
        <v>70</v>
      </c>
      <c r="F3648" s="3">
        <v>0</v>
      </c>
      <c r="G3648" s="3">
        <v>0</v>
      </c>
      <c r="H3648" s="3">
        <v>111</v>
      </c>
      <c r="I3648" s="42"/>
      <c r="J3648" s="42"/>
      <c r="K3648" s="3"/>
      <c r="L3648" s="3"/>
      <c r="M3648" s="3"/>
      <c r="N3648" s="3"/>
    </row>
    <row r="3649" spans="2:14" ht="32.1" customHeight="1" x14ac:dyDescent="0.25">
      <c r="B3649" s="44" t="str">
        <f>_xlfn.CONCAT( VLOOKUP(tbGemLevels[[#This Row],[Name]],tbGems[],MATCH("Prefix",tbGems[#Headers],0),FALSE),".",tbGemLevels[[#This Row],[Level]]," ",tbGemLevels[[#This Row],[Name]])</f>
        <v>6.14.18.21 Archmage Support</v>
      </c>
      <c r="C3649" s="2" t="s">
        <v>1035</v>
      </c>
      <c r="D3649" s="3">
        <v>21</v>
      </c>
      <c r="E3649" s="3">
        <v>72</v>
      </c>
      <c r="F3649" s="3">
        <v>0</v>
      </c>
      <c r="G3649" s="3">
        <v>0</v>
      </c>
      <c r="H3649" s="3">
        <v>114</v>
      </c>
      <c r="J3649" s="4"/>
      <c r="K3649" s="3"/>
      <c r="L3649" s="3"/>
      <c r="M3649" s="3"/>
      <c r="N3649" s="3"/>
    </row>
    <row r="3650" spans="2:14" ht="32.1" customHeight="1" x14ac:dyDescent="0.25">
      <c r="B3650" s="44" t="str">
        <f>_xlfn.CONCAT( VLOOKUP(tbGemLevels[[#This Row],[Name]],tbGems[],MATCH("Prefix",tbGems[#Headers],0),FALSE),".",tbGemLevels[[#This Row],[Level]]," ",tbGemLevels[[#This Row],[Name]])</f>
        <v>6.14.18.22 Archmage Support</v>
      </c>
      <c r="C3650" s="2" t="s">
        <v>1035</v>
      </c>
      <c r="D3650" s="3">
        <v>22</v>
      </c>
      <c r="E3650" s="3">
        <v>74</v>
      </c>
      <c r="F3650" s="3">
        <v>0</v>
      </c>
      <c r="G3650" s="3">
        <v>0</v>
      </c>
      <c r="H3650" s="3" t="s">
        <v>269</v>
      </c>
      <c r="J3650" s="4"/>
      <c r="K3650" s="3"/>
      <c r="L3650" s="3"/>
      <c r="M3650" s="3"/>
      <c r="N3650" s="3"/>
    </row>
    <row r="3651" spans="2:14" ht="32.1" customHeight="1" x14ac:dyDescent="0.25">
      <c r="B3651" s="44" t="str">
        <f>_xlfn.CONCAT( VLOOKUP(tbGemLevels[[#This Row],[Name]],tbGems[],MATCH("Prefix",tbGems[#Headers],0),FALSE),".",tbGemLevels[[#This Row],[Level]]," ",tbGemLevels[[#This Row],[Name]])</f>
        <v>6.14.18.23 Archmage Support</v>
      </c>
      <c r="C3651" s="2" t="s">
        <v>1035</v>
      </c>
      <c r="D3651" s="3">
        <v>23</v>
      </c>
      <c r="E3651" s="3">
        <v>76</v>
      </c>
      <c r="F3651" s="3">
        <v>0</v>
      </c>
      <c r="G3651" s="3">
        <v>0</v>
      </c>
      <c r="H3651" s="3" t="s">
        <v>269</v>
      </c>
      <c r="J3651" s="4"/>
      <c r="K3651" s="3"/>
      <c r="L3651" s="3"/>
      <c r="M3651" s="3"/>
      <c r="N3651" s="3"/>
    </row>
    <row r="3652" spans="2:14" ht="32.1" customHeight="1" x14ac:dyDescent="0.25">
      <c r="B3652" s="44" t="str">
        <f>_xlfn.CONCAT( VLOOKUP(tbGemLevels[[#This Row],[Name]],tbGems[],MATCH("Prefix",tbGems[#Headers],0),FALSE),".",tbGemLevels[[#This Row],[Level]]," ",tbGemLevels[[#This Row],[Name]])</f>
        <v>6.14.18.24 Archmage Support</v>
      </c>
      <c r="C3652" s="2" t="s">
        <v>1035</v>
      </c>
      <c r="D3652" s="3">
        <v>24</v>
      </c>
      <c r="E3652" s="3">
        <v>78</v>
      </c>
      <c r="F3652" s="3">
        <v>0</v>
      </c>
      <c r="G3652" s="3">
        <v>0</v>
      </c>
      <c r="H3652" s="3" t="s">
        <v>269</v>
      </c>
      <c r="J3652" s="4"/>
      <c r="K3652" s="3"/>
      <c r="L3652" s="3"/>
      <c r="M3652" s="3"/>
      <c r="N3652" s="3"/>
    </row>
    <row r="3653" spans="2:14" ht="32.1" customHeight="1" x14ac:dyDescent="0.25">
      <c r="B3653" s="44" t="str">
        <f>_xlfn.CONCAT( VLOOKUP(tbGemLevels[[#This Row],[Name]],tbGems[],MATCH("Prefix",tbGems[#Headers],0),FALSE),".",tbGemLevels[[#This Row],[Level]]," ",tbGemLevels[[#This Row],[Name]])</f>
        <v>6.14.18.25 Archmage Support</v>
      </c>
      <c r="C3653" s="2" t="s">
        <v>1035</v>
      </c>
      <c r="D3653" s="3">
        <v>25</v>
      </c>
      <c r="E3653" s="3">
        <v>80</v>
      </c>
      <c r="F3653" s="3">
        <v>0</v>
      </c>
      <c r="G3653" s="3">
        <v>0</v>
      </c>
      <c r="H3653" s="3" t="s">
        <v>269</v>
      </c>
      <c r="J3653" s="4"/>
      <c r="K3653" s="3"/>
      <c r="L3653" s="3"/>
      <c r="M3653" s="3"/>
      <c r="N3653" s="3"/>
    </row>
    <row r="3654" spans="2:14" ht="32.1" customHeight="1" x14ac:dyDescent="0.25">
      <c r="B3654" s="44" t="str">
        <f>_xlfn.CONCAT( VLOOKUP(tbGemLevels[[#This Row],[Name]],tbGems[],MATCH("Prefix",tbGems[#Headers],0),FALSE),".",tbGemLevels[[#This Row],[Level]]," ",tbGemLevels[[#This Row],[Name]])</f>
        <v>6.14.18.26 Archmage Support</v>
      </c>
      <c r="C3654" s="2" t="s">
        <v>1035</v>
      </c>
      <c r="D3654" s="3">
        <v>26</v>
      </c>
      <c r="E3654" s="3">
        <v>82</v>
      </c>
      <c r="F3654" s="3">
        <v>0</v>
      </c>
      <c r="G3654" s="3">
        <v>0</v>
      </c>
      <c r="H3654" s="3" t="s">
        <v>269</v>
      </c>
      <c r="J3654" s="4"/>
      <c r="K3654" s="3"/>
      <c r="L3654" s="3"/>
      <c r="M3654" s="3"/>
      <c r="N3654" s="3"/>
    </row>
    <row r="3655" spans="2:14" ht="32.1" customHeight="1" x14ac:dyDescent="0.25">
      <c r="B3655" s="44" t="str">
        <f>_xlfn.CONCAT( VLOOKUP(tbGemLevels[[#This Row],[Name]],tbGems[],MATCH("Prefix",tbGems[#Headers],0),FALSE),".",tbGemLevels[[#This Row],[Level]]," ",tbGemLevels[[#This Row],[Name]])</f>
        <v>6.14.18.27 Archmage Support</v>
      </c>
      <c r="C3655" s="2" t="s">
        <v>1035</v>
      </c>
      <c r="D3655" s="3">
        <v>27</v>
      </c>
      <c r="E3655" s="3">
        <v>84</v>
      </c>
      <c r="F3655" s="3">
        <v>0</v>
      </c>
      <c r="G3655" s="3">
        <v>0</v>
      </c>
      <c r="H3655" s="3" t="s">
        <v>269</v>
      </c>
      <c r="J3655" s="4"/>
      <c r="K3655" s="3"/>
      <c r="L3655" s="3"/>
      <c r="M3655" s="3"/>
      <c r="N3655" s="3"/>
    </row>
    <row r="3656" spans="2:14" ht="32.1" customHeight="1" x14ac:dyDescent="0.25">
      <c r="B3656" s="44" t="str">
        <f>_xlfn.CONCAT( VLOOKUP(tbGemLevels[[#This Row],[Name]],tbGems[],MATCH("Prefix",tbGems[#Headers],0),FALSE),".",tbGemLevels[[#This Row],[Level]]," ",tbGemLevels[[#This Row],[Name]])</f>
        <v>6.14.18.28 Archmage Support</v>
      </c>
      <c r="C3656" s="2" t="s">
        <v>1035</v>
      </c>
      <c r="D3656" s="3">
        <v>28</v>
      </c>
      <c r="E3656" s="3">
        <v>86</v>
      </c>
      <c r="F3656" s="3">
        <v>0</v>
      </c>
      <c r="G3656" s="3">
        <v>0</v>
      </c>
      <c r="H3656" s="3" t="s">
        <v>269</v>
      </c>
      <c r="J3656" s="4"/>
      <c r="K3656" s="3"/>
      <c r="L3656" s="3"/>
      <c r="M3656" s="3"/>
      <c r="N3656" s="3"/>
    </row>
    <row r="3657" spans="2:14" ht="32.1" customHeight="1" x14ac:dyDescent="0.25">
      <c r="B3657" s="44" t="str">
        <f>_xlfn.CONCAT( VLOOKUP(tbGemLevels[[#This Row],[Name]],tbGems[],MATCH("Prefix",tbGems[#Headers],0),FALSE),".",tbGemLevels[[#This Row],[Level]]," ",tbGemLevels[[#This Row],[Name]])</f>
        <v>6.14.18.29 Archmage Support</v>
      </c>
      <c r="C3657" s="2" t="s">
        <v>1035</v>
      </c>
      <c r="D3657" s="3">
        <v>29</v>
      </c>
      <c r="E3657" s="3">
        <v>88</v>
      </c>
      <c r="F3657" s="3">
        <v>0</v>
      </c>
      <c r="G3657" s="3">
        <v>0</v>
      </c>
      <c r="H3657" s="3" t="s">
        <v>269</v>
      </c>
      <c r="J3657" s="4"/>
      <c r="K3657" s="3"/>
      <c r="L3657" s="3"/>
      <c r="M3657" s="3"/>
      <c r="N3657" s="3"/>
    </row>
    <row r="3658" spans="2:14" ht="32.1" customHeight="1" x14ac:dyDescent="0.25">
      <c r="B3658" s="44" t="str">
        <f>_xlfn.CONCAT( VLOOKUP(tbGemLevels[[#This Row],[Name]],tbGems[],MATCH("Prefix",tbGems[#Headers],0),FALSE),".",tbGemLevels[[#This Row],[Level]]," ",tbGemLevels[[#This Row],[Name]])</f>
        <v>6.14.18.30 Archmage Support</v>
      </c>
      <c r="C3658" s="2" t="s">
        <v>1035</v>
      </c>
      <c r="D3658" s="3">
        <v>30</v>
      </c>
      <c r="E3658" s="3">
        <v>90</v>
      </c>
      <c r="F3658" s="3">
        <v>0</v>
      </c>
      <c r="G3658" s="3">
        <v>0</v>
      </c>
      <c r="H3658" s="3" t="s">
        <v>269</v>
      </c>
      <c r="J3658" s="4"/>
      <c r="K3658" s="3"/>
      <c r="L3658" s="3"/>
      <c r="M3658" s="3"/>
      <c r="N3658" s="3"/>
    </row>
    <row r="3659" spans="2:14" ht="32.1" customHeight="1" x14ac:dyDescent="0.25">
      <c r="B3659" s="44" t="str">
        <f>_xlfn.CONCAT( VLOOKUP(tbGemLevels[[#This Row],[Name]],tbGems[],MATCH("Prefix",tbGems[#Headers],0),FALSE),".",tbGemLevels[[#This Row],[Level]]," ",tbGemLevels[[#This Row],[Name]])</f>
        <v>6.14.18.31 Archmage Support</v>
      </c>
      <c r="C3659" s="2" t="s">
        <v>1035</v>
      </c>
      <c r="D3659" s="3">
        <v>31</v>
      </c>
      <c r="E3659" s="3">
        <v>91</v>
      </c>
      <c r="F3659" s="3">
        <v>0</v>
      </c>
      <c r="G3659" s="3">
        <v>0</v>
      </c>
      <c r="H3659" s="3" t="s">
        <v>269</v>
      </c>
      <c r="J3659" s="4"/>
      <c r="K3659" s="3"/>
      <c r="L3659" s="3"/>
      <c r="M3659" s="3"/>
      <c r="N3659" s="3"/>
    </row>
    <row r="3660" spans="2:14" ht="32.1" customHeight="1" x14ac:dyDescent="0.25">
      <c r="B3660" s="44" t="str">
        <f>_xlfn.CONCAT( VLOOKUP(tbGemLevels[[#This Row],[Name]],tbGems[],MATCH("Prefix",tbGems[#Headers],0),FALSE),".",tbGemLevels[[#This Row],[Level]]," ",tbGemLevels[[#This Row],[Name]])</f>
        <v>6.14.18.32 Archmage Support</v>
      </c>
      <c r="C3660" s="2" t="s">
        <v>1035</v>
      </c>
      <c r="D3660" s="3">
        <v>32</v>
      </c>
      <c r="E3660" s="3">
        <v>92</v>
      </c>
      <c r="F3660" s="3">
        <v>0</v>
      </c>
      <c r="G3660" s="3">
        <v>0</v>
      </c>
      <c r="H3660" s="3" t="s">
        <v>269</v>
      </c>
      <c r="J3660" s="4"/>
      <c r="K3660" s="3"/>
      <c r="L3660" s="3"/>
      <c r="M3660" s="3"/>
      <c r="N3660" s="3"/>
    </row>
    <row r="3661" spans="2:14" ht="32.1" customHeight="1" x14ac:dyDescent="0.25">
      <c r="B3661" s="44" t="str">
        <f>_xlfn.CONCAT( VLOOKUP(tbGemLevels[[#This Row],[Name]],tbGems[],MATCH("Prefix",tbGems[#Headers],0),FALSE),".",tbGemLevels[[#This Row],[Level]]," ",tbGemLevels[[#This Row],[Name]])</f>
        <v>6.14.18.33 Archmage Support</v>
      </c>
      <c r="C3661" s="2" t="s">
        <v>1035</v>
      </c>
      <c r="D3661" s="3">
        <v>33</v>
      </c>
      <c r="E3661" s="3">
        <v>93</v>
      </c>
      <c r="F3661" s="3">
        <v>0</v>
      </c>
      <c r="G3661" s="3">
        <v>0</v>
      </c>
      <c r="H3661" s="3" t="s">
        <v>269</v>
      </c>
      <c r="J3661" s="4"/>
      <c r="K3661" s="3"/>
      <c r="L3661" s="3"/>
      <c r="M3661" s="3"/>
      <c r="N3661" s="3"/>
    </row>
    <row r="3662" spans="2:14" ht="32.1" customHeight="1" x14ac:dyDescent="0.25">
      <c r="B3662" s="44" t="str">
        <f>_xlfn.CONCAT( VLOOKUP(tbGemLevels[[#This Row],[Name]],tbGems[],MATCH("Prefix",tbGems[#Headers],0),FALSE),".",tbGemLevels[[#This Row],[Level]]," ",tbGemLevels[[#This Row],[Name]])</f>
        <v>6.14.18.34 Archmage Support</v>
      </c>
      <c r="C3662" s="2" t="s">
        <v>1035</v>
      </c>
      <c r="D3662" s="3">
        <v>34</v>
      </c>
      <c r="E3662" s="3">
        <v>94</v>
      </c>
      <c r="F3662" s="3">
        <v>0</v>
      </c>
      <c r="G3662" s="3">
        <v>0</v>
      </c>
      <c r="H3662" s="3" t="s">
        <v>269</v>
      </c>
      <c r="J3662" s="4"/>
      <c r="K3662" s="3"/>
      <c r="L3662" s="3"/>
      <c r="M3662" s="3"/>
      <c r="N3662" s="3"/>
    </row>
    <row r="3663" spans="2:14" ht="32.1" customHeight="1" x14ac:dyDescent="0.25">
      <c r="B3663" s="44" t="str">
        <f>_xlfn.CONCAT( VLOOKUP(tbGemLevels[[#This Row],[Name]],tbGems[],MATCH("Prefix",tbGems[#Headers],0),FALSE),".",tbGemLevels[[#This Row],[Level]]," ",tbGemLevels[[#This Row],[Name]])</f>
        <v>6.14.18.35 Archmage Support</v>
      </c>
      <c r="C3663" s="2" t="s">
        <v>1035</v>
      </c>
      <c r="D3663" s="3">
        <v>35</v>
      </c>
      <c r="E3663" s="3">
        <v>95</v>
      </c>
      <c r="F3663" s="3">
        <v>0</v>
      </c>
      <c r="G3663" s="3">
        <v>0</v>
      </c>
      <c r="H3663" s="3" t="s">
        <v>269</v>
      </c>
      <c r="J3663" s="4"/>
      <c r="K3663" s="3"/>
      <c r="L3663" s="3"/>
      <c r="M3663" s="3"/>
      <c r="N3663" s="3"/>
    </row>
    <row r="3664" spans="2:14" ht="32.1" customHeight="1" x14ac:dyDescent="0.25">
      <c r="B3664" s="44" t="str">
        <f>_xlfn.CONCAT( VLOOKUP(tbGemLevels[[#This Row],[Name]],tbGems[],MATCH("Prefix",tbGems[#Headers],0),FALSE),".",tbGemLevels[[#This Row],[Level]]," ",tbGemLevels[[#This Row],[Name]])</f>
        <v>6.14.18.36 Archmage Support</v>
      </c>
      <c r="C3664" s="2" t="s">
        <v>1035</v>
      </c>
      <c r="D3664" s="3">
        <v>36</v>
      </c>
      <c r="E3664" s="3">
        <v>96</v>
      </c>
      <c r="F3664" s="3">
        <v>0</v>
      </c>
      <c r="G3664" s="3">
        <v>0</v>
      </c>
      <c r="H3664" s="3" t="s">
        <v>269</v>
      </c>
      <c r="J3664" s="4"/>
      <c r="K3664" s="3"/>
      <c r="L3664" s="3"/>
      <c r="M3664" s="3"/>
      <c r="N3664" s="3"/>
    </row>
    <row r="3665" spans="2:14" ht="32.1" customHeight="1" x14ac:dyDescent="0.25">
      <c r="B3665" s="44" t="str">
        <f>_xlfn.CONCAT( VLOOKUP(tbGemLevels[[#This Row],[Name]],tbGems[],MATCH("Prefix",tbGems[#Headers],0),FALSE),".",tbGemLevels[[#This Row],[Level]]," ",tbGemLevels[[#This Row],[Name]])</f>
        <v>6.14.18.37 Archmage Support</v>
      </c>
      <c r="C3665" s="2" t="s">
        <v>1035</v>
      </c>
      <c r="D3665" s="3">
        <v>37</v>
      </c>
      <c r="E3665" s="3">
        <v>97</v>
      </c>
      <c r="F3665" s="3">
        <v>0</v>
      </c>
      <c r="G3665" s="3">
        <v>0</v>
      </c>
      <c r="H3665" s="3" t="s">
        <v>269</v>
      </c>
      <c r="J3665" s="4"/>
      <c r="K3665" s="3"/>
      <c r="L3665" s="3"/>
      <c r="M3665" s="3"/>
      <c r="N3665" s="3"/>
    </row>
    <row r="3666" spans="2:14" ht="32.1" customHeight="1" x14ac:dyDescent="0.25">
      <c r="B3666" s="44" t="str">
        <f>_xlfn.CONCAT( VLOOKUP(tbGemLevels[[#This Row],[Name]],tbGems[],MATCH("Prefix",tbGems[#Headers],0),FALSE),".",tbGemLevels[[#This Row],[Level]]," ",tbGemLevels[[#This Row],[Name]])</f>
        <v>6.14.18.38 Archmage Support</v>
      </c>
      <c r="C3666" s="2" t="s">
        <v>1035</v>
      </c>
      <c r="D3666" s="3">
        <v>38</v>
      </c>
      <c r="E3666" s="3">
        <v>98</v>
      </c>
      <c r="F3666" s="3">
        <v>0</v>
      </c>
      <c r="G3666" s="3">
        <v>0</v>
      </c>
      <c r="H3666" s="3" t="s">
        <v>269</v>
      </c>
      <c r="J3666" s="4"/>
      <c r="K3666" s="3"/>
      <c r="L3666" s="3"/>
      <c r="M3666" s="3"/>
      <c r="N3666" s="3"/>
    </row>
    <row r="3667" spans="2:14" ht="32.1" customHeight="1" x14ac:dyDescent="0.25">
      <c r="B3667" s="44" t="str">
        <f>_xlfn.CONCAT( VLOOKUP(tbGemLevels[[#This Row],[Name]],tbGems[],MATCH("Prefix",tbGems[#Headers],0),FALSE),".",tbGemLevels[[#This Row],[Level]]," ",tbGemLevels[[#This Row],[Name]])</f>
        <v>6.14.18.39 Archmage Support</v>
      </c>
      <c r="C3667" s="2" t="s">
        <v>1035</v>
      </c>
      <c r="D3667" s="3">
        <v>39</v>
      </c>
      <c r="E3667" s="3">
        <v>99</v>
      </c>
      <c r="F3667" s="3">
        <v>0</v>
      </c>
      <c r="G3667" s="3">
        <v>0</v>
      </c>
      <c r="H3667" s="3" t="s">
        <v>269</v>
      </c>
      <c r="J3667" s="4"/>
      <c r="K3667" s="3"/>
      <c r="L3667" s="3"/>
      <c r="M3667" s="3"/>
      <c r="N3667" s="3"/>
    </row>
    <row r="3668" spans="2:14" ht="32.1" customHeight="1" x14ac:dyDescent="0.25">
      <c r="B3668" s="44" t="str">
        <f>_xlfn.CONCAT( VLOOKUP(tbGemLevels[[#This Row],[Name]],tbGems[],MATCH("Prefix",tbGems[#Headers],0),FALSE),".",tbGemLevels[[#This Row],[Level]]," ",tbGemLevels[[#This Row],[Name]])</f>
        <v>6.14.18.40 Archmage Support</v>
      </c>
      <c r="C3668" s="2" t="s">
        <v>1035</v>
      </c>
      <c r="D3668" s="3">
        <v>40</v>
      </c>
      <c r="E3668" s="3">
        <v>100</v>
      </c>
      <c r="F3668" s="3">
        <v>0</v>
      </c>
      <c r="G3668" s="3">
        <v>0</v>
      </c>
      <c r="H3668" s="3" t="s">
        <v>269</v>
      </c>
      <c r="J3668" s="4"/>
      <c r="K3668" s="3"/>
      <c r="L3668" s="3"/>
      <c r="M3668" s="3"/>
      <c r="N3668" s="3"/>
    </row>
    <row r="3669" spans="2:14" ht="32.1" customHeight="1" x14ac:dyDescent="0.25">
      <c r="B3669" s="44" t="str">
        <f>_xlfn.CONCAT( VLOOKUP(tbGemLevels[[#This Row],[Name]],tbGems[],MATCH("Prefix",tbGems[#Headers],0),FALSE),".",tbGemLevels[[#This Row],[Level]]," ",tbGemLevels[[#This Row],[Name]])</f>
        <v>6.12.82.1 Bloodlust Support</v>
      </c>
      <c r="C3669" s="2" t="s">
        <v>1006</v>
      </c>
      <c r="D3669" s="3">
        <v>1</v>
      </c>
      <c r="E3669" s="3">
        <v>18</v>
      </c>
      <c r="F3669" s="3">
        <v>33</v>
      </c>
      <c r="G3669" s="3">
        <v>0</v>
      </c>
      <c r="H3669" s="3">
        <v>0</v>
      </c>
      <c r="J3669" s="4"/>
      <c r="K3669" s="3"/>
      <c r="L3669" s="3"/>
      <c r="M3669" s="3"/>
      <c r="N3669" s="3"/>
    </row>
    <row r="3670" spans="2:14" ht="32.1" customHeight="1" x14ac:dyDescent="0.25">
      <c r="B3670" s="44" t="str">
        <f>_xlfn.CONCAT( VLOOKUP(tbGemLevels[[#This Row],[Name]],tbGems[],MATCH("Prefix",tbGems[#Headers],0),FALSE),".",tbGemLevels[[#This Row],[Level]]," ",tbGemLevels[[#This Row],[Name]])</f>
        <v>6.12.82.2 Bloodlust Support</v>
      </c>
      <c r="C3670" s="2" t="s">
        <v>1006</v>
      </c>
      <c r="D3670" s="3">
        <v>2</v>
      </c>
      <c r="E3670" s="3">
        <v>22</v>
      </c>
      <c r="F3670" s="3">
        <v>39</v>
      </c>
      <c r="G3670" s="3">
        <v>0</v>
      </c>
      <c r="H3670" s="3">
        <v>0</v>
      </c>
      <c r="I3670" s="42"/>
      <c r="J3670" s="4"/>
      <c r="K3670" s="3"/>
      <c r="L3670" s="3"/>
      <c r="M3670" s="3"/>
      <c r="N3670" s="3"/>
    </row>
    <row r="3671" spans="2:14" ht="32.1" customHeight="1" x14ac:dyDescent="0.25">
      <c r="B3671" s="44" t="str">
        <f>_xlfn.CONCAT( VLOOKUP(tbGemLevels[[#This Row],[Name]],tbGems[],MATCH("Prefix",tbGems[#Headers],0),FALSE),".",tbGemLevels[[#This Row],[Level]]," ",tbGemLevels[[#This Row],[Name]])</f>
        <v>6.12.82.3 Bloodlust Support</v>
      </c>
      <c r="C3671" s="2" t="s">
        <v>1006</v>
      </c>
      <c r="D3671" s="3">
        <v>3</v>
      </c>
      <c r="E3671" s="3">
        <v>26</v>
      </c>
      <c r="F3671" s="3">
        <v>45</v>
      </c>
      <c r="G3671" s="3">
        <v>0</v>
      </c>
      <c r="H3671" s="3">
        <v>0</v>
      </c>
      <c r="I3671" s="42"/>
      <c r="J3671" s="4"/>
      <c r="K3671" s="3"/>
      <c r="L3671" s="3"/>
      <c r="M3671" s="3"/>
      <c r="N3671" s="3"/>
    </row>
    <row r="3672" spans="2:14" ht="32.1" customHeight="1" x14ac:dyDescent="0.25">
      <c r="B3672" s="44" t="str">
        <f>_xlfn.CONCAT( VLOOKUP(tbGemLevels[[#This Row],[Name]],tbGems[],MATCH("Prefix",tbGems[#Headers],0),FALSE),".",tbGemLevels[[#This Row],[Level]]," ",tbGemLevels[[#This Row],[Name]])</f>
        <v>6.12.82.4 Bloodlust Support</v>
      </c>
      <c r="C3672" s="2" t="s">
        <v>1006</v>
      </c>
      <c r="D3672" s="3">
        <v>4</v>
      </c>
      <c r="E3672" s="3">
        <v>29</v>
      </c>
      <c r="F3672" s="3">
        <v>49</v>
      </c>
      <c r="G3672" s="3">
        <v>0</v>
      </c>
      <c r="H3672" s="3">
        <v>0</v>
      </c>
      <c r="I3672" s="42"/>
      <c r="J3672" s="4"/>
      <c r="K3672" s="3"/>
      <c r="L3672" s="3"/>
      <c r="M3672" s="3"/>
      <c r="N3672" s="3"/>
    </row>
    <row r="3673" spans="2:14" ht="32.1" customHeight="1" x14ac:dyDescent="0.25">
      <c r="B3673" s="44" t="str">
        <f>_xlfn.CONCAT( VLOOKUP(tbGemLevels[[#This Row],[Name]],tbGems[],MATCH("Prefix",tbGems[#Headers],0),FALSE),".",tbGemLevels[[#This Row],[Level]]," ",tbGemLevels[[#This Row],[Name]])</f>
        <v>6.12.82.5 Bloodlust Support</v>
      </c>
      <c r="C3673" s="2" t="s">
        <v>1006</v>
      </c>
      <c r="D3673" s="3">
        <v>5</v>
      </c>
      <c r="E3673" s="3">
        <v>32</v>
      </c>
      <c r="F3673" s="3">
        <v>54</v>
      </c>
      <c r="G3673" s="3">
        <v>0</v>
      </c>
      <c r="H3673" s="3">
        <v>0</v>
      </c>
      <c r="I3673" s="42"/>
      <c r="J3673" s="4"/>
      <c r="K3673" s="3"/>
      <c r="L3673" s="3"/>
      <c r="M3673" s="3"/>
      <c r="N3673" s="3"/>
    </row>
    <row r="3674" spans="2:14" ht="32.1" customHeight="1" x14ac:dyDescent="0.25">
      <c r="B3674" s="44" t="str">
        <f>_xlfn.CONCAT( VLOOKUP(tbGemLevels[[#This Row],[Name]],tbGems[],MATCH("Prefix",tbGems[#Headers],0),FALSE),".",tbGemLevels[[#This Row],[Level]]," ",tbGemLevels[[#This Row],[Name]])</f>
        <v>6.12.82.6 Bloodlust Support</v>
      </c>
      <c r="C3674" s="2" t="s">
        <v>1006</v>
      </c>
      <c r="D3674" s="3">
        <v>6</v>
      </c>
      <c r="E3674" s="3">
        <v>35</v>
      </c>
      <c r="F3674" s="3">
        <v>58</v>
      </c>
      <c r="G3674" s="3">
        <v>0</v>
      </c>
      <c r="H3674" s="3">
        <v>0</v>
      </c>
      <c r="I3674" s="42"/>
      <c r="J3674" s="4"/>
      <c r="K3674" s="3"/>
      <c r="L3674" s="3"/>
      <c r="M3674" s="3"/>
      <c r="N3674" s="3"/>
    </row>
    <row r="3675" spans="2:14" ht="32.1" customHeight="1" x14ac:dyDescent="0.25">
      <c r="B3675" s="44" t="str">
        <f>_xlfn.CONCAT( VLOOKUP(tbGemLevels[[#This Row],[Name]],tbGems[],MATCH("Prefix",tbGems[#Headers],0),FALSE),".",tbGemLevels[[#This Row],[Level]]," ",tbGemLevels[[#This Row],[Name]])</f>
        <v>6.12.82.7 Bloodlust Support</v>
      </c>
      <c r="C3675" s="2" t="s">
        <v>1006</v>
      </c>
      <c r="D3675" s="3">
        <v>7</v>
      </c>
      <c r="E3675" s="3">
        <v>38</v>
      </c>
      <c r="F3675" s="3">
        <v>63</v>
      </c>
      <c r="G3675" s="3">
        <v>0</v>
      </c>
      <c r="H3675" s="3">
        <v>0</v>
      </c>
      <c r="I3675" s="42"/>
      <c r="J3675" s="4"/>
      <c r="K3675" s="3"/>
      <c r="L3675" s="3"/>
      <c r="M3675" s="3"/>
      <c r="N3675" s="3"/>
    </row>
    <row r="3676" spans="2:14" ht="32.1" customHeight="1" x14ac:dyDescent="0.25">
      <c r="B3676" s="44" t="str">
        <f>_xlfn.CONCAT( VLOOKUP(tbGemLevels[[#This Row],[Name]],tbGems[],MATCH("Prefix",tbGems[#Headers],0),FALSE),".",tbGemLevels[[#This Row],[Level]]," ",tbGemLevels[[#This Row],[Name]])</f>
        <v>6.12.82.8 Bloodlust Support</v>
      </c>
      <c r="C3676" s="2" t="s">
        <v>1006</v>
      </c>
      <c r="D3676" s="3">
        <v>8</v>
      </c>
      <c r="E3676" s="3">
        <v>41</v>
      </c>
      <c r="F3676" s="3">
        <v>67</v>
      </c>
      <c r="G3676" s="3">
        <v>0</v>
      </c>
      <c r="H3676" s="3">
        <v>0</v>
      </c>
      <c r="I3676" s="42"/>
      <c r="J3676" s="4"/>
      <c r="K3676" s="3"/>
      <c r="L3676" s="3"/>
      <c r="M3676" s="3"/>
      <c r="N3676" s="3"/>
    </row>
    <row r="3677" spans="2:14" ht="32.1" customHeight="1" x14ac:dyDescent="0.25">
      <c r="B3677" s="44" t="str">
        <f>_xlfn.CONCAT( VLOOKUP(tbGemLevels[[#This Row],[Name]],tbGems[],MATCH("Prefix",tbGems[#Headers],0),FALSE),".",tbGemLevels[[#This Row],[Level]]," ",tbGemLevels[[#This Row],[Name]])</f>
        <v>6.12.82.9 Bloodlust Support</v>
      </c>
      <c r="C3677" s="2" t="s">
        <v>1006</v>
      </c>
      <c r="D3677" s="3">
        <v>9</v>
      </c>
      <c r="E3677" s="3">
        <v>44</v>
      </c>
      <c r="F3677" s="3">
        <v>72</v>
      </c>
      <c r="G3677" s="3">
        <v>0</v>
      </c>
      <c r="H3677" s="3">
        <v>0</v>
      </c>
      <c r="I3677" s="42"/>
      <c r="J3677" s="4"/>
      <c r="K3677" s="3"/>
      <c r="L3677" s="3"/>
      <c r="M3677" s="3"/>
      <c r="N3677" s="3"/>
    </row>
    <row r="3678" spans="2:14" ht="32.1" customHeight="1" x14ac:dyDescent="0.25">
      <c r="B3678" s="44" t="str">
        <f>_xlfn.CONCAT( VLOOKUP(tbGemLevels[[#This Row],[Name]],tbGems[],MATCH("Prefix",tbGems[#Headers],0),FALSE),".",tbGemLevels[[#This Row],[Level]]," ",tbGemLevels[[#This Row],[Name]])</f>
        <v>6.12.82.10 Bloodlust Support</v>
      </c>
      <c r="C3678" s="2" t="s">
        <v>1006</v>
      </c>
      <c r="D3678" s="3">
        <v>10</v>
      </c>
      <c r="E3678" s="3">
        <v>47</v>
      </c>
      <c r="F3678" s="3">
        <v>76</v>
      </c>
      <c r="G3678" s="3">
        <v>0</v>
      </c>
      <c r="H3678" s="3">
        <v>0</v>
      </c>
      <c r="I3678" s="42"/>
      <c r="J3678" s="4"/>
      <c r="K3678" s="3"/>
      <c r="L3678" s="3"/>
      <c r="M3678" s="3"/>
      <c r="N3678" s="3"/>
    </row>
    <row r="3679" spans="2:14" ht="32.1" customHeight="1" x14ac:dyDescent="0.25">
      <c r="B3679" s="44" t="str">
        <f>_xlfn.CONCAT( VLOOKUP(tbGemLevels[[#This Row],[Name]],tbGems[],MATCH("Prefix",tbGems[#Headers],0),FALSE),".",tbGemLevels[[#This Row],[Level]]," ",tbGemLevels[[#This Row],[Name]])</f>
        <v>6.12.82.11 Bloodlust Support</v>
      </c>
      <c r="C3679" s="2" t="s">
        <v>1006</v>
      </c>
      <c r="D3679" s="3">
        <v>11</v>
      </c>
      <c r="E3679" s="3">
        <v>50</v>
      </c>
      <c r="F3679" s="3">
        <v>81</v>
      </c>
      <c r="G3679" s="3">
        <v>0</v>
      </c>
      <c r="H3679" s="3">
        <v>0</v>
      </c>
      <c r="I3679" s="42"/>
      <c r="J3679" s="4"/>
      <c r="K3679" s="3"/>
      <c r="L3679" s="3"/>
      <c r="M3679" s="3"/>
      <c r="N3679" s="3"/>
    </row>
    <row r="3680" spans="2:14" ht="32.1" customHeight="1" x14ac:dyDescent="0.25">
      <c r="B3680" s="44" t="str">
        <f>_xlfn.CONCAT( VLOOKUP(tbGemLevels[[#This Row],[Name]],tbGems[],MATCH("Prefix",tbGems[#Headers],0),FALSE),".",tbGemLevels[[#This Row],[Level]]," ",tbGemLevels[[#This Row],[Name]])</f>
        <v>6.12.82.12 Bloodlust Support</v>
      </c>
      <c r="C3680" s="2" t="s">
        <v>1006</v>
      </c>
      <c r="D3680" s="3">
        <v>12</v>
      </c>
      <c r="E3680" s="3">
        <v>53</v>
      </c>
      <c r="F3680" s="3">
        <v>85</v>
      </c>
      <c r="G3680" s="3">
        <v>0</v>
      </c>
      <c r="H3680" s="3">
        <v>0</v>
      </c>
      <c r="I3680" s="42"/>
      <c r="J3680" s="4"/>
      <c r="K3680" s="3"/>
      <c r="L3680" s="3"/>
      <c r="M3680" s="3"/>
      <c r="N3680" s="3"/>
    </row>
    <row r="3681" spans="2:14" ht="32.1" customHeight="1" x14ac:dyDescent="0.25">
      <c r="B3681" s="44" t="str">
        <f>_xlfn.CONCAT( VLOOKUP(tbGemLevels[[#This Row],[Name]],tbGems[],MATCH("Prefix",tbGems[#Headers],0),FALSE),".",tbGemLevels[[#This Row],[Level]]," ",tbGemLevels[[#This Row],[Name]])</f>
        <v>6.12.82.13 Bloodlust Support</v>
      </c>
      <c r="C3681" s="2" t="s">
        <v>1006</v>
      </c>
      <c r="D3681" s="3">
        <v>13</v>
      </c>
      <c r="E3681" s="3">
        <v>56</v>
      </c>
      <c r="F3681" s="3">
        <v>90</v>
      </c>
      <c r="G3681" s="3">
        <v>0</v>
      </c>
      <c r="H3681" s="3">
        <v>0</v>
      </c>
      <c r="I3681" s="42"/>
      <c r="J3681" s="4"/>
      <c r="K3681" s="3"/>
      <c r="L3681" s="3"/>
      <c r="M3681" s="3"/>
      <c r="N3681" s="3"/>
    </row>
    <row r="3682" spans="2:14" ht="32.1" customHeight="1" x14ac:dyDescent="0.25">
      <c r="B3682" s="44" t="str">
        <f>_xlfn.CONCAT( VLOOKUP(tbGemLevels[[#This Row],[Name]],tbGems[],MATCH("Prefix",tbGems[#Headers],0),FALSE),".",tbGemLevels[[#This Row],[Level]]," ",tbGemLevels[[#This Row],[Name]])</f>
        <v>6.12.82.14 Bloodlust Support</v>
      </c>
      <c r="C3682" s="2" t="s">
        <v>1006</v>
      </c>
      <c r="D3682" s="3">
        <v>14</v>
      </c>
      <c r="E3682" s="3">
        <v>58</v>
      </c>
      <c r="F3682" s="3">
        <v>93</v>
      </c>
      <c r="G3682" s="3">
        <v>0</v>
      </c>
      <c r="H3682" s="3">
        <v>0</v>
      </c>
      <c r="I3682" s="42"/>
      <c r="J3682" s="4"/>
      <c r="K3682" s="3"/>
      <c r="L3682" s="3"/>
      <c r="M3682" s="3"/>
      <c r="N3682" s="3"/>
    </row>
    <row r="3683" spans="2:14" ht="32.1" customHeight="1" x14ac:dyDescent="0.25">
      <c r="B3683" s="44" t="str">
        <f>_xlfn.CONCAT( VLOOKUP(tbGemLevels[[#This Row],[Name]],tbGems[],MATCH("Prefix",tbGems[#Headers],0),FALSE),".",tbGemLevels[[#This Row],[Level]]," ",tbGemLevels[[#This Row],[Name]])</f>
        <v>6.12.82.15 Bloodlust Support</v>
      </c>
      <c r="C3683" s="2" t="s">
        <v>1006</v>
      </c>
      <c r="D3683" s="3">
        <v>15</v>
      </c>
      <c r="E3683" s="3">
        <v>60</v>
      </c>
      <c r="F3683" s="3">
        <v>96</v>
      </c>
      <c r="G3683" s="3">
        <v>0</v>
      </c>
      <c r="H3683" s="3">
        <v>0</v>
      </c>
      <c r="I3683" s="42"/>
      <c r="J3683" s="4"/>
      <c r="K3683" s="3"/>
      <c r="L3683" s="3"/>
      <c r="M3683" s="3"/>
      <c r="N3683" s="3"/>
    </row>
    <row r="3684" spans="2:14" ht="32.1" customHeight="1" x14ac:dyDescent="0.25">
      <c r="B3684" s="44" t="str">
        <f>_xlfn.CONCAT( VLOOKUP(tbGemLevels[[#This Row],[Name]],tbGems[],MATCH("Prefix",tbGems[#Headers],0),FALSE),".",tbGemLevels[[#This Row],[Level]]," ",tbGemLevels[[#This Row],[Name]])</f>
        <v>6.12.82.16 Bloodlust Support</v>
      </c>
      <c r="C3684" s="2" t="s">
        <v>1006</v>
      </c>
      <c r="D3684" s="3">
        <v>16</v>
      </c>
      <c r="E3684" s="3">
        <v>62</v>
      </c>
      <c r="F3684" s="3">
        <v>99</v>
      </c>
      <c r="G3684" s="3">
        <v>0</v>
      </c>
      <c r="H3684" s="3">
        <v>0</v>
      </c>
      <c r="I3684" s="42"/>
      <c r="J3684" s="4"/>
      <c r="K3684" s="3"/>
      <c r="L3684" s="3"/>
      <c r="M3684" s="3"/>
      <c r="N3684" s="3"/>
    </row>
    <row r="3685" spans="2:14" ht="32.1" customHeight="1" x14ac:dyDescent="0.25">
      <c r="B3685" s="44" t="str">
        <f>_xlfn.CONCAT( VLOOKUP(tbGemLevels[[#This Row],[Name]],tbGems[],MATCH("Prefix",tbGems[#Headers],0),FALSE),".",tbGemLevels[[#This Row],[Level]]," ",tbGemLevels[[#This Row],[Name]])</f>
        <v>6.12.82.17 Bloodlust Support</v>
      </c>
      <c r="C3685" s="2" t="s">
        <v>1006</v>
      </c>
      <c r="D3685" s="3">
        <v>17</v>
      </c>
      <c r="E3685" s="3">
        <v>64</v>
      </c>
      <c r="F3685" s="3">
        <v>102</v>
      </c>
      <c r="G3685" s="3">
        <v>0</v>
      </c>
      <c r="H3685" s="3">
        <v>0</v>
      </c>
      <c r="I3685" s="42"/>
      <c r="J3685" s="4"/>
      <c r="K3685" s="3"/>
      <c r="L3685" s="3"/>
      <c r="M3685" s="3"/>
      <c r="N3685" s="3"/>
    </row>
    <row r="3686" spans="2:14" ht="32.1" customHeight="1" x14ac:dyDescent="0.25">
      <c r="B3686" s="44" t="str">
        <f>_xlfn.CONCAT( VLOOKUP(tbGemLevels[[#This Row],[Name]],tbGems[],MATCH("Prefix",tbGems[#Headers],0),FALSE),".",tbGemLevels[[#This Row],[Level]]," ",tbGemLevels[[#This Row],[Name]])</f>
        <v>6.12.82.18 Bloodlust Support</v>
      </c>
      <c r="C3686" s="2" t="s">
        <v>1006</v>
      </c>
      <c r="D3686" s="3">
        <v>18</v>
      </c>
      <c r="E3686" s="3">
        <v>66</v>
      </c>
      <c r="F3686" s="3">
        <v>105</v>
      </c>
      <c r="G3686" s="3">
        <v>0</v>
      </c>
      <c r="H3686" s="3">
        <v>0</v>
      </c>
      <c r="I3686" s="42"/>
      <c r="J3686" s="4"/>
      <c r="K3686" s="3"/>
      <c r="L3686" s="3"/>
      <c r="M3686" s="3"/>
      <c r="N3686" s="3"/>
    </row>
    <row r="3687" spans="2:14" ht="32.1" customHeight="1" x14ac:dyDescent="0.25">
      <c r="B3687" s="44" t="str">
        <f>_xlfn.CONCAT( VLOOKUP(tbGemLevels[[#This Row],[Name]],tbGems[],MATCH("Prefix",tbGems[#Headers],0),FALSE),".",tbGemLevels[[#This Row],[Level]]," ",tbGemLevels[[#This Row],[Name]])</f>
        <v>6.12.82.19 Bloodlust Support</v>
      </c>
      <c r="C3687" s="2" t="s">
        <v>1006</v>
      </c>
      <c r="D3687" s="3">
        <v>19</v>
      </c>
      <c r="E3687" s="3">
        <v>68</v>
      </c>
      <c r="F3687" s="3">
        <v>108</v>
      </c>
      <c r="G3687" s="3">
        <v>0</v>
      </c>
      <c r="H3687" s="3">
        <v>0</v>
      </c>
      <c r="I3687" s="42"/>
      <c r="J3687" s="4"/>
      <c r="K3687" s="3"/>
      <c r="L3687" s="3"/>
      <c r="M3687" s="3"/>
      <c r="N3687" s="3"/>
    </row>
    <row r="3688" spans="2:14" ht="32.1" customHeight="1" x14ac:dyDescent="0.25">
      <c r="B3688" s="44" t="str">
        <f>_xlfn.CONCAT( VLOOKUP(tbGemLevels[[#This Row],[Name]],tbGems[],MATCH("Prefix",tbGems[#Headers],0),FALSE),".",tbGemLevels[[#This Row],[Level]]," ",tbGemLevels[[#This Row],[Name]])</f>
        <v>6.12.82.20 Bloodlust Support</v>
      </c>
      <c r="C3688" s="2" t="s">
        <v>1006</v>
      </c>
      <c r="D3688" s="3">
        <v>20</v>
      </c>
      <c r="E3688" s="3">
        <v>70</v>
      </c>
      <c r="F3688" s="3">
        <v>111</v>
      </c>
      <c r="G3688" s="3">
        <v>0</v>
      </c>
      <c r="H3688" s="3">
        <v>0</v>
      </c>
      <c r="I3688" s="42"/>
      <c r="J3688" s="4"/>
      <c r="K3688" s="3"/>
      <c r="L3688" s="3"/>
      <c r="M3688" s="3"/>
      <c r="N3688" s="3"/>
    </row>
    <row r="3689" spans="2:14" ht="32.1" customHeight="1" x14ac:dyDescent="0.25">
      <c r="B3689" s="44" t="str">
        <f>_xlfn.CONCAT( VLOOKUP(tbGemLevels[[#This Row],[Name]],tbGems[],MATCH("Prefix",tbGems[#Headers],0),FALSE),".",tbGemLevels[[#This Row],[Level]]," ",tbGemLevels[[#This Row],[Name]])</f>
        <v>6.12.82.21 Bloodlust Support</v>
      </c>
      <c r="C3689" s="2" t="s">
        <v>1006</v>
      </c>
      <c r="D3689" s="3">
        <v>21</v>
      </c>
      <c r="E3689" s="3">
        <v>72</v>
      </c>
      <c r="F3689" s="3">
        <v>114</v>
      </c>
      <c r="G3689" s="3">
        <v>0</v>
      </c>
      <c r="H3689" s="3">
        <v>0</v>
      </c>
      <c r="J3689" s="4"/>
      <c r="K3689" s="3"/>
      <c r="L3689" s="3"/>
      <c r="M3689" s="3"/>
      <c r="N3689" s="3"/>
    </row>
    <row r="3690" spans="2:14" ht="32.1" customHeight="1" x14ac:dyDescent="0.25">
      <c r="B3690" s="44" t="str">
        <f>_xlfn.CONCAT( VLOOKUP(tbGemLevels[[#This Row],[Name]],tbGems[],MATCH("Prefix",tbGems[#Headers],0),FALSE),".",tbGemLevels[[#This Row],[Level]]," ",tbGemLevels[[#This Row],[Name]])</f>
        <v>6.12.82.22 Bloodlust Support</v>
      </c>
      <c r="C3690" s="2" t="s">
        <v>1006</v>
      </c>
      <c r="D3690" s="3">
        <v>22</v>
      </c>
      <c r="E3690" s="3">
        <v>74</v>
      </c>
      <c r="F3690" s="3" t="s">
        <v>269</v>
      </c>
      <c r="G3690" s="3">
        <v>0</v>
      </c>
      <c r="H3690" s="3">
        <v>0</v>
      </c>
      <c r="J3690" s="4"/>
      <c r="K3690" s="3"/>
      <c r="L3690" s="3"/>
      <c r="M3690" s="3"/>
      <c r="N3690" s="3"/>
    </row>
    <row r="3691" spans="2:14" ht="32.1" customHeight="1" x14ac:dyDescent="0.25">
      <c r="B3691" s="44" t="str">
        <f>_xlfn.CONCAT( VLOOKUP(tbGemLevels[[#This Row],[Name]],tbGems[],MATCH("Prefix",tbGems[#Headers],0),FALSE),".",tbGemLevels[[#This Row],[Level]]," ",tbGemLevels[[#This Row],[Name]])</f>
        <v>6.12.82.23 Bloodlust Support</v>
      </c>
      <c r="C3691" s="2" t="s">
        <v>1006</v>
      </c>
      <c r="D3691" s="3">
        <v>23</v>
      </c>
      <c r="E3691" s="3">
        <v>76</v>
      </c>
      <c r="F3691" s="3" t="s">
        <v>269</v>
      </c>
      <c r="G3691" s="3">
        <v>0</v>
      </c>
      <c r="H3691" s="3">
        <v>0</v>
      </c>
      <c r="J3691" s="4"/>
      <c r="K3691" s="3"/>
      <c r="L3691" s="3"/>
      <c r="M3691" s="3"/>
      <c r="N3691" s="3"/>
    </row>
    <row r="3692" spans="2:14" ht="32.1" customHeight="1" x14ac:dyDescent="0.25">
      <c r="B3692" s="44" t="str">
        <f>_xlfn.CONCAT( VLOOKUP(tbGemLevels[[#This Row],[Name]],tbGems[],MATCH("Prefix",tbGems[#Headers],0),FALSE),".",tbGemLevels[[#This Row],[Level]]," ",tbGemLevels[[#This Row],[Name]])</f>
        <v>6.12.82.24 Bloodlust Support</v>
      </c>
      <c r="C3692" s="2" t="s">
        <v>1006</v>
      </c>
      <c r="D3692" s="3">
        <v>24</v>
      </c>
      <c r="E3692" s="3">
        <v>78</v>
      </c>
      <c r="F3692" s="3" t="s">
        <v>269</v>
      </c>
      <c r="G3692" s="3">
        <v>0</v>
      </c>
      <c r="H3692" s="3">
        <v>0</v>
      </c>
      <c r="J3692" s="4"/>
      <c r="K3692" s="3"/>
      <c r="L3692" s="3"/>
      <c r="M3692" s="3"/>
      <c r="N3692" s="3"/>
    </row>
    <row r="3693" spans="2:14" ht="32.1" customHeight="1" x14ac:dyDescent="0.25">
      <c r="B3693" s="44" t="str">
        <f>_xlfn.CONCAT( VLOOKUP(tbGemLevels[[#This Row],[Name]],tbGems[],MATCH("Prefix",tbGems[#Headers],0),FALSE),".",tbGemLevels[[#This Row],[Level]]," ",tbGemLevels[[#This Row],[Name]])</f>
        <v>6.12.82.25 Bloodlust Support</v>
      </c>
      <c r="C3693" s="2" t="s">
        <v>1006</v>
      </c>
      <c r="D3693" s="3">
        <v>25</v>
      </c>
      <c r="E3693" s="3">
        <v>80</v>
      </c>
      <c r="F3693" s="3" t="s">
        <v>269</v>
      </c>
      <c r="G3693" s="3">
        <v>0</v>
      </c>
      <c r="H3693" s="3">
        <v>0</v>
      </c>
      <c r="J3693" s="4"/>
      <c r="K3693" s="3"/>
      <c r="L3693" s="3"/>
      <c r="M3693" s="3"/>
      <c r="N3693" s="3"/>
    </row>
    <row r="3694" spans="2:14" ht="32.1" customHeight="1" x14ac:dyDescent="0.25">
      <c r="B3694" s="44" t="str">
        <f>_xlfn.CONCAT( VLOOKUP(tbGemLevels[[#This Row],[Name]],tbGems[],MATCH("Prefix",tbGems[#Headers],0),FALSE),".",tbGemLevels[[#This Row],[Level]]," ",tbGemLevels[[#This Row],[Name]])</f>
        <v>6.12.82.26 Bloodlust Support</v>
      </c>
      <c r="C3694" s="2" t="s">
        <v>1006</v>
      </c>
      <c r="D3694" s="3">
        <v>26</v>
      </c>
      <c r="E3694" s="3">
        <v>82</v>
      </c>
      <c r="F3694" s="3" t="s">
        <v>269</v>
      </c>
      <c r="G3694" s="3">
        <v>0</v>
      </c>
      <c r="H3694" s="3">
        <v>0</v>
      </c>
      <c r="J3694" s="4"/>
      <c r="K3694" s="3"/>
      <c r="L3694" s="3"/>
      <c r="M3694" s="3"/>
      <c r="N3694" s="3"/>
    </row>
    <row r="3695" spans="2:14" ht="32.1" customHeight="1" x14ac:dyDescent="0.25">
      <c r="B3695" s="44" t="str">
        <f>_xlfn.CONCAT( VLOOKUP(tbGemLevels[[#This Row],[Name]],tbGems[],MATCH("Prefix",tbGems[#Headers],0),FALSE),".",tbGemLevels[[#This Row],[Level]]," ",tbGemLevels[[#This Row],[Name]])</f>
        <v>6.12.82.27 Bloodlust Support</v>
      </c>
      <c r="C3695" s="2" t="s">
        <v>1006</v>
      </c>
      <c r="D3695" s="3">
        <v>27</v>
      </c>
      <c r="E3695" s="3">
        <v>84</v>
      </c>
      <c r="F3695" s="3" t="s">
        <v>269</v>
      </c>
      <c r="G3695" s="3">
        <v>0</v>
      </c>
      <c r="H3695" s="3">
        <v>0</v>
      </c>
      <c r="J3695" s="4"/>
      <c r="K3695" s="3"/>
      <c r="L3695" s="3"/>
      <c r="M3695" s="3"/>
      <c r="N3695" s="3"/>
    </row>
    <row r="3696" spans="2:14" ht="32.1" customHeight="1" x14ac:dyDescent="0.25">
      <c r="B3696" s="44" t="str">
        <f>_xlfn.CONCAT( VLOOKUP(tbGemLevels[[#This Row],[Name]],tbGems[],MATCH("Prefix",tbGems[#Headers],0),FALSE),".",tbGemLevels[[#This Row],[Level]]," ",tbGemLevels[[#This Row],[Name]])</f>
        <v>6.12.82.28 Bloodlust Support</v>
      </c>
      <c r="C3696" s="2" t="s">
        <v>1006</v>
      </c>
      <c r="D3696" s="3">
        <v>28</v>
      </c>
      <c r="E3696" s="3">
        <v>86</v>
      </c>
      <c r="F3696" s="3" t="s">
        <v>269</v>
      </c>
      <c r="G3696" s="3">
        <v>0</v>
      </c>
      <c r="H3696" s="3">
        <v>0</v>
      </c>
      <c r="J3696" s="4"/>
      <c r="K3696" s="3"/>
      <c r="L3696" s="3"/>
      <c r="M3696" s="3"/>
      <c r="N3696" s="3"/>
    </row>
    <row r="3697" spans="2:14" ht="32.1" customHeight="1" x14ac:dyDescent="0.25">
      <c r="B3697" s="44" t="str">
        <f>_xlfn.CONCAT( VLOOKUP(tbGemLevels[[#This Row],[Name]],tbGems[],MATCH("Prefix",tbGems[#Headers],0),FALSE),".",tbGemLevels[[#This Row],[Level]]," ",tbGemLevels[[#This Row],[Name]])</f>
        <v>6.12.82.29 Bloodlust Support</v>
      </c>
      <c r="C3697" s="2" t="s">
        <v>1006</v>
      </c>
      <c r="D3697" s="3">
        <v>29</v>
      </c>
      <c r="E3697" s="3">
        <v>88</v>
      </c>
      <c r="F3697" s="3" t="s">
        <v>269</v>
      </c>
      <c r="G3697" s="3">
        <v>0</v>
      </c>
      <c r="H3697" s="3">
        <v>0</v>
      </c>
      <c r="J3697" s="4"/>
      <c r="K3697" s="3"/>
      <c r="L3697" s="3"/>
      <c r="M3697" s="3"/>
      <c r="N3697" s="3"/>
    </row>
    <row r="3698" spans="2:14" ht="32.1" customHeight="1" x14ac:dyDescent="0.25">
      <c r="B3698" s="44" t="str">
        <f>_xlfn.CONCAT( VLOOKUP(tbGemLevels[[#This Row],[Name]],tbGems[],MATCH("Prefix",tbGems[#Headers],0),FALSE),".",tbGemLevels[[#This Row],[Level]]," ",tbGemLevels[[#This Row],[Name]])</f>
        <v>6.12.82.30 Bloodlust Support</v>
      </c>
      <c r="C3698" s="2" t="s">
        <v>1006</v>
      </c>
      <c r="D3698" s="3">
        <v>30</v>
      </c>
      <c r="E3698" s="3">
        <v>90</v>
      </c>
      <c r="F3698" s="3" t="s">
        <v>269</v>
      </c>
      <c r="G3698" s="3">
        <v>0</v>
      </c>
      <c r="H3698" s="3">
        <v>0</v>
      </c>
      <c r="J3698" s="4"/>
      <c r="K3698" s="3"/>
      <c r="L3698" s="3"/>
      <c r="M3698" s="3"/>
      <c r="N3698" s="3"/>
    </row>
    <row r="3699" spans="2:14" ht="32.1" customHeight="1" x14ac:dyDescent="0.25">
      <c r="B3699" s="44" t="str">
        <f>_xlfn.CONCAT( VLOOKUP(tbGemLevels[[#This Row],[Name]],tbGems[],MATCH("Prefix",tbGems[#Headers],0),FALSE),".",tbGemLevels[[#This Row],[Level]]," ",tbGemLevels[[#This Row],[Name]])</f>
        <v>6.12.82.31 Bloodlust Support</v>
      </c>
      <c r="C3699" s="2" t="s">
        <v>1006</v>
      </c>
      <c r="D3699" s="3">
        <v>31</v>
      </c>
      <c r="E3699" s="3">
        <v>91</v>
      </c>
      <c r="F3699" s="3" t="s">
        <v>269</v>
      </c>
      <c r="G3699" s="3">
        <v>0</v>
      </c>
      <c r="H3699" s="3">
        <v>0</v>
      </c>
      <c r="J3699" s="4"/>
      <c r="K3699" s="3"/>
      <c r="L3699" s="3"/>
      <c r="M3699" s="3"/>
      <c r="N3699" s="3"/>
    </row>
    <row r="3700" spans="2:14" ht="32.1" customHeight="1" x14ac:dyDescent="0.25">
      <c r="B3700" s="44" t="str">
        <f>_xlfn.CONCAT( VLOOKUP(tbGemLevels[[#This Row],[Name]],tbGems[],MATCH("Prefix",tbGems[#Headers],0),FALSE),".",tbGemLevels[[#This Row],[Level]]," ",tbGemLevels[[#This Row],[Name]])</f>
        <v>6.12.82.32 Bloodlust Support</v>
      </c>
      <c r="C3700" s="2" t="s">
        <v>1006</v>
      </c>
      <c r="D3700" s="3">
        <v>32</v>
      </c>
      <c r="E3700" s="3">
        <v>92</v>
      </c>
      <c r="F3700" s="3" t="s">
        <v>269</v>
      </c>
      <c r="G3700" s="3">
        <v>0</v>
      </c>
      <c r="H3700" s="3">
        <v>0</v>
      </c>
      <c r="J3700" s="4"/>
      <c r="K3700" s="3"/>
      <c r="L3700" s="3"/>
      <c r="M3700" s="3"/>
      <c r="N3700" s="3"/>
    </row>
    <row r="3701" spans="2:14" ht="32.1" customHeight="1" x14ac:dyDescent="0.25">
      <c r="B3701" s="44" t="str">
        <f>_xlfn.CONCAT( VLOOKUP(tbGemLevels[[#This Row],[Name]],tbGems[],MATCH("Prefix",tbGems[#Headers],0),FALSE),".",tbGemLevels[[#This Row],[Level]]," ",tbGemLevels[[#This Row],[Name]])</f>
        <v>6.12.82.33 Bloodlust Support</v>
      </c>
      <c r="C3701" s="2" t="s">
        <v>1006</v>
      </c>
      <c r="D3701" s="3">
        <v>33</v>
      </c>
      <c r="E3701" s="3">
        <v>93</v>
      </c>
      <c r="F3701" s="3" t="s">
        <v>269</v>
      </c>
      <c r="G3701" s="3">
        <v>0</v>
      </c>
      <c r="H3701" s="3">
        <v>0</v>
      </c>
      <c r="J3701" s="4"/>
      <c r="K3701" s="3"/>
      <c r="L3701" s="3"/>
      <c r="M3701" s="3"/>
      <c r="N3701" s="3"/>
    </row>
    <row r="3702" spans="2:14" ht="32.1" customHeight="1" x14ac:dyDescent="0.25">
      <c r="B3702" s="44" t="str">
        <f>_xlfn.CONCAT( VLOOKUP(tbGemLevels[[#This Row],[Name]],tbGems[],MATCH("Prefix",tbGems[#Headers],0),FALSE),".",tbGemLevels[[#This Row],[Level]]," ",tbGemLevels[[#This Row],[Name]])</f>
        <v>6.12.82.34 Bloodlust Support</v>
      </c>
      <c r="C3702" s="2" t="s">
        <v>1006</v>
      </c>
      <c r="D3702" s="3">
        <v>34</v>
      </c>
      <c r="E3702" s="3">
        <v>94</v>
      </c>
      <c r="F3702" s="3" t="s">
        <v>269</v>
      </c>
      <c r="G3702" s="3">
        <v>0</v>
      </c>
      <c r="H3702" s="3">
        <v>0</v>
      </c>
      <c r="J3702" s="4"/>
      <c r="K3702" s="3"/>
      <c r="L3702" s="3"/>
      <c r="M3702" s="3"/>
      <c r="N3702" s="3"/>
    </row>
    <row r="3703" spans="2:14" ht="32.1" customHeight="1" x14ac:dyDescent="0.25">
      <c r="B3703" s="44" t="str">
        <f>_xlfn.CONCAT( VLOOKUP(tbGemLevels[[#This Row],[Name]],tbGems[],MATCH("Prefix",tbGems[#Headers],0),FALSE),".",tbGemLevels[[#This Row],[Level]]," ",tbGemLevels[[#This Row],[Name]])</f>
        <v>6.12.82.35 Bloodlust Support</v>
      </c>
      <c r="C3703" s="2" t="s">
        <v>1006</v>
      </c>
      <c r="D3703" s="3">
        <v>35</v>
      </c>
      <c r="E3703" s="3">
        <v>95</v>
      </c>
      <c r="F3703" s="3" t="s">
        <v>269</v>
      </c>
      <c r="G3703" s="3">
        <v>0</v>
      </c>
      <c r="H3703" s="3">
        <v>0</v>
      </c>
      <c r="J3703" s="4"/>
      <c r="K3703" s="3"/>
      <c r="L3703" s="3"/>
      <c r="M3703" s="3"/>
      <c r="N3703" s="3"/>
    </row>
    <row r="3704" spans="2:14" ht="32.1" customHeight="1" x14ac:dyDescent="0.25">
      <c r="B3704" s="44" t="str">
        <f>_xlfn.CONCAT( VLOOKUP(tbGemLevels[[#This Row],[Name]],tbGems[],MATCH("Prefix",tbGems[#Headers],0),FALSE),".",tbGemLevels[[#This Row],[Level]]," ",tbGemLevels[[#This Row],[Name]])</f>
        <v>6.12.82.36 Bloodlust Support</v>
      </c>
      <c r="C3704" s="2" t="s">
        <v>1006</v>
      </c>
      <c r="D3704" s="3">
        <v>36</v>
      </c>
      <c r="E3704" s="3">
        <v>96</v>
      </c>
      <c r="F3704" s="3" t="s">
        <v>269</v>
      </c>
      <c r="G3704" s="3">
        <v>0</v>
      </c>
      <c r="H3704" s="3">
        <v>0</v>
      </c>
      <c r="J3704" s="4"/>
      <c r="K3704" s="3"/>
      <c r="L3704" s="3"/>
      <c r="M3704" s="3"/>
      <c r="N3704" s="3"/>
    </row>
    <row r="3705" spans="2:14" ht="32.1" customHeight="1" x14ac:dyDescent="0.25">
      <c r="B3705" s="44" t="str">
        <f>_xlfn.CONCAT( VLOOKUP(tbGemLevels[[#This Row],[Name]],tbGems[],MATCH("Prefix",tbGems[#Headers],0),FALSE),".",tbGemLevels[[#This Row],[Level]]," ",tbGemLevels[[#This Row],[Name]])</f>
        <v>6.12.82.37 Bloodlust Support</v>
      </c>
      <c r="C3705" s="2" t="s">
        <v>1006</v>
      </c>
      <c r="D3705" s="3">
        <v>37</v>
      </c>
      <c r="E3705" s="3">
        <v>97</v>
      </c>
      <c r="F3705" s="3" t="s">
        <v>269</v>
      </c>
      <c r="G3705" s="3">
        <v>0</v>
      </c>
      <c r="H3705" s="3">
        <v>0</v>
      </c>
      <c r="J3705" s="4"/>
      <c r="K3705" s="3"/>
      <c r="L3705" s="3"/>
      <c r="M3705" s="3"/>
      <c r="N3705" s="3"/>
    </row>
    <row r="3706" spans="2:14" ht="32.1" customHeight="1" x14ac:dyDescent="0.25">
      <c r="B3706" s="44" t="str">
        <f>_xlfn.CONCAT( VLOOKUP(tbGemLevels[[#This Row],[Name]],tbGems[],MATCH("Prefix",tbGems[#Headers],0),FALSE),".",tbGemLevels[[#This Row],[Level]]," ",tbGemLevels[[#This Row],[Name]])</f>
        <v>6.12.82.38 Bloodlust Support</v>
      </c>
      <c r="C3706" s="2" t="s">
        <v>1006</v>
      </c>
      <c r="D3706" s="3">
        <v>38</v>
      </c>
      <c r="E3706" s="3">
        <v>98</v>
      </c>
      <c r="F3706" s="3" t="s">
        <v>269</v>
      </c>
      <c r="G3706" s="3">
        <v>0</v>
      </c>
      <c r="H3706" s="3">
        <v>0</v>
      </c>
      <c r="J3706" s="4"/>
      <c r="K3706" s="3"/>
      <c r="L3706" s="3"/>
      <c r="M3706" s="3"/>
      <c r="N3706" s="3"/>
    </row>
    <row r="3707" spans="2:14" ht="32.1" customHeight="1" x14ac:dyDescent="0.25">
      <c r="B3707" s="44" t="str">
        <f>_xlfn.CONCAT( VLOOKUP(tbGemLevels[[#This Row],[Name]],tbGems[],MATCH("Prefix",tbGems[#Headers],0),FALSE),".",tbGemLevels[[#This Row],[Level]]," ",tbGemLevels[[#This Row],[Name]])</f>
        <v>6.12.82.39 Bloodlust Support</v>
      </c>
      <c r="C3707" s="2" t="s">
        <v>1006</v>
      </c>
      <c r="D3707" s="3">
        <v>39</v>
      </c>
      <c r="E3707" s="3">
        <v>99</v>
      </c>
      <c r="F3707" s="3" t="s">
        <v>269</v>
      </c>
      <c r="G3707" s="3">
        <v>0</v>
      </c>
      <c r="H3707" s="3">
        <v>0</v>
      </c>
      <c r="J3707" s="4"/>
      <c r="K3707" s="3"/>
      <c r="L3707" s="3"/>
      <c r="M3707" s="3"/>
      <c r="N3707" s="3"/>
    </row>
    <row r="3708" spans="2:14" ht="32.1" customHeight="1" x14ac:dyDescent="0.25">
      <c r="B3708" s="44" t="str">
        <f>_xlfn.CONCAT( VLOOKUP(tbGemLevels[[#This Row],[Name]],tbGems[],MATCH("Prefix",tbGems[#Headers],0),FALSE),".",tbGemLevels[[#This Row],[Level]]," ",tbGemLevels[[#This Row],[Name]])</f>
        <v>6.12.82.40 Bloodlust Support</v>
      </c>
      <c r="C3708" s="2" t="s">
        <v>1006</v>
      </c>
      <c r="D3708" s="3">
        <v>40</v>
      </c>
      <c r="E3708" s="3">
        <v>100</v>
      </c>
      <c r="F3708" s="3" t="s">
        <v>269</v>
      </c>
      <c r="G3708" s="3">
        <v>0</v>
      </c>
      <c r="H3708" s="3">
        <v>0</v>
      </c>
      <c r="J3708" s="4"/>
      <c r="K3708" s="3"/>
      <c r="L3708" s="3"/>
      <c r="M3708" s="3"/>
      <c r="N3708" s="3"/>
    </row>
    <row r="3709" spans="2:14" ht="32.1" customHeight="1" x14ac:dyDescent="0.25">
      <c r="B3709" s="44" t="str">
        <f>_xlfn.CONCAT( VLOOKUP(tbGemLevels[[#This Row],[Name]],tbGems[],MATCH("Prefix",tbGems[#Headers],0),FALSE),".",tbGemLevels[[#This Row],[Level]]," ",tbGemLevels[[#This Row],[Name]])</f>
        <v>6.14.380.1 Unbound Ailments Support</v>
      </c>
      <c r="C3709" s="2" t="s">
        <v>252</v>
      </c>
      <c r="D3709" s="3">
        <v>1</v>
      </c>
      <c r="E3709" s="3">
        <v>8</v>
      </c>
      <c r="F3709" s="3">
        <v>0</v>
      </c>
      <c r="G3709" s="3">
        <v>0</v>
      </c>
      <c r="H3709" s="3">
        <v>0</v>
      </c>
      <c r="I3709" s="20"/>
      <c r="J3709" s="20"/>
      <c r="K3709" s="3"/>
      <c r="L3709" s="3"/>
      <c r="M3709" s="3"/>
      <c r="N3709" s="3"/>
    </row>
    <row r="3710" spans="2:14" ht="32.1" customHeight="1" x14ac:dyDescent="0.25">
      <c r="B3710" s="44" t="str">
        <f>_xlfn.CONCAT( VLOOKUP(tbGemLevels[[#This Row],[Name]],tbGems[],MATCH("Prefix",tbGems[#Headers],0),FALSE),".",tbGemLevels[[#This Row],[Level]]," ",tbGemLevels[[#This Row],[Name]])</f>
        <v>6.14.380.2 Unbound Ailments Support</v>
      </c>
      <c r="C3710" s="2" t="s">
        <v>252</v>
      </c>
      <c r="D3710" s="3">
        <v>2</v>
      </c>
      <c r="E3710" s="3">
        <v>10</v>
      </c>
      <c r="F3710" s="3">
        <v>0</v>
      </c>
      <c r="G3710" s="3">
        <v>0</v>
      </c>
      <c r="H3710" s="3">
        <v>0</v>
      </c>
      <c r="I3710" s="20"/>
      <c r="J3710" s="20"/>
      <c r="K3710" s="42"/>
      <c r="L3710" s="42"/>
      <c r="M3710" s="3"/>
      <c r="N3710" s="3"/>
    </row>
    <row r="3711" spans="2:14" ht="32.1" customHeight="1" x14ac:dyDescent="0.25">
      <c r="B3711" s="44" t="str">
        <f>_xlfn.CONCAT( VLOOKUP(tbGemLevels[[#This Row],[Name]],tbGems[],MATCH("Prefix",tbGems[#Headers],0),FALSE),".",tbGemLevels[[#This Row],[Level]]," ",tbGemLevels[[#This Row],[Name]])</f>
        <v>6.14.380.3 Unbound Ailments Support</v>
      </c>
      <c r="C3711" s="2" t="s">
        <v>252</v>
      </c>
      <c r="D3711" s="3">
        <v>3</v>
      </c>
      <c r="E3711" s="3">
        <v>13</v>
      </c>
      <c r="F3711" s="3">
        <v>0</v>
      </c>
      <c r="G3711" s="3">
        <v>0</v>
      </c>
      <c r="H3711" s="3">
        <v>16</v>
      </c>
      <c r="I3711" s="20"/>
      <c r="J3711" s="20"/>
      <c r="K3711" s="42"/>
      <c r="L3711" s="42"/>
      <c r="M3711" s="3"/>
      <c r="N3711" s="3"/>
    </row>
    <row r="3712" spans="2:14" ht="32.1" customHeight="1" x14ac:dyDescent="0.25">
      <c r="B3712" s="44" t="str">
        <f>_xlfn.CONCAT( VLOOKUP(tbGemLevels[[#This Row],[Name]],tbGems[],MATCH("Prefix",tbGems[#Headers],0),FALSE),".",tbGemLevels[[#This Row],[Level]]," ",tbGemLevels[[#This Row],[Name]])</f>
        <v>6.14.380.4 Unbound Ailments Support</v>
      </c>
      <c r="C3712" s="2" t="s">
        <v>252</v>
      </c>
      <c r="D3712" s="3">
        <v>4</v>
      </c>
      <c r="E3712" s="3">
        <v>17</v>
      </c>
      <c r="F3712" s="3">
        <v>0</v>
      </c>
      <c r="G3712" s="3">
        <v>14</v>
      </c>
      <c r="H3712" s="3">
        <v>20</v>
      </c>
      <c r="I3712" s="20"/>
      <c r="J3712" s="20"/>
      <c r="K3712" s="42"/>
      <c r="L3712" s="42"/>
      <c r="M3712" s="3"/>
      <c r="N3712" s="3"/>
    </row>
    <row r="3713" spans="2:14" ht="32.1" customHeight="1" x14ac:dyDescent="0.25">
      <c r="B3713" s="44" t="str">
        <f>_xlfn.CONCAT( VLOOKUP(tbGemLevels[[#This Row],[Name]],tbGems[],MATCH("Prefix",tbGems[#Headers],0),FALSE),".",tbGemLevels[[#This Row],[Level]]," ",tbGemLevels[[#This Row],[Name]])</f>
        <v>6.14.380.5 Unbound Ailments Support</v>
      </c>
      <c r="C3713" s="2" t="s">
        <v>252</v>
      </c>
      <c r="D3713" s="3">
        <v>5</v>
      </c>
      <c r="E3713" s="3">
        <v>21</v>
      </c>
      <c r="F3713" s="3">
        <v>0</v>
      </c>
      <c r="G3713" s="3">
        <v>16</v>
      </c>
      <c r="H3713" s="3">
        <v>23</v>
      </c>
      <c r="I3713" s="20"/>
      <c r="J3713" s="20"/>
      <c r="K3713" s="42"/>
      <c r="L3713" s="42"/>
      <c r="M3713" s="3"/>
      <c r="N3713" s="3"/>
    </row>
    <row r="3714" spans="2:14" ht="32.1" customHeight="1" x14ac:dyDescent="0.25">
      <c r="B3714" s="44" t="str">
        <f>_xlfn.CONCAT( VLOOKUP(tbGemLevels[[#This Row],[Name]],tbGems[],MATCH("Prefix",tbGems[#Headers],0),FALSE),".",tbGemLevels[[#This Row],[Level]]," ",tbGemLevels[[#This Row],[Name]])</f>
        <v>6.14.380.6 Unbound Ailments Support</v>
      </c>
      <c r="C3714" s="2" t="s">
        <v>252</v>
      </c>
      <c r="D3714" s="3">
        <v>6</v>
      </c>
      <c r="E3714" s="3">
        <v>25</v>
      </c>
      <c r="F3714" s="3">
        <v>0</v>
      </c>
      <c r="G3714" s="3">
        <v>19</v>
      </c>
      <c r="H3714" s="3">
        <v>27</v>
      </c>
      <c r="I3714" s="20"/>
      <c r="J3714" s="20"/>
      <c r="K3714" s="42"/>
      <c r="L3714" s="42"/>
      <c r="M3714" s="3"/>
      <c r="N3714" s="3"/>
    </row>
    <row r="3715" spans="2:14" ht="32.1" customHeight="1" x14ac:dyDescent="0.25">
      <c r="B3715" s="44" t="str">
        <f>_xlfn.CONCAT( VLOOKUP(tbGemLevels[[#This Row],[Name]],tbGems[],MATCH("Prefix",tbGems[#Headers],0),FALSE),".",tbGemLevels[[#This Row],[Level]]," ",tbGemLevels[[#This Row],[Name]])</f>
        <v>6.14.380.7 Unbound Ailments Support</v>
      </c>
      <c r="C3715" s="2" t="s">
        <v>252</v>
      </c>
      <c r="D3715" s="3">
        <v>7</v>
      </c>
      <c r="E3715" s="3">
        <v>29</v>
      </c>
      <c r="F3715" s="3">
        <v>0</v>
      </c>
      <c r="G3715" s="3">
        <v>21</v>
      </c>
      <c r="H3715" s="3">
        <v>31</v>
      </c>
      <c r="I3715" s="20"/>
      <c r="J3715" s="20"/>
      <c r="K3715" s="42"/>
      <c r="L3715" s="42"/>
      <c r="M3715" s="3"/>
      <c r="N3715" s="3"/>
    </row>
    <row r="3716" spans="2:14" ht="32.1" customHeight="1" x14ac:dyDescent="0.25">
      <c r="B3716" s="44" t="str">
        <f>_xlfn.CONCAT( VLOOKUP(tbGemLevels[[#This Row],[Name]],tbGems[],MATCH("Prefix",tbGems[#Headers],0),FALSE),".",tbGemLevels[[#This Row],[Level]]," ",tbGemLevels[[#This Row],[Name]])</f>
        <v>6.14.380.8 Unbound Ailments Support</v>
      </c>
      <c r="C3716" s="2" t="s">
        <v>252</v>
      </c>
      <c r="D3716" s="3">
        <v>8</v>
      </c>
      <c r="E3716" s="3">
        <v>33</v>
      </c>
      <c r="F3716" s="3">
        <v>0</v>
      </c>
      <c r="G3716" s="3">
        <v>24</v>
      </c>
      <c r="H3716" s="3">
        <v>35</v>
      </c>
      <c r="I3716" s="20"/>
      <c r="J3716" s="20"/>
      <c r="K3716" s="42"/>
      <c r="L3716" s="42"/>
      <c r="M3716" s="3"/>
      <c r="N3716" s="3"/>
    </row>
    <row r="3717" spans="2:14" ht="32.1" customHeight="1" x14ac:dyDescent="0.25">
      <c r="B3717" s="44" t="str">
        <f>_xlfn.CONCAT( VLOOKUP(tbGemLevels[[#This Row],[Name]],tbGems[],MATCH("Prefix",tbGems[#Headers],0),FALSE),".",tbGemLevels[[#This Row],[Level]]," ",tbGemLevels[[#This Row],[Name]])</f>
        <v>6.14.380.9 Unbound Ailments Support</v>
      </c>
      <c r="C3717" s="2" t="s">
        <v>252</v>
      </c>
      <c r="D3717" s="3">
        <v>9</v>
      </c>
      <c r="E3717" s="3">
        <v>37</v>
      </c>
      <c r="F3717" s="3">
        <v>0</v>
      </c>
      <c r="G3717" s="3">
        <v>27</v>
      </c>
      <c r="H3717" s="3">
        <v>39</v>
      </c>
      <c r="I3717" s="20"/>
      <c r="J3717" s="20"/>
      <c r="K3717" s="42"/>
      <c r="L3717" s="42"/>
      <c r="M3717" s="3"/>
      <c r="N3717" s="3"/>
    </row>
    <row r="3718" spans="2:14" ht="32.1" customHeight="1" x14ac:dyDescent="0.25">
      <c r="B3718" s="44" t="str">
        <f>_xlfn.CONCAT( VLOOKUP(tbGemLevels[[#This Row],[Name]],tbGems[],MATCH("Prefix",tbGems[#Headers],0),FALSE),".",tbGemLevels[[#This Row],[Level]]," ",tbGemLevels[[#This Row],[Name]])</f>
        <v>6.14.380.10 Unbound Ailments Support</v>
      </c>
      <c r="C3718" s="2" t="s">
        <v>252</v>
      </c>
      <c r="D3718" s="3">
        <v>10</v>
      </c>
      <c r="E3718" s="3">
        <v>40</v>
      </c>
      <c r="F3718" s="3">
        <v>0</v>
      </c>
      <c r="G3718" s="3">
        <v>29</v>
      </c>
      <c r="H3718" s="3">
        <v>41</v>
      </c>
      <c r="I3718" s="20"/>
      <c r="J3718" s="20"/>
      <c r="K3718" s="42"/>
      <c r="L3718" s="42"/>
      <c r="M3718" s="3"/>
      <c r="N3718" s="3"/>
    </row>
    <row r="3719" spans="2:14" ht="32.1" customHeight="1" x14ac:dyDescent="0.25">
      <c r="B3719" s="44" t="str">
        <f>_xlfn.CONCAT( VLOOKUP(tbGemLevels[[#This Row],[Name]],tbGems[],MATCH("Prefix",tbGems[#Headers],0),FALSE),".",tbGemLevels[[#This Row],[Level]]," ",tbGemLevels[[#This Row],[Name]])</f>
        <v>6.14.380.11 Unbound Ailments Support</v>
      </c>
      <c r="C3719" s="2" t="s">
        <v>252</v>
      </c>
      <c r="D3719" s="3">
        <v>11</v>
      </c>
      <c r="E3719" s="3">
        <v>43</v>
      </c>
      <c r="F3719" s="3">
        <v>0</v>
      </c>
      <c r="G3719" s="3">
        <v>31</v>
      </c>
      <c r="H3719" s="3">
        <v>44</v>
      </c>
      <c r="I3719" s="20"/>
      <c r="J3719" s="20"/>
      <c r="K3719" s="42"/>
      <c r="L3719" s="42"/>
      <c r="M3719" s="3"/>
      <c r="N3719" s="3"/>
    </row>
    <row r="3720" spans="2:14" ht="32.1" customHeight="1" x14ac:dyDescent="0.25">
      <c r="B3720" s="44" t="str">
        <f>_xlfn.CONCAT( VLOOKUP(tbGemLevels[[#This Row],[Name]],tbGems[],MATCH("Prefix",tbGems[#Headers],0),FALSE),".",tbGemLevels[[#This Row],[Level]]," ",tbGemLevels[[#This Row],[Name]])</f>
        <v>6.14.380.12 Unbound Ailments Support</v>
      </c>
      <c r="C3720" s="2" t="s">
        <v>252</v>
      </c>
      <c r="D3720" s="3">
        <v>12</v>
      </c>
      <c r="E3720" s="3">
        <v>46</v>
      </c>
      <c r="F3720" s="3">
        <v>0</v>
      </c>
      <c r="G3720" s="3">
        <v>33</v>
      </c>
      <c r="H3720" s="3">
        <v>47</v>
      </c>
      <c r="I3720" s="20"/>
      <c r="J3720" s="20"/>
      <c r="K3720" s="42"/>
      <c r="L3720" s="42"/>
      <c r="M3720" s="3"/>
      <c r="N3720" s="3"/>
    </row>
    <row r="3721" spans="2:14" ht="32.1" customHeight="1" x14ac:dyDescent="0.25">
      <c r="B3721" s="44" t="str">
        <f>_xlfn.CONCAT( VLOOKUP(tbGemLevels[[#This Row],[Name]],tbGems[],MATCH("Prefix",tbGems[#Headers],0),FALSE),".",tbGemLevels[[#This Row],[Level]]," ",tbGemLevels[[#This Row],[Name]])</f>
        <v>6.14.380.13 Unbound Ailments Support</v>
      </c>
      <c r="C3721" s="2" t="s">
        <v>252</v>
      </c>
      <c r="D3721" s="3">
        <v>13</v>
      </c>
      <c r="E3721" s="3">
        <v>49</v>
      </c>
      <c r="F3721" s="3">
        <v>0</v>
      </c>
      <c r="G3721" s="3">
        <v>35</v>
      </c>
      <c r="H3721" s="3">
        <v>50</v>
      </c>
      <c r="I3721" s="20"/>
      <c r="J3721" s="20"/>
      <c r="K3721" s="42"/>
      <c r="L3721" s="42"/>
      <c r="M3721" s="3"/>
      <c r="N3721" s="3"/>
    </row>
    <row r="3722" spans="2:14" ht="32.1" customHeight="1" x14ac:dyDescent="0.25">
      <c r="B3722" s="44" t="str">
        <f>_xlfn.CONCAT( VLOOKUP(tbGemLevels[[#This Row],[Name]],tbGems[],MATCH("Prefix",tbGems[#Headers],0),FALSE),".",tbGemLevels[[#This Row],[Level]]," ",tbGemLevels[[#This Row],[Name]])</f>
        <v>6.14.380.14 Unbound Ailments Support</v>
      </c>
      <c r="C3722" s="2" t="s">
        <v>252</v>
      </c>
      <c r="D3722" s="3">
        <v>14</v>
      </c>
      <c r="E3722" s="3">
        <v>52</v>
      </c>
      <c r="F3722" s="3">
        <v>0</v>
      </c>
      <c r="G3722" s="3">
        <v>37</v>
      </c>
      <c r="H3722" s="3">
        <v>53</v>
      </c>
      <c r="I3722" s="20"/>
      <c r="J3722" s="20"/>
      <c r="K3722" s="42"/>
      <c r="L3722" s="42"/>
      <c r="M3722" s="3"/>
      <c r="N3722" s="3"/>
    </row>
    <row r="3723" spans="2:14" ht="32.1" customHeight="1" x14ac:dyDescent="0.25">
      <c r="B3723" s="44" t="str">
        <f>_xlfn.CONCAT( VLOOKUP(tbGemLevels[[#This Row],[Name]],tbGems[],MATCH("Prefix",tbGems[#Headers],0),FALSE),".",tbGemLevels[[#This Row],[Level]]," ",tbGemLevels[[#This Row],[Name]])</f>
        <v>6.14.380.15 Unbound Ailments Support</v>
      </c>
      <c r="C3723" s="2" t="s">
        <v>252</v>
      </c>
      <c r="D3723" s="3">
        <v>15</v>
      </c>
      <c r="E3723" s="3">
        <v>55</v>
      </c>
      <c r="F3723" s="3">
        <v>0</v>
      </c>
      <c r="G3723" s="3">
        <v>39</v>
      </c>
      <c r="H3723" s="3">
        <v>56</v>
      </c>
      <c r="I3723" s="20"/>
      <c r="J3723" s="20"/>
      <c r="K3723" s="42"/>
      <c r="L3723" s="42"/>
      <c r="M3723" s="3"/>
      <c r="N3723" s="3"/>
    </row>
    <row r="3724" spans="2:14" ht="32.1" customHeight="1" x14ac:dyDescent="0.25">
      <c r="B3724" s="44" t="str">
        <f>_xlfn.CONCAT( VLOOKUP(tbGemLevels[[#This Row],[Name]],tbGems[],MATCH("Prefix",tbGems[#Headers],0),FALSE),".",tbGemLevels[[#This Row],[Level]]," ",tbGemLevels[[#This Row],[Name]])</f>
        <v>6.14.380.16 Unbound Ailments Support</v>
      </c>
      <c r="C3724" s="2" t="s">
        <v>252</v>
      </c>
      <c r="D3724" s="3">
        <v>16</v>
      </c>
      <c r="E3724" s="3">
        <v>58</v>
      </c>
      <c r="F3724" s="3">
        <v>0</v>
      </c>
      <c r="G3724" s="3">
        <v>41</v>
      </c>
      <c r="H3724" s="3">
        <v>58</v>
      </c>
      <c r="I3724" s="20"/>
      <c r="J3724" s="20"/>
      <c r="K3724" s="42"/>
      <c r="L3724" s="42"/>
      <c r="M3724" s="3"/>
      <c r="N3724" s="3"/>
    </row>
    <row r="3725" spans="2:14" ht="32.1" customHeight="1" x14ac:dyDescent="0.25">
      <c r="B3725" s="44" t="str">
        <f>_xlfn.CONCAT( VLOOKUP(tbGemLevels[[#This Row],[Name]],tbGems[],MATCH("Prefix",tbGems[#Headers],0),FALSE),".",tbGemLevels[[#This Row],[Level]]," ",tbGemLevels[[#This Row],[Name]])</f>
        <v>6.14.380.17 Unbound Ailments Support</v>
      </c>
      <c r="C3725" s="2" t="s">
        <v>252</v>
      </c>
      <c r="D3725" s="3">
        <v>17</v>
      </c>
      <c r="E3725" s="3">
        <v>61</v>
      </c>
      <c r="F3725" s="3">
        <v>0</v>
      </c>
      <c r="G3725" s="3">
        <v>43</v>
      </c>
      <c r="H3725" s="3">
        <v>61</v>
      </c>
      <c r="I3725" s="20"/>
      <c r="J3725" s="20"/>
      <c r="K3725" s="42"/>
      <c r="L3725" s="42"/>
      <c r="M3725" s="3"/>
      <c r="N3725" s="3"/>
    </row>
    <row r="3726" spans="2:14" ht="32.1" customHeight="1" x14ac:dyDescent="0.25">
      <c r="B3726" s="44" t="str">
        <f>_xlfn.CONCAT( VLOOKUP(tbGemLevels[[#This Row],[Name]],tbGems[],MATCH("Prefix",tbGems[#Headers],0),FALSE),".",tbGemLevels[[#This Row],[Level]]," ",tbGemLevels[[#This Row],[Name]])</f>
        <v>6.14.380.18 Unbound Ailments Support</v>
      </c>
      <c r="C3726" s="2" t="s">
        <v>252</v>
      </c>
      <c r="D3726" s="3">
        <v>18</v>
      </c>
      <c r="E3726" s="3">
        <v>64</v>
      </c>
      <c r="F3726" s="3">
        <v>0</v>
      </c>
      <c r="G3726" s="3">
        <v>44</v>
      </c>
      <c r="H3726" s="3">
        <v>64</v>
      </c>
      <c r="I3726" s="20"/>
      <c r="J3726" s="20"/>
      <c r="K3726" s="42"/>
      <c r="L3726" s="42"/>
      <c r="M3726" s="3"/>
      <c r="N3726" s="3"/>
    </row>
    <row r="3727" spans="2:14" ht="32.1" customHeight="1" x14ac:dyDescent="0.25">
      <c r="B3727" s="44" t="str">
        <f>_xlfn.CONCAT( VLOOKUP(tbGemLevels[[#This Row],[Name]],tbGems[],MATCH("Prefix",tbGems[#Headers],0),FALSE),".",tbGemLevels[[#This Row],[Level]]," ",tbGemLevels[[#This Row],[Name]])</f>
        <v>6.14.380.19 Unbound Ailments Support</v>
      </c>
      <c r="C3727" s="2" t="s">
        <v>252</v>
      </c>
      <c r="D3727" s="3">
        <v>19</v>
      </c>
      <c r="E3727" s="3">
        <v>67</v>
      </c>
      <c r="F3727" s="3">
        <v>0</v>
      </c>
      <c r="G3727" s="3">
        <v>46</v>
      </c>
      <c r="H3727" s="3">
        <v>67</v>
      </c>
      <c r="I3727" s="20"/>
      <c r="J3727" s="20"/>
      <c r="K3727" s="42"/>
      <c r="L3727" s="42"/>
      <c r="M3727" s="3"/>
      <c r="N3727" s="3"/>
    </row>
    <row r="3728" spans="2:14" ht="32.1" customHeight="1" x14ac:dyDescent="0.25">
      <c r="B3728" s="44" t="str">
        <f>_xlfn.CONCAT( VLOOKUP(tbGemLevels[[#This Row],[Name]],tbGems[],MATCH("Prefix",tbGems[#Headers],0),FALSE),".",tbGemLevels[[#This Row],[Level]]," ",tbGemLevels[[#This Row],[Name]])</f>
        <v>6.14.380.20 Unbound Ailments Support</v>
      </c>
      <c r="C3728" s="2" t="s">
        <v>252</v>
      </c>
      <c r="D3728" s="3">
        <v>20</v>
      </c>
      <c r="E3728" s="3">
        <v>70</v>
      </c>
      <c r="F3728" s="3">
        <v>0</v>
      </c>
      <c r="G3728" s="3">
        <v>48</v>
      </c>
      <c r="H3728" s="3">
        <v>70</v>
      </c>
      <c r="I3728" s="20"/>
      <c r="J3728" s="20"/>
      <c r="K3728" s="42"/>
      <c r="L3728" s="42"/>
      <c r="M3728" s="3"/>
      <c r="N3728" s="3"/>
    </row>
    <row r="3729" spans="2:14" ht="32.1" customHeight="1" x14ac:dyDescent="0.25">
      <c r="B3729" s="44" t="str">
        <f>_xlfn.CONCAT( VLOOKUP(tbGemLevels[[#This Row],[Name]],tbGems[],MATCH("Prefix",tbGems[#Headers],0),FALSE),".",tbGemLevels[[#This Row],[Level]]," ",tbGemLevels[[#This Row],[Name]])</f>
        <v>6.14.380.21 Unbound Ailments Support</v>
      </c>
      <c r="C3729" s="2" t="s">
        <v>252</v>
      </c>
      <c r="D3729" s="3">
        <v>21</v>
      </c>
      <c r="E3729" s="3">
        <v>72</v>
      </c>
      <c r="F3729" s="3">
        <v>0</v>
      </c>
      <c r="G3729" s="3">
        <v>50</v>
      </c>
      <c r="H3729" s="3">
        <v>72</v>
      </c>
      <c r="I3729" s="20"/>
      <c r="J3729" s="20"/>
      <c r="K3729" s="3"/>
      <c r="L3729" s="3"/>
      <c r="M3729" s="3"/>
      <c r="N3729" s="3"/>
    </row>
    <row r="3730" spans="2:14" ht="32.1" customHeight="1" x14ac:dyDescent="0.25">
      <c r="B3730" s="44" t="str">
        <f>_xlfn.CONCAT( VLOOKUP(tbGemLevels[[#This Row],[Name]],tbGems[],MATCH("Prefix",tbGems[#Headers],0),FALSE),".",tbGemLevels[[#This Row],[Level]]," ",tbGemLevels[[#This Row],[Name]])</f>
        <v>6.14.380.22 Unbound Ailments Support</v>
      </c>
      <c r="C3730" s="2" t="s">
        <v>252</v>
      </c>
      <c r="D3730" s="3">
        <v>22</v>
      </c>
      <c r="E3730" s="3">
        <v>74</v>
      </c>
      <c r="F3730" s="3">
        <v>0</v>
      </c>
      <c r="G3730" s="3" t="s">
        <v>269</v>
      </c>
      <c r="H3730" s="3" t="s">
        <v>269</v>
      </c>
      <c r="I3730" s="20"/>
      <c r="J3730" s="20"/>
      <c r="K3730" s="3"/>
      <c r="L3730" s="3"/>
      <c r="M3730" s="3"/>
      <c r="N3730" s="3"/>
    </row>
    <row r="3731" spans="2:14" ht="32.1" customHeight="1" x14ac:dyDescent="0.25">
      <c r="B3731" s="44" t="str">
        <f>_xlfn.CONCAT( VLOOKUP(tbGemLevels[[#This Row],[Name]],tbGems[],MATCH("Prefix",tbGems[#Headers],0),FALSE),".",tbGemLevels[[#This Row],[Level]]," ",tbGemLevels[[#This Row],[Name]])</f>
        <v>6.14.380.23 Unbound Ailments Support</v>
      </c>
      <c r="C3731" s="2" t="s">
        <v>252</v>
      </c>
      <c r="D3731" s="3">
        <v>23</v>
      </c>
      <c r="E3731" s="3">
        <v>76</v>
      </c>
      <c r="F3731" s="3">
        <v>0</v>
      </c>
      <c r="G3731" s="3" t="s">
        <v>269</v>
      </c>
      <c r="H3731" s="3" t="s">
        <v>269</v>
      </c>
      <c r="I3731" s="20"/>
      <c r="J3731" s="20"/>
      <c r="K3731" s="3"/>
      <c r="L3731" s="3"/>
      <c r="M3731" s="3"/>
      <c r="N3731" s="3"/>
    </row>
    <row r="3732" spans="2:14" ht="32.1" customHeight="1" x14ac:dyDescent="0.25">
      <c r="B3732" s="44" t="str">
        <f>_xlfn.CONCAT( VLOOKUP(tbGemLevels[[#This Row],[Name]],tbGems[],MATCH("Prefix",tbGems[#Headers],0),FALSE),".",tbGemLevels[[#This Row],[Level]]," ",tbGemLevels[[#This Row],[Name]])</f>
        <v>6.14.380.24 Unbound Ailments Support</v>
      </c>
      <c r="C3732" s="2" t="s">
        <v>252</v>
      </c>
      <c r="D3732" s="3">
        <v>24</v>
      </c>
      <c r="E3732" s="3">
        <v>78</v>
      </c>
      <c r="F3732" s="3">
        <v>0</v>
      </c>
      <c r="G3732" s="3" t="s">
        <v>269</v>
      </c>
      <c r="H3732" s="3" t="s">
        <v>269</v>
      </c>
      <c r="I3732" s="20"/>
      <c r="J3732" s="20"/>
      <c r="K3732" s="3"/>
      <c r="L3732" s="3"/>
      <c r="M3732" s="3"/>
      <c r="N3732" s="3"/>
    </row>
    <row r="3733" spans="2:14" ht="32.1" customHeight="1" x14ac:dyDescent="0.25">
      <c r="B3733" s="44" t="str">
        <f>_xlfn.CONCAT( VLOOKUP(tbGemLevels[[#This Row],[Name]],tbGems[],MATCH("Prefix",tbGems[#Headers],0),FALSE),".",tbGemLevels[[#This Row],[Level]]," ",tbGemLevels[[#This Row],[Name]])</f>
        <v>6.14.380.25 Unbound Ailments Support</v>
      </c>
      <c r="C3733" s="2" t="s">
        <v>252</v>
      </c>
      <c r="D3733" s="3">
        <v>25</v>
      </c>
      <c r="E3733" s="3">
        <v>80</v>
      </c>
      <c r="F3733" s="3">
        <v>0</v>
      </c>
      <c r="G3733" s="3" t="s">
        <v>269</v>
      </c>
      <c r="H3733" s="3" t="s">
        <v>269</v>
      </c>
      <c r="I3733" s="20"/>
      <c r="J3733" s="20"/>
      <c r="K3733" s="3"/>
      <c r="L3733" s="3"/>
      <c r="M3733" s="3"/>
      <c r="N3733" s="3"/>
    </row>
    <row r="3734" spans="2:14" ht="32.1" customHeight="1" x14ac:dyDescent="0.25">
      <c r="B3734" s="44" t="str">
        <f>_xlfn.CONCAT( VLOOKUP(tbGemLevels[[#This Row],[Name]],tbGems[],MATCH("Prefix",tbGems[#Headers],0),FALSE),".",tbGemLevels[[#This Row],[Level]]," ",tbGemLevels[[#This Row],[Name]])</f>
        <v>6.14.380.26 Unbound Ailments Support</v>
      </c>
      <c r="C3734" s="2" t="s">
        <v>252</v>
      </c>
      <c r="D3734" s="3">
        <v>26</v>
      </c>
      <c r="E3734" s="3">
        <v>82</v>
      </c>
      <c r="F3734" s="3">
        <v>0</v>
      </c>
      <c r="G3734" s="3" t="s">
        <v>269</v>
      </c>
      <c r="H3734" s="3" t="s">
        <v>269</v>
      </c>
      <c r="I3734" s="20"/>
      <c r="J3734" s="20"/>
      <c r="K3734" s="3"/>
      <c r="L3734" s="3"/>
      <c r="M3734" s="3"/>
      <c r="N3734" s="3"/>
    </row>
    <row r="3735" spans="2:14" ht="32.1" customHeight="1" x14ac:dyDescent="0.25">
      <c r="B3735" s="44" t="str">
        <f>_xlfn.CONCAT( VLOOKUP(tbGemLevels[[#This Row],[Name]],tbGems[],MATCH("Prefix",tbGems[#Headers],0),FALSE),".",tbGemLevels[[#This Row],[Level]]," ",tbGemLevels[[#This Row],[Name]])</f>
        <v>6.14.380.27 Unbound Ailments Support</v>
      </c>
      <c r="C3735" s="2" t="s">
        <v>252</v>
      </c>
      <c r="D3735" s="3">
        <v>27</v>
      </c>
      <c r="E3735" s="3">
        <v>84</v>
      </c>
      <c r="F3735" s="3">
        <v>0</v>
      </c>
      <c r="G3735" s="3" t="s">
        <v>269</v>
      </c>
      <c r="H3735" s="3" t="s">
        <v>269</v>
      </c>
      <c r="I3735" s="20"/>
      <c r="J3735" s="20"/>
      <c r="K3735" s="3"/>
      <c r="L3735" s="3"/>
      <c r="M3735" s="3"/>
      <c r="N3735" s="3"/>
    </row>
    <row r="3736" spans="2:14" ht="32.1" customHeight="1" x14ac:dyDescent="0.25">
      <c r="B3736" s="44" t="str">
        <f>_xlfn.CONCAT( VLOOKUP(tbGemLevels[[#This Row],[Name]],tbGems[],MATCH("Prefix",tbGems[#Headers],0),FALSE),".",tbGemLevels[[#This Row],[Level]]," ",tbGemLevels[[#This Row],[Name]])</f>
        <v>6.14.380.28 Unbound Ailments Support</v>
      </c>
      <c r="C3736" s="2" t="s">
        <v>252</v>
      </c>
      <c r="D3736" s="3">
        <v>28</v>
      </c>
      <c r="E3736" s="3">
        <v>86</v>
      </c>
      <c r="F3736" s="3">
        <v>0</v>
      </c>
      <c r="G3736" s="3" t="s">
        <v>269</v>
      </c>
      <c r="H3736" s="3" t="s">
        <v>269</v>
      </c>
      <c r="I3736" s="20"/>
      <c r="J3736" s="20"/>
      <c r="K3736" s="3"/>
      <c r="L3736" s="3"/>
      <c r="M3736" s="3"/>
      <c r="N3736" s="3"/>
    </row>
    <row r="3737" spans="2:14" ht="32.1" customHeight="1" x14ac:dyDescent="0.25">
      <c r="B3737" s="44" t="str">
        <f>_xlfn.CONCAT( VLOOKUP(tbGemLevels[[#This Row],[Name]],tbGems[],MATCH("Prefix",tbGems[#Headers],0),FALSE),".",tbGemLevels[[#This Row],[Level]]," ",tbGemLevels[[#This Row],[Name]])</f>
        <v>6.14.380.29 Unbound Ailments Support</v>
      </c>
      <c r="C3737" s="2" t="s">
        <v>252</v>
      </c>
      <c r="D3737" s="3">
        <v>29</v>
      </c>
      <c r="E3737" s="3">
        <v>88</v>
      </c>
      <c r="F3737" s="3">
        <v>0</v>
      </c>
      <c r="G3737" s="3" t="s">
        <v>269</v>
      </c>
      <c r="H3737" s="3" t="s">
        <v>269</v>
      </c>
      <c r="I3737" s="20"/>
      <c r="J3737" s="20"/>
      <c r="K3737" s="3"/>
      <c r="L3737" s="3"/>
      <c r="M3737" s="3"/>
      <c r="N3737" s="3"/>
    </row>
    <row r="3738" spans="2:14" ht="32.1" customHeight="1" x14ac:dyDescent="0.25">
      <c r="B3738" s="44" t="str">
        <f>_xlfn.CONCAT( VLOOKUP(tbGemLevels[[#This Row],[Name]],tbGems[],MATCH("Prefix",tbGems[#Headers],0),FALSE),".",tbGemLevels[[#This Row],[Level]]," ",tbGemLevels[[#This Row],[Name]])</f>
        <v>6.14.380.30 Unbound Ailments Support</v>
      </c>
      <c r="C3738" s="2" t="s">
        <v>252</v>
      </c>
      <c r="D3738" s="3">
        <v>30</v>
      </c>
      <c r="E3738" s="3">
        <v>90</v>
      </c>
      <c r="F3738" s="3">
        <v>0</v>
      </c>
      <c r="G3738" s="3" t="s">
        <v>269</v>
      </c>
      <c r="H3738" s="3" t="s">
        <v>269</v>
      </c>
      <c r="I3738" s="20"/>
      <c r="J3738" s="20"/>
      <c r="K3738" s="3"/>
      <c r="L3738" s="3"/>
      <c r="M3738" s="3"/>
      <c r="N3738" s="3"/>
    </row>
    <row r="3739" spans="2:14" ht="32.1" customHeight="1" x14ac:dyDescent="0.25">
      <c r="B3739" s="44" t="str">
        <f>_xlfn.CONCAT( VLOOKUP(tbGemLevels[[#This Row],[Name]],tbGems[],MATCH("Prefix",tbGems[#Headers],0),FALSE),".",tbGemLevels[[#This Row],[Level]]," ",tbGemLevels[[#This Row],[Name]])</f>
        <v>6.14.380.31 Unbound Ailments Support</v>
      </c>
      <c r="C3739" s="2" t="s">
        <v>252</v>
      </c>
      <c r="D3739" s="3">
        <v>31</v>
      </c>
      <c r="E3739" s="3">
        <v>91</v>
      </c>
      <c r="F3739" s="3">
        <v>0</v>
      </c>
      <c r="G3739" s="3" t="s">
        <v>269</v>
      </c>
      <c r="H3739" s="3" t="s">
        <v>269</v>
      </c>
      <c r="I3739" s="20"/>
      <c r="J3739" s="20"/>
      <c r="K3739" s="3"/>
      <c r="L3739" s="3"/>
      <c r="M3739" s="3"/>
      <c r="N3739" s="3"/>
    </row>
    <row r="3740" spans="2:14" ht="32.1" customHeight="1" x14ac:dyDescent="0.25">
      <c r="B3740" s="44" t="str">
        <f>_xlfn.CONCAT( VLOOKUP(tbGemLevels[[#This Row],[Name]],tbGems[],MATCH("Prefix",tbGems[#Headers],0),FALSE),".",tbGemLevels[[#This Row],[Level]]," ",tbGemLevels[[#This Row],[Name]])</f>
        <v>6.14.380.32 Unbound Ailments Support</v>
      </c>
      <c r="C3740" s="2" t="s">
        <v>252</v>
      </c>
      <c r="D3740" s="3">
        <v>32</v>
      </c>
      <c r="E3740" s="3">
        <v>92</v>
      </c>
      <c r="F3740" s="3">
        <v>0</v>
      </c>
      <c r="G3740" s="3" t="s">
        <v>269</v>
      </c>
      <c r="H3740" s="3" t="s">
        <v>269</v>
      </c>
      <c r="I3740" s="20"/>
      <c r="J3740" s="20"/>
      <c r="K3740" s="3"/>
      <c r="L3740" s="3"/>
      <c r="M3740" s="3"/>
      <c r="N3740" s="3"/>
    </row>
    <row r="3741" spans="2:14" ht="32.1" customHeight="1" x14ac:dyDescent="0.25">
      <c r="B3741" s="44" t="str">
        <f>_xlfn.CONCAT( VLOOKUP(tbGemLevels[[#This Row],[Name]],tbGems[],MATCH("Prefix",tbGems[#Headers],0),FALSE),".",tbGemLevels[[#This Row],[Level]]," ",tbGemLevels[[#This Row],[Name]])</f>
        <v>6.14.380.33 Unbound Ailments Support</v>
      </c>
      <c r="C3741" s="2" t="s">
        <v>252</v>
      </c>
      <c r="D3741" s="3">
        <v>33</v>
      </c>
      <c r="E3741" s="3">
        <v>93</v>
      </c>
      <c r="F3741" s="3">
        <v>0</v>
      </c>
      <c r="G3741" s="3" t="s">
        <v>269</v>
      </c>
      <c r="H3741" s="3" t="s">
        <v>269</v>
      </c>
      <c r="I3741" s="20"/>
      <c r="J3741" s="20"/>
      <c r="K3741" s="3"/>
      <c r="L3741" s="3"/>
      <c r="M3741" s="3"/>
      <c r="N3741" s="3"/>
    </row>
    <row r="3742" spans="2:14" ht="32.1" customHeight="1" x14ac:dyDescent="0.25">
      <c r="B3742" s="44" t="str">
        <f>_xlfn.CONCAT( VLOOKUP(tbGemLevels[[#This Row],[Name]],tbGems[],MATCH("Prefix",tbGems[#Headers],0),FALSE),".",tbGemLevels[[#This Row],[Level]]," ",tbGemLevels[[#This Row],[Name]])</f>
        <v>6.14.380.34 Unbound Ailments Support</v>
      </c>
      <c r="C3742" s="2" t="s">
        <v>252</v>
      </c>
      <c r="D3742" s="3">
        <v>34</v>
      </c>
      <c r="E3742" s="3">
        <v>94</v>
      </c>
      <c r="F3742" s="3">
        <v>0</v>
      </c>
      <c r="G3742" s="3" t="s">
        <v>269</v>
      </c>
      <c r="H3742" s="3" t="s">
        <v>269</v>
      </c>
      <c r="I3742" s="20"/>
      <c r="J3742" s="20"/>
      <c r="K3742" s="3"/>
      <c r="L3742" s="3"/>
      <c r="M3742" s="3"/>
      <c r="N3742" s="3"/>
    </row>
    <row r="3743" spans="2:14" ht="32.1" customHeight="1" x14ac:dyDescent="0.25">
      <c r="B3743" s="44" t="str">
        <f>_xlfn.CONCAT( VLOOKUP(tbGemLevels[[#This Row],[Name]],tbGems[],MATCH("Prefix",tbGems[#Headers],0),FALSE),".",tbGemLevels[[#This Row],[Level]]," ",tbGemLevels[[#This Row],[Name]])</f>
        <v>6.14.380.35 Unbound Ailments Support</v>
      </c>
      <c r="C3743" s="2" t="s">
        <v>252</v>
      </c>
      <c r="D3743" s="3">
        <v>35</v>
      </c>
      <c r="E3743" s="3">
        <v>95</v>
      </c>
      <c r="F3743" s="3">
        <v>0</v>
      </c>
      <c r="G3743" s="3" t="s">
        <v>269</v>
      </c>
      <c r="H3743" s="3" t="s">
        <v>269</v>
      </c>
      <c r="I3743" s="20"/>
      <c r="J3743" s="20"/>
      <c r="K3743" s="3"/>
      <c r="L3743" s="3"/>
      <c r="M3743" s="3"/>
      <c r="N3743" s="3"/>
    </row>
    <row r="3744" spans="2:14" ht="32.1" customHeight="1" x14ac:dyDescent="0.25">
      <c r="B3744" s="44" t="str">
        <f>_xlfn.CONCAT( VLOOKUP(tbGemLevels[[#This Row],[Name]],tbGems[],MATCH("Prefix",tbGems[#Headers],0),FALSE),".",tbGemLevels[[#This Row],[Level]]," ",tbGemLevels[[#This Row],[Name]])</f>
        <v>6.14.380.36 Unbound Ailments Support</v>
      </c>
      <c r="C3744" s="2" t="s">
        <v>252</v>
      </c>
      <c r="D3744" s="3">
        <v>36</v>
      </c>
      <c r="E3744" s="3">
        <v>96</v>
      </c>
      <c r="F3744" s="3">
        <v>0</v>
      </c>
      <c r="G3744" s="3" t="s">
        <v>269</v>
      </c>
      <c r="H3744" s="3" t="s">
        <v>269</v>
      </c>
      <c r="I3744" s="20"/>
      <c r="J3744" s="20"/>
      <c r="K3744" s="3"/>
      <c r="L3744" s="3"/>
      <c r="M3744" s="3"/>
      <c r="N3744" s="3"/>
    </row>
    <row r="3745" spans="2:14" ht="32.1" customHeight="1" x14ac:dyDescent="0.25">
      <c r="B3745" s="44" t="str">
        <f>_xlfn.CONCAT( VLOOKUP(tbGemLevels[[#This Row],[Name]],tbGems[],MATCH("Prefix",tbGems[#Headers],0),FALSE),".",tbGemLevels[[#This Row],[Level]]," ",tbGemLevels[[#This Row],[Name]])</f>
        <v>6.14.380.37 Unbound Ailments Support</v>
      </c>
      <c r="C3745" s="2" t="s">
        <v>252</v>
      </c>
      <c r="D3745" s="3">
        <v>37</v>
      </c>
      <c r="E3745" s="3">
        <v>97</v>
      </c>
      <c r="F3745" s="3">
        <v>0</v>
      </c>
      <c r="G3745" s="3" t="s">
        <v>269</v>
      </c>
      <c r="H3745" s="3" t="s">
        <v>269</v>
      </c>
      <c r="I3745" s="20"/>
      <c r="J3745" s="20"/>
      <c r="K3745" s="3"/>
      <c r="L3745" s="3"/>
      <c r="M3745" s="3"/>
      <c r="N3745" s="3"/>
    </row>
    <row r="3746" spans="2:14" ht="32.1" customHeight="1" x14ac:dyDescent="0.25">
      <c r="B3746" s="44" t="str">
        <f>_xlfn.CONCAT( VLOOKUP(tbGemLevels[[#This Row],[Name]],tbGems[],MATCH("Prefix",tbGems[#Headers],0),FALSE),".",tbGemLevels[[#This Row],[Level]]," ",tbGemLevels[[#This Row],[Name]])</f>
        <v>6.14.380.38 Unbound Ailments Support</v>
      </c>
      <c r="C3746" s="2" t="s">
        <v>252</v>
      </c>
      <c r="D3746" s="3">
        <v>38</v>
      </c>
      <c r="E3746" s="3">
        <v>98</v>
      </c>
      <c r="F3746" s="3">
        <v>0</v>
      </c>
      <c r="G3746" s="3" t="s">
        <v>269</v>
      </c>
      <c r="H3746" s="3" t="s">
        <v>269</v>
      </c>
      <c r="I3746" s="20"/>
      <c r="J3746" s="20"/>
      <c r="K3746" s="3"/>
      <c r="L3746" s="3"/>
      <c r="M3746" s="3"/>
      <c r="N3746" s="3"/>
    </row>
    <row r="3747" spans="2:14" ht="32.1" customHeight="1" x14ac:dyDescent="0.25">
      <c r="B3747" s="44" t="str">
        <f>_xlfn.CONCAT( VLOOKUP(tbGemLevels[[#This Row],[Name]],tbGems[],MATCH("Prefix",tbGems[#Headers],0),FALSE),".",tbGemLevels[[#This Row],[Level]]," ",tbGemLevels[[#This Row],[Name]])</f>
        <v>6.14.380.39 Unbound Ailments Support</v>
      </c>
      <c r="C3747" s="2" t="s">
        <v>252</v>
      </c>
      <c r="D3747" s="3">
        <v>39</v>
      </c>
      <c r="E3747" s="3">
        <v>99</v>
      </c>
      <c r="F3747" s="3">
        <v>0</v>
      </c>
      <c r="G3747" s="3" t="s">
        <v>269</v>
      </c>
      <c r="H3747" s="3" t="s">
        <v>269</v>
      </c>
      <c r="I3747" s="20"/>
      <c r="J3747" s="20"/>
      <c r="K3747" s="3"/>
      <c r="L3747" s="3"/>
      <c r="M3747" s="3"/>
      <c r="N3747" s="3"/>
    </row>
    <row r="3748" spans="2:14" ht="32.1" customHeight="1" x14ac:dyDescent="0.25">
      <c r="B3748" s="44" t="str">
        <f>_xlfn.CONCAT( VLOOKUP(tbGemLevels[[#This Row],[Name]],tbGems[],MATCH("Prefix",tbGems[#Headers],0),FALSE),".",tbGemLevels[[#This Row],[Level]]," ",tbGemLevels[[#This Row],[Name]])</f>
        <v>6.14.380.40 Unbound Ailments Support</v>
      </c>
      <c r="C3748" s="2" t="s">
        <v>252</v>
      </c>
      <c r="D3748" s="3">
        <v>40</v>
      </c>
      <c r="E3748" s="3">
        <v>100</v>
      </c>
      <c r="F3748" s="3">
        <v>0</v>
      </c>
      <c r="G3748" s="3" t="s">
        <v>269</v>
      </c>
      <c r="H3748" s="3" t="s">
        <v>269</v>
      </c>
      <c r="I3748" s="20"/>
      <c r="J3748" s="20"/>
      <c r="K3748" s="3"/>
      <c r="L3748" s="3"/>
      <c r="M3748" s="3"/>
      <c r="N3748" s="3"/>
    </row>
    <row r="3749" spans="2:14" ht="32.1" customHeight="1" x14ac:dyDescent="0.25">
      <c r="B3749" s="44" t="str">
        <f>_xlfn.CONCAT( VLOOKUP(tbGemLevels[[#This Row],[Name]],tbGems[],MATCH("Prefix",tbGems[#Headers],0),FALSE),".",tbGemLevels[[#This Row],[Level]]," ",tbGemLevels[[#This Row],[Name]])</f>
        <v>6.14.259.1 Lightning Tendrils</v>
      </c>
      <c r="C3749" s="2" t="s">
        <v>221</v>
      </c>
      <c r="D3749" s="3">
        <v>1</v>
      </c>
      <c r="E3749" s="3">
        <v>1</v>
      </c>
      <c r="F3749" s="3">
        <v>0</v>
      </c>
      <c r="G3749" s="3">
        <v>0</v>
      </c>
      <c r="H3749" s="3">
        <v>0</v>
      </c>
      <c r="J3749" s="4"/>
      <c r="K3749" s="3"/>
      <c r="L3749" s="3"/>
      <c r="M3749" s="3"/>
      <c r="N3749" s="3"/>
    </row>
    <row r="3750" spans="2:14" ht="32.1" customHeight="1" x14ac:dyDescent="0.25">
      <c r="B3750" s="44" t="str">
        <f>_xlfn.CONCAT( VLOOKUP(tbGemLevels[[#This Row],[Name]],tbGems[],MATCH("Prefix",tbGems[#Headers],0),FALSE),".",tbGemLevels[[#This Row],[Level]]," ",tbGemLevels[[#This Row],[Name]])</f>
        <v>6.14.259.2 Lightning Tendrils</v>
      </c>
      <c r="C3750" s="2" t="s">
        <v>221</v>
      </c>
      <c r="D3750" s="3">
        <v>2</v>
      </c>
      <c r="E3750" s="3">
        <v>2</v>
      </c>
      <c r="F3750" s="3">
        <v>0</v>
      </c>
      <c r="G3750" s="3">
        <v>0</v>
      </c>
      <c r="H3750" s="3">
        <v>0</v>
      </c>
      <c r="J3750" s="4"/>
      <c r="K3750" s="3"/>
      <c r="L3750" s="3"/>
      <c r="M3750" s="3"/>
      <c r="N3750" s="3"/>
    </row>
    <row r="3751" spans="2:14" ht="32.1" customHeight="1" x14ac:dyDescent="0.25">
      <c r="B3751" s="44" t="str">
        <f>_xlfn.CONCAT( VLOOKUP(tbGemLevels[[#This Row],[Name]],tbGems[],MATCH("Prefix",tbGems[#Headers],0),FALSE),".",tbGemLevels[[#This Row],[Level]]," ",tbGemLevels[[#This Row],[Name]])</f>
        <v>6.14.259.3 Lightning Tendrils</v>
      </c>
      <c r="C3751" s="2" t="s">
        <v>221</v>
      </c>
      <c r="D3751" s="3">
        <v>3</v>
      </c>
      <c r="E3751" s="3">
        <v>4</v>
      </c>
      <c r="F3751" s="3">
        <v>0</v>
      </c>
      <c r="G3751" s="3">
        <v>0</v>
      </c>
      <c r="H3751" s="3">
        <v>16</v>
      </c>
      <c r="J3751" s="4"/>
      <c r="K3751" s="3"/>
      <c r="L3751" s="3"/>
      <c r="M3751" s="3"/>
      <c r="N3751" s="3"/>
    </row>
    <row r="3752" spans="2:14" ht="32.1" customHeight="1" x14ac:dyDescent="0.25">
      <c r="B3752" s="44" t="str">
        <f>_xlfn.CONCAT( VLOOKUP(tbGemLevels[[#This Row],[Name]],tbGems[],MATCH("Prefix",tbGems[#Headers],0),FALSE),".",tbGemLevels[[#This Row],[Level]]," ",tbGemLevels[[#This Row],[Name]])</f>
        <v>6.14.259.4 Lightning Tendrils</v>
      </c>
      <c r="C3752" s="2" t="s">
        <v>221</v>
      </c>
      <c r="D3752" s="3">
        <v>4</v>
      </c>
      <c r="E3752" s="3">
        <v>7</v>
      </c>
      <c r="F3752" s="3">
        <v>0</v>
      </c>
      <c r="G3752" s="3">
        <v>0</v>
      </c>
      <c r="H3752" s="3">
        <v>22</v>
      </c>
      <c r="J3752" s="42"/>
      <c r="K3752" s="42"/>
      <c r="L3752" s="3"/>
      <c r="M3752" s="3"/>
      <c r="N3752" s="3"/>
    </row>
    <row r="3753" spans="2:14" ht="32.1" customHeight="1" x14ac:dyDescent="0.25">
      <c r="B3753" s="44" t="str">
        <f>_xlfn.CONCAT( VLOOKUP(tbGemLevels[[#This Row],[Name]],tbGems[],MATCH("Prefix",tbGems[#Headers],0),FALSE),".",tbGemLevels[[#This Row],[Level]]," ",tbGemLevels[[#This Row],[Name]])</f>
        <v>6.14.259.5 Lightning Tendrils</v>
      </c>
      <c r="C3753" s="2" t="s">
        <v>221</v>
      </c>
      <c r="D3753" s="3">
        <v>5</v>
      </c>
      <c r="E3753" s="3">
        <v>11</v>
      </c>
      <c r="F3753" s="3">
        <v>0</v>
      </c>
      <c r="G3753" s="3">
        <v>0</v>
      </c>
      <c r="H3753" s="3">
        <v>31</v>
      </c>
      <c r="J3753" s="42"/>
      <c r="K3753" s="42"/>
      <c r="L3753" s="3"/>
      <c r="M3753" s="3"/>
      <c r="N3753" s="3"/>
    </row>
    <row r="3754" spans="2:14" ht="32.1" customHeight="1" x14ac:dyDescent="0.25">
      <c r="B3754" s="44" t="str">
        <f>_xlfn.CONCAT( VLOOKUP(tbGemLevels[[#This Row],[Name]],tbGems[],MATCH("Prefix",tbGems[#Headers],0),FALSE),".",tbGemLevels[[#This Row],[Level]]," ",tbGemLevels[[#This Row],[Name]])</f>
        <v>6.14.259.6 Lightning Tendrils</v>
      </c>
      <c r="C3754" s="2" t="s">
        <v>221</v>
      </c>
      <c r="D3754" s="3">
        <v>6</v>
      </c>
      <c r="E3754" s="3">
        <v>16</v>
      </c>
      <c r="F3754" s="3">
        <v>0</v>
      </c>
      <c r="G3754" s="3">
        <v>0</v>
      </c>
      <c r="H3754" s="3">
        <v>41</v>
      </c>
      <c r="J3754" s="42"/>
      <c r="K3754" s="42"/>
      <c r="L3754" s="3"/>
      <c r="M3754" s="3"/>
      <c r="N3754" s="3"/>
    </row>
    <row r="3755" spans="2:14" ht="32.1" customHeight="1" x14ac:dyDescent="0.25">
      <c r="B3755" s="44" t="str">
        <f>_xlfn.CONCAT( VLOOKUP(tbGemLevels[[#This Row],[Name]],tbGems[],MATCH("Prefix",tbGems[#Headers],0),FALSE),".",tbGemLevels[[#This Row],[Level]]," ",tbGemLevels[[#This Row],[Name]])</f>
        <v>6.14.259.7 Lightning Tendrils</v>
      </c>
      <c r="C3755" s="2" t="s">
        <v>221</v>
      </c>
      <c r="D3755" s="3">
        <v>7</v>
      </c>
      <c r="E3755" s="3">
        <v>20</v>
      </c>
      <c r="F3755" s="3">
        <v>0</v>
      </c>
      <c r="G3755" s="3">
        <v>0</v>
      </c>
      <c r="H3755" s="3">
        <v>50</v>
      </c>
      <c r="J3755" s="42"/>
      <c r="K3755" s="42"/>
      <c r="L3755" s="3"/>
      <c r="M3755" s="3"/>
      <c r="N3755" s="3"/>
    </row>
    <row r="3756" spans="2:14" ht="32.1" customHeight="1" x14ac:dyDescent="0.25">
      <c r="B3756" s="44" t="str">
        <f>_xlfn.CONCAT( VLOOKUP(tbGemLevels[[#This Row],[Name]],tbGems[],MATCH("Prefix",tbGems[#Headers],0),FALSE),".",tbGemLevels[[#This Row],[Level]]," ",tbGemLevels[[#This Row],[Name]])</f>
        <v>6.14.259.8 Lightning Tendrils</v>
      </c>
      <c r="C3756" s="2" t="s">
        <v>221</v>
      </c>
      <c r="D3756" s="3">
        <v>8</v>
      </c>
      <c r="E3756" s="3">
        <v>24</v>
      </c>
      <c r="F3756" s="3">
        <v>0</v>
      </c>
      <c r="G3756" s="3">
        <v>0</v>
      </c>
      <c r="H3756" s="3">
        <v>58</v>
      </c>
      <c r="J3756" s="42"/>
      <c r="K3756" s="42"/>
      <c r="L3756" s="3"/>
      <c r="M3756" s="3"/>
      <c r="N3756" s="3"/>
    </row>
    <row r="3757" spans="2:14" ht="32.1" customHeight="1" x14ac:dyDescent="0.25">
      <c r="B3757" s="44" t="str">
        <f>_xlfn.CONCAT( VLOOKUP(tbGemLevels[[#This Row],[Name]],tbGems[],MATCH("Prefix",tbGems[#Headers],0),FALSE),".",tbGemLevels[[#This Row],[Level]]," ",tbGemLevels[[#This Row],[Name]])</f>
        <v>6.14.259.9 Lightning Tendrils</v>
      </c>
      <c r="C3757" s="2" t="s">
        <v>221</v>
      </c>
      <c r="D3757" s="3">
        <v>9</v>
      </c>
      <c r="E3757" s="3">
        <v>28</v>
      </c>
      <c r="F3757" s="3">
        <v>0</v>
      </c>
      <c r="G3757" s="3">
        <v>0</v>
      </c>
      <c r="H3757" s="3">
        <v>67</v>
      </c>
      <c r="J3757" s="42"/>
      <c r="K3757" s="42"/>
      <c r="L3757" s="3"/>
      <c r="M3757" s="3"/>
      <c r="N3757" s="3"/>
    </row>
    <row r="3758" spans="2:14" ht="32.1" customHeight="1" x14ac:dyDescent="0.25">
      <c r="B3758" s="44" t="str">
        <f>_xlfn.CONCAT( VLOOKUP(tbGemLevels[[#This Row],[Name]],tbGems[],MATCH("Prefix",tbGems[#Headers],0),FALSE),".",tbGemLevels[[#This Row],[Level]]," ",tbGemLevels[[#This Row],[Name]])</f>
        <v>6.14.259.10 Lightning Tendrils</v>
      </c>
      <c r="C3758" s="2" t="s">
        <v>221</v>
      </c>
      <c r="D3758" s="3">
        <v>10</v>
      </c>
      <c r="E3758" s="3">
        <v>32</v>
      </c>
      <c r="F3758" s="3">
        <v>0</v>
      </c>
      <c r="G3758" s="3">
        <v>0</v>
      </c>
      <c r="H3758" s="3">
        <v>75</v>
      </c>
      <c r="J3758" s="42"/>
      <c r="K3758" s="42"/>
      <c r="L3758" s="3"/>
      <c r="M3758" s="3"/>
      <c r="N3758" s="3"/>
    </row>
    <row r="3759" spans="2:14" ht="32.1" customHeight="1" x14ac:dyDescent="0.25">
      <c r="B3759" s="44" t="str">
        <f>_xlfn.CONCAT( VLOOKUP(tbGemLevels[[#This Row],[Name]],tbGems[],MATCH("Prefix",tbGems[#Headers],0),FALSE),".",tbGemLevels[[#This Row],[Level]]," ",tbGemLevels[[#This Row],[Name]])</f>
        <v>6.14.259.11 Lightning Tendrils</v>
      </c>
      <c r="C3759" s="2" t="s">
        <v>221</v>
      </c>
      <c r="D3759" s="3">
        <v>11</v>
      </c>
      <c r="E3759" s="3">
        <v>36</v>
      </c>
      <c r="F3759" s="3">
        <v>0</v>
      </c>
      <c r="G3759" s="3">
        <v>0</v>
      </c>
      <c r="H3759" s="3">
        <v>83</v>
      </c>
      <c r="J3759" s="42"/>
      <c r="K3759" s="42"/>
      <c r="L3759" s="3"/>
      <c r="M3759" s="3"/>
      <c r="N3759" s="3"/>
    </row>
    <row r="3760" spans="2:14" ht="32.1" customHeight="1" x14ac:dyDescent="0.25">
      <c r="B3760" s="44" t="str">
        <f>_xlfn.CONCAT( VLOOKUP(tbGemLevels[[#This Row],[Name]],tbGems[],MATCH("Prefix",tbGems[#Headers],0),FALSE),".",tbGemLevels[[#This Row],[Level]]," ",tbGemLevels[[#This Row],[Name]])</f>
        <v>6.14.259.12 Lightning Tendrils</v>
      </c>
      <c r="C3760" s="2" t="s">
        <v>221</v>
      </c>
      <c r="D3760" s="3">
        <v>12</v>
      </c>
      <c r="E3760" s="3">
        <v>40</v>
      </c>
      <c r="F3760" s="3">
        <v>0</v>
      </c>
      <c r="G3760" s="3">
        <v>0</v>
      </c>
      <c r="H3760" s="3">
        <v>92</v>
      </c>
      <c r="J3760" s="42"/>
      <c r="K3760" s="42"/>
      <c r="L3760" s="3"/>
      <c r="M3760" s="3"/>
      <c r="N3760" s="3"/>
    </row>
    <row r="3761" spans="2:14" ht="32.1" customHeight="1" x14ac:dyDescent="0.25">
      <c r="B3761" s="44" t="str">
        <f>_xlfn.CONCAT( VLOOKUP(tbGemLevels[[#This Row],[Name]],tbGems[],MATCH("Prefix",tbGems[#Headers],0),FALSE),".",tbGemLevels[[#This Row],[Level]]," ",tbGemLevels[[#This Row],[Name]])</f>
        <v>6.14.259.13 Lightning Tendrils</v>
      </c>
      <c r="C3761" s="2" t="s">
        <v>221</v>
      </c>
      <c r="D3761" s="3">
        <v>13</v>
      </c>
      <c r="E3761" s="3">
        <v>44</v>
      </c>
      <c r="F3761" s="3">
        <v>0</v>
      </c>
      <c r="G3761" s="3">
        <v>0</v>
      </c>
      <c r="H3761" s="3">
        <v>100</v>
      </c>
      <c r="J3761" s="42"/>
      <c r="K3761" s="42"/>
      <c r="L3761" s="3"/>
      <c r="M3761" s="3"/>
      <c r="N3761" s="3"/>
    </row>
    <row r="3762" spans="2:14" ht="32.1" customHeight="1" x14ac:dyDescent="0.25">
      <c r="B3762" s="44" t="str">
        <f>_xlfn.CONCAT( VLOOKUP(tbGemLevels[[#This Row],[Name]],tbGems[],MATCH("Prefix",tbGems[#Headers],0),FALSE),".",tbGemLevels[[#This Row],[Level]]," ",tbGemLevels[[#This Row],[Name]])</f>
        <v>6.14.259.14 Lightning Tendrils</v>
      </c>
      <c r="C3762" s="2" t="s">
        <v>221</v>
      </c>
      <c r="D3762" s="3">
        <v>14</v>
      </c>
      <c r="E3762" s="3">
        <v>48</v>
      </c>
      <c r="F3762" s="3">
        <v>0</v>
      </c>
      <c r="G3762" s="3">
        <v>0</v>
      </c>
      <c r="H3762" s="3">
        <v>109</v>
      </c>
      <c r="J3762" s="42"/>
      <c r="K3762" s="42"/>
      <c r="L3762" s="3"/>
      <c r="M3762" s="3"/>
      <c r="N3762" s="3"/>
    </row>
    <row r="3763" spans="2:14" ht="32.1" customHeight="1" x14ac:dyDescent="0.25">
      <c r="B3763" s="44" t="str">
        <f>_xlfn.CONCAT( VLOOKUP(tbGemLevels[[#This Row],[Name]],tbGems[],MATCH("Prefix",tbGems[#Headers],0),FALSE),".",tbGemLevels[[#This Row],[Level]]," ",tbGemLevels[[#This Row],[Name]])</f>
        <v>6.14.259.15 Lightning Tendrils</v>
      </c>
      <c r="C3763" s="2" t="s">
        <v>221</v>
      </c>
      <c r="D3763" s="3">
        <v>15</v>
      </c>
      <c r="E3763" s="3">
        <v>52</v>
      </c>
      <c r="F3763" s="3">
        <v>0</v>
      </c>
      <c r="G3763" s="3">
        <v>0</v>
      </c>
      <c r="H3763" s="3">
        <v>117</v>
      </c>
      <c r="J3763" s="42"/>
      <c r="K3763" s="42"/>
      <c r="L3763" s="3"/>
      <c r="M3763" s="3"/>
      <c r="N3763" s="3"/>
    </row>
    <row r="3764" spans="2:14" ht="32.1" customHeight="1" x14ac:dyDescent="0.25">
      <c r="B3764" s="44" t="str">
        <f>_xlfn.CONCAT( VLOOKUP(tbGemLevels[[#This Row],[Name]],tbGems[],MATCH("Prefix",tbGems[#Headers],0),FALSE),".",tbGemLevels[[#This Row],[Level]]," ",tbGemLevels[[#This Row],[Name]])</f>
        <v>6.14.259.16 Lightning Tendrils</v>
      </c>
      <c r="C3764" s="2" t="s">
        <v>221</v>
      </c>
      <c r="D3764" s="3">
        <v>16</v>
      </c>
      <c r="E3764" s="3">
        <v>56</v>
      </c>
      <c r="F3764" s="3">
        <v>0</v>
      </c>
      <c r="G3764" s="3">
        <v>0</v>
      </c>
      <c r="H3764" s="3">
        <v>125</v>
      </c>
      <c r="J3764" s="42"/>
      <c r="K3764" s="42"/>
      <c r="L3764" s="3"/>
      <c r="M3764" s="3"/>
      <c r="N3764" s="3"/>
    </row>
    <row r="3765" spans="2:14" ht="32.1" customHeight="1" x14ac:dyDescent="0.25">
      <c r="B3765" s="44" t="str">
        <f>_xlfn.CONCAT( VLOOKUP(tbGemLevels[[#This Row],[Name]],tbGems[],MATCH("Prefix",tbGems[#Headers],0),FALSE),".",tbGemLevels[[#This Row],[Level]]," ",tbGemLevels[[#This Row],[Name]])</f>
        <v>6.14.259.17 Lightning Tendrils</v>
      </c>
      <c r="C3765" s="2" t="s">
        <v>221</v>
      </c>
      <c r="D3765" s="3">
        <v>17</v>
      </c>
      <c r="E3765" s="3">
        <v>60</v>
      </c>
      <c r="F3765" s="3">
        <v>0</v>
      </c>
      <c r="G3765" s="3">
        <v>0</v>
      </c>
      <c r="H3765" s="3">
        <v>134</v>
      </c>
      <c r="J3765" s="42"/>
      <c r="K3765" s="42"/>
      <c r="L3765" s="3"/>
      <c r="M3765" s="3"/>
      <c r="N3765" s="3"/>
    </row>
    <row r="3766" spans="2:14" ht="32.1" customHeight="1" x14ac:dyDescent="0.25">
      <c r="B3766" s="44" t="str">
        <f>_xlfn.CONCAT( VLOOKUP(tbGemLevels[[#This Row],[Name]],tbGems[],MATCH("Prefix",tbGems[#Headers],0),FALSE),".",tbGemLevels[[#This Row],[Level]]," ",tbGemLevels[[#This Row],[Name]])</f>
        <v>6.14.259.18 Lightning Tendrils</v>
      </c>
      <c r="C3766" s="2" t="s">
        <v>221</v>
      </c>
      <c r="D3766" s="3">
        <v>18</v>
      </c>
      <c r="E3766" s="3">
        <v>64</v>
      </c>
      <c r="F3766" s="3">
        <v>0</v>
      </c>
      <c r="G3766" s="3">
        <v>0</v>
      </c>
      <c r="H3766" s="3">
        <v>142</v>
      </c>
      <c r="J3766" s="42"/>
      <c r="K3766" s="42"/>
      <c r="L3766" s="3"/>
      <c r="M3766" s="3"/>
      <c r="N3766" s="3"/>
    </row>
    <row r="3767" spans="2:14" ht="32.1" customHeight="1" x14ac:dyDescent="0.25">
      <c r="B3767" s="44" t="str">
        <f>_xlfn.CONCAT( VLOOKUP(tbGemLevels[[#This Row],[Name]],tbGems[],MATCH("Prefix",tbGems[#Headers],0),FALSE),".",tbGemLevels[[#This Row],[Level]]," ",tbGemLevels[[#This Row],[Name]])</f>
        <v>6.14.259.19 Lightning Tendrils</v>
      </c>
      <c r="C3767" s="2" t="s">
        <v>221</v>
      </c>
      <c r="D3767" s="3">
        <v>19</v>
      </c>
      <c r="E3767" s="3">
        <v>67</v>
      </c>
      <c r="F3767" s="3">
        <v>0</v>
      </c>
      <c r="G3767" s="3">
        <v>0</v>
      </c>
      <c r="H3767" s="3">
        <v>148</v>
      </c>
      <c r="J3767" s="42"/>
      <c r="K3767" s="42"/>
      <c r="L3767" s="3"/>
      <c r="M3767" s="3"/>
      <c r="N3767" s="3"/>
    </row>
    <row r="3768" spans="2:14" ht="32.1" customHeight="1" x14ac:dyDescent="0.25">
      <c r="B3768" s="44" t="str">
        <f>_xlfn.CONCAT( VLOOKUP(tbGemLevels[[#This Row],[Name]],tbGems[],MATCH("Prefix",tbGems[#Headers],0),FALSE),".",tbGemLevels[[#This Row],[Level]]," ",tbGemLevels[[#This Row],[Name]])</f>
        <v>6.14.259.20 Lightning Tendrils</v>
      </c>
      <c r="C3768" s="2" t="s">
        <v>221</v>
      </c>
      <c r="D3768" s="3">
        <v>20</v>
      </c>
      <c r="E3768" s="3">
        <v>70</v>
      </c>
      <c r="F3768" s="3">
        <v>0</v>
      </c>
      <c r="G3768" s="3">
        <v>0</v>
      </c>
      <c r="H3768" s="3">
        <v>155</v>
      </c>
      <c r="J3768" s="42"/>
      <c r="K3768" s="42"/>
      <c r="L3768" s="3"/>
      <c r="M3768" s="3"/>
      <c r="N3768" s="3"/>
    </row>
    <row r="3769" spans="2:14" ht="32.1" customHeight="1" x14ac:dyDescent="0.25">
      <c r="B3769" s="44" t="str">
        <f>_xlfn.CONCAT( VLOOKUP(tbGemLevels[[#This Row],[Name]],tbGems[],MATCH("Prefix",tbGems[#Headers],0),FALSE),".",tbGemLevels[[#This Row],[Level]]," ",tbGemLevels[[#This Row],[Name]])</f>
        <v>6.14.259.21 Lightning Tendrils</v>
      </c>
      <c r="C3769" s="2" t="s">
        <v>221</v>
      </c>
      <c r="D3769" s="3">
        <v>21</v>
      </c>
      <c r="E3769" s="3">
        <v>72</v>
      </c>
      <c r="F3769" s="3">
        <v>0</v>
      </c>
      <c r="G3769" s="3">
        <v>0</v>
      </c>
      <c r="H3769" s="3">
        <v>159</v>
      </c>
      <c r="J3769" s="4"/>
      <c r="K3769" s="3"/>
      <c r="L3769" s="3"/>
      <c r="M3769" s="3"/>
      <c r="N3769" s="3"/>
    </row>
    <row r="3770" spans="2:14" ht="32.1" customHeight="1" x14ac:dyDescent="0.25">
      <c r="B3770" s="44" t="str">
        <f>_xlfn.CONCAT( VLOOKUP(tbGemLevels[[#This Row],[Name]],tbGems[],MATCH("Prefix",tbGems[#Headers],0),FALSE),".",tbGemLevels[[#This Row],[Level]]," ",tbGemLevels[[#This Row],[Name]])</f>
        <v>6.14.259.22 Lightning Tendrils</v>
      </c>
      <c r="C3770" s="2" t="s">
        <v>221</v>
      </c>
      <c r="D3770" s="3">
        <v>22</v>
      </c>
      <c r="E3770" s="3">
        <v>74</v>
      </c>
      <c r="F3770" s="3">
        <v>0</v>
      </c>
      <c r="G3770" s="3">
        <v>0</v>
      </c>
      <c r="H3770" s="3" t="s">
        <v>269</v>
      </c>
      <c r="J3770" s="4"/>
      <c r="K3770" s="3"/>
      <c r="L3770" s="3"/>
      <c r="M3770" s="3"/>
      <c r="N3770" s="3"/>
    </row>
    <row r="3771" spans="2:14" ht="32.1" customHeight="1" x14ac:dyDescent="0.25">
      <c r="B3771" s="44" t="str">
        <f>_xlfn.CONCAT( VLOOKUP(tbGemLevels[[#This Row],[Name]],tbGems[],MATCH("Prefix",tbGems[#Headers],0),FALSE),".",tbGemLevels[[#This Row],[Level]]," ",tbGemLevels[[#This Row],[Name]])</f>
        <v>6.14.259.23 Lightning Tendrils</v>
      </c>
      <c r="C3771" s="2" t="s">
        <v>221</v>
      </c>
      <c r="D3771" s="3">
        <v>23</v>
      </c>
      <c r="E3771" s="3">
        <v>76</v>
      </c>
      <c r="F3771" s="3">
        <v>0</v>
      </c>
      <c r="G3771" s="3">
        <v>0</v>
      </c>
      <c r="H3771" s="3" t="s">
        <v>269</v>
      </c>
      <c r="J3771" s="4"/>
      <c r="K3771" s="3"/>
      <c r="L3771" s="3"/>
      <c r="M3771" s="3"/>
      <c r="N3771" s="3"/>
    </row>
    <row r="3772" spans="2:14" ht="32.1" customHeight="1" x14ac:dyDescent="0.25">
      <c r="B3772" s="44" t="str">
        <f>_xlfn.CONCAT( VLOOKUP(tbGemLevels[[#This Row],[Name]],tbGems[],MATCH("Prefix",tbGems[#Headers],0),FALSE),".",tbGemLevels[[#This Row],[Level]]," ",tbGemLevels[[#This Row],[Name]])</f>
        <v>6.14.259.24 Lightning Tendrils</v>
      </c>
      <c r="C3772" s="2" t="s">
        <v>221</v>
      </c>
      <c r="D3772" s="3">
        <v>24</v>
      </c>
      <c r="E3772" s="3">
        <v>78</v>
      </c>
      <c r="F3772" s="3">
        <v>0</v>
      </c>
      <c r="G3772" s="3">
        <v>0</v>
      </c>
      <c r="H3772" s="3" t="s">
        <v>269</v>
      </c>
      <c r="J3772" s="4"/>
      <c r="K3772" s="3"/>
      <c r="L3772" s="3"/>
      <c r="M3772" s="3"/>
      <c r="N3772" s="3"/>
    </row>
    <row r="3773" spans="2:14" ht="32.1" customHeight="1" x14ac:dyDescent="0.25">
      <c r="B3773" s="44" t="str">
        <f>_xlfn.CONCAT( VLOOKUP(tbGemLevels[[#This Row],[Name]],tbGems[],MATCH("Prefix",tbGems[#Headers],0),FALSE),".",tbGemLevels[[#This Row],[Level]]," ",tbGemLevels[[#This Row],[Name]])</f>
        <v>6.14.259.25 Lightning Tendrils</v>
      </c>
      <c r="C3773" s="2" t="s">
        <v>221</v>
      </c>
      <c r="D3773" s="3">
        <v>25</v>
      </c>
      <c r="E3773" s="3">
        <v>80</v>
      </c>
      <c r="F3773" s="3">
        <v>0</v>
      </c>
      <c r="G3773" s="3">
        <v>0</v>
      </c>
      <c r="H3773" s="3" t="s">
        <v>269</v>
      </c>
      <c r="J3773" s="4"/>
      <c r="K3773" s="3"/>
      <c r="L3773" s="3"/>
      <c r="M3773" s="3"/>
      <c r="N3773" s="3"/>
    </row>
    <row r="3774" spans="2:14" ht="32.1" customHeight="1" x14ac:dyDescent="0.25">
      <c r="B3774" s="44" t="str">
        <f>_xlfn.CONCAT( VLOOKUP(tbGemLevels[[#This Row],[Name]],tbGems[],MATCH("Prefix",tbGems[#Headers],0),FALSE),".",tbGemLevels[[#This Row],[Level]]," ",tbGemLevels[[#This Row],[Name]])</f>
        <v>6.14.259.26 Lightning Tendrils</v>
      </c>
      <c r="C3774" s="2" t="s">
        <v>221</v>
      </c>
      <c r="D3774" s="3">
        <v>26</v>
      </c>
      <c r="E3774" s="3">
        <v>82</v>
      </c>
      <c r="F3774" s="3">
        <v>0</v>
      </c>
      <c r="G3774" s="3">
        <v>0</v>
      </c>
      <c r="H3774" s="3" t="s">
        <v>269</v>
      </c>
      <c r="J3774" s="4"/>
      <c r="K3774" s="3"/>
      <c r="L3774" s="3"/>
      <c r="M3774" s="3"/>
      <c r="N3774" s="3"/>
    </row>
    <row r="3775" spans="2:14" ht="32.1" customHeight="1" x14ac:dyDescent="0.25">
      <c r="B3775" s="44" t="str">
        <f>_xlfn.CONCAT( VLOOKUP(tbGemLevels[[#This Row],[Name]],tbGems[],MATCH("Prefix",tbGems[#Headers],0),FALSE),".",tbGemLevels[[#This Row],[Level]]," ",tbGemLevels[[#This Row],[Name]])</f>
        <v>6.14.259.27 Lightning Tendrils</v>
      </c>
      <c r="C3775" s="2" t="s">
        <v>221</v>
      </c>
      <c r="D3775" s="3">
        <v>27</v>
      </c>
      <c r="E3775" s="3">
        <v>84</v>
      </c>
      <c r="F3775" s="3">
        <v>0</v>
      </c>
      <c r="G3775" s="3">
        <v>0</v>
      </c>
      <c r="H3775" s="3" t="s">
        <v>269</v>
      </c>
      <c r="J3775" s="4"/>
      <c r="K3775" s="3"/>
      <c r="L3775" s="3"/>
      <c r="M3775" s="3"/>
      <c r="N3775" s="3"/>
    </row>
    <row r="3776" spans="2:14" ht="32.1" customHeight="1" x14ac:dyDescent="0.25">
      <c r="B3776" s="44" t="str">
        <f>_xlfn.CONCAT( VLOOKUP(tbGemLevels[[#This Row],[Name]],tbGems[],MATCH("Prefix",tbGems[#Headers],0),FALSE),".",tbGemLevels[[#This Row],[Level]]," ",tbGemLevels[[#This Row],[Name]])</f>
        <v>6.14.259.28 Lightning Tendrils</v>
      </c>
      <c r="C3776" s="2" t="s">
        <v>221</v>
      </c>
      <c r="D3776" s="3">
        <v>28</v>
      </c>
      <c r="E3776" s="3">
        <v>86</v>
      </c>
      <c r="F3776" s="3">
        <v>0</v>
      </c>
      <c r="G3776" s="3">
        <v>0</v>
      </c>
      <c r="H3776" s="3" t="s">
        <v>269</v>
      </c>
      <c r="J3776" s="4"/>
      <c r="K3776" s="3"/>
      <c r="L3776" s="3"/>
      <c r="M3776" s="3"/>
      <c r="N3776" s="3"/>
    </row>
    <row r="3777" spans="2:14" ht="32.1" customHeight="1" x14ac:dyDescent="0.25">
      <c r="B3777" s="44" t="str">
        <f>_xlfn.CONCAT( VLOOKUP(tbGemLevels[[#This Row],[Name]],tbGems[],MATCH("Prefix",tbGems[#Headers],0),FALSE),".",tbGemLevels[[#This Row],[Level]]," ",tbGemLevels[[#This Row],[Name]])</f>
        <v>6.14.259.29 Lightning Tendrils</v>
      </c>
      <c r="C3777" s="2" t="s">
        <v>221</v>
      </c>
      <c r="D3777" s="3">
        <v>29</v>
      </c>
      <c r="E3777" s="3">
        <v>88</v>
      </c>
      <c r="F3777" s="3">
        <v>0</v>
      </c>
      <c r="G3777" s="3">
        <v>0</v>
      </c>
      <c r="H3777" s="3" t="s">
        <v>269</v>
      </c>
      <c r="J3777" s="4"/>
      <c r="K3777" s="3"/>
      <c r="L3777" s="3"/>
      <c r="M3777" s="3"/>
      <c r="N3777" s="3"/>
    </row>
    <row r="3778" spans="2:14" ht="32.1" customHeight="1" x14ac:dyDescent="0.25">
      <c r="B3778" s="44" t="str">
        <f>_xlfn.CONCAT( VLOOKUP(tbGemLevels[[#This Row],[Name]],tbGems[],MATCH("Prefix",tbGems[#Headers],0),FALSE),".",tbGemLevels[[#This Row],[Level]]," ",tbGemLevels[[#This Row],[Name]])</f>
        <v>6.14.259.30 Lightning Tendrils</v>
      </c>
      <c r="C3778" s="2" t="s">
        <v>221</v>
      </c>
      <c r="D3778" s="3">
        <v>30</v>
      </c>
      <c r="E3778" s="3">
        <v>90</v>
      </c>
      <c r="F3778" s="3">
        <v>0</v>
      </c>
      <c r="G3778" s="3">
        <v>0</v>
      </c>
      <c r="H3778" s="3" t="s">
        <v>269</v>
      </c>
      <c r="J3778" s="4"/>
      <c r="K3778" s="3"/>
      <c r="L3778" s="3"/>
      <c r="M3778" s="3"/>
      <c r="N3778" s="3"/>
    </row>
    <row r="3779" spans="2:14" ht="32.1" customHeight="1" x14ac:dyDescent="0.25">
      <c r="B3779" s="44" t="str">
        <f>_xlfn.CONCAT( VLOOKUP(tbGemLevels[[#This Row],[Name]],tbGems[],MATCH("Prefix",tbGems[#Headers],0),FALSE),".",tbGemLevels[[#This Row],[Level]]," ",tbGemLevels[[#This Row],[Name]])</f>
        <v>6.14.259.31 Lightning Tendrils</v>
      </c>
      <c r="C3779" s="2" t="s">
        <v>221</v>
      </c>
      <c r="D3779" s="3">
        <v>31</v>
      </c>
      <c r="E3779" s="3">
        <v>91</v>
      </c>
      <c r="F3779" s="3">
        <v>0</v>
      </c>
      <c r="G3779" s="3">
        <v>0</v>
      </c>
      <c r="H3779" s="3" t="s">
        <v>269</v>
      </c>
      <c r="J3779" s="4"/>
      <c r="K3779" s="3"/>
      <c r="L3779" s="3"/>
      <c r="M3779" s="3"/>
      <c r="N3779" s="3"/>
    </row>
    <row r="3780" spans="2:14" ht="32.1" customHeight="1" x14ac:dyDescent="0.25">
      <c r="B3780" s="44" t="str">
        <f>_xlfn.CONCAT( VLOOKUP(tbGemLevels[[#This Row],[Name]],tbGems[],MATCH("Prefix",tbGems[#Headers],0),FALSE),".",tbGemLevels[[#This Row],[Level]]," ",tbGemLevels[[#This Row],[Name]])</f>
        <v>6.14.259.32 Lightning Tendrils</v>
      </c>
      <c r="C3780" s="2" t="s">
        <v>221</v>
      </c>
      <c r="D3780" s="3">
        <v>32</v>
      </c>
      <c r="E3780" s="3">
        <v>92</v>
      </c>
      <c r="F3780" s="3">
        <v>0</v>
      </c>
      <c r="G3780" s="3">
        <v>0</v>
      </c>
      <c r="H3780" s="3" t="s">
        <v>269</v>
      </c>
      <c r="J3780" s="4"/>
      <c r="K3780" s="3"/>
      <c r="L3780" s="3"/>
      <c r="M3780" s="3"/>
      <c r="N3780" s="3"/>
    </row>
    <row r="3781" spans="2:14" ht="32.1" customHeight="1" x14ac:dyDescent="0.25">
      <c r="B3781" s="44" t="str">
        <f>_xlfn.CONCAT( VLOOKUP(tbGemLevels[[#This Row],[Name]],tbGems[],MATCH("Prefix",tbGems[#Headers],0),FALSE),".",tbGemLevels[[#This Row],[Level]]," ",tbGemLevels[[#This Row],[Name]])</f>
        <v>6.14.259.33 Lightning Tendrils</v>
      </c>
      <c r="C3781" s="2" t="s">
        <v>221</v>
      </c>
      <c r="D3781" s="3">
        <v>33</v>
      </c>
      <c r="E3781" s="3">
        <v>93</v>
      </c>
      <c r="F3781" s="3">
        <v>0</v>
      </c>
      <c r="G3781" s="3">
        <v>0</v>
      </c>
      <c r="H3781" s="3" t="s">
        <v>269</v>
      </c>
      <c r="J3781" s="4"/>
      <c r="K3781" s="3"/>
      <c r="L3781" s="3"/>
      <c r="M3781" s="3"/>
      <c r="N3781" s="3"/>
    </row>
    <row r="3782" spans="2:14" ht="32.1" customHeight="1" x14ac:dyDescent="0.25">
      <c r="B3782" s="44" t="str">
        <f>_xlfn.CONCAT( VLOOKUP(tbGemLevels[[#This Row],[Name]],tbGems[],MATCH("Prefix",tbGems[#Headers],0),FALSE),".",tbGemLevels[[#This Row],[Level]]," ",tbGemLevels[[#This Row],[Name]])</f>
        <v>6.14.259.34 Lightning Tendrils</v>
      </c>
      <c r="C3782" s="2" t="s">
        <v>221</v>
      </c>
      <c r="D3782" s="3">
        <v>34</v>
      </c>
      <c r="E3782" s="3">
        <v>94</v>
      </c>
      <c r="F3782" s="3">
        <v>0</v>
      </c>
      <c r="G3782" s="3">
        <v>0</v>
      </c>
      <c r="H3782" s="3" t="s">
        <v>269</v>
      </c>
      <c r="J3782" s="4"/>
      <c r="K3782" s="3"/>
      <c r="L3782" s="3"/>
      <c r="M3782" s="3"/>
      <c r="N3782" s="3"/>
    </row>
    <row r="3783" spans="2:14" ht="32.1" customHeight="1" x14ac:dyDescent="0.25">
      <c r="B3783" s="44" t="str">
        <f>_xlfn.CONCAT( VLOOKUP(tbGemLevels[[#This Row],[Name]],tbGems[],MATCH("Prefix",tbGems[#Headers],0),FALSE),".",tbGemLevels[[#This Row],[Level]]," ",tbGemLevels[[#This Row],[Name]])</f>
        <v>6.14.259.35 Lightning Tendrils</v>
      </c>
      <c r="C3783" s="2" t="s">
        <v>221</v>
      </c>
      <c r="D3783" s="3">
        <v>35</v>
      </c>
      <c r="E3783" s="3">
        <v>95</v>
      </c>
      <c r="F3783" s="3">
        <v>0</v>
      </c>
      <c r="G3783" s="3">
        <v>0</v>
      </c>
      <c r="H3783" s="3" t="s">
        <v>269</v>
      </c>
      <c r="J3783" s="4"/>
      <c r="K3783" s="3"/>
      <c r="L3783" s="3"/>
      <c r="M3783" s="3"/>
      <c r="N3783" s="3"/>
    </row>
    <row r="3784" spans="2:14" ht="32.1" customHeight="1" x14ac:dyDescent="0.25">
      <c r="B3784" s="44" t="str">
        <f>_xlfn.CONCAT( VLOOKUP(tbGemLevels[[#This Row],[Name]],tbGems[],MATCH("Prefix",tbGems[#Headers],0),FALSE),".",tbGemLevels[[#This Row],[Level]]," ",tbGemLevels[[#This Row],[Name]])</f>
        <v>6.14.259.36 Lightning Tendrils</v>
      </c>
      <c r="C3784" s="2" t="s">
        <v>221</v>
      </c>
      <c r="D3784" s="3">
        <v>36</v>
      </c>
      <c r="E3784" s="3">
        <v>96</v>
      </c>
      <c r="F3784" s="3">
        <v>0</v>
      </c>
      <c r="G3784" s="3">
        <v>0</v>
      </c>
      <c r="H3784" s="3" t="s">
        <v>269</v>
      </c>
      <c r="J3784" s="4"/>
      <c r="K3784" s="3"/>
      <c r="L3784" s="3"/>
      <c r="M3784" s="3"/>
      <c r="N3784" s="3"/>
    </row>
    <row r="3785" spans="2:14" ht="32.1" customHeight="1" x14ac:dyDescent="0.25">
      <c r="B3785" s="44" t="str">
        <f>_xlfn.CONCAT( VLOOKUP(tbGemLevels[[#This Row],[Name]],tbGems[],MATCH("Prefix",tbGems[#Headers],0),FALSE),".",tbGemLevels[[#This Row],[Level]]," ",tbGemLevels[[#This Row],[Name]])</f>
        <v>6.14.259.37 Lightning Tendrils</v>
      </c>
      <c r="C3785" s="2" t="s">
        <v>221</v>
      </c>
      <c r="D3785" s="3">
        <v>37</v>
      </c>
      <c r="E3785" s="3">
        <v>97</v>
      </c>
      <c r="F3785" s="3">
        <v>0</v>
      </c>
      <c r="G3785" s="3">
        <v>0</v>
      </c>
      <c r="H3785" s="3" t="s">
        <v>269</v>
      </c>
      <c r="J3785" s="4"/>
      <c r="K3785" s="3"/>
      <c r="L3785" s="3"/>
      <c r="M3785" s="3"/>
      <c r="N3785" s="3"/>
    </row>
    <row r="3786" spans="2:14" ht="32.1" customHeight="1" x14ac:dyDescent="0.25">
      <c r="B3786" s="44" t="str">
        <f>_xlfn.CONCAT( VLOOKUP(tbGemLevels[[#This Row],[Name]],tbGems[],MATCH("Prefix",tbGems[#Headers],0),FALSE),".",tbGemLevels[[#This Row],[Level]]," ",tbGemLevels[[#This Row],[Name]])</f>
        <v>6.14.259.38 Lightning Tendrils</v>
      </c>
      <c r="C3786" s="2" t="s">
        <v>221</v>
      </c>
      <c r="D3786" s="3">
        <v>38</v>
      </c>
      <c r="E3786" s="3">
        <v>98</v>
      </c>
      <c r="F3786" s="3">
        <v>0</v>
      </c>
      <c r="G3786" s="3">
        <v>0</v>
      </c>
      <c r="H3786" s="3" t="s">
        <v>269</v>
      </c>
      <c r="J3786" s="4"/>
      <c r="K3786" s="3"/>
      <c r="L3786" s="3"/>
      <c r="M3786" s="3"/>
      <c r="N3786" s="3"/>
    </row>
    <row r="3787" spans="2:14" ht="32.1" customHeight="1" x14ac:dyDescent="0.25">
      <c r="B3787" s="44" t="str">
        <f>_xlfn.CONCAT( VLOOKUP(tbGemLevels[[#This Row],[Name]],tbGems[],MATCH("Prefix",tbGems[#Headers],0),FALSE),".",tbGemLevels[[#This Row],[Level]]," ",tbGemLevels[[#This Row],[Name]])</f>
        <v>6.14.259.39 Lightning Tendrils</v>
      </c>
      <c r="C3787" s="2" t="s">
        <v>221</v>
      </c>
      <c r="D3787" s="3">
        <v>39</v>
      </c>
      <c r="E3787" s="3">
        <v>99</v>
      </c>
      <c r="F3787" s="3">
        <v>0</v>
      </c>
      <c r="G3787" s="3">
        <v>0</v>
      </c>
      <c r="H3787" s="3" t="s">
        <v>269</v>
      </c>
      <c r="J3787" s="4"/>
      <c r="K3787" s="3"/>
      <c r="L3787" s="3"/>
      <c r="M3787" s="3"/>
      <c r="N3787" s="3"/>
    </row>
    <row r="3788" spans="2:14" ht="32.1" customHeight="1" x14ac:dyDescent="0.25">
      <c r="B3788" s="44" t="str">
        <f>_xlfn.CONCAT( VLOOKUP(tbGemLevels[[#This Row],[Name]],tbGems[],MATCH("Prefix",tbGems[#Headers],0),FALSE),".",tbGemLevels[[#This Row],[Level]]," ",tbGemLevels[[#This Row],[Name]])</f>
        <v>6.14.259.40 Lightning Tendrils</v>
      </c>
      <c r="C3788" s="2" t="s">
        <v>221</v>
      </c>
      <c r="D3788" s="3">
        <v>40</v>
      </c>
      <c r="E3788" s="3">
        <v>100</v>
      </c>
      <c r="F3788" s="3">
        <v>0</v>
      </c>
      <c r="G3788" s="3">
        <v>0</v>
      </c>
      <c r="H3788" s="3" t="s">
        <v>269</v>
      </c>
      <c r="J3788" s="4"/>
      <c r="K3788" s="3"/>
      <c r="L3788" s="3"/>
      <c r="M3788" s="3"/>
      <c r="N3788" s="3"/>
    </row>
    <row r="3789" spans="2:14" ht="32.1" customHeight="1" x14ac:dyDescent="0.25">
      <c r="B3789" s="44" t="str">
        <f>_xlfn.CONCAT( VLOOKUP(tbGemLevels[[#This Row],[Name]],tbGems[],MATCH("Prefix",tbGems[#Headers],0),FALSE),".",tbGemLevels[[#This Row],[Level]]," ",tbGemLevels[[#This Row],[Name]])</f>
        <v>6.14.272.1 Minion Speed Support</v>
      </c>
      <c r="C3789" s="2" t="s">
        <v>228</v>
      </c>
      <c r="D3789" s="3">
        <v>1</v>
      </c>
      <c r="E3789" s="3">
        <v>18</v>
      </c>
      <c r="F3789" s="3">
        <v>0</v>
      </c>
      <c r="G3789" s="3">
        <v>0</v>
      </c>
      <c r="H3789" s="3">
        <v>33</v>
      </c>
      <c r="I3789" s="20"/>
      <c r="J3789" s="4"/>
      <c r="K3789" s="3"/>
      <c r="L3789" s="3"/>
      <c r="M3789" s="3"/>
      <c r="N3789" s="3"/>
    </row>
    <row r="3790" spans="2:14" ht="32.1" customHeight="1" x14ac:dyDescent="0.25">
      <c r="B3790" s="44" t="str">
        <f>_xlfn.CONCAT( VLOOKUP(tbGemLevels[[#This Row],[Name]],tbGems[],MATCH("Prefix",tbGems[#Headers],0),FALSE),".",tbGemLevels[[#This Row],[Level]]," ",tbGemLevels[[#This Row],[Name]])</f>
        <v>6.14.272.2 Minion Speed Support</v>
      </c>
      <c r="C3790" s="2" t="s">
        <v>228</v>
      </c>
      <c r="D3790" s="3">
        <v>2</v>
      </c>
      <c r="E3790" s="3">
        <v>22</v>
      </c>
      <c r="F3790" s="3">
        <v>0</v>
      </c>
      <c r="G3790" s="3">
        <v>0</v>
      </c>
      <c r="H3790" s="3">
        <v>39</v>
      </c>
      <c r="I3790" s="20"/>
      <c r="J3790" s="42"/>
      <c r="K3790" s="42"/>
      <c r="L3790" s="3"/>
      <c r="M3790" s="3"/>
      <c r="N3790" s="3"/>
    </row>
    <row r="3791" spans="2:14" ht="32.1" customHeight="1" x14ac:dyDescent="0.25">
      <c r="B3791" s="44" t="str">
        <f>_xlfn.CONCAT( VLOOKUP(tbGemLevels[[#This Row],[Name]],tbGems[],MATCH("Prefix",tbGems[#Headers],0),FALSE),".",tbGemLevels[[#This Row],[Level]]," ",tbGemLevels[[#This Row],[Name]])</f>
        <v>6.14.272.3 Minion Speed Support</v>
      </c>
      <c r="C3791" s="2" t="s">
        <v>228</v>
      </c>
      <c r="D3791" s="3">
        <v>3</v>
      </c>
      <c r="E3791" s="3">
        <v>26</v>
      </c>
      <c r="F3791" s="3">
        <v>0</v>
      </c>
      <c r="G3791" s="3">
        <v>0</v>
      </c>
      <c r="H3791" s="3">
        <v>45</v>
      </c>
      <c r="I3791" s="20"/>
      <c r="J3791" s="42"/>
      <c r="K3791" s="42"/>
      <c r="L3791" s="3"/>
      <c r="M3791" s="3"/>
      <c r="N3791" s="3"/>
    </row>
    <row r="3792" spans="2:14" ht="32.1" customHeight="1" x14ac:dyDescent="0.25">
      <c r="B3792" s="44" t="str">
        <f>_xlfn.CONCAT( VLOOKUP(tbGemLevels[[#This Row],[Name]],tbGems[],MATCH("Prefix",tbGems[#Headers],0),FALSE),".",tbGemLevels[[#This Row],[Level]]," ",tbGemLevels[[#This Row],[Name]])</f>
        <v>6.14.272.4 Minion Speed Support</v>
      </c>
      <c r="C3792" s="2" t="s">
        <v>228</v>
      </c>
      <c r="D3792" s="3">
        <v>4</v>
      </c>
      <c r="E3792" s="3">
        <v>29</v>
      </c>
      <c r="F3792" s="3">
        <v>0</v>
      </c>
      <c r="G3792" s="3">
        <v>0</v>
      </c>
      <c r="H3792" s="3">
        <v>49</v>
      </c>
      <c r="I3792" s="20"/>
      <c r="J3792" s="42"/>
      <c r="K3792" s="42"/>
      <c r="L3792" s="3"/>
      <c r="M3792" s="3"/>
      <c r="N3792" s="3"/>
    </row>
    <row r="3793" spans="2:14" ht="32.1" customHeight="1" x14ac:dyDescent="0.25">
      <c r="B3793" s="44" t="str">
        <f>_xlfn.CONCAT( VLOOKUP(tbGemLevels[[#This Row],[Name]],tbGems[],MATCH("Prefix",tbGems[#Headers],0),FALSE),".",tbGemLevels[[#This Row],[Level]]," ",tbGemLevels[[#This Row],[Name]])</f>
        <v>6.14.272.5 Minion Speed Support</v>
      </c>
      <c r="C3793" s="2" t="s">
        <v>228</v>
      </c>
      <c r="D3793" s="3">
        <v>5</v>
      </c>
      <c r="E3793" s="3">
        <v>32</v>
      </c>
      <c r="F3793" s="3">
        <v>0</v>
      </c>
      <c r="G3793" s="3">
        <v>0</v>
      </c>
      <c r="H3793" s="3">
        <v>54</v>
      </c>
      <c r="I3793" s="20"/>
      <c r="J3793" s="42"/>
      <c r="K3793" s="42"/>
      <c r="L3793" s="3"/>
      <c r="M3793" s="3"/>
      <c r="N3793" s="3"/>
    </row>
    <row r="3794" spans="2:14" ht="32.1" customHeight="1" x14ac:dyDescent="0.25">
      <c r="B3794" s="44" t="str">
        <f>_xlfn.CONCAT( VLOOKUP(tbGemLevels[[#This Row],[Name]],tbGems[],MATCH("Prefix",tbGems[#Headers],0),FALSE),".",tbGemLevels[[#This Row],[Level]]," ",tbGemLevels[[#This Row],[Name]])</f>
        <v>6.14.272.6 Minion Speed Support</v>
      </c>
      <c r="C3794" s="2" t="s">
        <v>228</v>
      </c>
      <c r="D3794" s="3">
        <v>6</v>
      </c>
      <c r="E3794" s="3">
        <v>35</v>
      </c>
      <c r="F3794" s="3">
        <v>0</v>
      </c>
      <c r="G3794" s="3">
        <v>0</v>
      </c>
      <c r="H3794" s="3">
        <v>58</v>
      </c>
      <c r="I3794" s="20"/>
      <c r="J3794" s="42"/>
      <c r="K3794" s="42"/>
      <c r="L3794" s="3"/>
      <c r="M3794" s="3"/>
      <c r="N3794" s="3"/>
    </row>
    <row r="3795" spans="2:14" ht="32.1" customHeight="1" x14ac:dyDescent="0.25">
      <c r="B3795" s="44" t="str">
        <f>_xlfn.CONCAT( VLOOKUP(tbGemLevels[[#This Row],[Name]],tbGems[],MATCH("Prefix",tbGems[#Headers],0),FALSE),".",tbGemLevels[[#This Row],[Level]]," ",tbGemLevels[[#This Row],[Name]])</f>
        <v>6.14.272.7 Minion Speed Support</v>
      </c>
      <c r="C3795" s="2" t="s">
        <v>228</v>
      </c>
      <c r="D3795" s="3">
        <v>7</v>
      </c>
      <c r="E3795" s="3">
        <v>38</v>
      </c>
      <c r="F3795" s="3">
        <v>0</v>
      </c>
      <c r="G3795" s="3">
        <v>0</v>
      </c>
      <c r="H3795" s="3">
        <v>63</v>
      </c>
      <c r="I3795" s="20"/>
      <c r="J3795" s="42"/>
      <c r="K3795" s="42"/>
      <c r="L3795" s="3"/>
      <c r="M3795" s="3"/>
      <c r="N3795" s="3"/>
    </row>
    <row r="3796" spans="2:14" ht="32.1" customHeight="1" x14ac:dyDescent="0.25">
      <c r="B3796" s="44" t="str">
        <f>_xlfn.CONCAT( VLOOKUP(tbGemLevels[[#This Row],[Name]],tbGems[],MATCH("Prefix",tbGems[#Headers],0),FALSE),".",tbGemLevels[[#This Row],[Level]]," ",tbGemLevels[[#This Row],[Name]])</f>
        <v>6.14.272.8 Minion Speed Support</v>
      </c>
      <c r="C3796" s="2" t="s">
        <v>228</v>
      </c>
      <c r="D3796" s="3">
        <v>8</v>
      </c>
      <c r="E3796" s="3">
        <v>41</v>
      </c>
      <c r="F3796" s="3">
        <v>0</v>
      </c>
      <c r="G3796" s="3">
        <v>0</v>
      </c>
      <c r="H3796" s="3">
        <v>67</v>
      </c>
      <c r="I3796" s="20"/>
      <c r="J3796" s="42"/>
      <c r="K3796" s="42"/>
      <c r="L3796" s="3"/>
      <c r="M3796" s="3"/>
      <c r="N3796" s="3"/>
    </row>
    <row r="3797" spans="2:14" ht="32.1" customHeight="1" x14ac:dyDescent="0.25">
      <c r="B3797" s="44" t="str">
        <f>_xlfn.CONCAT( VLOOKUP(tbGemLevels[[#This Row],[Name]],tbGems[],MATCH("Prefix",tbGems[#Headers],0),FALSE),".",tbGemLevels[[#This Row],[Level]]," ",tbGemLevels[[#This Row],[Name]])</f>
        <v>6.14.272.9 Minion Speed Support</v>
      </c>
      <c r="C3797" s="2" t="s">
        <v>228</v>
      </c>
      <c r="D3797" s="3">
        <v>9</v>
      </c>
      <c r="E3797" s="3">
        <v>44</v>
      </c>
      <c r="F3797" s="3">
        <v>0</v>
      </c>
      <c r="G3797" s="3">
        <v>0</v>
      </c>
      <c r="H3797" s="3">
        <v>72</v>
      </c>
      <c r="I3797" s="20"/>
      <c r="J3797" s="42"/>
      <c r="K3797" s="42"/>
      <c r="L3797" s="3"/>
      <c r="M3797" s="3"/>
      <c r="N3797" s="3"/>
    </row>
    <row r="3798" spans="2:14" ht="32.1" customHeight="1" x14ac:dyDescent="0.25">
      <c r="B3798" s="44" t="str">
        <f>_xlfn.CONCAT( VLOOKUP(tbGemLevels[[#This Row],[Name]],tbGems[],MATCH("Prefix",tbGems[#Headers],0),FALSE),".",tbGemLevels[[#This Row],[Level]]," ",tbGemLevels[[#This Row],[Name]])</f>
        <v>6.14.272.10 Minion Speed Support</v>
      </c>
      <c r="C3798" s="2" t="s">
        <v>228</v>
      </c>
      <c r="D3798" s="3">
        <v>10</v>
      </c>
      <c r="E3798" s="3">
        <v>47</v>
      </c>
      <c r="F3798" s="3">
        <v>0</v>
      </c>
      <c r="G3798" s="3">
        <v>0</v>
      </c>
      <c r="H3798" s="3">
        <v>76</v>
      </c>
      <c r="I3798" s="20"/>
      <c r="J3798" s="42"/>
      <c r="K3798" s="42"/>
      <c r="L3798" s="3"/>
      <c r="M3798" s="3"/>
      <c r="N3798" s="3"/>
    </row>
    <row r="3799" spans="2:14" ht="32.1" customHeight="1" x14ac:dyDescent="0.25">
      <c r="B3799" s="44" t="str">
        <f>_xlfn.CONCAT( VLOOKUP(tbGemLevels[[#This Row],[Name]],tbGems[],MATCH("Prefix",tbGems[#Headers],0),FALSE),".",tbGemLevels[[#This Row],[Level]]," ",tbGemLevels[[#This Row],[Name]])</f>
        <v>6.14.272.11 Minion Speed Support</v>
      </c>
      <c r="C3799" s="2" t="s">
        <v>228</v>
      </c>
      <c r="D3799" s="3">
        <v>11</v>
      </c>
      <c r="E3799" s="3">
        <v>50</v>
      </c>
      <c r="F3799" s="3">
        <v>0</v>
      </c>
      <c r="G3799" s="3">
        <v>0</v>
      </c>
      <c r="H3799" s="3">
        <v>81</v>
      </c>
      <c r="I3799" s="20"/>
      <c r="J3799" s="42"/>
      <c r="K3799" s="42"/>
      <c r="L3799" s="3"/>
      <c r="M3799" s="3"/>
      <c r="N3799" s="3"/>
    </row>
    <row r="3800" spans="2:14" ht="32.1" customHeight="1" x14ac:dyDescent="0.25">
      <c r="B3800" s="44" t="str">
        <f>_xlfn.CONCAT( VLOOKUP(tbGemLevels[[#This Row],[Name]],tbGems[],MATCH("Prefix",tbGems[#Headers],0),FALSE),".",tbGemLevels[[#This Row],[Level]]," ",tbGemLevels[[#This Row],[Name]])</f>
        <v>6.14.272.12 Minion Speed Support</v>
      </c>
      <c r="C3800" s="2" t="s">
        <v>228</v>
      </c>
      <c r="D3800" s="3">
        <v>12</v>
      </c>
      <c r="E3800" s="3">
        <v>53</v>
      </c>
      <c r="F3800" s="3">
        <v>0</v>
      </c>
      <c r="G3800" s="3">
        <v>0</v>
      </c>
      <c r="H3800" s="3">
        <v>85</v>
      </c>
      <c r="I3800" s="20"/>
      <c r="J3800" s="42"/>
      <c r="K3800" s="42"/>
      <c r="L3800" s="3"/>
      <c r="M3800" s="3"/>
      <c r="N3800" s="3"/>
    </row>
    <row r="3801" spans="2:14" ht="32.1" customHeight="1" x14ac:dyDescent="0.25">
      <c r="B3801" s="44" t="str">
        <f>_xlfn.CONCAT( VLOOKUP(tbGemLevels[[#This Row],[Name]],tbGems[],MATCH("Prefix",tbGems[#Headers],0),FALSE),".",tbGemLevels[[#This Row],[Level]]," ",tbGemLevels[[#This Row],[Name]])</f>
        <v>6.14.272.13 Minion Speed Support</v>
      </c>
      <c r="C3801" s="2" t="s">
        <v>228</v>
      </c>
      <c r="D3801" s="3">
        <v>13</v>
      </c>
      <c r="E3801" s="3">
        <v>56</v>
      </c>
      <c r="F3801" s="3">
        <v>0</v>
      </c>
      <c r="G3801" s="3">
        <v>0</v>
      </c>
      <c r="H3801" s="3">
        <v>90</v>
      </c>
      <c r="I3801" s="20"/>
      <c r="J3801" s="42"/>
      <c r="K3801" s="42"/>
      <c r="L3801" s="3"/>
      <c r="M3801" s="3"/>
      <c r="N3801" s="3"/>
    </row>
    <row r="3802" spans="2:14" ht="32.1" customHeight="1" x14ac:dyDescent="0.25">
      <c r="B3802" s="44" t="str">
        <f>_xlfn.CONCAT( VLOOKUP(tbGemLevels[[#This Row],[Name]],tbGems[],MATCH("Prefix",tbGems[#Headers],0),FALSE),".",tbGemLevels[[#This Row],[Level]]," ",tbGemLevels[[#This Row],[Name]])</f>
        <v>6.14.272.14 Minion Speed Support</v>
      </c>
      <c r="C3802" s="2" t="s">
        <v>228</v>
      </c>
      <c r="D3802" s="3">
        <v>14</v>
      </c>
      <c r="E3802" s="3">
        <v>58</v>
      </c>
      <c r="F3802" s="3">
        <v>0</v>
      </c>
      <c r="G3802" s="3">
        <v>0</v>
      </c>
      <c r="H3802" s="3">
        <v>93</v>
      </c>
      <c r="I3802" s="20"/>
      <c r="J3802" s="42"/>
      <c r="K3802" s="42"/>
      <c r="L3802" s="3"/>
      <c r="M3802" s="3"/>
      <c r="N3802" s="3"/>
    </row>
    <row r="3803" spans="2:14" ht="32.1" customHeight="1" x14ac:dyDescent="0.25">
      <c r="B3803" s="44" t="str">
        <f>_xlfn.CONCAT( VLOOKUP(tbGemLevels[[#This Row],[Name]],tbGems[],MATCH("Prefix",tbGems[#Headers],0),FALSE),".",tbGemLevels[[#This Row],[Level]]," ",tbGemLevels[[#This Row],[Name]])</f>
        <v>6.14.272.15 Minion Speed Support</v>
      </c>
      <c r="C3803" s="2" t="s">
        <v>228</v>
      </c>
      <c r="D3803" s="3">
        <v>15</v>
      </c>
      <c r="E3803" s="3">
        <v>60</v>
      </c>
      <c r="F3803" s="3">
        <v>0</v>
      </c>
      <c r="G3803" s="3">
        <v>0</v>
      </c>
      <c r="H3803" s="3">
        <v>96</v>
      </c>
      <c r="I3803" s="20"/>
      <c r="J3803" s="42"/>
      <c r="K3803" s="42"/>
      <c r="L3803" s="3"/>
      <c r="M3803" s="3"/>
      <c r="N3803" s="3"/>
    </row>
    <row r="3804" spans="2:14" ht="32.1" customHeight="1" x14ac:dyDescent="0.25">
      <c r="B3804" s="44" t="str">
        <f>_xlfn.CONCAT( VLOOKUP(tbGemLevels[[#This Row],[Name]],tbGems[],MATCH("Prefix",tbGems[#Headers],0),FALSE),".",tbGemLevels[[#This Row],[Level]]," ",tbGemLevels[[#This Row],[Name]])</f>
        <v>6.14.272.16 Minion Speed Support</v>
      </c>
      <c r="C3804" s="2" t="s">
        <v>228</v>
      </c>
      <c r="D3804" s="3">
        <v>16</v>
      </c>
      <c r="E3804" s="3">
        <v>62</v>
      </c>
      <c r="F3804" s="3">
        <v>0</v>
      </c>
      <c r="G3804" s="3">
        <v>0</v>
      </c>
      <c r="H3804" s="3">
        <v>99</v>
      </c>
      <c r="I3804" s="20"/>
      <c r="J3804" s="42"/>
      <c r="K3804" s="42"/>
      <c r="L3804" s="3"/>
      <c r="M3804" s="3"/>
      <c r="N3804" s="3"/>
    </row>
    <row r="3805" spans="2:14" ht="32.1" customHeight="1" x14ac:dyDescent="0.25">
      <c r="B3805" s="44" t="str">
        <f>_xlfn.CONCAT( VLOOKUP(tbGemLevels[[#This Row],[Name]],tbGems[],MATCH("Prefix",tbGems[#Headers],0),FALSE),".",tbGemLevels[[#This Row],[Level]]," ",tbGemLevels[[#This Row],[Name]])</f>
        <v>6.14.272.17 Minion Speed Support</v>
      </c>
      <c r="C3805" s="2" t="s">
        <v>228</v>
      </c>
      <c r="D3805" s="3">
        <v>17</v>
      </c>
      <c r="E3805" s="3">
        <v>64</v>
      </c>
      <c r="F3805" s="3">
        <v>0</v>
      </c>
      <c r="G3805" s="3">
        <v>0</v>
      </c>
      <c r="H3805" s="3">
        <v>102</v>
      </c>
      <c r="I3805" s="20"/>
      <c r="J3805" s="42"/>
      <c r="K3805" s="42"/>
      <c r="L3805" s="3"/>
      <c r="M3805" s="3"/>
      <c r="N3805" s="3"/>
    </row>
    <row r="3806" spans="2:14" ht="32.1" customHeight="1" x14ac:dyDescent="0.25">
      <c r="B3806" s="44" t="str">
        <f>_xlfn.CONCAT( VLOOKUP(tbGemLevels[[#This Row],[Name]],tbGems[],MATCH("Prefix",tbGems[#Headers],0),FALSE),".",tbGemLevels[[#This Row],[Level]]," ",tbGemLevels[[#This Row],[Name]])</f>
        <v>6.14.272.18 Minion Speed Support</v>
      </c>
      <c r="C3806" s="2" t="s">
        <v>228</v>
      </c>
      <c r="D3806" s="3">
        <v>18</v>
      </c>
      <c r="E3806" s="3">
        <v>66</v>
      </c>
      <c r="F3806" s="3">
        <v>0</v>
      </c>
      <c r="G3806" s="3">
        <v>0</v>
      </c>
      <c r="H3806" s="3">
        <v>105</v>
      </c>
      <c r="I3806" s="20"/>
      <c r="J3806" s="42"/>
      <c r="K3806" s="42"/>
      <c r="L3806" s="3"/>
      <c r="M3806" s="3"/>
      <c r="N3806" s="3"/>
    </row>
    <row r="3807" spans="2:14" ht="32.1" customHeight="1" x14ac:dyDescent="0.25">
      <c r="B3807" s="44" t="str">
        <f>_xlfn.CONCAT( VLOOKUP(tbGemLevels[[#This Row],[Name]],tbGems[],MATCH("Prefix",tbGems[#Headers],0),FALSE),".",tbGemLevels[[#This Row],[Level]]," ",tbGemLevels[[#This Row],[Name]])</f>
        <v>6.14.272.19 Minion Speed Support</v>
      </c>
      <c r="C3807" s="2" t="s">
        <v>228</v>
      </c>
      <c r="D3807" s="3">
        <v>19</v>
      </c>
      <c r="E3807" s="3">
        <v>68</v>
      </c>
      <c r="F3807" s="3">
        <v>0</v>
      </c>
      <c r="G3807" s="3">
        <v>0</v>
      </c>
      <c r="H3807" s="3">
        <v>108</v>
      </c>
      <c r="I3807" s="20"/>
      <c r="J3807" s="42"/>
      <c r="K3807" s="42"/>
      <c r="L3807" s="3"/>
      <c r="M3807" s="3"/>
      <c r="N3807" s="3"/>
    </row>
    <row r="3808" spans="2:14" ht="32.1" customHeight="1" x14ac:dyDescent="0.25">
      <c r="B3808" s="44" t="str">
        <f>_xlfn.CONCAT( VLOOKUP(tbGemLevels[[#This Row],[Name]],tbGems[],MATCH("Prefix",tbGems[#Headers],0),FALSE),".",tbGemLevels[[#This Row],[Level]]," ",tbGemLevels[[#This Row],[Name]])</f>
        <v>6.14.272.20 Minion Speed Support</v>
      </c>
      <c r="C3808" s="2" t="s">
        <v>228</v>
      </c>
      <c r="D3808" s="3">
        <v>20</v>
      </c>
      <c r="E3808" s="3">
        <v>70</v>
      </c>
      <c r="F3808" s="3">
        <v>0</v>
      </c>
      <c r="G3808" s="3">
        <v>0</v>
      </c>
      <c r="H3808" s="3">
        <v>111</v>
      </c>
      <c r="I3808" s="20"/>
      <c r="J3808" s="42"/>
      <c r="K3808" s="42"/>
      <c r="L3808" s="3"/>
      <c r="M3808" s="3"/>
      <c r="N3808" s="3"/>
    </row>
    <row r="3809" spans="2:14" ht="32.1" customHeight="1" x14ac:dyDescent="0.25">
      <c r="B3809" s="44" t="str">
        <f>_xlfn.CONCAT( VLOOKUP(tbGemLevels[[#This Row],[Name]],tbGems[],MATCH("Prefix",tbGems[#Headers],0),FALSE),".",tbGemLevels[[#This Row],[Level]]," ",tbGemLevels[[#This Row],[Name]])</f>
        <v>6.14.272.21 Minion Speed Support</v>
      </c>
      <c r="C3809" s="2" t="s">
        <v>228</v>
      </c>
      <c r="D3809" s="3">
        <v>21</v>
      </c>
      <c r="E3809" s="3">
        <v>72</v>
      </c>
      <c r="F3809" s="3">
        <v>0</v>
      </c>
      <c r="G3809" s="3">
        <v>0</v>
      </c>
      <c r="H3809" s="3">
        <v>114</v>
      </c>
      <c r="I3809" s="20"/>
      <c r="J3809" s="4"/>
      <c r="K3809" s="3"/>
      <c r="L3809" s="3"/>
      <c r="M3809" s="3"/>
      <c r="N3809" s="3"/>
    </row>
    <row r="3810" spans="2:14" ht="32.1" customHeight="1" x14ac:dyDescent="0.25">
      <c r="B3810" s="44" t="str">
        <f>_xlfn.CONCAT( VLOOKUP(tbGemLevels[[#This Row],[Name]],tbGems[],MATCH("Prefix",tbGems[#Headers],0),FALSE),".",tbGemLevels[[#This Row],[Level]]," ",tbGemLevels[[#This Row],[Name]])</f>
        <v>6.14.272.22 Minion Speed Support</v>
      </c>
      <c r="C3810" s="2" t="s">
        <v>228</v>
      </c>
      <c r="D3810" s="3">
        <v>22</v>
      </c>
      <c r="E3810" s="3">
        <v>74</v>
      </c>
      <c r="F3810" s="3">
        <v>0</v>
      </c>
      <c r="G3810" s="3">
        <v>0</v>
      </c>
      <c r="H3810" s="3" t="s">
        <v>269</v>
      </c>
      <c r="I3810" s="20"/>
      <c r="J3810" s="4"/>
      <c r="K3810" s="3"/>
      <c r="L3810" s="3"/>
      <c r="M3810" s="3"/>
      <c r="N3810" s="3"/>
    </row>
    <row r="3811" spans="2:14" ht="32.1" customHeight="1" x14ac:dyDescent="0.25">
      <c r="B3811" s="44" t="str">
        <f>_xlfn.CONCAT( VLOOKUP(tbGemLevels[[#This Row],[Name]],tbGems[],MATCH("Prefix",tbGems[#Headers],0),FALSE),".",tbGemLevels[[#This Row],[Level]]," ",tbGemLevels[[#This Row],[Name]])</f>
        <v>6.14.272.23 Minion Speed Support</v>
      </c>
      <c r="C3811" s="2" t="s">
        <v>228</v>
      </c>
      <c r="D3811" s="3">
        <v>23</v>
      </c>
      <c r="E3811" s="3">
        <v>76</v>
      </c>
      <c r="F3811" s="3">
        <v>0</v>
      </c>
      <c r="G3811" s="3">
        <v>0</v>
      </c>
      <c r="H3811" s="3" t="s">
        <v>269</v>
      </c>
      <c r="I3811" s="20"/>
      <c r="J3811" s="4"/>
      <c r="K3811" s="3"/>
      <c r="L3811" s="3"/>
      <c r="M3811" s="3"/>
      <c r="N3811" s="3"/>
    </row>
    <row r="3812" spans="2:14" ht="32.1" customHeight="1" x14ac:dyDescent="0.25">
      <c r="B3812" s="44" t="str">
        <f>_xlfn.CONCAT( VLOOKUP(tbGemLevels[[#This Row],[Name]],tbGems[],MATCH("Prefix",tbGems[#Headers],0),FALSE),".",tbGemLevels[[#This Row],[Level]]," ",tbGemLevels[[#This Row],[Name]])</f>
        <v>6.14.272.24 Minion Speed Support</v>
      </c>
      <c r="C3812" s="2" t="s">
        <v>228</v>
      </c>
      <c r="D3812" s="3">
        <v>24</v>
      </c>
      <c r="E3812" s="3">
        <v>78</v>
      </c>
      <c r="F3812" s="3">
        <v>0</v>
      </c>
      <c r="G3812" s="3">
        <v>0</v>
      </c>
      <c r="H3812" s="3" t="s">
        <v>269</v>
      </c>
      <c r="I3812" s="20"/>
      <c r="J3812" s="4"/>
      <c r="K3812" s="3"/>
      <c r="L3812" s="3"/>
      <c r="M3812" s="3"/>
      <c r="N3812" s="3"/>
    </row>
    <row r="3813" spans="2:14" ht="32.1" customHeight="1" x14ac:dyDescent="0.25">
      <c r="B3813" s="44" t="str">
        <f>_xlfn.CONCAT( VLOOKUP(tbGemLevels[[#This Row],[Name]],tbGems[],MATCH("Prefix",tbGems[#Headers],0),FALSE),".",tbGemLevels[[#This Row],[Level]]," ",tbGemLevels[[#This Row],[Name]])</f>
        <v>6.14.272.25 Minion Speed Support</v>
      </c>
      <c r="C3813" s="2" t="s">
        <v>228</v>
      </c>
      <c r="D3813" s="3">
        <v>25</v>
      </c>
      <c r="E3813" s="3">
        <v>80</v>
      </c>
      <c r="F3813" s="3">
        <v>0</v>
      </c>
      <c r="G3813" s="3">
        <v>0</v>
      </c>
      <c r="H3813" s="3" t="s">
        <v>269</v>
      </c>
      <c r="I3813" s="20"/>
      <c r="J3813" s="4"/>
      <c r="K3813" s="3"/>
      <c r="L3813" s="3"/>
      <c r="M3813" s="3"/>
      <c r="N3813" s="3"/>
    </row>
    <row r="3814" spans="2:14" ht="32.1" customHeight="1" x14ac:dyDescent="0.25">
      <c r="B3814" s="44" t="str">
        <f>_xlfn.CONCAT( VLOOKUP(tbGemLevels[[#This Row],[Name]],tbGems[],MATCH("Prefix",tbGems[#Headers],0),FALSE),".",tbGemLevels[[#This Row],[Level]]," ",tbGemLevels[[#This Row],[Name]])</f>
        <v>6.14.272.26 Minion Speed Support</v>
      </c>
      <c r="C3814" s="2" t="s">
        <v>228</v>
      </c>
      <c r="D3814" s="3">
        <v>26</v>
      </c>
      <c r="E3814" s="3">
        <v>82</v>
      </c>
      <c r="F3814" s="3">
        <v>0</v>
      </c>
      <c r="G3814" s="3">
        <v>0</v>
      </c>
      <c r="H3814" s="3" t="s">
        <v>269</v>
      </c>
      <c r="I3814" s="20"/>
      <c r="J3814" s="4"/>
      <c r="K3814" s="3"/>
      <c r="L3814" s="3"/>
      <c r="M3814" s="3"/>
      <c r="N3814" s="3"/>
    </row>
    <row r="3815" spans="2:14" ht="32.1" customHeight="1" x14ac:dyDescent="0.25">
      <c r="B3815" s="44" t="str">
        <f>_xlfn.CONCAT( VLOOKUP(tbGemLevels[[#This Row],[Name]],tbGems[],MATCH("Prefix",tbGems[#Headers],0),FALSE),".",tbGemLevels[[#This Row],[Level]]," ",tbGemLevels[[#This Row],[Name]])</f>
        <v>6.14.272.27 Minion Speed Support</v>
      </c>
      <c r="C3815" s="2" t="s">
        <v>228</v>
      </c>
      <c r="D3815" s="3">
        <v>27</v>
      </c>
      <c r="E3815" s="3">
        <v>84</v>
      </c>
      <c r="F3815" s="3">
        <v>0</v>
      </c>
      <c r="G3815" s="3">
        <v>0</v>
      </c>
      <c r="H3815" s="3" t="s">
        <v>269</v>
      </c>
      <c r="I3815" s="20"/>
      <c r="J3815" s="4"/>
      <c r="K3815" s="3"/>
      <c r="L3815" s="3"/>
      <c r="M3815" s="3"/>
      <c r="N3815" s="3"/>
    </row>
    <row r="3816" spans="2:14" ht="32.1" customHeight="1" x14ac:dyDescent="0.25">
      <c r="B3816" s="44" t="str">
        <f>_xlfn.CONCAT( VLOOKUP(tbGemLevels[[#This Row],[Name]],tbGems[],MATCH("Prefix",tbGems[#Headers],0),FALSE),".",tbGemLevels[[#This Row],[Level]]," ",tbGemLevels[[#This Row],[Name]])</f>
        <v>6.14.272.28 Minion Speed Support</v>
      </c>
      <c r="C3816" s="2" t="s">
        <v>228</v>
      </c>
      <c r="D3816" s="3">
        <v>28</v>
      </c>
      <c r="E3816" s="3">
        <v>86</v>
      </c>
      <c r="F3816" s="3">
        <v>0</v>
      </c>
      <c r="G3816" s="3">
        <v>0</v>
      </c>
      <c r="H3816" s="3" t="s">
        <v>269</v>
      </c>
      <c r="I3816" s="20"/>
      <c r="J3816" s="4"/>
      <c r="K3816" s="3"/>
      <c r="L3816" s="3"/>
      <c r="M3816" s="3"/>
      <c r="N3816" s="3"/>
    </row>
    <row r="3817" spans="2:14" ht="32.1" customHeight="1" x14ac:dyDescent="0.25">
      <c r="B3817" s="44" t="str">
        <f>_xlfn.CONCAT( VLOOKUP(tbGemLevels[[#This Row],[Name]],tbGems[],MATCH("Prefix",tbGems[#Headers],0),FALSE),".",tbGemLevels[[#This Row],[Level]]," ",tbGemLevels[[#This Row],[Name]])</f>
        <v>6.14.272.29 Minion Speed Support</v>
      </c>
      <c r="C3817" s="2" t="s">
        <v>228</v>
      </c>
      <c r="D3817" s="3">
        <v>29</v>
      </c>
      <c r="E3817" s="3">
        <v>88</v>
      </c>
      <c r="F3817" s="3">
        <v>0</v>
      </c>
      <c r="G3817" s="3">
        <v>0</v>
      </c>
      <c r="H3817" s="3" t="s">
        <v>269</v>
      </c>
      <c r="I3817" s="20"/>
      <c r="J3817" s="4"/>
      <c r="K3817" s="3"/>
      <c r="L3817" s="3"/>
      <c r="M3817" s="3"/>
      <c r="N3817" s="3"/>
    </row>
    <row r="3818" spans="2:14" ht="32.1" customHeight="1" x14ac:dyDescent="0.25">
      <c r="B3818" s="44" t="str">
        <f>_xlfn.CONCAT( VLOOKUP(tbGemLevels[[#This Row],[Name]],tbGems[],MATCH("Prefix",tbGems[#Headers],0),FALSE),".",tbGemLevels[[#This Row],[Level]]," ",tbGemLevels[[#This Row],[Name]])</f>
        <v>6.14.272.30 Minion Speed Support</v>
      </c>
      <c r="C3818" s="2" t="s">
        <v>228</v>
      </c>
      <c r="D3818" s="3">
        <v>30</v>
      </c>
      <c r="E3818" s="3">
        <v>90</v>
      </c>
      <c r="F3818" s="3">
        <v>0</v>
      </c>
      <c r="G3818" s="3">
        <v>0</v>
      </c>
      <c r="H3818" s="3" t="s">
        <v>269</v>
      </c>
      <c r="I3818" s="20"/>
      <c r="J3818" s="4"/>
      <c r="K3818" s="3"/>
      <c r="L3818" s="3"/>
      <c r="M3818" s="3"/>
      <c r="N3818" s="3"/>
    </row>
    <row r="3819" spans="2:14" ht="32.1" customHeight="1" x14ac:dyDescent="0.25">
      <c r="B3819" s="44" t="str">
        <f>_xlfn.CONCAT( VLOOKUP(tbGemLevels[[#This Row],[Name]],tbGems[],MATCH("Prefix",tbGems[#Headers],0),FALSE),".",tbGemLevels[[#This Row],[Level]]," ",tbGemLevels[[#This Row],[Name]])</f>
        <v>6.14.272.31 Minion Speed Support</v>
      </c>
      <c r="C3819" s="2" t="s">
        <v>228</v>
      </c>
      <c r="D3819" s="3">
        <v>31</v>
      </c>
      <c r="E3819" s="3">
        <v>91</v>
      </c>
      <c r="F3819" s="3">
        <v>0</v>
      </c>
      <c r="G3819" s="3">
        <v>0</v>
      </c>
      <c r="H3819" s="3" t="s">
        <v>269</v>
      </c>
      <c r="I3819" s="20"/>
      <c r="J3819" s="4"/>
      <c r="K3819" s="3"/>
      <c r="L3819" s="3"/>
      <c r="M3819" s="3"/>
      <c r="N3819" s="3"/>
    </row>
    <row r="3820" spans="2:14" ht="32.1" customHeight="1" x14ac:dyDescent="0.25">
      <c r="B3820" s="44" t="str">
        <f>_xlfn.CONCAT( VLOOKUP(tbGemLevels[[#This Row],[Name]],tbGems[],MATCH("Prefix",tbGems[#Headers],0),FALSE),".",tbGemLevels[[#This Row],[Level]]," ",tbGemLevels[[#This Row],[Name]])</f>
        <v>6.14.272.32 Minion Speed Support</v>
      </c>
      <c r="C3820" s="2" t="s">
        <v>228</v>
      </c>
      <c r="D3820" s="3">
        <v>32</v>
      </c>
      <c r="E3820" s="3">
        <v>92</v>
      </c>
      <c r="F3820" s="3">
        <v>0</v>
      </c>
      <c r="G3820" s="3">
        <v>0</v>
      </c>
      <c r="H3820" s="3" t="s">
        <v>269</v>
      </c>
      <c r="I3820" s="20"/>
      <c r="J3820" s="4"/>
      <c r="K3820" s="3"/>
      <c r="L3820" s="3"/>
      <c r="M3820" s="3"/>
      <c r="N3820" s="3"/>
    </row>
    <row r="3821" spans="2:14" ht="32.1" customHeight="1" x14ac:dyDescent="0.25">
      <c r="B3821" s="44" t="str">
        <f>_xlfn.CONCAT( VLOOKUP(tbGemLevels[[#This Row],[Name]],tbGems[],MATCH("Prefix",tbGems[#Headers],0),FALSE),".",tbGemLevels[[#This Row],[Level]]," ",tbGemLevels[[#This Row],[Name]])</f>
        <v>6.14.272.33 Minion Speed Support</v>
      </c>
      <c r="C3821" s="2" t="s">
        <v>228</v>
      </c>
      <c r="D3821" s="3">
        <v>33</v>
      </c>
      <c r="E3821" s="3">
        <v>93</v>
      </c>
      <c r="F3821" s="3">
        <v>0</v>
      </c>
      <c r="G3821" s="3">
        <v>0</v>
      </c>
      <c r="H3821" s="3" t="s">
        <v>269</v>
      </c>
      <c r="I3821" s="20"/>
      <c r="J3821" s="4"/>
      <c r="K3821" s="3"/>
      <c r="L3821" s="3"/>
      <c r="M3821" s="3"/>
      <c r="N3821" s="3"/>
    </row>
    <row r="3822" spans="2:14" ht="32.1" customHeight="1" x14ac:dyDescent="0.25">
      <c r="B3822" s="44" t="str">
        <f>_xlfn.CONCAT( VLOOKUP(tbGemLevels[[#This Row],[Name]],tbGems[],MATCH("Prefix",tbGems[#Headers],0),FALSE),".",tbGemLevels[[#This Row],[Level]]," ",tbGemLevels[[#This Row],[Name]])</f>
        <v>6.14.272.34 Minion Speed Support</v>
      </c>
      <c r="C3822" s="2" t="s">
        <v>228</v>
      </c>
      <c r="D3822" s="3">
        <v>34</v>
      </c>
      <c r="E3822" s="3">
        <v>94</v>
      </c>
      <c r="F3822" s="3">
        <v>0</v>
      </c>
      <c r="G3822" s="3">
        <v>0</v>
      </c>
      <c r="H3822" s="3" t="s">
        <v>269</v>
      </c>
      <c r="I3822" s="20"/>
      <c r="J3822" s="4"/>
      <c r="K3822" s="3"/>
      <c r="L3822" s="3"/>
      <c r="M3822" s="3"/>
      <c r="N3822" s="3"/>
    </row>
    <row r="3823" spans="2:14" ht="32.1" customHeight="1" x14ac:dyDescent="0.25">
      <c r="B3823" s="44" t="str">
        <f>_xlfn.CONCAT( VLOOKUP(tbGemLevels[[#This Row],[Name]],tbGems[],MATCH("Prefix",tbGems[#Headers],0),FALSE),".",tbGemLevels[[#This Row],[Level]]," ",tbGemLevels[[#This Row],[Name]])</f>
        <v>6.14.272.35 Minion Speed Support</v>
      </c>
      <c r="C3823" s="2" t="s">
        <v>228</v>
      </c>
      <c r="D3823" s="3">
        <v>35</v>
      </c>
      <c r="E3823" s="3">
        <v>95</v>
      </c>
      <c r="F3823" s="3">
        <v>0</v>
      </c>
      <c r="G3823" s="3">
        <v>0</v>
      </c>
      <c r="H3823" s="3" t="s">
        <v>269</v>
      </c>
      <c r="I3823" s="20"/>
      <c r="J3823" s="4"/>
      <c r="K3823" s="3"/>
      <c r="L3823" s="3"/>
      <c r="M3823" s="3"/>
      <c r="N3823" s="3"/>
    </row>
    <row r="3824" spans="2:14" ht="32.1" customHeight="1" x14ac:dyDescent="0.25">
      <c r="B3824" s="44" t="str">
        <f>_xlfn.CONCAT( VLOOKUP(tbGemLevels[[#This Row],[Name]],tbGems[],MATCH("Prefix",tbGems[#Headers],0),FALSE),".",tbGemLevels[[#This Row],[Level]]," ",tbGemLevels[[#This Row],[Name]])</f>
        <v>6.14.272.36 Minion Speed Support</v>
      </c>
      <c r="C3824" s="2" t="s">
        <v>228</v>
      </c>
      <c r="D3824" s="3">
        <v>36</v>
      </c>
      <c r="E3824" s="3">
        <v>96</v>
      </c>
      <c r="F3824" s="3">
        <v>0</v>
      </c>
      <c r="G3824" s="3">
        <v>0</v>
      </c>
      <c r="H3824" s="3" t="s">
        <v>269</v>
      </c>
      <c r="I3824" s="20"/>
      <c r="J3824" s="4"/>
      <c r="K3824" s="3"/>
      <c r="L3824" s="3"/>
      <c r="M3824" s="3"/>
      <c r="N3824" s="3"/>
    </row>
    <row r="3825" spans="2:14" ht="32.1" customHeight="1" x14ac:dyDescent="0.25">
      <c r="B3825" s="44" t="str">
        <f>_xlfn.CONCAT( VLOOKUP(tbGemLevels[[#This Row],[Name]],tbGems[],MATCH("Prefix",tbGems[#Headers],0),FALSE),".",tbGemLevels[[#This Row],[Level]]," ",tbGemLevels[[#This Row],[Name]])</f>
        <v>6.14.272.37 Minion Speed Support</v>
      </c>
      <c r="C3825" s="2" t="s">
        <v>228</v>
      </c>
      <c r="D3825" s="3">
        <v>37</v>
      </c>
      <c r="E3825" s="3">
        <v>97</v>
      </c>
      <c r="F3825" s="3">
        <v>0</v>
      </c>
      <c r="G3825" s="3">
        <v>0</v>
      </c>
      <c r="H3825" s="3" t="s">
        <v>269</v>
      </c>
      <c r="I3825" s="20"/>
      <c r="J3825" s="4"/>
      <c r="K3825" s="3"/>
      <c r="L3825" s="3"/>
      <c r="M3825" s="3"/>
      <c r="N3825" s="3"/>
    </row>
    <row r="3826" spans="2:14" ht="32.1" customHeight="1" x14ac:dyDescent="0.25">
      <c r="B3826" s="44" t="str">
        <f>_xlfn.CONCAT( VLOOKUP(tbGemLevels[[#This Row],[Name]],tbGems[],MATCH("Prefix",tbGems[#Headers],0),FALSE),".",tbGemLevels[[#This Row],[Level]]," ",tbGemLevels[[#This Row],[Name]])</f>
        <v>6.14.272.38 Minion Speed Support</v>
      </c>
      <c r="C3826" s="2" t="s">
        <v>228</v>
      </c>
      <c r="D3826" s="3">
        <v>38</v>
      </c>
      <c r="E3826" s="3">
        <v>98</v>
      </c>
      <c r="F3826" s="3">
        <v>0</v>
      </c>
      <c r="G3826" s="3">
        <v>0</v>
      </c>
      <c r="H3826" s="3" t="s">
        <v>269</v>
      </c>
      <c r="I3826" s="20"/>
      <c r="J3826" s="4"/>
      <c r="K3826" s="3"/>
      <c r="L3826" s="3"/>
      <c r="M3826" s="3"/>
      <c r="N3826" s="3"/>
    </row>
    <row r="3827" spans="2:14" ht="32.1" customHeight="1" x14ac:dyDescent="0.25">
      <c r="B3827" s="44" t="str">
        <f>_xlfn.CONCAT( VLOOKUP(tbGemLevels[[#This Row],[Name]],tbGems[],MATCH("Prefix",tbGems[#Headers],0),FALSE),".",tbGemLevels[[#This Row],[Level]]," ",tbGemLevels[[#This Row],[Name]])</f>
        <v>6.14.272.39 Minion Speed Support</v>
      </c>
      <c r="C3827" s="2" t="s">
        <v>228</v>
      </c>
      <c r="D3827" s="3">
        <v>39</v>
      </c>
      <c r="E3827" s="3">
        <v>99</v>
      </c>
      <c r="F3827" s="3">
        <v>0</v>
      </c>
      <c r="G3827" s="3">
        <v>0</v>
      </c>
      <c r="H3827" s="3" t="s">
        <v>269</v>
      </c>
      <c r="I3827" s="20"/>
      <c r="J3827" s="4"/>
      <c r="K3827" s="3"/>
      <c r="L3827" s="3"/>
      <c r="M3827" s="3"/>
      <c r="N3827" s="3"/>
    </row>
    <row r="3828" spans="2:14" ht="32.1" customHeight="1" x14ac:dyDescent="0.25">
      <c r="B3828" s="44" t="str">
        <f>_xlfn.CONCAT( VLOOKUP(tbGemLevels[[#This Row],[Name]],tbGems[],MATCH("Prefix",tbGems[#Headers],0),FALSE),".",tbGemLevels[[#This Row],[Level]]," ",tbGemLevels[[#This Row],[Name]])</f>
        <v>6.14.272.40 Minion Speed Support</v>
      </c>
      <c r="C3828" s="2" t="s">
        <v>228</v>
      </c>
      <c r="D3828" s="3">
        <v>40</v>
      </c>
      <c r="E3828" s="3">
        <v>100</v>
      </c>
      <c r="F3828" s="3">
        <v>0</v>
      </c>
      <c r="G3828" s="3">
        <v>0</v>
      </c>
      <c r="H3828" s="3" t="s">
        <v>269</v>
      </c>
      <c r="I3828" s="20"/>
      <c r="J3828" s="4"/>
      <c r="K3828" s="3"/>
      <c r="L3828" s="3"/>
      <c r="M3828" s="3"/>
      <c r="N3828" s="3"/>
    </row>
    <row r="3829" spans="2:14" ht="32.1" customHeight="1" x14ac:dyDescent="0.25">
      <c r="B3829" s="44" t="str">
        <f>_xlfn.CONCAT( VLOOKUP(tbGemLevels[[#This Row],[Name]],tbGems[],MATCH("Prefix",tbGems[#Headers],0),FALSE),".",tbGemLevels[[#This Row],[Level]]," ",tbGemLevels[[#This Row],[Name]])</f>
        <v>6.14.362.1 Summon Lightning Golem</v>
      </c>
      <c r="C3829" s="2" t="s">
        <v>226</v>
      </c>
      <c r="D3829" s="3">
        <v>1</v>
      </c>
      <c r="E3829" s="3">
        <v>34</v>
      </c>
      <c r="F3829" s="3">
        <v>0</v>
      </c>
      <c r="G3829" s="3">
        <v>35</v>
      </c>
      <c r="H3829" s="3">
        <v>50</v>
      </c>
      <c r="J3829" s="20"/>
      <c r="K3829" s="20"/>
      <c r="L3829" s="3"/>
      <c r="M3829" s="3"/>
      <c r="N3829" s="3"/>
    </row>
    <row r="3830" spans="2:14" ht="32.1" customHeight="1" x14ac:dyDescent="0.25">
      <c r="B3830" s="44" t="str">
        <f>_xlfn.CONCAT( VLOOKUP(tbGemLevels[[#This Row],[Name]],tbGems[],MATCH("Prefix",tbGems[#Headers],0),FALSE),".",tbGemLevels[[#This Row],[Level]]," ",tbGemLevels[[#This Row],[Name]])</f>
        <v>6.14.362.2 Summon Lightning Golem</v>
      </c>
      <c r="C3830" s="2" t="s">
        <v>226</v>
      </c>
      <c r="D3830" s="3">
        <v>2</v>
      </c>
      <c r="E3830" s="3">
        <v>36</v>
      </c>
      <c r="F3830" s="3">
        <v>0</v>
      </c>
      <c r="G3830" s="3">
        <v>36</v>
      </c>
      <c r="H3830" s="3">
        <v>52</v>
      </c>
      <c r="I3830" s="20"/>
      <c r="J3830" s="20"/>
      <c r="K3830" s="20"/>
      <c r="L3830" s="42"/>
      <c r="M3830" s="42"/>
      <c r="N3830" s="3"/>
    </row>
    <row r="3831" spans="2:14" ht="32.1" customHeight="1" x14ac:dyDescent="0.25">
      <c r="B3831" s="44" t="str">
        <f>_xlfn.CONCAT( VLOOKUP(tbGemLevels[[#This Row],[Name]],tbGems[],MATCH("Prefix",tbGems[#Headers],0),FALSE),".",tbGemLevels[[#This Row],[Level]]," ",tbGemLevels[[#This Row],[Name]])</f>
        <v>6.14.362.3 Summon Lightning Golem</v>
      </c>
      <c r="C3831" s="2" t="s">
        <v>226</v>
      </c>
      <c r="D3831" s="3">
        <v>3</v>
      </c>
      <c r="E3831" s="3">
        <v>38</v>
      </c>
      <c r="F3831" s="3">
        <v>0</v>
      </c>
      <c r="G3831" s="3">
        <v>38</v>
      </c>
      <c r="H3831" s="3">
        <v>55</v>
      </c>
      <c r="I3831" s="20"/>
      <c r="J3831" s="20"/>
      <c r="K3831" s="20"/>
      <c r="L3831" s="42"/>
      <c r="M3831" s="42"/>
      <c r="N3831" s="3"/>
    </row>
    <row r="3832" spans="2:14" ht="32.1" customHeight="1" x14ac:dyDescent="0.25">
      <c r="B3832" s="44" t="str">
        <f>_xlfn.CONCAT( VLOOKUP(tbGemLevels[[#This Row],[Name]],tbGems[],MATCH("Prefix",tbGems[#Headers],0),FALSE),".",tbGemLevels[[#This Row],[Level]]," ",tbGemLevels[[#This Row],[Name]])</f>
        <v>6.14.362.4 Summon Lightning Golem</v>
      </c>
      <c r="C3832" s="2" t="s">
        <v>226</v>
      </c>
      <c r="D3832" s="3">
        <v>4</v>
      </c>
      <c r="E3832" s="3">
        <v>40</v>
      </c>
      <c r="F3832" s="3">
        <v>0</v>
      </c>
      <c r="G3832" s="3">
        <v>40</v>
      </c>
      <c r="H3832" s="3">
        <v>58</v>
      </c>
      <c r="I3832" s="20"/>
      <c r="J3832" s="20"/>
      <c r="K3832" s="20"/>
      <c r="L3832" s="42"/>
      <c r="M3832" s="42"/>
      <c r="N3832" s="3"/>
    </row>
    <row r="3833" spans="2:14" ht="32.1" customHeight="1" x14ac:dyDescent="0.25">
      <c r="B3833" s="44" t="str">
        <f>_xlfn.CONCAT( VLOOKUP(tbGemLevels[[#This Row],[Name]],tbGems[],MATCH("Prefix",tbGems[#Headers],0),FALSE),".",tbGemLevels[[#This Row],[Level]]," ",tbGemLevels[[#This Row],[Name]])</f>
        <v>6.14.362.5 Summon Lightning Golem</v>
      </c>
      <c r="C3833" s="2" t="s">
        <v>226</v>
      </c>
      <c r="D3833" s="3">
        <v>5</v>
      </c>
      <c r="E3833" s="3">
        <v>42</v>
      </c>
      <c r="F3833" s="3">
        <v>0</v>
      </c>
      <c r="G3833" s="3">
        <v>42</v>
      </c>
      <c r="H3833" s="3">
        <v>60</v>
      </c>
      <c r="I3833" s="20"/>
      <c r="J3833" s="20"/>
      <c r="K3833" s="20"/>
      <c r="L3833" s="42"/>
      <c r="M3833" s="42"/>
      <c r="N3833" s="3"/>
    </row>
    <row r="3834" spans="2:14" ht="32.1" customHeight="1" x14ac:dyDescent="0.25">
      <c r="B3834" s="44" t="str">
        <f>_xlfn.CONCAT( VLOOKUP(tbGemLevels[[#This Row],[Name]],tbGems[],MATCH("Prefix",tbGems[#Headers],0),FALSE),".",tbGemLevels[[#This Row],[Level]]," ",tbGemLevels[[#This Row],[Name]])</f>
        <v>6.14.362.6 Summon Lightning Golem</v>
      </c>
      <c r="C3834" s="2" t="s">
        <v>226</v>
      </c>
      <c r="D3834" s="3">
        <v>6</v>
      </c>
      <c r="E3834" s="3">
        <v>44</v>
      </c>
      <c r="F3834" s="3">
        <v>0</v>
      </c>
      <c r="G3834" s="3">
        <v>44</v>
      </c>
      <c r="H3834" s="3">
        <v>63</v>
      </c>
      <c r="I3834" s="20"/>
      <c r="J3834" s="20"/>
      <c r="K3834" s="20"/>
      <c r="L3834" s="42"/>
      <c r="M3834" s="42"/>
      <c r="N3834" s="3"/>
    </row>
    <row r="3835" spans="2:14" ht="32.1" customHeight="1" x14ac:dyDescent="0.25">
      <c r="B3835" s="44" t="str">
        <f>_xlfn.CONCAT( VLOOKUP(tbGemLevels[[#This Row],[Name]],tbGems[],MATCH("Prefix",tbGems[#Headers],0),FALSE),".",tbGemLevels[[#This Row],[Level]]," ",tbGemLevels[[#This Row],[Name]])</f>
        <v>6.14.362.7 Summon Lightning Golem</v>
      </c>
      <c r="C3835" s="2" t="s">
        <v>226</v>
      </c>
      <c r="D3835" s="3">
        <v>7</v>
      </c>
      <c r="E3835" s="3">
        <v>46</v>
      </c>
      <c r="F3835" s="3">
        <v>0</v>
      </c>
      <c r="G3835" s="3">
        <v>46</v>
      </c>
      <c r="H3835" s="3">
        <v>66</v>
      </c>
      <c r="I3835" s="20"/>
      <c r="J3835" s="20"/>
      <c r="K3835" s="20"/>
      <c r="L3835" s="42"/>
      <c r="M3835" s="42"/>
      <c r="N3835" s="3"/>
    </row>
    <row r="3836" spans="2:14" ht="32.1" customHeight="1" x14ac:dyDescent="0.25">
      <c r="B3836" s="44" t="str">
        <f>_xlfn.CONCAT( VLOOKUP(tbGemLevels[[#This Row],[Name]],tbGems[],MATCH("Prefix",tbGems[#Headers],0),FALSE),".",tbGemLevels[[#This Row],[Level]]," ",tbGemLevels[[#This Row],[Name]])</f>
        <v>6.14.362.8 Summon Lightning Golem</v>
      </c>
      <c r="C3836" s="2" t="s">
        <v>226</v>
      </c>
      <c r="D3836" s="3">
        <v>8</v>
      </c>
      <c r="E3836" s="3">
        <v>48</v>
      </c>
      <c r="F3836" s="3">
        <v>0</v>
      </c>
      <c r="G3836" s="3">
        <v>48</v>
      </c>
      <c r="H3836" s="3">
        <v>68</v>
      </c>
      <c r="I3836" s="20"/>
      <c r="J3836" s="20"/>
      <c r="K3836" s="20"/>
      <c r="L3836" s="42"/>
      <c r="M3836" s="42"/>
      <c r="N3836" s="3"/>
    </row>
    <row r="3837" spans="2:14" ht="32.1" customHeight="1" x14ac:dyDescent="0.25">
      <c r="B3837" s="44" t="str">
        <f>_xlfn.CONCAT( VLOOKUP(tbGemLevels[[#This Row],[Name]],tbGems[],MATCH("Prefix",tbGems[#Headers],0),FALSE),".",tbGemLevels[[#This Row],[Level]]," ",tbGemLevels[[#This Row],[Name]])</f>
        <v>6.14.362.9 Summon Lightning Golem</v>
      </c>
      <c r="C3837" s="2" t="s">
        <v>226</v>
      </c>
      <c r="D3837" s="3">
        <v>9</v>
      </c>
      <c r="E3837" s="3">
        <v>50</v>
      </c>
      <c r="F3837" s="3">
        <v>0</v>
      </c>
      <c r="G3837" s="3">
        <v>49</v>
      </c>
      <c r="H3837" s="3">
        <v>71</v>
      </c>
      <c r="I3837" s="20"/>
      <c r="J3837" s="20"/>
      <c r="K3837" s="20"/>
      <c r="L3837" s="42"/>
      <c r="M3837" s="42"/>
      <c r="N3837" s="3"/>
    </row>
    <row r="3838" spans="2:14" ht="32.1" customHeight="1" x14ac:dyDescent="0.25">
      <c r="B3838" s="44" t="str">
        <f>_xlfn.CONCAT( VLOOKUP(tbGemLevels[[#This Row],[Name]],tbGems[],MATCH("Prefix",tbGems[#Headers],0),FALSE),".",tbGemLevels[[#This Row],[Level]]," ",tbGemLevels[[#This Row],[Name]])</f>
        <v>6.14.362.10 Summon Lightning Golem</v>
      </c>
      <c r="C3838" s="2" t="s">
        <v>226</v>
      </c>
      <c r="D3838" s="3">
        <v>10</v>
      </c>
      <c r="E3838" s="3">
        <v>52</v>
      </c>
      <c r="F3838" s="3">
        <v>0</v>
      </c>
      <c r="G3838" s="3">
        <v>51</v>
      </c>
      <c r="H3838" s="3">
        <v>74</v>
      </c>
      <c r="I3838" s="20"/>
      <c r="J3838" s="20"/>
      <c r="K3838" s="20"/>
      <c r="L3838" s="42"/>
      <c r="M3838" s="42"/>
      <c r="N3838" s="3"/>
    </row>
    <row r="3839" spans="2:14" ht="32.1" customHeight="1" x14ac:dyDescent="0.25">
      <c r="B3839" s="44" t="str">
        <f>_xlfn.CONCAT( VLOOKUP(tbGemLevels[[#This Row],[Name]],tbGems[],MATCH("Prefix",tbGems[#Headers],0),FALSE),".",tbGemLevels[[#This Row],[Level]]," ",tbGemLevels[[#This Row],[Name]])</f>
        <v>6.14.362.11 Summon Lightning Golem</v>
      </c>
      <c r="C3839" s="2" t="s">
        <v>226</v>
      </c>
      <c r="D3839" s="3">
        <v>11</v>
      </c>
      <c r="E3839" s="3">
        <v>54</v>
      </c>
      <c r="F3839" s="3">
        <v>0</v>
      </c>
      <c r="G3839" s="3">
        <v>53</v>
      </c>
      <c r="H3839" s="3">
        <v>76</v>
      </c>
      <c r="I3839" s="20"/>
      <c r="J3839" s="20"/>
      <c r="K3839" s="20"/>
      <c r="L3839" s="42"/>
      <c r="M3839" s="42"/>
      <c r="N3839" s="3"/>
    </row>
    <row r="3840" spans="2:14" ht="32.1" customHeight="1" x14ac:dyDescent="0.25">
      <c r="B3840" s="44" t="str">
        <f>_xlfn.CONCAT( VLOOKUP(tbGemLevels[[#This Row],[Name]],tbGems[],MATCH("Prefix",tbGems[#Headers],0),FALSE),".",tbGemLevels[[#This Row],[Level]]," ",tbGemLevels[[#This Row],[Name]])</f>
        <v>6.14.362.12 Summon Lightning Golem</v>
      </c>
      <c r="C3840" s="2" t="s">
        <v>226</v>
      </c>
      <c r="D3840" s="3">
        <v>12</v>
      </c>
      <c r="E3840" s="3">
        <v>56</v>
      </c>
      <c r="F3840" s="3">
        <v>0</v>
      </c>
      <c r="G3840" s="3">
        <v>55</v>
      </c>
      <c r="H3840" s="3">
        <v>79</v>
      </c>
      <c r="I3840" s="20"/>
      <c r="J3840" s="20"/>
      <c r="K3840" s="20"/>
      <c r="L3840" s="42"/>
      <c r="M3840" s="42"/>
      <c r="N3840" s="3"/>
    </row>
    <row r="3841" spans="2:14" ht="32.1" customHeight="1" x14ac:dyDescent="0.25">
      <c r="B3841" s="44" t="str">
        <f>_xlfn.CONCAT( VLOOKUP(tbGemLevels[[#This Row],[Name]],tbGems[],MATCH("Prefix",tbGems[#Headers],0),FALSE),".",tbGemLevels[[#This Row],[Level]]," ",tbGemLevels[[#This Row],[Name]])</f>
        <v>6.14.362.13 Summon Lightning Golem</v>
      </c>
      <c r="C3841" s="2" t="s">
        <v>226</v>
      </c>
      <c r="D3841" s="3">
        <v>13</v>
      </c>
      <c r="E3841" s="3">
        <v>58</v>
      </c>
      <c r="F3841" s="3">
        <v>0</v>
      </c>
      <c r="G3841" s="3">
        <v>57</v>
      </c>
      <c r="H3841" s="3">
        <v>82</v>
      </c>
      <c r="I3841" s="20"/>
      <c r="J3841" s="20"/>
      <c r="K3841" s="20"/>
      <c r="L3841" s="42"/>
      <c r="M3841" s="42"/>
      <c r="N3841" s="3"/>
    </row>
    <row r="3842" spans="2:14" ht="32.1" customHeight="1" x14ac:dyDescent="0.25">
      <c r="B3842" s="44" t="str">
        <f>_xlfn.CONCAT( VLOOKUP(tbGemLevels[[#This Row],[Name]],tbGems[],MATCH("Prefix",tbGems[#Headers],0),FALSE),".",tbGemLevels[[#This Row],[Level]]," ",tbGemLevels[[#This Row],[Name]])</f>
        <v>6.14.362.14 Summon Lightning Golem</v>
      </c>
      <c r="C3842" s="2" t="s">
        <v>226</v>
      </c>
      <c r="D3842" s="3">
        <v>14</v>
      </c>
      <c r="E3842" s="3">
        <v>60</v>
      </c>
      <c r="F3842" s="3">
        <v>0</v>
      </c>
      <c r="G3842" s="3">
        <v>59</v>
      </c>
      <c r="H3842" s="3">
        <v>84</v>
      </c>
      <c r="I3842" s="20"/>
      <c r="J3842" s="20"/>
      <c r="K3842" s="20"/>
      <c r="L3842" s="42"/>
      <c r="M3842" s="42"/>
      <c r="N3842" s="3"/>
    </row>
    <row r="3843" spans="2:14" ht="32.1" customHeight="1" x14ac:dyDescent="0.25">
      <c r="B3843" s="44" t="str">
        <f>_xlfn.CONCAT( VLOOKUP(tbGemLevels[[#This Row],[Name]],tbGems[],MATCH("Prefix",tbGems[#Headers],0),FALSE),".",tbGemLevels[[#This Row],[Level]]," ",tbGemLevels[[#This Row],[Name]])</f>
        <v>6.14.362.15 Summon Lightning Golem</v>
      </c>
      <c r="C3843" s="2" t="s">
        <v>226</v>
      </c>
      <c r="D3843" s="3">
        <v>15</v>
      </c>
      <c r="E3843" s="3">
        <v>62</v>
      </c>
      <c r="F3843" s="3">
        <v>0</v>
      </c>
      <c r="G3843" s="3">
        <v>60</v>
      </c>
      <c r="H3843" s="3">
        <v>87</v>
      </c>
      <c r="I3843" s="20"/>
      <c r="J3843" s="20"/>
      <c r="K3843" s="20"/>
      <c r="L3843" s="42"/>
      <c r="M3843" s="42"/>
      <c r="N3843" s="3"/>
    </row>
    <row r="3844" spans="2:14" ht="32.1" customHeight="1" x14ac:dyDescent="0.25">
      <c r="B3844" s="44" t="str">
        <f>_xlfn.CONCAT( VLOOKUP(tbGemLevels[[#This Row],[Name]],tbGems[],MATCH("Prefix",tbGems[#Headers],0),FALSE),".",tbGemLevels[[#This Row],[Level]]," ",tbGemLevels[[#This Row],[Name]])</f>
        <v>6.14.362.16 Summon Lightning Golem</v>
      </c>
      <c r="C3844" s="2" t="s">
        <v>226</v>
      </c>
      <c r="D3844" s="3">
        <v>16</v>
      </c>
      <c r="E3844" s="3">
        <v>64</v>
      </c>
      <c r="F3844" s="3">
        <v>0</v>
      </c>
      <c r="G3844" s="3">
        <v>62</v>
      </c>
      <c r="H3844" s="3">
        <v>90</v>
      </c>
      <c r="I3844" s="20"/>
      <c r="J3844" s="20"/>
      <c r="K3844" s="20"/>
      <c r="L3844" s="42"/>
      <c r="M3844" s="42"/>
      <c r="N3844" s="3"/>
    </row>
    <row r="3845" spans="2:14" ht="32.1" customHeight="1" x14ac:dyDescent="0.25">
      <c r="B3845" s="44" t="str">
        <f>_xlfn.CONCAT( VLOOKUP(tbGemLevels[[#This Row],[Name]],tbGems[],MATCH("Prefix",tbGems[#Headers],0),FALSE),".",tbGemLevels[[#This Row],[Level]]," ",tbGemLevels[[#This Row],[Name]])</f>
        <v>6.14.362.17 Summon Lightning Golem</v>
      </c>
      <c r="C3845" s="2" t="s">
        <v>226</v>
      </c>
      <c r="D3845" s="3">
        <v>17</v>
      </c>
      <c r="E3845" s="3">
        <v>66</v>
      </c>
      <c r="F3845" s="3">
        <v>0</v>
      </c>
      <c r="G3845" s="3">
        <v>64</v>
      </c>
      <c r="H3845" s="3">
        <v>92</v>
      </c>
      <c r="I3845" s="20"/>
      <c r="J3845" s="20"/>
      <c r="K3845" s="20"/>
      <c r="L3845" s="42"/>
      <c r="M3845" s="42"/>
      <c r="N3845" s="3"/>
    </row>
    <row r="3846" spans="2:14" ht="32.1" customHeight="1" x14ac:dyDescent="0.25">
      <c r="B3846" s="44" t="str">
        <f>_xlfn.CONCAT( VLOOKUP(tbGemLevels[[#This Row],[Name]],tbGems[],MATCH("Prefix",tbGems[#Headers],0),FALSE),".",tbGemLevels[[#This Row],[Level]]," ",tbGemLevels[[#This Row],[Name]])</f>
        <v>6.14.362.18 Summon Lightning Golem</v>
      </c>
      <c r="C3846" s="2" t="s">
        <v>226</v>
      </c>
      <c r="D3846" s="3">
        <v>18</v>
      </c>
      <c r="E3846" s="3">
        <v>68</v>
      </c>
      <c r="F3846" s="3">
        <v>0</v>
      </c>
      <c r="G3846" s="3">
        <v>66</v>
      </c>
      <c r="H3846" s="3">
        <v>95</v>
      </c>
      <c r="I3846" s="20"/>
      <c r="J3846" s="20"/>
      <c r="K3846" s="20"/>
      <c r="L3846" s="42"/>
      <c r="M3846" s="42"/>
      <c r="N3846" s="3"/>
    </row>
    <row r="3847" spans="2:14" ht="32.1" customHeight="1" x14ac:dyDescent="0.25">
      <c r="B3847" s="44" t="str">
        <f>_xlfn.CONCAT( VLOOKUP(tbGemLevels[[#This Row],[Name]],tbGems[],MATCH("Prefix",tbGems[#Headers],0),FALSE),".",tbGemLevels[[#This Row],[Level]]," ",tbGemLevels[[#This Row],[Name]])</f>
        <v>6.14.362.19 Summon Lightning Golem</v>
      </c>
      <c r="C3847" s="2" t="s">
        <v>226</v>
      </c>
      <c r="D3847" s="3">
        <v>19</v>
      </c>
      <c r="E3847" s="3">
        <v>69</v>
      </c>
      <c r="F3847" s="3">
        <v>0</v>
      </c>
      <c r="G3847" s="3">
        <v>67</v>
      </c>
      <c r="H3847" s="3">
        <v>96</v>
      </c>
      <c r="I3847" s="20"/>
      <c r="J3847" s="20"/>
      <c r="K3847" s="20"/>
      <c r="L3847" s="42"/>
      <c r="M3847" s="42"/>
      <c r="N3847" s="3"/>
    </row>
    <row r="3848" spans="2:14" ht="32.1" customHeight="1" x14ac:dyDescent="0.25">
      <c r="B3848" s="44" t="str">
        <f>_xlfn.CONCAT( VLOOKUP(tbGemLevels[[#This Row],[Name]],tbGems[],MATCH("Prefix",tbGems[#Headers],0),FALSE),".",tbGemLevels[[#This Row],[Level]]," ",tbGemLevels[[#This Row],[Name]])</f>
        <v>6.14.362.20 Summon Lightning Golem</v>
      </c>
      <c r="C3848" s="2" t="s">
        <v>226</v>
      </c>
      <c r="D3848" s="3">
        <v>20</v>
      </c>
      <c r="E3848" s="3">
        <v>70</v>
      </c>
      <c r="F3848" s="3">
        <v>0</v>
      </c>
      <c r="G3848" s="3">
        <v>68</v>
      </c>
      <c r="H3848" s="3">
        <v>98</v>
      </c>
      <c r="I3848" s="20"/>
      <c r="J3848" s="20"/>
      <c r="K3848" s="20"/>
      <c r="L3848" s="42"/>
      <c r="M3848" s="42"/>
      <c r="N3848" s="3"/>
    </row>
    <row r="3849" spans="2:14" ht="32.1" customHeight="1" x14ac:dyDescent="0.25">
      <c r="B3849" s="44" t="str">
        <f>_xlfn.CONCAT( VLOOKUP(tbGemLevels[[#This Row],[Name]],tbGems[],MATCH("Prefix",tbGems[#Headers],0),FALSE),".",tbGemLevels[[#This Row],[Level]]," ",tbGemLevels[[#This Row],[Name]])</f>
        <v>6.14.362.21 Summon Lightning Golem</v>
      </c>
      <c r="C3849" s="2" t="s">
        <v>226</v>
      </c>
      <c r="D3849" s="3">
        <v>21</v>
      </c>
      <c r="E3849" s="3">
        <v>72</v>
      </c>
      <c r="F3849" s="3">
        <v>0</v>
      </c>
      <c r="G3849" s="3">
        <v>70</v>
      </c>
      <c r="H3849" s="3">
        <v>100</v>
      </c>
      <c r="I3849" s="20"/>
      <c r="J3849" s="20"/>
      <c r="K3849" s="20"/>
      <c r="L3849" s="3"/>
      <c r="M3849" s="3"/>
      <c r="N3849" s="3"/>
    </row>
    <row r="3850" spans="2:14" ht="32.1" customHeight="1" x14ac:dyDescent="0.25">
      <c r="B3850" s="44" t="str">
        <f>_xlfn.CONCAT( VLOOKUP(tbGemLevels[[#This Row],[Name]],tbGems[],MATCH("Prefix",tbGems[#Headers],0),FALSE),".",tbGemLevels[[#This Row],[Level]]," ",tbGemLevels[[#This Row],[Name]])</f>
        <v>6.14.362.22 Summon Lightning Golem</v>
      </c>
      <c r="C3850" s="2" t="s">
        <v>226</v>
      </c>
      <c r="D3850" s="3">
        <v>22</v>
      </c>
      <c r="E3850" s="3">
        <v>74</v>
      </c>
      <c r="F3850" s="3">
        <v>0</v>
      </c>
      <c r="G3850" s="3" t="s">
        <v>269</v>
      </c>
      <c r="H3850" s="3" t="s">
        <v>269</v>
      </c>
      <c r="I3850" s="20"/>
      <c r="J3850" s="20"/>
      <c r="K3850" s="20"/>
      <c r="L3850" s="3"/>
      <c r="M3850" s="3"/>
      <c r="N3850" s="3"/>
    </row>
    <row r="3851" spans="2:14" ht="32.1" customHeight="1" x14ac:dyDescent="0.25">
      <c r="B3851" s="44" t="str">
        <f>_xlfn.CONCAT( VLOOKUP(tbGemLevels[[#This Row],[Name]],tbGems[],MATCH("Prefix",tbGems[#Headers],0),FALSE),".",tbGemLevels[[#This Row],[Level]]," ",tbGemLevels[[#This Row],[Name]])</f>
        <v>6.14.362.23 Summon Lightning Golem</v>
      </c>
      <c r="C3851" s="2" t="s">
        <v>226</v>
      </c>
      <c r="D3851" s="3">
        <v>23</v>
      </c>
      <c r="E3851" s="3">
        <v>76</v>
      </c>
      <c r="F3851" s="3">
        <v>0</v>
      </c>
      <c r="G3851" s="3" t="s">
        <v>269</v>
      </c>
      <c r="H3851" s="3" t="s">
        <v>269</v>
      </c>
      <c r="I3851" s="20"/>
      <c r="J3851" s="20"/>
      <c r="K3851" s="20"/>
      <c r="L3851" s="3"/>
      <c r="M3851" s="3"/>
      <c r="N3851" s="3"/>
    </row>
    <row r="3852" spans="2:14" ht="32.1" customHeight="1" x14ac:dyDescent="0.25">
      <c r="B3852" s="44" t="str">
        <f>_xlfn.CONCAT( VLOOKUP(tbGemLevels[[#This Row],[Name]],tbGems[],MATCH("Prefix",tbGems[#Headers],0),FALSE),".",tbGemLevels[[#This Row],[Level]]," ",tbGemLevels[[#This Row],[Name]])</f>
        <v>6.14.362.24 Summon Lightning Golem</v>
      </c>
      <c r="C3852" s="2" t="s">
        <v>226</v>
      </c>
      <c r="D3852" s="3">
        <v>24</v>
      </c>
      <c r="E3852" s="3">
        <v>78</v>
      </c>
      <c r="F3852" s="3">
        <v>0</v>
      </c>
      <c r="G3852" s="3" t="s">
        <v>269</v>
      </c>
      <c r="H3852" s="3" t="s">
        <v>269</v>
      </c>
      <c r="I3852" s="20"/>
      <c r="J3852" s="20"/>
      <c r="K3852" s="20"/>
      <c r="L3852" s="3"/>
      <c r="M3852" s="3"/>
      <c r="N3852" s="3"/>
    </row>
    <row r="3853" spans="2:14" ht="32.1" customHeight="1" x14ac:dyDescent="0.25">
      <c r="B3853" s="44" t="str">
        <f>_xlfn.CONCAT( VLOOKUP(tbGemLevels[[#This Row],[Name]],tbGems[],MATCH("Prefix",tbGems[#Headers],0),FALSE),".",tbGemLevels[[#This Row],[Level]]," ",tbGemLevels[[#This Row],[Name]])</f>
        <v>6.14.362.25 Summon Lightning Golem</v>
      </c>
      <c r="C3853" s="2" t="s">
        <v>226</v>
      </c>
      <c r="D3853" s="3">
        <v>25</v>
      </c>
      <c r="E3853" s="3">
        <v>80</v>
      </c>
      <c r="F3853" s="3">
        <v>0</v>
      </c>
      <c r="G3853" s="3" t="s">
        <v>269</v>
      </c>
      <c r="H3853" s="3" t="s">
        <v>269</v>
      </c>
      <c r="I3853" s="20"/>
      <c r="J3853" s="20"/>
      <c r="K3853" s="20"/>
      <c r="L3853" s="3"/>
      <c r="M3853" s="3"/>
      <c r="N3853" s="3"/>
    </row>
    <row r="3854" spans="2:14" ht="32.1" customHeight="1" x14ac:dyDescent="0.25">
      <c r="B3854" s="44" t="str">
        <f>_xlfn.CONCAT( VLOOKUP(tbGemLevels[[#This Row],[Name]],tbGems[],MATCH("Prefix",tbGems[#Headers],0),FALSE),".",tbGemLevels[[#This Row],[Level]]," ",tbGemLevels[[#This Row],[Name]])</f>
        <v>6.14.362.26 Summon Lightning Golem</v>
      </c>
      <c r="C3854" s="2" t="s">
        <v>226</v>
      </c>
      <c r="D3854" s="3">
        <v>26</v>
      </c>
      <c r="E3854" s="3">
        <v>82</v>
      </c>
      <c r="F3854" s="3">
        <v>0</v>
      </c>
      <c r="G3854" s="3" t="s">
        <v>269</v>
      </c>
      <c r="H3854" s="3" t="s">
        <v>269</v>
      </c>
      <c r="I3854" s="20"/>
      <c r="J3854" s="20"/>
      <c r="K3854" s="20"/>
      <c r="L3854" s="3"/>
      <c r="M3854" s="3"/>
      <c r="N3854" s="3"/>
    </row>
    <row r="3855" spans="2:14" ht="32.1" customHeight="1" x14ac:dyDescent="0.25">
      <c r="B3855" s="44" t="str">
        <f>_xlfn.CONCAT( VLOOKUP(tbGemLevels[[#This Row],[Name]],tbGems[],MATCH("Prefix",tbGems[#Headers],0),FALSE),".",tbGemLevels[[#This Row],[Level]]," ",tbGemLevels[[#This Row],[Name]])</f>
        <v>6.14.362.27 Summon Lightning Golem</v>
      </c>
      <c r="C3855" s="2" t="s">
        <v>226</v>
      </c>
      <c r="D3855" s="3">
        <v>27</v>
      </c>
      <c r="E3855" s="3">
        <v>84</v>
      </c>
      <c r="F3855" s="3">
        <v>0</v>
      </c>
      <c r="G3855" s="3" t="s">
        <v>269</v>
      </c>
      <c r="H3855" s="3" t="s">
        <v>269</v>
      </c>
      <c r="I3855" s="20"/>
      <c r="J3855" s="20"/>
      <c r="K3855" s="20"/>
      <c r="L3855" s="3"/>
      <c r="M3855" s="3"/>
      <c r="N3855" s="3"/>
    </row>
    <row r="3856" spans="2:14" ht="32.1" customHeight="1" x14ac:dyDescent="0.25">
      <c r="B3856" s="44" t="str">
        <f>_xlfn.CONCAT( VLOOKUP(tbGemLevels[[#This Row],[Name]],tbGems[],MATCH("Prefix",tbGems[#Headers],0),FALSE),".",tbGemLevels[[#This Row],[Level]]," ",tbGemLevels[[#This Row],[Name]])</f>
        <v>6.14.362.28 Summon Lightning Golem</v>
      </c>
      <c r="C3856" s="2" t="s">
        <v>226</v>
      </c>
      <c r="D3856" s="3">
        <v>28</v>
      </c>
      <c r="E3856" s="3">
        <v>86</v>
      </c>
      <c r="F3856" s="3">
        <v>0</v>
      </c>
      <c r="G3856" s="3" t="s">
        <v>269</v>
      </c>
      <c r="H3856" s="3" t="s">
        <v>269</v>
      </c>
      <c r="I3856" s="20"/>
      <c r="J3856" s="20"/>
      <c r="K3856" s="20"/>
      <c r="L3856" s="3"/>
      <c r="M3856" s="3"/>
      <c r="N3856" s="3"/>
    </row>
    <row r="3857" spans="2:14" ht="32.1" customHeight="1" x14ac:dyDescent="0.25">
      <c r="B3857" s="44" t="str">
        <f>_xlfn.CONCAT( VLOOKUP(tbGemLevels[[#This Row],[Name]],tbGems[],MATCH("Prefix",tbGems[#Headers],0),FALSE),".",tbGemLevels[[#This Row],[Level]]," ",tbGemLevels[[#This Row],[Name]])</f>
        <v>6.14.362.29 Summon Lightning Golem</v>
      </c>
      <c r="C3857" s="2" t="s">
        <v>226</v>
      </c>
      <c r="D3857" s="3">
        <v>29</v>
      </c>
      <c r="E3857" s="3">
        <v>88</v>
      </c>
      <c r="F3857" s="3">
        <v>0</v>
      </c>
      <c r="G3857" s="3" t="s">
        <v>269</v>
      </c>
      <c r="H3857" s="3" t="s">
        <v>269</v>
      </c>
      <c r="I3857" s="20"/>
      <c r="J3857" s="20"/>
      <c r="K3857" s="20"/>
      <c r="L3857" s="3"/>
      <c r="M3857" s="3"/>
      <c r="N3857" s="3"/>
    </row>
    <row r="3858" spans="2:14" ht="32.1" customHeight="1" x14ac:dyDescent="0.25">
      <c r="B3858" s="44" t="str">
        <f>_xlfn.CONCAT( VLOOKUP(tbGemLevels[[#This Row],[Name]],tbGems[],MATCH("Prefix",tbGems[#Headers],0),FALSE),".",tbGemLevels[[#This Row],[Level]]," ",tbGemLevels[[#This Row],[Name]])</f>
        <v>6.14.362.30 Summon Lightning Golem</v>
      </c>
      <c r="C3858" s="2" t="s">
        <v>226</v>
      </c>
      <c r="D3858" s="3">
        <v>30</v>
      </c>
      <c r="E3858" s="3">
        <v>90</v>
      </c>
      <c r="F3858" s="3">
        <v>0</v>
      </c>
      <c r="G3858" s="3" t="s">
        <v>269</v>
      </c>
      <c r="H3858" s="3" t="s">
        <v>269</v>
      </c>
      <c r="I3858" s="20"/>
      <c r="J3858" s="20"/>
      <c r="K3858" s="20"/>
      <c r="L3858" s="3"/>
      <c r="M3858" s="3"/>
      <c r="N3858" s="3"/>
    </row>
    <row r="3859" spans="2:14" ht="32.1" customHeight="1" x14ac:dyDescent="0.25">
      <c r="B3859" s="44" t="str">
        <f>_xlfn.CONCAT( VLOOKUP(tbGemLevels[[#This Row],[Name]],tbGems[],MATCH("Prefix",tbGems[#Headers],0),FALSE),".",tbGemLevels[[#This Row],[Level]]," ",tbGemLevels[[#This Row],[Name]])</f>
        <v>6.14.362.31 Summon Lightning Golem</v>
      </c>
      <c r="C3859" s="2" t="s">
        <v>226</v>
      </c>
      <c r="D3859" s="3">
        <v>31</v>
      </c>
      <c r="E3859" s="3">
        <v>91</v>
      </c>
      <c r="F3859" s="3">
        <v>0</v>
      </c>
      <c r="G3859" s="3" t="s">
        <v>269</v>
      </c>
      <c r="H3859" s="3" t="s">
        <v>269</v>
      </c>
      <c r="I3859" s="20"/>
      <c r="J3859" s="20"/>
      <c r="K3859" s="20"/>
      <c r="L3859" s="3"/>
      <c r="M3859" s="3"/>
      <c r="N3859" s="3"/>
    </row>
    <row r="3860" spans="2:14" ht="32.1" customHeight="1" x14ac:dyDescent="0.25">
      <c r="B3860" s="44" t="str">
        <f>_xlfn.CONCAT( VLOOKUP(tbGemLevels[[#This Row],[Name]],tbGems[],MATCH("Prefix",tbGems[#Headers],0),FALSE),".",tbGemLevels[[#This Row],[Level]]," ",tbGemLevels[[#This Row],[Name]])</f>
        <v>6.14.362.32 Summon Lightning Golem</v>
      </c>
      <c r="C3860" s="2" t="s">
        <v>226</v>
      </c>
      <c r="D3860" s="3">
        <v>32</v>
      </c>
      <c r="E3860" s="3">
        <v>92</v>
      </c>
      <c r="F3860" s="3">
        <v>0</v>
      </c>
      <c r="G3860" s="3" t="s">
        <v>269</v>
      </c>
      <c r="H3860" s="3" t="s">
        <v>269</v>
      </c>
      <c r="I3860" s="20"/>
      <c r="J3860" s="20"/>
      <c r="K3860" s="20"/>
      <c r="L3860" s="3"/>
      <c r="M3860" s="3"/>
      <c r="N3860" s="3"/>
    </row>
    <row r="3861" spans="2:14" ht="32.1" customHeight="1" x14ac:dyDescent="0.25">
      <c r="B3861" s="44" t="str">
        <f>_xlfn.CONCAT( VLOOKUP(tbGemLevels[[#This Row],[Name]],tbGems[],MATCH("Prefix",tbGems[#Headers],0),FALSE),".",tbGemLevels[[#This Row],[Level]]," ",tbGemLevels[[#This Row],[Name]])</f>
        <v>6.14.362.33 Summon Lightning Golem</v>
      </c>
      <c r="C3861" s="2" t="s">
        <v>226</v>
      </c>
      <c r="D3861" s="3">
        <v>33</v>
      </c>
      <c r="E3861" s="3">
        <v>93</v>
      </c>
      <c r="F3861" s="3">
        <v>0</v>
      </c>
      <c r="G3861" s="3" t="s">
        <v>269</v>
      </c>
      <c r="H3861" s="3" t="s">
        <v>269</v>
      </c>
      <c r="I3861" s="20"/>
      <c r="J3861" s="20"/>
      <c r="K3861" s="20"/>
      <c r="L3861" s="3"/>
      <c r="M3861" s="3"/>
      <c r="N3861" s="3"/>
    </row>
    <row r="3862" spans="2:14" ht="32.1" customHeight="1" x14ac:dyDescent="0.25">
      <c r="B3862" s="44" t="str">
        <f>_xlfn.CONCAT( VLOOKUP(tbGemLevels[[#This Row],[Name]],tbGems[],MATCH("Prefix",tbGems[#Headers],0),FALSE),".",tbGemLevels[[#This Row],[Level]]," ",tbGemLevels[[#This Row],[Name]])</f>
        <v>6.14.362.34 Summon Lightning Golem</v>
      </c>
      <c r="C3862" s="2" t="s">
        <v>226</v>
      </c>
      <c r="D3862" s="3">
        <v>34</v>
      </c>
      <c r="E3862" s="3">
        <v>94</v>
      </c>
      <c r="F3862" s="3">
        <v>0</v>
      </c>
      <c r="G3862" s="3" t="s">
        <v>269</v>
      </c>
      <c r="H3862" s="3" t="s">
        <v>269</v>
      </c>
      <c r="I3862" s="20"/>
      <c r="J3862" s="20"/>
      <c r="K3862" s="20"/>
      <c r="L3862" s="3"/>
      <c r="M3862" s="3"/>
      <c r="N3862" s="3"/>
    </row>
    <row r="3863" spans="2:14" ht="32.1" customHeight="1" x14ac:dyDescent="0.25">
      <c r="B3863" s="44" t="str">
        <f>_xlfn.CONCAT( VLOOKUP(tbGemLevels[[#This Row],[Name]],tbGems[],MATCH("Prefix",tbGems[#Headers],0),FALSE),".",tbGemLevels[[#This Row],[Level]]," ",tbGemLevels[[#This Row],[Name]])</f>
        <v>6.14.362.35 Summon Lightning Golem</v>
      </c>
      <c r="C3863" s="2" t="s">
        <v>226</v>
      </c>
      <c r="D3863" s="3">
        <v>35</v>
      </c>
      <c r="E3863" s="3">
        <v>95</v>
      </c>
      <c r="F3863" s="3">
        <v>0</v>
      </c>
      <c r="G3863" s="3" t="s">
        <v>269</v>
      </c>
      <c r="H3863" s="3" t="s">
        <v>269</v>
      </c>
      <c r="I3863" s="20"/>
      <c r="J3863" s="20"/>
      <c r="K3863" s="20"/>
      <c r="L3863" s="3"/>
      <c r="M3863" s="3"/>
      <c r="N3863" s="3"/>
    </row>
    <row r="3864" spans="2:14" ht="32.1" customHeight="1" x14ac:dyDescent="0.25">
      <c r="B3864" s="44" t="str">
        <f>_xlfn.CONCAT( VLOOKUP(tbGemLevels[[#This Row],[Name]],tbGems[],MATCH("Prefix",tbGems[#Headers],0),FALSE),".",tbGemLevels[[#This Row],[Level]]," ",tbGemLevels[[#This Row],[Name]])</f>
        <v>6.14.362.36 Summon Lightning Golem</v>
      </c>
      <c r="C3864" s="2" t="s">
        <v>226</v>
      </c>
      <c r="D3864" s="3">
        <v>36</v>
      </c>
      <c r="E3864" s="3">
        <v>96</v>
      </c>
      <c r="F3864" s="3">
        <v>0</v>
      </c>
      <c r="G3864" s="3" t="s">
        <v>269</v>
      </c>
      <c r="H3864" s="3" t="s">
        <v>269</v>
      </c>
      <c r="I3864" s="20"/>
      <c r="J3864" s="20"/>
      <c r="K3864" s="20"/>
      <c r="L3864" s="3"/>
      <c r="M3864" s="3"/>
      <c r="N3864" s="3"/>
    </row>
    <row r="3865" spans="2:14" ht="32.1" customHeight="1" x14ac:dyDescent="0.25">
      <c r="B3865" s="44" t="str">
        <f>_xlfn.CONCAT( VLOOKUP(tbGemLevels[[#This Row],[Name]],tbGems[],MATCH("Prefix",tbGems[#Headers],0),FALSE),".",tbGemLevels[[#This Row],[Level]]," ",tbGemLevels[[#This Row],[Name]])</f>
        <v>6.14.362.37 Summon Lightning Golem</v>
      </c>
      <c r="C3865" s="2" t="s">
        <v>226</v>
      </c>
      <c r="D3865" s="3">
        <v>37</v>
      </c>
      <c r="E3865" s="3">
        <v>97</v>
      </c>
      <c r="F3865" s="3">
        <v>0</v>
      </c>
      <c r="G3865" s="3" t="s">
        <v>269</v>
      </c>
      <c r="H3865" s="3" t="s">
        <v>269</v>
      </c>
      <c r="I3865" s="20"/>
      <c r="J3865" s="20"/>
      <c r="K3865" s="20"/>
      <c r="L3865" s="3"/>
      <c r="M3865" s="3"/>
      <c r="N3865" s="3"/>
    </row>
    <row r="3866" spans="2:14" ht="32.1" customHeight="1" x14ac:dyDescent="0.25">
      <c r="B3866" s="44" t="str">
        <f>_xlfn.CONCAT( VLOOKUP(tbGemLevels[[#This Row],[Name]],tbGems[],MATCH("Prefix",tbGems[#Headers],0),FALSE),".",tbGemLevels[[#This Row],[Level]]," ",tbGemLevels[[#This Row],[Name]])</f>
        <v>6.14.362.38 Summon Lightning Golem</v>
      </c>
      <c r="C3866" s="2" t="s">
        <v>226</v>
      </c>
      <c r="D3866" s="3">
        <v>38</v>
      </c>
      <c r="E3866" s="3">
        <v>98</v>
      </c>
      <c r="F3866" s="3">
        <v>0</v>
      </c>
      <c r="G3866" s="3" t="s">
        <v>269</v>
      </c>
      <c r="H3866" s="3" t="s">
        <v>269</v>
      </c>
      <c r="I3866" s="20"/>
      <c r="J3866" s="20"/>
      <c r="K3866" s="20"/>
      <c r="L3866" s="3"/>
      <c r="M3866" s="3"/>
      <c r="N3866" s="3"/>
    </row>
    <row r="3867" spans="2:14" ht="32.1" customHeight="1" x14ac:dyDescent="0.25">
      <c r="B3867" s="44" t="str">
        <f>_xlfn.CONCAT( VLOOKUP(tbGemLevels[[#This Row],[Name]],tbGems[],MATCH("Prefix",tbGems[#Headers],0),FALSE),".",tbGemLevels[[#This Row],[Level]]," ",tbGemLevels[[#This Row],[Name]])</f>
        <v>6.14.362.39 Summon Lightning Golem</v>
      </c>
      <c r="C3867" s="2" t="s">
        <v>226</v>
      </c>
      <c r="D3867" s="3">
        <v>39</v>
      </c>
      <c r="E3867" s="3">
        <v>99</v>
      </c>
      <c r="F3867" s="3">
        <v>0</v>
      </c>
      <c r="G3867" s="3" t="s">
        <v>269</v>
      </c>
      <c r="H3867" s="3" t="s">
        <v>269</v>
      </c>
      <c r="I3867" s="20"/>
      <c r="J3867" s="20"/>
      <c r="K3867" s="20"/>
      <c r="L3867" s="3"/>
      <c r="M3867" s="3"/>
      <c r="N3867" s="3"/>
    </row>
    <row r="3868" spans="2:14" ht="32.1" customHeight="1" x14ac:dyDescent="0.25">
      <c r="B3868" s="44" t="str">
        <f>_xlfn.CONCAT( VLOOKUP(tbGemLevels[[#This Row],[Name]],tbGems[],MATCH("Prefix",tbGems[#Headers],0),FALSE),".",tbGemLevels[[#This Row],[Level]]," ",tbGemLevels[[#This Row],[Name]])</f>
        <v>6.14.362.40 Summon Lightning Golem</v>
      </c>
      <c r="C3868" s="2" t="s">
        <v>226</v>
      </c>
      <c r="D3868" s="3">
        <v>40</v>
      </c>
      <c r="E3868" s="3">
        <v>100</v>
      </c>
      <c r="F3868" s="3">
        <v>0</v>
      </c>
      <c r="G3868" s="3" t="s">
        <v>269</v>
      </c>
      <c r="H3868" s="3" t="s">
        <v>269</v>
      </c>
      <c r="I3868" s="20"/>
      <c r="J3868" s="20"/>
      <c r="K3868" s="20"/>
      <c r="L3868" s="3"/>
      <c r="M3868" s="3"/>
      <c r="N3868" s="3"/>
    </row>
    <row r="3869" spans="2:14" ht="32.1" customHeight="1" x14ac:dyDescent="0.25">
      <c r="B3869" s="44" t="str">
        <f>_xlfn.CONCAT( VLOOKUP(tbGemLevels[[#This Row],[Name]],tbGems[],MATCH("Prefix",tbGems[#Headers],0),FALSE),".",tbGemLevels[[#This Row],[Level]]," ",tbGemLevels[[#This Row],[Name]])</f>
        <v>6.13.347.1 Split Arrow</v>
      </c>
      <c r="C3869" s="2" t="s">
        <v>804</v>
      </c>
      <c r="D3869" s="3">
        <v>1</v>
      </c>
      <c r="E3869" s="3">
        <v>1</v>
      </c>
      <c r="F3869" s="3">
        <v>0</v>
      </c>
      <c r="G3869" s="3">
        <v>0</v>
      </c>
      <c r="H3869" s="3">
        <v>0</v>
      </c>
      <c r="I3869" s="20"/>
      <c r="J3869" s="4"/>
      <c r="K3869" s="3"/>
      <c r="L3869" s="3"/>
      <c r="M3869" s="3"/>
      <c r="N3869" s="3"/>
    </row>
    <row r="3870" spans="2:14" ht="32.1" customHeight="1" x14ac:dyDescent="0.25">
      <c r="B3870" s="44" t="str">
        <f>_xlfn.CONCAT( VLOOKUP(tbGemLevels[[#This Row],[Name]],tbGems[],MATCH("Prefix",tbGems[#Headers],0),FALSE),".",tbGemLevels[[#This Row],[Level]]," ",tbGemLevels[[#This Row],[Name]])</f>
        <v>6.13.347.2 Split Arrow</v>
      </c>
      <c r="C3870" s="2" t="s">
        <v>804</v>
      </c>
      <c r="D3870" s="3">
        <v>2</v>
      </c>
      <c r="E3870" s="3">
        <v>2</v>
      </c>
      <c r="F3870" s="3">
        <v>0</v>
      </c>
      <c r="G3870" s="3">
        <v>0</v>
      </c>
      <c r="H3870" s="3">
        <v>0</v>
      </c>
      <c r="I3870" s="20"/>
      <c r="J3870" s="4"/>
      <c r="K3870" s="3"/>
      <c r="L3870" s="3"/>
      <c r="M3870" s="3"/>
      <c r="N3870" s="3"/>
    </row>
    <row r="3871" spans="2:14" ht="32.1" customHeight="1" x14ac:dyDescent="0.25">
      <c r="B3871" s="44" t="str">
        <f>_xlfn.CONCAT( VLOOKUP(tbGemLevels[[#This Row],[Name]],tbGems[],MATCH("Prefix",tbGems[#Headers],0),FALSE),".",tbGemLevels[[#This Row],[Level]]," ",tbGemLevels[[#This Row],[Name]])</f>
        <v>6.13.347.3 Split Arrow</v>
      </c>
      <c r="C3871" s="2" t="s">
        <v>804</v>
      </c>
      <c r="D3871" s="3">
        <v>3</v>
      </c>
      <c r="E3871" s="3">
        <v>4</v>
      </c>
      <c r="F3871" s="3">
        <v>0</v>
      </c>
      <c r="G3871" s="3">
        <v>16</v>
      </c>
      <c r="H3871" s="3">
        <v>0</v>
      </c>
      <c r="I3871" s="20"/>
      <c r="J3871" s="4"/>
      <c r="K3871" s="3"/>
      <c r="L3871" s="3"/>
      <c r="M3871" s="3"/>
      <c r="N3871" s="3"/>
    </row>
    <row r="3872" spans="2:14" ht="32.1" customHeight="1" x14ac:dyDescent="0.25">
      <c r="B3872" s="44" t="str">
        <f>_xlfn.CONCAT( VLOOKUP(tbGemLevels[[#This Row],[Name]],tbGems[],MATCH("Prefix",tbGems[#Headers],0),FALSE),".",tbGemLevels[[#This Row],[Level]]," ",tbGemLevels[[#This Row],[Name]])</f>
        <v>6.13.347.4 Split Arrow</v>
      </c>
      <c r="C3872" s="2" t="s">
        <v>804</v>
      </c>
      <c r="D3872" s="3">
        <v>4</v>
      </c>
      <c r="E3872" s="3">
        <v>7</v>
      </c>
      <c r="F3872" s="3">
        <v>0</v>
      </c>
      <c r="G3872" s="3">
        <v>22</v>
      </c>
      <c r="H3872" s="3">
        <v>0</v>
      </c>
      <c r="I3872" s="20"/>
      <c r="J3872" s="4"/>
      <c r="K3872" s="3"/>
      <c r="L3872" s="42"/>
      <c r="M3872" s="42"/>
      <c r="N3872" s="3"/>
    </row>
    <row r="3873" spans="2:14" ht="32.1" customHeight="1" x14ac:dyDescent="0.25">
      <c r="B3873" s="44" t="str">
        <f>_xlfn.CONCAT( VLOOKUP(tbGemLevels[[#This Row],[Name]],tbGems[],MATCH("Prefix",tbGems[#Headers],0),FALSE),".",tbGemLevels[[#This Row],[Level]]," ",tbGemLevels[[#This Row],[Name]])</f>
        <v>6.13.347.5 Split Arrow</v>
      </c>
      <c r="C3873" s="2" t="s">
        <v>804</v>
      </c>
      <c r="D3873" s="3">
        <v>5</v>
      </c>
      <c r="E3873" s="3">
        <v>11</v>
      </c>
      <c r="F3873" s="3">
        <v>0</v>
      </c>
      <c r="G3873" s="3">
        <v>31</v>
      </c>
      <c r="H3873" s="3">
        <v>0</v>
      </c>
      <c r="I3873" s="20"/>
      <c r="J3873" s="4"/>
      <c r="K3873" s="3"/>
      <c r="L3873" s="42"/>
      <c r="M3873" s="42"/>
      <c r="N3873" s="3"/>
    </row>
    <row r="3874" spans="2:14" ht="32.1" customHeight="1" x14ac:dyDescent="0.25">
      <c r="B3874" s="44" t="str">
        <f>_xlfn.CONCAT( VLOOKUP(tbGemLevels[[#This Row],[Name]],tbGems[],MATCH("Prefix",tbGems[#Headers],0),FALSE),".",tbGemLevels[[#This Row],[Level]]," ",tbGemLevels[[#This Row],[Name]])</f>
        <v>6.13.347.6 Split Arrow</v>
      </c>
      <c r="C3874" s="2" t="s">
        <v>804</v>
      </c>
      <c r="D3874" s="3">
        <v>6</v>
      </c>
      <c r="E3874" s="3">
        <v>16</v>
      </c>
      <c r="F3874" s="3">
        <v>0</v>
      </c>
      <c r="G3874" s="3">
        <v>41</v>
      </c>
      <c r="H3874" s="3">
        <v>0</v>
      </c>
      <c r="I3874" s="20"/>
      <c r="J3874" s="4"/>
      <c r="K3874" s="3"/>
      <c r="L3874" s="42"/>
      <c r="M3874" s="42"/>
      <c r="N3874" s="3"/>
    </row>
    <row r="3875" spans="2:14" ht="32.1" customHeight="1" x14ac:dyDescent="0.25">
      <c r="B3875" s="44" t="str">
        <f>_xlfn.CONCAT( VLOOKUP(tbGemLevels[[#This Row],[Name]],tbGems[],MATCH("Prefix",tbGems[#Headers],0),FALSE),".",tbGemLevels[[#This Row],[Level]]," ",tbGemLevels[[#This Row],[Name]])</f>
        <v>6.13.347.7 Split Arrow</v>
      </c>
      <c r="C3875" s="2" t="s">
        <v>804</v>
      </c>
      <c r="D3875" s="3">
        <v>7</v>
      </c>
      <c r="E3875" s="3">
        <v>20</v>
      </c>
      <c r="F3875" s="3">
        <v>0</v>
      </c>
      <c r="G3875" s="3">
        <v>50</v>
      </c>
      <c r="H3875" s="3">
        <v>0</v>
      </c>
      <c r="I3875" s="20"/>
      <c r="J3875" s="4"/>
      <c r="K3875" s="3"/>
      <c r="L3875" s="42"/>
      <c r="M3875" s="42"/>
      <c r="N3875" s="3"/>
    </row>
    <row r="3876" spans="2:14" ht="32.1" customHeight="1" x14ac:dyDescent="0.25">
      <c r="B3876" s="44" t="str">
        <f>_xlfn.CONCAT( VLOOKUP(tbGemLevels[[#This Row],[Name]],tbGems[],MATCH("Prefix",tbGems[#Headers],0),FALSE),".",tbGemLevels[[#This Row],[Level]]," ",tbGemLevels[[#This Row],[Name]])</f>
        <v>6.13.347.8 Split Arrow</v>
      </c>
      <c r="C3876" s="2" t="s">
        <v>804</v>
      </c>
      <c r="D3876" s="3">
        <v>8</v>
      </c>
      <c r="E3876" s="3">
        <v>24</v>
      </c>
      <c r="F3876" s="3">
        <v>0</v>
      </c>
      <c r="G3876" s="3">
        <v>58</v>
      </c>
      <c r="H3876" s="3">
        <v>0</v>
      </c>
      <c r="I3876" s="20"/>
      <c r="J3876" s="4"/>
      <c r="K3876" s="3"/>
      <c r="L3876" s="42"/>
      <c r="M3876" s="42"/>
      <c r="N3876" s="3"/>
    </row>
    <row r="3877" spans="2:14" ht="32.1" customHeight="1" x14ac:dyDescent="0.25">
      <c r="B3877" s="44" t="str">
        <f>_xlfn.CONCAT( VLOOKUP(tbGemLevels[[#This Row],[Name]],tbGems[],MATCH("Prefix",tbGems[#Headers],0),FALSE),".",tbGemLevels[[#This Row],[Level]]," ",tbGemLevels[[#This Row],[Name]])</f>
        <v>6.13.347.9 Split Arrow</v>
      </c>
      <c r="C3877" s="2" t="s">
        <v>804</v>
      </c>
      <c r="D3877" s="3">
        <v>9</v>
      </c>
      <c r="E3877" s="3">
        <v>28</v>
      </c>
      <c r="F3877" s="3">
        <v>0</v>
      </c>
      <c r="G3877" s="3">
        <v>67</v>
      </c>
      <c r="H3877" s="3">
        <v>0</v>
      </c>
      <c r="I3877" s="20"/>
      <c r="J3877" s="4"/>
      <c r="K3877" s="3"/>
      <c r="L3877" s="42"/>
      <c r="M3877" s="42"/>
      <c r="N3877" s="3"/>
    </row>
    <row r="3878" spans="2:14" ht="32.1" customHeight="1" x14ac:dyDescent="0.25">
      <c r="B3878" s="44" t="str">
        <f>_xlfn.CONCAT( VLOOKUP(tbGemLevels[[#This Row],[Name]],tbGems[],MATCH("Prefix",tbGems[#Headers],0),FALSE),".",tbGemLevels[[#This Row],[Level]]," ",tbGemLevels[[#This Row],[Name]])</f>
        <v>6.13.347.10 Split Arrow</v>
      </c>
      <c r="C3878" s="2" t="s">
        <v>804</v>
      </c>
      <c r="D3878" s="3">
        <v>10</v>
      </c>
      <c r="E3878" s="3">
        <v>32</v>
      </c>
      <c r="F3878" s="3">
        <v>0</v>
      </c>
      <c r="G3878" s="3">
        <v>75</v>
      </c>
      <c r="H3878" s="3">
        <v>0</v>
      </c>
      <c r="I3878" s="20"/>
      <c r="J3878" s="4"/>
      <c r="K3878" s="3"/>
      <c r="L3878" s="42"/>
      <c r="M3878" s="42"/>
      <c r="N3878" s="3"/>
    </row>
    <row r="3879" spans="2:14" ht="32.1" customHeight="1" x14ac:dyDescent="0.25">
      <c r="B3879" s="44" t="str">
        <f>_xlfn.CONCAT( VLOOKUP(tbGemLevels[[#This Row],[Name]],tbGems[],MATCH("Prefix",tbGems[#Headers],0),FALSE),".",tbGemLevels[[#This Row],[Level]]," ",tbGemLevels[[#This Row],[Name]])</f>
        <v>6.13.347.11 Split Arrow</v>
      </c>
      <c r="C3879" s="2" t="s">
        <v>804</v>
      </c>
      <c r="D3879" s="3">
        <v>11</v>
      </c>
      <c r="E3879" s="3">
        <v>36</v>
      </c>
      <c r="F3879" s="3">
        <v>0</v>
      </c>
      <c r="G3879" s="3">
        <v>83</v>
      </c>
      <c r="H3879" s="3">
        <v>0</v>
      </c>
      <c r="I3879" s="20"/>
      <c r="J3879" s="4"/>
      <c r="K3879" s="3"/>
      <c r="L3879" s="42"/>
      <c r="M3879" s="42"/>
      <c r="N3879" s="3"/>
    </row>
    <row r="3880" spans="2:14" ht="32.1" customHeight="1" x14ac:dyDescent="0.25">
      <c r="B3880" s="44" t="str">
        <f>_xlfn.CONCAT( VLOOKUP(tbGemLevels[[#This Row],[Name]],tbGems[],MATCH("Prefix",tbGems[#Headers],0),FALSE),".",tbGemLevels[[#This Row],[Level]]," ",tbGemLevels[[#This Row],[Name]])</f>
        <v>6.13.347.12 Split Arrow</v>
      </c>
      <c r="C3880" s="2" t="s">
        <v>804</v>
      </c>
      <c r="D3880" s="3">
        <v>12</v>
      </c>
      <c r="E3880" s="3">
        <v>40</v>
      </c>
      <c r="F3880" s="3">
        <v>0</v>
      </c>
      <c r="G3880" s="3">
        <v>92</v>
      </c>
      <c r="H3880" s="3">
        <v>0</v>
      </c>
      <c r="I3880" s="20"/>
      <c r="J3880" s="4"/>
      <c r="K3880" s="3"/>
      <c r="L3880" s="42"/>
      <c r="M3880" s="42"/>
      <c r="N3880" s="3"/>
    </row>
    <row r="3881" spans="2:14" ht="32.1" customHeight="1" x14ac:dyDescent="0.25">
      <c r="B3881" s="44" t="str">
        <f>_xlfn.CONCAT( VLOOKUP(tbGemLevels[[#This Row],[Name]],tbGems[],MATCH("Prefix",tbGems[#Headers],0),FALSE),".",tbGemLevels[[#This Row],[Level]]," ",tbGemLevels[[#This Row],[Name]])</f>
        <v>6.13.347.13 Split Arrow</v>
      </c>
      <c r="C3881" s="2" t="s">
        <v>804</v>
      </c>
      <c r="D3881" s="3">
        <v>13</v>
      </c>
      <c r="E3881" s="3">
        <v>44</v>
      </c>
      <c r="F3881" s="3">
        <v>0</v>
      </c>
      <c r="G3881" s="3">
        <v>100</v>
      </c>
      <c r="H3881" s="3">
        <v>0</v>
      </c>
      <c r="I3881" s="20"/>
      <c r="J3881" s="4"/>
      <c r="K3881" s="3"/>
      <c r="L3881" s="42"/>
      <c r="M3881" s="42"/>
      <c r="N3881" s="3"/>
    </row>
    <row r="3882" spans="2:14" ht="32.1" customHeight="1" x14ac:dyDescent="0.25">
      <c r="B3882" s="44" t="str">
        <f>_xlfn.CONCAT( VLOOKUP(tbGemLevels[[#This Row],[Name]],tbGems[],MATCH("Prefix",tbGems[#Headers],0),FALSE),".",tbGemLevels[[#This Row],[Level]]," ",tbGemLevels[[#This Row],[Name]])</f>
        <v>6.13.347.14 Split Arrow</v>
      </c>
      <c r="C3882" s="2" t="s">
        <v>804</v>
      </c>
      <c r="D3882" s="3">
        <v>14</v>
      </c>
      <c r="E3882" s="3">
        <v>48</v>
      </c>
      <c r="F3882" s="3">
        <v>0</v>
      </c>
      <c r="G3882" s="3">
        <v>109</v>
      </c>
      <c r="H3882" s="3">
        <v>0</v>
      </c>
      <c r="I3882" s="20"/>
      <c r="J3882" s="4"/>
      <c r="K3882" s="3"/>
      <c r="L3882" s="42"/>
      <c r="M3882" s="42"/>
      <c r="N3882" s="3"/>
    </row>
    <row r="3883" spans="2:14" ht="32.1" customHeight="1" x14ac:dyDescent="0.25">
      <c r="B3883" s="44" t="str">
        <f>_xlfn.CONCAT( VLOOKUP(tbGemLevels[[#This Row],[Name]],tbGems[],MATCH("Prefix",tbGems[#Headers],0),FALSE),".",tbGemLevels[[#This Row],[Level]]," ",tbGemLevels[[#This Row],[Name]])</f>
        <v>6.13.347.15 Split Arrow</v>
      </c>
      <c r="C3883" s="2" t="s">
        <v>804</v>
      </c>
      <c r="D3883" s="3">
        <v>15</v>
      </c>
      <c r="E3883" s="3">
        <v>52</v>
      </c>
      <c r="F3883" s="3">
        <v>0</v>
      </c>
      <c r="G3883" s="3">
        <v>117</v>
      </c>
      <c r="H3883" s="3">
        <v>0</v>
      </c>
      <c r="I3883" s="20"/>
      <c r="J3883" s="4"/>
      <c r="K3883" s="3"/>
      <c r="L3883" s="42"/>
      <c r="M3883" s="42"/>
      <c r="N3883" s="3"/>
    </row>
    <row r="3884" spans="2:14" ht="32.1" customHeight="1" x14ac:dyDescent="0.25">
      <c r="B3884" s="44" t="str">
        <f>_xlfn.CONCAT( VLOOKUP(tbGemLevels[[#This Row],[Name]],tbGems[],MATCH("Prefix",tbGems[#Headers],0),FALSE),".",tbGemLevels[[#This Row],[Level]]," ",tbGemLevels[[#This Row],[Name]])</f>
        <v>6.13.347.16 Split Arrow</v>
      </c>
      <c r="C3884" s="2" t="s">
        <v>804</v>
      </c>
      <c r="D3884" s="3">
        <v>16</v>
      </c>
      <c r="E3884" s="3">
        <v>56</v>
      </c>
      <c r="F3884" s="3">
        <v>0</v>
      </c>
      <c r="G3884" s="3">
        <v>125</v>
      </c>
      <c r="H3884" s="3">
        <v>0</v>
      </c>
      <c r="I3884" s="20"/>
      <c r="J3884" s="4"/>
      <c r="K3884" s="3"/>
      <c r="L3884" s="42"/>
      <c r="M3884" s="42"/>
      <c r="N3884" s="3"/>
    </row>
    <row r="3885" spans="2:14" ht="32.1" customHeight="1" x14ac:dyDescent="0.25">
      <c r="B3885" s="44" t="str">
        <f>_xlfn.CONCAT( VLOOKUP(tbGemLevels[[#This Row],[Name]],tbGems[],MATCH("Prefix",tbGems[#Headers],0),FALSE),".",tbGemLevels[[#This Row],[Level]]," ",tbGemLevels[[#This Row],[Name]])</f>
        <v>6.13.347.17 Split Arrow</v>
      </c>
      <c r="C3885" s="2" t="s">
        <v>804</v>
      </c>
      <c r="D3885" s="3">
        <v>17</v>
      </c>
      <c r="E3885" s="3">
        <v>60</v>
      </c>
      <c r="F3885" s="3">
        <v>0</v>
      </c>
      <c r="G3885" s="3">
        <v>134</v>
      </c>
      <c r="H3885" s="3">
        <v>0</v>
      </c>
      <c r="I3885" s="20"/>
      <c r="J3885" s="4"/>
      <c r="K3885" s="3"/>
      <c r="L3885" s="42"/>
      <c r="M3885" s="42"/>
      <c r="N3885" s="3"/>
    </row>
    <row r="3886" spans="2:14" ht="32.1" customHeight="1" x14ac:dyDescent="0.25">
      <c r="B3886" s="44" t="str">
        <f>_xlfn.CONCAT( VLOOKUP(tbGemLevels[[#This Row],[Name]],tbGems[],MATCH("Prefix",tbGems[#Headers],0),FALSE),".",tbGemLevels[[#This Row],[Level]]," ",tbGemLevels[[#This Row],[Name]])</f>
        <v>6.13.347.18 Split Arrow</v>
      </c>
      <c r="C3886" s="2" t="s">
        <v>804</v>
      </c>
      <c r="D3886" s="3">
        <v>18</v>
      </c>
      <c r="E3886" s="3">
        <v>64</v>
      </c>
      <c r="F3886" s="3">
        <v>0</v>
      </c>
      <c r="G3886" s="3">
        <v>142</v>
      </c>
      <c r="H3886" s="3">
        <v>0</v>
      </c>
      <c r="I3886" s="20"/>
      <c r="J3886" s="4"/>
      <c r="K3886" s="3"/>
      <c r="L3886" s="42"/>
      <c r="M3886" s="42"/>
      <c r="N3886" s="3"/>
    </row>
    <row r="3887" spans="2:14" ht="32.1" customHeight="1" x14ac:dyDescent="0.25">
      <c r="B3887" s="44" t="str">
        <f>_xlfn.CONCAT( VLOOKUP(tbGemLevels[[#This Row],[Name]],tbGems[],MATCH("Prefix",tbGems[#Headers],0),FALSE),".",tbGemLevels[[#This Row],[Level]]," ",tbGemLevels[[#This Row],[Name]])</f>
        <v>6.13.347.19 Split Arrow</v>
      </c>
      <c r="C3887" s="2" t="s">
        <v>804</v>
      </c>
      <c r="D3887" s="3">
        <v>19</v>
      </c>
      <c r="E3887" s="3">
        <v>67</v>
      </c>
      <c r="F3887" s="3">
        <v>0</v>
      </c>
      <c r="G3887" s="3">
        <v>148</v>
      </c>
      <c r="H3887" s="3">
        <v>0</v>
      </c>
      <c r="I3887" s="20"/>
      <c r="J3887" s="4"/>
      <c r="K3887" s="3"/>
      <c r="L3887" s="42"/>
      <c r="M3887" s="42"/>
      <c r="N3887" s="3"/>
    </row>
    <row r="3888" spans="2:14" ht="32.1" customHeight="1" x14ac:dyDescent="0.25">
      <c r="B3888" s="44" t="str">
        <f>_xlfn.CONCAT( VLOOKUP(tbGemLevels[[#This Row],[Name]],tbGems[],MATCH("Prefix",tbGems[#Headers],0),FALSE),".",tbGemLevels[[#This Row],[Level]]," ",tbGemLevels[[#This Row],[Name]])</f>
        <v>6.13.347.20 Split Arrow</v>
      </c>
      <c r="C3888" s="2" t="s">
        <v>804</v>
      </c>
      <c r="D3888" s="3">
        <v>20</v>
      </c>
      <c r="E3888" s="3">
        <v>70</v>
      </c>
      <c r="F3888" s="3">
        <v>0</v>
      </c>
      <c r="G3888" s="3">
        <v>155</v>
      </c>
      <c r="H3888" s="3">
        <v>0</v>
      </c>
      <c r="I3888" s="20"/>
      <c r="J3888" s="4"/>
      <c r="K3888" s="3"/>
      <c r="L3888" s="42"/>
      <c r="M3888" s="42"/>
      <c r="N3888" s="3"/>
    </row>
    <row r="3889" spans="2:14" ht="32.1" customHeight="1" x14ac:dyDescent="0.25">
      <c r="B3889" s="44" t="str">
        <f>_xlfn.CONCAT( VLOOKUP(tbGemLevels[[#This Row],[Name]],tbGems[],MATCH("Prefix",tbGems[#Headers],0),FALSE),".",tbGemLevels[[#This Row],[Level]]," ",tbGemLevels[[#This Row],[Name]])</f>
        <v>6.13.347.21 Split Arrow</v>
      </c>
      <c r="C3889" s="2" t="s">
        <v>804</v>
      </c>
      <c r="D3889" s="3">
        <v>21</v>
      </c>
      <c r="E3889" s="3">
        <v>72</v>
      </c>
      <c r="F3889" s="3">
        <v>0</v>
      </c>
      <c r="G3889" s="3">
        <v>159</v>
      </c>
      <c r="H3889" s="3">
        <v>0</v>
      </c>
      <c r="I3889" s="20"/>
      <c r="J3889" s="4"/>
      <c r="K3889" s="3"/>
      <c r="L3889" s="3"/>
      <c r="M3889" s="3"/>
      <c r="N3889" s="3"/>
    </row>
    <row r="3890" spans="2:14" ht="32.1" customHeight="1" x14ac:dyDescent="0.25">
      <c r="B3890" s="44" t="str">
        <f>_xlfn.CONCAT( VLOOKUP(tbGemLevels[[#This Row],[Name]],tbGems[],MATCH("Prefix",tbGems[#Headers],0),FALSE),".",tbGemLevels[[#This Row],[Level]]," ",tbGemLevels[[#This Row],[Name]])</f>
        <v>6.13.347.22 Split Arrow</v>
      </c>
      <c r="C3890" s="2" t="s">
        <v>804</v>
      </c>
      <c r="D3890" s="3">
        <v>22</v>
      </c>
      <c r="E3890" s="3">
        <v>74</v>
      </c>
      <c r="F3890" s="3">
        <v>0</v>
      </c>
      <c r="G3890" s="3" t="s">
        <v>269</v>
      </c>
      <c r="H3890" s="3">
        <v>0</v>
      </c>
      <c r="I3890" s="20"/>
      <c r="J3890" s="4"/>
      <c r="K3890" s="3"/>
      <c r="L3890" s="3"/>
      <c r="M3890" s="3"/>
      <c r="N3890" s="3"/>
    </row>
    <row r="3891" spans="2:14" ht="32.1" customHeight="1" x14ac:dyDescent="0.25">
      <c r="B3891" s="44" t="str">
        <f>_xlfn.CONCAT( VLOOKUP(tbGemLevels[[#This Row],[Name]],tbGems[],MATCH("Prefix",tbGems[#Headers],0),FALSE),".",tbGemLevels[[#This Row],[Level]]," ",tbGemLevels[[#This Row],[Name]])</f>
        <v>6.13.347.23 Split Arrow</v>
      </c>
      <c r="C3891" s="2" t="s">
        <v>804</v>
      </c>
      <c r="D3891" s="3">
        <v>23</v>
      </c>
      <c r="E3891" s="3">
        <v>76</v>
      </c>
      <c r="F3891" s="3">
        <v>0</v>
      </c>
      <c r="G3891" s="3" t="s">
        <v>269</v>
      </c>
      <c r="H3891" s="3">
        <v>0</v>
      </c>
      <c r="I3891" s="20"/>
      <c r="J3891" s="4"/>
      <c r="K3891" s="3"/>
      <c r="L3891" s="3"/>
      <c r="M3891" s="3"/>
      <c r="N3891" s="3"/>
    </row>
    <row r="3892" spans="2:14" ht="32.1" customHeight="1" x14ac:dyDescent="0.25">
      <c r="B3892" s="44" t="str">
        <f>_xlfn.CONCAT( VLOOKUP(tbGemLevels[[#This Row],[Name]],tbGems[],MATCH("Prefix",tbGems[#Headers],0),FALSE),".",tbGemLevels[[#This Row],[Level]]," ",tbGemLevels[[#This Row],[Name]])</f>
        <v>6.13.347.24 Split Arrow</v>
      </c>
      <c r="C3892" s="2" t="s">
        <v>804</v>
      </c>
      <c r="D3892" s="3">
        <v>24</v>
      </c>
      <c r="E3892" s="3">
        <v>78</v>
      </c>
      <c r="F3892" s="3">
        <v>0</v>
      </c>
      <c r="G3892" s="3" t="s">
        <v>269</v>
      </c>
      <c r="H3892" s="3">
        <v>0</v>
      </c>
      <c r="I3892" s="20"/>
      <c r="J3892" s="4"/>
      <c r="K3892" s="3"/>
      <c r="L3892" s="3"/>
      <c r="M3892" s="3"/>
      <c r="N3892" s="3"/>
    </row>
    <row r="3893" spans="2:14" ht="32.1" customHeight="1" x14ac:dyDescent="0.25">
      <c r="B3893" s="44" t="str">
        <f>_xlfn.CONCAT( VLOOKUP(tbGemLevels[[#This Row],[Name]],tbGems[],MATCH("Prefix",tbGems[#Headers],0),FALSE),".",tbGemLevels[[#This Row],[Level]]," ",tbGemLevels[[#This Row],[Name]])</f>
        <v>6.13.347.25 Split Arrow</v>
      </c>
      <c r="C3893" s="2" t="s">
        <v>804</v>
      </c>
      <c r="D3893" s="3">
        <v>25</v>
      </c>
      <c r="E3893" s="3">
        <v>80</v>
      </c>
      <c r="F3893" s="3">
        <v>0</v>
      </c>
      <c r="G3893" s="3" t="s">
        <v>269</v>
      </c>
      <c r="H3893" s="3">
        <v>0</v>
      </c>
      <c r="I3893" s="20"/>
      <c r="J3893" s="4"/>
      <c r="K3893" s="3"/>
      <c r="L3893" s="3"/>
      <c r="M3893" s="3"/>
      <c r="N3893" s="3"/>
    </row>
    <row r="3894" spans="2:14" ht="32.1" customHeight="1" x14ac:dyDescent="0.25">
      <c r="B3894" s="44" t="str">
        <f>_xlfn.CONCAT( VLOOKUP(tbGemLevels[[#This Row],[Name]],tbGems[],MATCH("Prefix",tbGems[#Headers],0),FALSE),".",tbGemLevels[[#This Row],[Level]]," ",tbGemLevels[[#This Row],[Name]])</f>
        <v>6.13.347.26 Split Arrow</v>
      </c>
      <c r="C3894" s="2" t="s">
        <v>804</v>
      </c>
      <c r="D3894" s="3">
        <v>26</v>
      </c>
      <c r="E3894" s="3">
        <v>82</v>
      </c>
      <c r="F3894" s="3">
        <v>0</v>
      </c>
      <c r="G3894" s="3" t="s">
        <v>269</v>
      </c>
      <c r="H3894" s="3">
        <v>0</v>
      </c>
      <c r="I3894" s="20"/>
      <c r="J3894" s="4"/>
      <c r="K3894" s="3"/>
      <c r="L3894" s="3"/>
      <c r="M3894" s="3"/>
      <c r="N3894" s="3"/>
    </row>
    <row r="3895" spans="2:14" ht="32.1" customHeight="1" x14ac:dyDescent="0.25">
      <c r="B3895" s="44" t="str">
        <f>_xlfn.CONCAT( VLOOKUP(tbGemLevels[[#This Row],[Name]],tbGems[],MATCH("Prefix",tbGems[#Headers],0),FALSE),".",tbGemLevels[[#This Row],[Level]]," ",tbGemLevels[[#This Row],[Name]])</f>
        <v>6.13.347.27 Split Arrow</v>
      </c>
      <c r="C3895" s="2" t="s">
        <v>804</v>
      </c>
      <c r="D3895" s="3">
        <v>27</v>
      </c>
      <c r="E3895" s="3">
        <v>84</v>
      </c>
      <c r="F3895" s="3">
        <v>0</v>
      </c>
      <c r="G3895" s="3" t="s">
        <v>269</v>
      </c>
      <c r="H3895" s="3">
        <v>0</v>
      </c>
      <c r="I3895" s="20"/>
      <c r="J3895" s="4"/>
      <c r="K3895" s="3"/>
      <c r="L3895" s="3"/>
      <c r="M3895" s="3"/>
      <c r="N3895" s="3"/>
    </row>
    <row r="3896" spans="2:14" ht="32.1" customHeight="1" x14ac:dyDescent="0.25">
      <c r="B3896" s="44" t="str">
        <f>_xlfn.CONCAT( VLOOKUP(tbGemLevels[[#This Row],[Name]],tbGems[],MATCH("Prefix",tbGems[#Headers],0),FALSE),".",tbGemLevels[[#This Row],[Level]]," ",tbGemLevels[[#This Row],[Name]])</f>
        <v>6.13.347.28 Split Arrow</v>
      </c>
      <c r="C3896" s="2" t="s">
        <v>804</v>
      </c>
      <c r="D3896" s="3">
        <v>28</v>
      </c>
      <c r="E3896" s="3">
        <v>86</v>
      </c>
      <c r="F3896" s="3">
        <v>0</v>
      </c>
      <c r="G3896" s="3" t="s">
        <v>269</v>
      </c>
      <c r="H3896" s="3">
        <v>0</v>
      </c>
      <c r="I3896" s="20"/>
      <c r="J3896" s="4"/>
      <c r="K3896" s="3"/>
      <c r="L3896" s="3"/>
      <c r="M3896" s="3"/>
      <c r="N3896" s="3"/>
    </row>
    <row r="3897" spans="2:14" ht="32.1" customHeight="1" x14ac:dyDescent="0.25">
      <c r="B3897" s="44" t="str">
        <f>_xlfn.CONCAT( VLOOKUP(tbGemLevels[[#This Row],[Name]],tbGems[],MATCH("Prefix",tbGems[#Headers],0),FALSE),".",tbGemLevels[[#This Row],[Level]]," ",tbGemLevels[[#This Row],[Name]])</f>
        <v>6.13.347.29 Split Arrow</v>
      </c>
      <c r="C3897" s="2" t="s">
        <v>804</v>
      </c>
      <c r="D3897" s="3">
        <v>29</v>
      </c>
      <c r="E3897" s="3">
        <v>88</v>
      </c>
      <c r="F3897" s="3">
        <v>0</v>
      </c>
      <c r="G3897" s="3" t="s">
        <v>269</v>
      </c>
      <c r="H3897" s="3">
        <v>0</v>
      </c>
      <c r="I3897" s="20"/>
      <c r="J3897" s="4"/>
      <c r="K3897" s="3"/>
      <c r="L3897" s="3"/>
      <c r="M3897" s="3"/>
      <c r="N3897" s="3"/>
    </row>
    <row r="3898" spans="2:14" ht="32.1" customHeight="1" x14ac:dyDescent="0.25">
      <c r="B3898" s="44" t="str">
        <f>_xlfn.CONCAT( VLOOKUP(tbGemLevels[[#This Row],[Name]],tbGems[],MATCH("Prefix",tbGems[#Headers],0),FALSE),".",tbGemLevels[[#This Row],[Level]]," ",tbGemLevels[[#This Row],[Name]])</f>
        <v>6.13.347.30 Split Arrow</v>
      </c>
      <c r="C3898" s="2" t="s">
        <v>804</v>
      </c>
      <c r="D3898" s="3">
        <v>30</v>
      </c>
      <c r="E3898" s="3">
        <v>90</v>
      </c>
      <c r="F3898" s="3">
        <v>0</v>
      </c>
      <c r="G3898" s="3" t="s">
        <v>269</v>
      </c>
      <c r="H3898" s="3">
        <v>0</v>
      </c>
      <c r="I3898" s="20"/>
      <c r="J3898" s="4"/>
      <c r="K3898" s="3"/>
      <c r="L3898" s="3"/>
      <c r="M3898" s="3"/>
      <c r="N3898" s="3"/>
    </row>
    <row r="3899" spans="2:14" ht="32.1" customHeight="1" x14ac:dyDescent="0.25">
      <c r="B3899" s="44" t="str">
        <f>_xlfn.CONCAT( VLOOKUP(tbGemLevels[[#This Row],[Name]],tbGems[],MATCH("Prefix",tbGems[#Headers],0),FALSE),".",tbGemLevels[[#This Row],[Level]]," ",tbGemLevels[[#This Row],[Name]])</f>
        <v>6.13.347.31 Split Arrow</v>
      </c>
      <c r="C3899" s="2" t="s">
        <v>804</v>
      </c>
      <c r="D3899" s="3">
        <v>31</v>
      </c>
      <c r="E3899" s="3">
        <v>91</v>
      </c>
      <c r="F3899" s="3">
        <v>0</v>
      </c>
      <c r="G3899" s="3" t="s">
        <v>269</v>
      </c>
      <c r="H3899" s="3">
        <v>0</v>
      </c>
      <c r="I3899" s="8"/>
      <c r="J3899" s="4"/>
      <c r="K3899" s="3"/>
      <c r="L3899" s="3"/>
      <c r="M3899" s="3"/>
      <c r="N3899" s="3"/>
    </row>
    <row r="3900" spans="2:14" ht="32.1" customHeight="1" x14ac:dyDescent="0.25">
      <c r="B3900" s="44" t="str">
        <f>_xlfn.CONCAT( VLOOKUP(tbGemLevels[[#This Row],[Name]],tbGems[],MATCH("Prefix",tbGems[#Headers],0),FALSE),".",tbGemLevels[[#This Row],[Level]]," ",tbGemLevels[[#This Row],[Name]])</f>
        <v>6.13.347.32 Split Arrow</v>
      </c>
      <c r="C3900" s="2" t="s">
        <v>804</v>
      </c>
      <c r="D3900" s="3">
        <v>32</v>
      </c>
      <c r="E3900" s="3">
        <v>92</v>
      </c>
      <c r="F3900" s="3">
        <v>0</v>
      </c>
      <c r="G3900" s="3" t="s">
        <v>269</v>
      </c>
      <c r="H3900" s="3">
        <v>0</v>
      </c>
      <c r="I3900" s="20"/>
      <c r="J3900" s="4"/>
      <c r="K3900" s="3"/>
      <c r="L3900" s="3"/>
      <c r="M3900" s="3"/>
      <c r="N3900" s="3"/>
    </row>
    <row r="3901" spans="2:14" ht="32.1" customHeight="1" x14ac:dyDescent="0.25">
      <c r="B3901" s="44" t="str">
        <f>_xlfn.CONCAT( VLOOKUP(tbGemLevels[[#This Row],[Name]],tbGems[],MATCH("Prefix",tbGems[#Headers],0),FALSE),".",tbGemLevels[[#This Row],[Level]]," ",tbGemLevels[[#This Row],[Name]])</f>
        <v>6.13.347.33 Split Arrow</v>
      </c>
      <c r="C3901" s="2" t="s">
        <v>804</v>
      </c>
      <c r="D3901" s="3">
        <v>33</v>
      </c>
      <c r="E3901" s="3">
        <v>93</v>
      </c>
      <c r="F3901" s="3">
        <v>0</v>
      </c>
      <c r="G3901" s="3" t="s">
        <v>269</v>
      </c>
      <c r="H3901" s="3">
        <v>0</v>
      </c>
      <c r="I3901" s="8"/>
      <c r="J3901" s="4"/>
      <c r="K3901" s="3"/>
      <c r="L3901" s="3"/>
      <c r="M3901" s="3"/>
      <c r="N3901" s="3"/>
    </row>
    <row r="3902" spans="2:14" ht="32.1" customHeight="1" x14ac:dyDescent="0.25">
      <c r="B3902" s="44" t="str">
        <f>_xlfn.CONCAT( VLOOKUP(tbGemLevels[[#This Row],[Name]],tbGems[],MATCH("Prefix",tbGems[#Headers],0),FALSE),".",tbGemLevels[[#This Row],[Level]]," ",tbGemLevels[[#This Row],[Name]])</f>
        <v>6.13.347.34 Split Arrow</v>
      </c>
      <c r="C3902" s="2" t="s">
        <v>804</v>
      </c>
      <c r="D3902" s="3">
        <v>34</v>
      </c>
      <c r="E3902" s="3">
        <v>94</v>
      </c>
      <c r="F3902" s="3">
        <v>0</v>
      </c>
      <c r="G3902" s="3" t="s">
        <v>269</v>
      </c>
      <c r="H3902" s="3">
        <v>0</v>
      </c>
      <c r="I3902" s="20"/>
      <c r="J3902" s="4"/>
      <c r="K3902" s="3"/>
      <c r="L3902" s="3"/>
      <c r="M3902" s="3"/>
      <c r="N3902" s="3"/>
    </row>
    <row r="3903" spans="2:14" ht="32.1" customHeight="1" x14ac:dyDescent="0.25">
      <c r="B3903" s="44" t="str">
        <f>_xlfn.CONCAT( VLOOKUP(tbGemLevels[[#This Row],[Name]],tbGems[],MATCH("Prefix",tbGems[#Headers],0),FALSE),".",tbGemLevels[[#This Row],[Level]]," ",tbGemLevels[[#This Row],[Name]])</f>
        <v>6.13.347.35 Split Arrow</v>
      </c>
      <c r="C3903" s="2" t="s">
        <v>804</v>
      </c>
      <c r="D3903" s="3">
        <v>35</v>
      </c>
      <c r="E3903" s="3">
        <v>95</v>
      </c>
      <c r="F3903" s="3">
        <v>0</v>
      </c>
      <c r="G3903" s="3" t="s">
        <v>269</v>
      </c>
      <c r="H3903" s="3">
        <v>0</v>
      </c>
      <c r="I3903" s="8"/>
      <c r="J3903" s="4"/>
      <c r="K3903" s="3"/>
      <c r="L3903" s="3"/>
      <c r="M3903" s="3"/>
      <c r="N3903" s="3"/>
    </row>
    <row r="3904" spans="2:14" ht="32.1" customHeight="1" x14ac:dyDescent="0.25">
      <c r="B3904" s="44" t="str">
        <f>_xlfn.CONCAT( VLOOKUP(tbGemLevels[[#This Row],[Name]],tbGems[],MATCH("Prefix",tbGems[#Headers],0),FALSE),".",tbGemLevels[[#This Row],[Level]]," ",tbGemLevels[[#This Row],[Name]])</f>
        <v>6.13.347.36 Split Arrow</v>
      </c>
      <c r="C3904" s="2" t="s">
        <v>804</v>
      </c>
      <c r="D3904" s="3">
        <v>36</v>
      </c>
      <c r="E3904" s="3">
        <v>96</v>
      </c>
      <c r="F3904" s="3">
        <v>0</v>
      </c>
      <c r="G3904" s="3" t="s">
        <v>269</v>
      </c>
      <c r="H3904" s="3">
        <v>0</v>
      </c>
      <c r="I3904" s="20"/>
      <c r="J3904" s="4"/>
      <c r="K3904" s="3"/>
      <c r="L3904" s="3"/>
      <c r="M3904" s="3"/>
      <c r="N3904" s="3"/>
    </row>
    <row r="3905" spans="2:14" ht="32.1" customHeight="1" x14ac:dyDescent="0.25">
      <c r="B3905" s="44" t="str">
        <f>_xlfn.CONCAT( VLOOKUP(tbGemLevels[[#This Row],[Name]],tbGems[],MATCH("Prefix",tbGems[#Headers],0),FALSE),".",tbGemLevels[[#This Row],[Level]]," ",tbGemLevels[[#This Row],[Name]])</f>
        <v>6.13.347.37 Split Arrow</v>
      </c>
      <c r="C3905" s="2" t="s">
        <v>804</v>
      </c>
      <c r="D3905" s="3">
        <v>37</v>
      </c>
      <c r="E3905" s="3">
        <v>97</v>
      </c>
      <c r="F3905" s="3">
        <v>0</v>
      </c>
      <c r="G3905" s="3" t="s">
        <v>269</v>
      </c>
      <c r="H3905" s="3">
        <v>0</v>
      </c>
      <c r="I3905" s="8"/>
      <c r="J3905" s="4"/>
      <c r="K3905" s="3"/>
      <c r="L3905" s="3"/>
      <c r="M3905" s="3"/>
      <c r="N3905" s="3"/>
    </row>
    <row r="3906" spans="2:14" ht="32.1" customHeight="1" x14ac:dyDescent="0.25">
      <c r="B3906" s="44" t="str">
        <f>_xlfn.CONCAT( VLOOKUP(tbGemLevels[[#This Row],[Name]],tbGems[],MATCH("Prefix",tbGems[#Headers],0),FALSE),".",tbGemLevels[[#This Row],[Level]]," ",tbGemLevels[[#This Row],[Name]])</f>
        <v>6.13.347.38 Split Arrow</v>
      </c>
      <c r="C3906" s="2" t="s">
        <v>804</v>
      </c>
      <c r="D3906" s="3">
        <v>38</v>
      </c>
      <c r="E3906" s="3">
        <v>98</v>
      </c>
      <c r="F3906" s="3">
        <v>0</v>
      </c>
      <c r="G3906" s="3" t="s">
        <v>269</v>
      </c>
      <c r="H3906" s="3">
        <v>0</v>
      </c>
      <c r="I3906" s="20"/>
      <c r="J3906" s="4"/>
      <c r="K3906" s="3"/>
      <c r="L3906" s="3"/>
      <c r="M3906" s="3"/>
      <c r="N3906" s="3"/>
    </row>
    <row r="3907" spans="2:14" ht="32.1" customHeight="1" x14ac:dyDescent="0.25">
      <c r="B3907" s="44" t="str">
        <f>_xlfn.CONCAT( VLOOKUP(tbGemLevels[[#This Row],[Name]],tbGems[],MATCH("Prefix",tbGems[#Headers],0),FALSE),".",tbGemLevels[[#This Row],[Level]]," ",tbGemLevels[[#This Row],[Name]])</f>
        <v>6.13.347.39 Split Arrow</v>
      </c>
      <c r="C3907" s="2" t="s">
        <v>804</v>
      </c>
      <c r="D3907" s="3">
        <v>39</v>
      </c>
      <c r="E3907" s="3">
        <v>99</v>
      </c>
      <c r="F3907" s="3">
        <v>0</v>
      </c>
      <c r="G3907" s="3" t="s">
        <v>269</v>
      </c>
      <c r="H3907" s="3">
        <v>0</v>
      </c>
      <c r="I3907" s="8"/>
      <c r="J3907" s="4"/>
      <c r="K3907" s="3"/>
      <c r="L3907" s="3"/>
      <c r="M3907" s="3"/>
      <c r="N3907" s="3"/>
    </row>
    <row r="3908" spans="2:14" ht="32.1" customHeight="1" x14ac:dyDescent="0.25">
      <c r="B3908" s="44" t="str">
        <f>_xlfn.CONCAT( VLOOKUP(tbGemLevels[[#This Row],[Name]],tbGems[],MATCH("Prefix",tbGems[#Headers],0),FALSE),".",tbGemLevels[[#This Row],[Level]]," ",tbGemLevels[[#This Row],[Name]])</f>
        <v>6.13.347.40 Split Arrow</v>
      </c>
      <c r="C3908" s="2" t="s">
        <v>804</v>
      </c>
      <c r="D3908" s="3">
        <v>40</v>
      </c>
      <c r="E3908" s="3">
        <v>100</v>
      </c>
      <c r="F3908" s="3">
        <v>0</v>
      </c>
      <c r="G3908" s="3" t="s">
        <v>269</v>
      </c>
      <c r="H3908" s="3">
        <v>0</v>
      </c>
      <c r="I3908" s="20"/>
      <c r="J3908" s="4"/>
      <c r="K3908" s="3"/>
      <c r="L3908" s="3"/>
      <c r="M3908" s="3"/>
      <c r="N3908" s="3"/>
    </row>
    <row r="3909" spans="2:14" ht="32.1" customHeight="1" x14ac:dyDescent="0.25">
      <c r="B3909" s="44" t="str">
        <f>_xlfn.CONCAT( VLOOKUP(tbGemLevels[[#This Row],[Name]],tbGems[],MATCH("Prefix",tbGems[#Headers],0),FALSE),".",tbGemLevels[[#This Row],[Level]]," ",tbGemLevels[[#This Row],[Name]])</f>
        <v>6.13.296.1 Precision</v>
      </c>
      <c r="C3909" s="2" t="s">
        <v>791</v>
      </c>
      <c r="D3909" s="3">
        <v>1</v>
      </c>
      <c r="E3909" s="3">
        <v>10</v>
      </c>
      <c r="F3909" s="3">
        <v>0</v>
      </c>
      <c r="G3909" s="3">
        <v>0</v>
      </c>
      <c r="H3909" s="3">
        <v>0</v>
      </c>
      <c r="J3909" s="4"/>
      <c r="K3909" s="3"/>
      <c r="L3909" s="3"/>
      <c r="M3909" s="3"/>
      <c r="N3909" s="3"/>
    </row>
    <row r="3910" spans="2:14" ht="32.1" customHeight="1" x14ac:dyDescent="0.25">
      <c r="B3910" s="44" t="str">
        <f>_xlfn.CONCAT( VLOOKUP(tbGemLevels[[#This Row],[Name]],tbGems[],MATCH("Prefix",tbGems[#Headers],0),FALSE),".",tbGemLevels[[#This Row],[Level]]," ",tbGemLevels[[#This Row],[Name]])</f>
        <v>6.13.296.2 Precision</v>
      </c>
      <c r="C3910" s="2" t="s">
        <v>791</v>
      </c>
      <c r="D3910" s="3">
        <v>2</v>
      </c>
      <c r="E3910" s="3">
        <v>13</v>
      </c>
      <c r="F3910" s="3">
        <v>0</v>
      </c>
      <c r="G3910" s="3">
        <v>0</v>
      </c>
      <c r="H3910" s="3">
        <v>0</v>
      </c>
      <c r="J3910" s="42"/>
      <c r="K3910" s="42"/>
      <c r="L3910" s="3"/>
      <c r="M3910" s="3"/>
      <c r="N3910" s="3"/>
    </row>
    <row r="3911" spans="2:14" ht="32.1" customHeight="1" x14ac:dyDescent="0.25">
      <c r="B3911" s="44" t="str">
        <f>_xlfn.CONCAT( VLOOKUP(tbGemLevels[[#This Row],[Name]],tbGems[],MATCH("Prefix",tbGems[#Headers],0),FALSE),".",tbGemLevels[[#This Row],[Level]]," ",tbGemLevels[[#This Row],[Name]])</f>
        <v>6.13.296.3 Precision</v>
      </c>
      <c r="C3911" s="2" t="s">
        <v>791</v>
      </c>
      <c r="D3911" s="3">
        <v>3</v>
      </c>
      <c r="E3911" s="3">
        <v>17</v>
      </c>
      <c r="F3911" s="3">
        <v>0</v>
      </c>
      <c r="G3911" s="3">
        <v>16</v>
      </c>
      <c r="H3911" s="3">
        <v>0</v>
      </c>
      <c r="J3911" s="42"/>
      <c r="K3911" s="42"/>
      <c r="L3911" s="3"/>
      <c r="M3911" s="3"/>
      <c r="N3911" s="3"/>
    </row>
    <row r="3912" spans="2:14" ht="32.1" customHeight="1" x14ac:dyDescent="0.25">
      <c r="B3912" s="44" t="str">
        <f>_xlfn.CONCAT( VLOOKUP(tbGemLevels[[#This Row],[Name]],tbGems[],MATCH("Prefix",tbGems[#Headers],0),FALSE),".",tbGemLevels[[#This Row],[Level]]," ",tbGemLevels[[#This Row],[Name]])</f>
        <v>6.13.296.4 Precision</v>
      </c>
      <c r="C3912" s="2" t="s">
        <v>791</v>
      </c>
      <c r="D3912" s="3">
        <v>4</v>
      </c>
      <c r="E3912" s="3">
        <v>21</v>
      </c>
      <c r="F3912" s="3">
        <v>0</v>
      </c>
      <c r="G3912" s="3">
        <v>22</v>
      </c>
      <c r="H3912" s="3">
        <v>0</v>
      </c>
      <c r="J3912" s="42"/>
      <c r="K3912" s="42"/>
      <c r="L3912" s="3"/>
      <c r="M3912" s="3"/>
      <c r="N3912" s="3"/>
    </row>
    <row r="3913" spans="2:14" ht="32.1" customHeight="1" x14ac:dyDescent="0.25">
      <c r="B3913" s="44" t="str">
        <f>_xlfn.CONCAT( VLOOKUP(tbGemLevels[[#This Row],[Name]],tbGems[],MATCH("Prefix",tbGems[#Headers],0),FALSE),".",tbGemLevels[[#This Row],[Level]]," ",tbGemLevels[[#This Row],[Name]])</f>
        <v>6.13.296.5 Precision</v>
      </c>
      <c r="C3913" s="2" t="s">
        <v>791</v>
      </c>
      <c r="D3913" s="3">
        <v>5</v>
      </c>
      <c r="E3913" s="3">
        <v>25</v>
      </c>
      <c r="F3913" s="3">
        <v>0</v>
      </c>
      <c r="G3913" s="3">
        <v>31</v>
      </c>
      <c r="H3913" s="3">
        <v>0</v>
      </c>
      <c r="J3913" s="42"/>
      <c r="K3913" s="42"/>
      <c r="L3913" s="3"/>
      <c r="M3913" s="3"/>
      <c r="N3913" s="3"/>
    </row>
    <row r="3914" spans="2:14" ht="32.1" customHeight="1" x14ac:dyDescent="0.25">
      <c r="B3914" s="44" t="str">
        <f>_xlfn.CONCAT( VLOOKUP(tbGemLevels[[#This Row],[Name]],tbGems[],MATCH("Prefix",tbGems[#Headers],0),FALSE),".",tbGemLevels[[#This Row],[Level]]," ",tbGemLevels[[#This Row],[Name]])</f>
        <v>6.13.296.6 Precision</v>
      </c>
      <c r="C3914" s="2" t="s">
        <v>791</v>
      </c>
      <c r="D3914" s="3">
        <v>6</v>
      </c>
      <c r="E3914" s="3">
        <v>29</v>
      </c>
      <c r="F3914" s="3">
        <v>0</v>
      </c>
      <c r="G3914" s="3">
        <v>41</v>
      </c>
      <c r="H3914" s="3">
        <v>0</v>
      </c>
      <c r="J3914" s="42"/>
      <c r="K3914" s="42"/>
      <c r="L3914" s="3"/>
      <c r="M3914" s="3"/>
      <c r="N3914" s="3"/>
    </row>
    <row r="3915" spans="2:14" ht="32.1" customHeight="1" x14ac:dyDescent="0.25">
      <c r="B3915" s="44" t="str">
        <f>_xlfn.CONCAT( VLOOKUP(tbGemLevels[[#This Row],[Name]],tbGems[],MATCH("Prefix",tbGems[#Headers],0),FALSE),".",tbGemLevels[[#This Row],[Level]]," ",tbGemLevels[[#This Row],[Name]])</f>
        <v>6.13.296.7 Precision</v>
      </c>
      <c r="C3915" s="2" t="s">
        <v>791</v>
      </c>
      <c r="D3915" s="3">
        <v>7</v>
      </c>
      <c r="E3915" s="3">
        <v>33</v>
      </c>
      <c r="F3915" s="3">
        <v>0</v>
      </c>
      <c r="G3915" s="3">
        <v>50</v>
      </c>
      <c r="H3915" s="3">
        <v>0</v>
      </c>
      <c r="J3915" s="42"/>
      <c r="K3915" s="42"/>
      <c r="L3915" s="3"/>
      <c r="M3915" s="3"/>
      <c r="N3915" s="3"/>
    </row>
    <row r="3916" spans="2:14" ht="32.1" customHeight="1" x14ac:dyDescent="0.25">
      <c r="B3916" s="44" t="str">
        <f>_xlfn.CONCAT( VLOOKUP(tbGemLevels[[#This Row],[Name]],tbGems[],MATCH("Prefix",tbGems[#Headers],0),FALSE),".",tbGemLevels[[#This Row],[Level]]," ",tbGemLevels[[#This Row],[Name]])</f>
        <v>6.13.296.8 Precision</v>
      </c>
      <c r="C3916" s="2" t="s">
        <v>791</v>
      </c>
      <c r="D3916" s="3">
        <v>8</v>
      </c>
      <c r="E3916" s="3">
        <v>36</v>
      </c>
      <c r="F3916" s="3">
        <v>0</v>
      </c>
      <c r="G3916" s="3">
        <v>58</v>
      </c>
      <c r="H3916" s="3">
        <v>0</v>
      </c>
      <c r="J3916" s="42"/>
      <c r="K3916" s="42"/>
      <c r="L3916" s="3"/>
      <c r="M3916" s="3"/>
      <c r="N3916" s="3"/>
    </row>
    <row r="3917" spans="2:14" ht="32.1" customHeight="1" x14ac:dyDescent="0.25">
      <c r="B3917" s="44" t="str">
        <f>_xlfn.CONCAT( VLOOKUP(tbGemLevels[[#This Row],[Name]],tbGems[],MATCH("Prefix",tbGems[#Headers],0),FALSE),".",tbGemLevels[[#This Row],[Level]]," ",tbGemLevels[[#This Row],[Name]])</f>
        <v>6.13.296.9 Precision</v>
      </c>
      <c r="C3917" s="2" t="s">
        <v>791</v>
      </c>
      <c r="D3917" s="3">
        <v>9</v>
      </c>
      <c r="E3917" s="3">
        <v>39</v>
      </c>
      <c r="F3917" s="3">
        <v>0</v>
      </c>
      <c r="G3917" s="3">
        <v>67</v>
      </c>
      <c r="H3917" s="3">
        <v>0</v>
      </c>
      <c r="J3917" s="42"/>
      <c r="K3917" s="42"/>
      <c r="L3917" s="3"/>
      <c r="M3917" s="3"/>
      <c r="N3917" s="3"/>
    </row>
    <row r="3918" spans="2:14" ht="32.1" customHeight="1" x14ac:dyDescent="0.25">
      <c r="B3918" s="44" t="str">
        <f>_xlfn.CONCAT( VLOOKUP(tbGemLevels[[#This Row],[Name]],tbGems[],MATCH("Prefix",tbGems[#Headers],0),FALSE),".",tbGemLevels[[#This Row],[Level]]," ",tbGemLevels[[#This Row],[Name]])</f>
        <v>6.13.296.10 Precision</v>
      </c>
      <c r="C3918" s="2" t="s">
        <v>791</v>
      </c>
      <c r="D3918" s="3">
        <v>10</v>
      </c>
      <c r="E3918" s="3">
        <v>42</v>
      </c>
      <c r="F3918" s="3">
        <v>0</v>
      </c>
      <c r="G3918" s="3">
        <v>75</v>
      </c>
      <c r="H3918" s="3">
        <v>0</v>
      </c>
      <c r="J3918" s="42"/>
      <c r="K3918" s="42"/>
      <c r="L3918" s="3"/>
      <c r="M3918" s="3"/>
      <c r="N3918" s="3"/>
    </row>
    <row r="3919" spans="2:14" ht="32.1" customHeight="1" x14ac:dyDescent="0.25">
      <c r="B3919" s="44" t="str">
        <f>_xlfn.CONCAT( VLOOKUP(tbGemLevels[[#This Row],[Name]],tbGems[],MATCH("Prefix",tbGems[#Headers],0),FALSE),".",tbGemLevels[[#This Row],[Level]]," ",tbGemLevels[[#This Row],[Name]])</f>
        <v>6.13.296.11 Precision</v>
      </c>
      <c r="C3919" s="2" t="s">
        <v>791</v>
      </c>
      <c r="D3919" s="3">
        <v>11</v>
      </c>
      <c r="E3919" s="3">
        <v>45</v>
      </c>
      <c r="F3919" s="3">
        <v>0</v>
      </c>
      <c r="G3919" s="3">
        <v>83</v>
      </c>
      <c r="H3919" s="3">
        <v>0</v>
      </c>
      <c r="J3919" s="42"/>
      <c r="K3919" s="42"/>
      <c r="L3919" s="3"/>
      <c r="M3919" s="3"/>
      <c r="N3919" s="3"/>
    </row>
    <row r="3920" spans="2:14" ht="32.1" customHeight="1" x14ac:dyDescent="0.25">
      <c r="B3920" s="44" t="str">
        <f>_xlfn.CONCAT( VLOOKUP(tbGemLevels[[#This Row],[Name]],tbGems[],MATCH("Prefix",tbGems[#Headers],0),FALSE),".",tbGemLevels[[#This Row],[Level]]," ",tbGemLevels[[#This Row],[Name]])</f>
        <v>6.13.296.12 Precision</v>
      </c>
      <c r="C3920" s="2" t="s">
        <v>791</v>
      </c>
      <c r="D3920" s="3">
        <v>12</v>
      </c>
      <c r="E3920" s="3">
        <v>48</v>
      </c>
      <c r="F3920" s="3">
        <v>0</v>
      </c>
      <c r="G3920" s="3">
        <v>92</v>
      </c>
      <c r="H3920" s="3">
        <v>0</v>
      </c>
      <c r="J3920" s="42"/>
      <c r="K3920" s="42"/>
      <c r="L3920" s="3"/>
      <c r="M3920" s="3"/>
      <c r="N3920" s="3"/>
    </row>
    <row r="3921" spans="2:14" ht="32.1" customHeight="1" x14ac:dyDescent="0.25">
      <c r="B3921" s="44" t="str">
        <f>_xlfn.CONCAT( VLOOKUP(tbGemLevels[[#This Row],[Name]],tbGems[],MATCH("Prefix",tbGems[#Headers],0),FALSE),".",tbGemLevels[[#This Row],[Level]]," ",tbGemLevels[[#This Row],[Name]])</f>
        <v>6.13.296.13 Precision</v>
      </c>
      <c r="C3921" s="2" t="s">
        <v>791</v>
      </c>
      <c r="D3921" s="3">
        <v>13</v>
      </c>
      <c r="E3921" s="3">
        <v>51</v>
      </c>
      <c r="F3921" s="3">
        <v>0</v>
      </c>
      <c r="G3921" s="3">
        <v>100</v>
      </c>
      <c r="H3921" s="3">
        <v>0</v>
      </c>
      <c r="J3921" s="42"/>
      <c r="K3921" s="42"/>
      <c r="L3921" s="3"/>
      <c r="M3921" s="3"/>
      <c r="N3921" s="3"/>
    </row>
    <row r="3922" spans="2:14" ht="32.1" customHeight="1" x14ac:dyDescent="0.25">
      <c r="B3922" s="44" t="str">
        <f>_xlfn.CONCAT( VLOOKUP(tbGemLevels[[#This Row],[Name]],tbGems[],MATCH("Prefix",tbGems[#Headers],0),FALSE),".",tbGemLevels[[#This Row],[Level]]," ",tbGemLevels[[#This Row],[Name]])</f>
        <v>6.13.296.14 Precision</v>
      </c>
      <c r="C3922" s="2" t="s">
        <v>791</v>
      </c>
      <c r="D3922" s="3">
        <v>14</v>
      </c>
      <c r="E3922" s="3">
        <v>54</v>
      </c>
      <c r="F3922" s="3">
        <v>0</v>
      </c>
      <c r="G3922" s="3">
        <v>109</v>
      </c>
      <c r="H3922" s="3">
        <v>0</v>
      </c>
      <c r="J3922" s="42"/>
      <c r="K3922" s="42"/>
      <c r="L3922" s="3"/>
      <c r="M3922" s="3"/>
      <c r="N3922" s="3"/>
    </row>
    <row r="3923" spans="2:14" ht="32.1" customHeight="1" x14ac:dyDescent="0.25">
      <c r="B3923" s="44" t="str">
        <f>_xlfn.CONCAT( VLOOKUP(tbGemLevels[[#This Row],[Name]],tbGems[],MATCH("Prefix",tbGems[#Headers],0),FALSE),".",tbGemLevels[[#This Row],[Level]]," ",tbGemLevels[[#This Row],[Name]])</f>
        <v>6.13.296.15 Precision</v>
      </c>
      <c r="C3923" s="2" t="s">
        <v>791</v>
      </c>
      <c r="D3923" s="3">
        <v>15</v>
      </c>
      <c r="E3923" s="3">
        <v>57</v>
      </c>
      <c r="F3923" s="3">
        <v>0</v>
      </c>
      <c r="G3923" s="3">
        <v>117</v>
      </c>
      <c r="H3923" s="3">
        <v>0</v>
      </c>
      <c r="J3923" s="42"/>
      <c r="K3923" s="42"/>
      <c r="L3923" s="3"/>
      <c r="M3923" s="3"/>
      <c r="N3923" s="3"/>
    </row>
    <row r="3924" spans="2:14" ht="32.1" customHeight="1" x14ac:dyDescent="0.25">
      <c r="B3924" s="44" t="str">
        <f>_xlfn.CONCAT( VLOOKUP(tbGemLevels[[#This Row],[Name]],tbGems[],MATCH("Prefix",tbGems[#Headers],0),FALSE),".",tbGemLevels[[#This Row],[Level]]," ",tbGemLevels[[#This Row],[Name]])</f>
        <v>6.13.296.16 Precision</v>
      </c>
      <c r="C3924" s="2" t="s">
        <v>791</v>
      </c>
      <c r="D3924" s="3">
        <v>16</v>
      </c>
      <c r="E3924" s="3">
        <v>60</v>
      </c>
      <c r="F3924" s="3">
        <v>0</v>
      </c>
      <c r="G3924" s="3">
        <v>125</v>
      </c>
      <c r="H3924" s="3">
        <v>0</v>
      </c>
      <c r="J3924" s="42"/>
      <c r="K3924" s="42"/>
      <c r="L3924" s="3"/>
      <c r="M3924" s="3"/>
      <c r="N3924" s="3"/>
    </row>
    <row r="3925" spans="2:14" ht="32.1" customHeight="1" x14ac:dyDescent="0.25">
      <c r="B3925" s="44" t="str">
        <f>_xlfn.CONCAT( VLOOKUP(tbGemLevels[[#This Row],[Name]],tbGems[],MATCH("Prefix",tbGems[#Headers],0),FALSE),".",tbGemLevels[[#This Row],[Level]]," ",tbGemLevels[[#This Row],[Name]])</f>
        <v>6.13.296.17 Precision</v>
      </c>
      <c r="C3925" s="2" t="s">
        <v>791</v>
      </c>
      <c r="D3925" s="3">
        <v>17</v>
      </c>
      <c r="E3925" s="3">
        <v>63</v>
      </c>
      <c r="F3925" s="3">
        <v>0</v>
      </c>
      <c r="G3925" s="3">
        <v>134</v>
      </c>
      <c r="H3925" s="3">
        <v>0</v>
      </c>
      <c r="J3925" s="42"/>
      <c r="K3925" s="42"/>
      <c r="L3925" s="3"/>
      <c r="M3925" s="3"/>
      <c r="N3925" s="3"/>
    </row>
    <row r="3926" spans="2:14" ht="32.1" customHeight="1" x14ac:dyDescent="0.25">
      <c r="B3926" s="44" t="str">
        <f>_xlfn.CONCAT( VLOOKUP(tbGemLevels[[#This Row],[Name]],tbGems[],MATCH("Prefix",tbGems[#Headers],0),FALSE),".",tbGemLevels[[#This Row],[Level]]," ",tbGemLevels[[#This Row],[Name]])</f>
        <v>6.13.296.18 Precision</v>
      </c>
      <c r="C3926" s="2" t="s">
        <v>791</v>
      </c>
      <c r="D3926" s="3">
        <v>18</v>
      </c>
      <c r="E3926" s="3">
        <v>66</v>
      </c>
      <c r="F3926" s="3">
        <v>0</v>
      </c>
      <c r="G3926" s="3">
        <v>142</v>
      </c>
      <c r="H3926" s="3">
        <v>0</v>
      </c>
      <c r="J3926" s="42"/>
      <c r="K3926" s="42"/>
      <c r="L3926" s="3"/>
      <c r="M3926" s="3"/>
      <c r="N3926" s="3"/>
    </row>
    <row r="3927" spans="2:14" ht="32.1" customHeight="1" x14ac:dyDescent="0.25">
      <c r="B3927" s="44" t="str">
        <f>_xlfn.CONCAT( VLOOKUP(tbGemLevels[[#This Row],[Name]],tbGems[],MATCH("Prefix",tbGems[#Headers],0),FALSE),".",tbGemLevels[[#This Row],[Level]]," ",tbGemLevels[[#This Row],[Name]])</f>
        <v>6.13.296.19 Precision</v>
      </c>
      <c r="C3927" s="2" t="s">
        <v>791</v>
      </c>
      <c r="D3927" s="3">
        <v>19</v>
      </c>
      <c r="E3927" s="3">
        <v>68</v>
      </c>
      <c r="F3927" s="3">
        <v>0</v>
      </c>
      <c r="G3927" s="3">
        <v>148</v>
      </c>
      <c r="H3927" s="3">
        <v>0</v>
      </c>
      <c r="J3927" s="42"/>
      <c r="K3927" s="42"/>
      <c r="L3927" s="3"/>
      <c r="M3927" s="3"/>
      <c r="N3927" s="3"/>
    </row>
    <row r="3928" spans="2:14" ht="32.1" customHeight="1" x14ac:dyDescent="0.25">
      <c r="B3928" s="44" t="str">
        <f>_xlfn.CONCAT( VLOOKUP(tbGemLevels[[#This Row],[Name]],tbGems[],MATCH("Prefix",tbGems[#Headers],0),FALSE),".",tbGemLevels[[#This Row],[Level]]," ",tbGemLevels[[#This Row],[Name]])</f>
        <v>6.13.296.20 Precision</v>
      </c>
      <c r="C3928" s="2" t="s">
        <v>791</v>
      </c>
      <c r="D3928" s="3">
        <v>20</v>
      </c>
      <c r="E3928" s="3">
        <v>70</v>
      </c>
      <c r="F3928" s="3">
        <v>0</v>
      </c>
      <c r="G3928" s="3">
        <v>155</v>
      </c>
      <c r="H3928" s="3">
        <v>0</v>
      </c>
      <c r="J3928" s="42"/>
      <c r="K3928" s="42"/>
      <c r="L3928" s="3"/>
      <c r="M3928" s="3"/>
      <c r="N3928" s="3"/>
    </row>
    <row r="3929" spans="2:14" ht="32.1" customHeight="1" x14ac:dyDescent="0.25">
      <c r="B3929" s="44" t="str">
        <f>_xlfn.CONCAT( VLOOKUP(tbGemLevels[[#This Row],[Name]],tbGems[],MATCH("Prefix",tbGems[#Headers],0),FALSE),".",tbGemLevels[[#This Row],[Level]]," ",tbGemLevels[[#This Row],[Name]])</f>
        <v>6.13.296.21 Precision</v>
      </c>
      <c r="C3929" s="2" t="s">
        <v>791</v>
      </c>
      <c r="D3929" s="3">
        <v>21</v>
      </c>
      <c r="E3929" s="3">
        <v>72</v>
      </c>
      <c r="F3929" s="3">
        <v>0</v>
      </c>
      <c r="G3929" s="3">
        <v>159</v>
      </c>
      <c r="H3929" s="3">
        <v>0</v>
      </c>
      <c r="J3929" s="4"/>
      <c r="K3929" s="3"/>
      <c r="L3929" s="3"/>
      <c r="M3929" s="3"/>
      <c r="N3929" s="3"/>
    </row>
    <row r="3930" spans="2:14" ht="32.1" customHeight="1" x14ac:dyDescent="0.25">
      <c r="B3930" s="44" t="str">
        <f>_xlfn.CONCAT( VLOOKUP(tbGemLevels[[#This Row],[Name]],tbGems[],MATCH("Prefix",tbGems[#Headers],0),FALSE),".",tbGemLevels[[#This Row],[Level]]," ",tbGemLevels[[#This Row],[Name]])</f>
        <v>6.13.296.22 Precision</v>
      </c>
      <c r="C3930" s="2" t="s">
        <v>791</v>
      </c>
      <c r="D3930" s="3">
        <v>22</v>
      </c>
      <c r="E3930" s="3">
        <v>74</v>
      </c>
      <c r="F3930" s="3">
        <v>0</v>
      </c>
      <c r="G3930" s="3" t="s">
        <v>269</v>
      </c>
      <c r="H3930" s="3">
        <v>0</v>
      </c>
      <c r="J3930" s="4"/>
      <c r="K3930" s="3"/>
      <c r="L3930" s="3"/>
      <c r="M3930" s="3"/>
      <c r="N3930" s="3"/>
    </row>
    <row r="3931" spans="2:14" ht="32.1" customHeight="1" x14ac:dyDescent="0.25">
      <c r="B3931" s="44" t="str">
        <f>_xlfn.CONCAT( VLOOKUP(tbGemLevels[[#This Row],[Name]],tbGems[],MATCH("Prefix",tbGems[#Headers],0),FALSE),".",tbGemLevels[[#This Row],[Level]]," ",tbGemLevels[[#This Row],[Name]])</f>
        <v>6.13.296.23 Precision</v>
      </c>
      <c r="C3931" s="2" t="s">
        <v>791</v>
      </c>
      <c r="D3931" s="3">
        <v>23</v>
      </c>
      <c r="E3931" s="3">
        <v>76</v>
      </c>
      <c r="F3931" s="3">
        <v>0</v>
      </c>
      <c r="G3931" s="3" t="s">
        <v>269</v>
      </c>
      <c r="H3931" s="3">
        <v>0</v>
      </c>
      <c r="J3931" s="4"/>
      <c r="K3931" s="3"/>
      <c r="L3931" s="3"/>
      <c r="M3931" s="3"/>
      <c r="N3931" s="3"/>
    </row>
    <row r="3932" spans="2:14" ht="32.1" customHeight="1" x14ac:dyDescent="0.25">
      <c r="B3932" s="44" t="str">
        <f>_xlfn.CONCAT( VLOOKUP(tbGemLevels[[#This Row],[Name]],tbGems[],MATCH("Prefix",tbGems[#Headers],0),FALSE),".",tbGemLevels[[#This Row],[Level]]," ",tbGemLevels[[#This Row],[Name]])</f>
        <v>6.13.296.24 Precision</v>
      </c>
      <c r="C3932" s="2" t="s">
        <v>791</v>
      </c>
      <c r="D3932" s="3">
        <v>24</v>
      </c>
      <c r="E3932" s="3">
        <v>78</v>
      </c>
      <c r="F3932" s="3">
        <v>0</v>
      </c>
      <c r="G3932" s="3" t="s">
        <v>269</v>
      </c>
      <c r="H3932" s="3">
        <v>0</v>
      </c>
      <c r="J3932" s="4"/>
      <c r="K3932" s="3"/>
      <c r="L3932" s="3"/>
      <c r="M3932" s="3"/>
      <c r="N3932" s="3"/>
    </row>
    <row r="3933" spans="2:14" ht="32.1" customHeight="1" x14ac:dyDescent="0.25">
      <c r="B3933" s="44" t="str">
        <f>_xlfn.CONCAT( VLOOKUP(tbGemLevels[[#This Row],[Name]],tbGems[],MATCH("Prefix",tbGems[#Headers],0),FALSE),".",tbGemLevels[[#This Row],[Level]]," ",tbGemLevels[[#This Row],[Name]])</f>
        <v>6.13.296.25 Precision</v>
      </c>
      <c r="C3933" s="2" t="s">
        <v>791</v>
      </c>
      <c r="D3933" s="3">
        <v>25</v>
      </c>
      <c r="E3933" s="3">
        <v>80</v>
      </c>
      <c r="F3933" s="3">
        <v>0</v>
      </c>
      <c r="G3933" s="3" t="s">
        <v>269</v>
      </c>
      <c r="H3933" s="3">
        <v>0</v>
      </c>
      <c r="J3933" s="4"/>
      <c r="K3933" s="3"/>
      <c r="L3933" s="3"/>
      <c r="M3933" s="3"/>
      <c r="N3933" s="3"/>
    </row>
    <row r="3934" spans="2:14" ht="32.1" customHeight="1" x14ac:dyDescent="0.25">
      <c r="B3934" s="44" t="str">
        <f>_xlfn.CONCAT( VLOOKUP(tbGemLevels[[#This Row],[Name]],tbGems[],MATCH("Prefix",tbGems[#Headers],0),FALSE),".",tbGemLevels[[#This Row],[Level]]," ",tbGemLevels[[#This Row],[Name]])</f>
        <v>6.13.296.26 Precision</v>
      </c>
      <c r="C3934" s="2" t="s">
        <v>791</v>
      </c>
      <c r="D3934" s="3">
        <v>26</v>
      </c>
      <c r="E3934" s="3">
        <v>82</v>
      </c>
      <c r="F3934" s="3">
        <v>0</v>
      </c>
      <c r="G3934" s="3" t="s">
        <v>269</v>
      </c>
      <c r="H3934" s="3">
        <v>0</v>
      </c>
      <c r="J3934" s="4"/>
      <c r="K3934" s="3"/>
      <c r="L3934" s="3"/>
      <c r="M3934" s="3"/>
      <c r="N3934" s="3"/>
    </row>
    <row r="3935" spans="2:14" ht="32.1" customHeight="1" x14ac:dyDescent="0.25">
      <c r="B3935" s="44" t="str">
        <f>_xlfn.CONCAT( VLOOKUP(tbGemLevels[[#This Row],[Name]],tbGems[],MATCH("Prefix",tbGems[#Headers],0),FALSE),".",tbGemLevels[[#This Row],[Level]]," ",tbGemLevels[[#This Row],[Name]])</f>
        <v>6.13.296.27 Precision</v>
      </c>
      <c r="C3935" s="2" t="s">
        <v>791</v>
      </c>
      <c r="D3935" s="3">
        <v>27</v>
      </c>
      <c r="E3935" s="3">
        <v>84</v>
      </c>
      <c r="F3935" s="3">
        <v>0</v>
      </c>
      <c r="G3935" s="3" t="s">
        <v>269</v>
      </c>
      <c r="H3935" s="3">
        <v>0</v>
      </c>
      <c r="J3935" s="4"/>
      <c r="K3935" s="3"/>
      <c r="L3935" s="3"/>
      <c r="M3935" s="3"/>
      <c r="N3935" s="3"/>
    </row>
    <row r="3936" spans="2:14" ht="32.1" customHeight="1" x14ac:dyDescent="0.25">
      <c r="B3936" s="44" t="str">
        <f>_xlfn.CONCAT( VLOOKUP(tbGemLevels[[#This Row],[Name]],tbGems[],MATCH("Prefix",tbGems[#Headers],0),FALSE),".",tbGemLevels[[#This Row],[Level]]," ",tbGemLevels[[#This Row],[Name]])</f>
        <v>6.13.296.28 Precision</v>
      </c>
      <c r="C3936" s="2" t="s">
        <v>791</v>
      </c>
      <c r="D3936" s="3">
        <v>28</v>
      </c>
      <c r="E3936" s="3">
        <v>86</v>
      </c>
      <c r="F3936" s="3">
        <v>0</v>
      </c>
      <c r="G3936" s="3" t="s">
        <v>269</v>
      </c>
      <c r="H3936" s="3">
        <v>0</v>
      </c>
      <c r="J3936" s="4"/>
      <c r="K3936" s="3"/>
      <c r="L3936" s="3"/>
      <c r="M3936" s="3"/>
      <c r="N3936" s="3"/>
    </row>
    <row r="3937" spans="2:14" ht="32.1" customHeight="1" x14ac:dyDescent="0.25">
      <c r="B3937" s="44" t="str">
        <f>_xlfn.CONCAT( VLOOKUP(tbGemLevels[[#This Row],[Name]],tbGems[],MATCH("Prefix",tbGems[#Headers],0),FALSE),".",tbGemLevels[[#This Row],[Level]]," ",tbGemLevels[[#This Row],[Name]])</f>
        <v>6.13.296.29 Precision</v>
      </c>
      <c r="C3937" s="2" t="s">
        <v>791</v>
      </c>
      <c r="D3937" s="3">
        <v>29</v>
      </c>
      <c r="E3937" s="3">
        <v>88</v>
      </c>
      <c r="F3937" s="3">
        <v>0</v>
      </c>
      <c r="G3937" s="3" t="s">
        <v>269</v>
      </c>
      <c r="H3937" s="3">
        <v>0</v>
      </c>
      <c r="J3937" s="4"/>
      <c r="K3937" s="3"/>
      <c r="L3937" s="3"/>
      <c r="M3937" s="3"/>
      <c r="N3937" s="3"/>
    </row>
    <row r="3938" spans="2:14" ht="32.1" customHeight="1" x14ac:dyDescent="0.25">
      <c r="B3938" s="44" t="str">
        <f>_xlfn.CONCAT( VLOOKUP(tbGemLevels[[#This Row],[Name]],tbGems[],MATCH("Prefix",tbGems[#Headers],0),FALSE),".",tbGemLevels[[#This Row],[Level]]," ",tbGemLevels[[#This Row],[Name]])</f>
        <v>6.13.296.30 Precision</v>
      </c>
      <c r="C3938" s="2" t="s">
        <v>791</v>
      </c>
      <c r="D3938" s="3">
        <v>30</v>
      </c>
      <c r="E3938" s="3">
        <v>90</v>
      </c>
      <c r="F3938" s="3">
        <v>0</v>
      </c>
      <c r="G3938" s="3" t="s">
        <v>269</v>
      </c>
      <c r="H3938" s="3">
        <v>0</v>
      </c>
      <c r="J3938" s="4"/>
      <c r="K3938" s="3"/>
      <c r="L3938" s="3"/>
      <c r="M3938" s="3"/>
      <c r="N3938" s="3"/>
    </row>
    <row r="3939" spans="2:14" ht="32.1" customHeight="1" x14ac:dyDescent="0.25">
      <c r="B3939" s="44" t="str">
        <f>_xlfn.CONCAT( VLOOKUP(tbGemLevels[[#This Row],[Name]],tbGems[],MATCH("Prefix",tbGems[#Headers],0),FALSE),".",tbGemLevels[[#This Row],[Level]]," ",tbGemLevels[[#This Row],[Name]])</f>
        <v>6.13.296.31 Precision</v>
      </c>
      <c r="C3939" s="2" t="s">
        <v>791</v>
      </c>
      <c r="D3939" s="3">
        <v>31</v>
      </c>
      <c r="E3939" s="3">
        <v>91</v>
      </c>
      <c r="F3939" s="3">
        <v>0</v>
      </c>
      <c r="G3939" s="3" t="s">
        <v>269</v>
      </c>
      <c r="H3939" s="3">
        <v>0</v>
      </c>
      <c r="J3939" s="4"/>
      <c r="K3939" s="3"/>
      <c r="L3939" s="3"/>
      <c r="M3939" s="3"/>
      <c r="N3939" s="3"/>
    </row>
    <row r="3940" spans="2:14" ht="32.1" customHeight="1" x14ac:dyDescent="0.25">
      <c r="B3940" s="44" t="str">
        <f>_xlfn.CONCAT( VLOOKUP(tbGemLevels[[#This Row],[Name]],tbGems[],MATCH("Prefix",tbGems[#Headers],0),FALSE),".",tbGemLevels[[#This Row],[Level]]," ",tbGemLevels[[#This Row],[Name]])</f>
        <v>6.13.296.32 Precision</v>
      </c>
      <c r="C3940" s="2" t="s">
        <v>791</v>
      </c>
      <c r="D3940" s="3">
        <v>32</v>
      </c>
      <c r="E3940" s="3">
        <v>92</v>
      </c>
      <c r="F3940" s="3">
        <v>0</v>
      </c>
      <c r="G3940" s="3" t="s">
        <v>269</v>
      </c>
      <c r="H3940" s="3">
        <v>0</v>
      </c>
      <c r="J3940" s="4"/>
      <c r="K3940" s="3"/>
      <c r="L3940" s="3"/>
      <c r="M3940" s="3"/>
      <c r="N3940" s="3"/>
    </row>
    <row r="3941" spans="2:14" ht="32.1" customHeight="1" x14ac:dyDescent="0.25">
      <c r="B3941" s="44" t="str">
        <f>_xlfn.CONCAT( VLOOKUP(tbGemLevels[[#This Row],[Name]],tbGems[],MATCH("Prefix",tbGems[#Headers],0),FALSE),".",tbGemLevels[[#This Row],[Level]]," ",tbGemLevels[[#This Row],[Name]])</f>
        <v>6.13.296.33 Precision</v>
      </c>
      <c r="C3941" s="2" t="s">
        <v>791</v>
      </c>
      <c r="D3941" s="3">
        <v>33</v>
      </c>
      <c r="E3941" s="3">
        <v>93</v>
      </c>
      <c r="F3941" s="3">
        <v>0</v>
      </c>
      <c r="G3941" s="3" t="s">
        <v>269</v>
      </c>
      <c r="H3941" s="3">
        <v>0</v>
      </c>
      <c r="J3941" s="4"/>
      <c r="K3941" s="3"/>
      <c r="L3941" s="3"/>
      <c r="M3941" s="3"/>
      <c r="N3941" s="3"/>
    </row>
    <row r="3942" spans="2:14" ht="32.1" customHeight="1" x14ac:dyDescent="0.25">
      <c r="B3942" s="44" t="str">
        <f>_xlfn.CONCAT( VLOOKUP(tbGemLevels[[#This Row],[Name]],tbGems[],MATCH("Prefix",tbGems[#Headers],0),FALSE),".",tbGemLevels[[#This Row],[Level]]," ",tbGemLevels[[#This Row],[Name]])</f>
        <v>6.13.296.34 Precision</v>
      </c>
      <c r="C3942" s="2" t="s">
        <v>791</v>
      </c>
      <c r="D3942" s="3">
        <v>34</v>
      </c>
      <c r="E3942" s="3">
        <v>94</v>
      </c>
      <c r="F3942" s="3">
        <v>0</v>
      </c>
      <c r="G3942" s="3" t="s">
        <v>269</v>
      </c>
      <c r="H3942" s="3">
        <v>0</v>
      </c>
      <c r="J3942" s="4"/>
      <c r="K3942" s="3"/>
      <c r="L3942" s="3"/>
      <c r="M3942" s="3"/>
      <c r="N3942" s="3"/>
    </row>
    <row r="3943" spans="2:14" ht="32.1" customHeight="1" x14ac:dyDescent="0.25">
      <c r="B3943" s="44" t="str">
        <f>_xlfn.CONCAT( VLOOKUP(tbGemLevels[[#This Row],[Name]],tbGems[],MATCH("Prefix",tbGems[#Headers],0),FALSE),".",tbGemLevels[[#This Row],[Level]]," ",tbGemLevels[[#This Row],[Name]])</f>
        <v>6.13.296.35 Precision</v>
      </c>
      <c r="C3943" s="2" t="s">
        <v>791</v>
      </c>
      <c r="D3943" s="3">
        <v>35</v>
      </c>
      <c r="E3943" s="3">
        <v>95</v>
      </c>
      <c r="F3943" s="3">
        <v>0</v>
      </c>
      <c r="G3943" s="3" t="s">
        <v>269</v>
      </c>
      <c r="H3943" s="3">
        <v>0</v>
      </c>
      <c r="J3943" s="4"/>
      <c r="K3943" s="3"/>
      <c r="L3943" s="3"/>
      <c r="M3943" s="3"/>
      <c r="N3943" s="3"/>
    </row>
    <row r="3944" spans="2:14" ht="32.1" customHeight="1" x14ac:dyDescent="0.25">
      <c r="B3944" s="44" t="str">
        <f>_xlfn.CONCAT( VLOOKUP(tbGemLevels[[#This Row],[Name]],tbGems[],MATCH("Prefix",tbGems[#Headers],0),FALSE),".",tbGemLevels[[#This Row],[Level]]," ",tbGemLevels[[#This Row],[Name]])</f>
        <v>6.13.296.36 Precision</v>
      </c>
      <c r="C3944" s="2" t="s">
        <v>791</v>
      </c>
      <c r="D3944" s="3">
        <v>36</v>
      </c>
      <c r="E3944" s="3">
        <v>96</v>
      </c>
      <c r="F3944" s="3">
        <v>0</v>
      </c>
      <c r="G3944" s="3" t="s">
        <v>269</v>
      </c>
      <c r="H3944" s="3">
        <v>0</v>
      </c>
      <c r="J3944" s="4"/>
      <c r="K3944" s="3"/>
      <c r="L3944" s="3"/>
      <c r="M3944" s="3"/>
      <c r="N3944" s="3"/>
    </row>
    <row r="3945" spans="2:14" ht="32.1" customHeight="1" x14ac:dyDescent="0.25">
      <c r="B3945" s="44" t="str">
        <f>_xlfn.CONCAT( VLOOKUP(tbGemLevels[[#This Row],[Name]],tbGems[],MATCH("Prefix",tbGems[#Headers],0),FALSE),".",tbGemLevels[[#This Row],[Level]]," ",tbGemLevels[[#This Row],[Name]])</f>
        <v>6.13.296.37 Precision</v>
      </c>
      <c r="C3945" s="2" t="s">
        <v>791</v>
      </c>
      <c r="D3945" s="3">
        <v>37</v>
      </c>
      <c r="E3945" s="3">
        <v>97</v>
      </c>
      <c r="F3945" s="3">
        <v>0</v>
      </c>
      <c r="G3945" s="3" t="s">
        <v>269</v>
      </c>
      <c r="H3945" s="3">
        <v>0</v>
      </c>
      <c r="J3945" s="4"/>
      <c r="K3945" s="3"/>
      <c r="L3945" s="3"/>
      <c r="M3945" s="3"/>
      <c r="N3945" s="3"/>
    </row>
    <row r="3946" spans="2:14" ht="32.1" customHeight="1" x14ac:dyDescent="0.25">
      <c r="B3946" s="44" t="str">
        <f>_xlfn.CONCAT( VLOOKUP(tbGemLevels[[#This Row],[Name]],tbGems[],MATCH("Prefix",tbGems[#Headers],0),FALSE),".",tbGemLevels[[#This Row],[Level]]," ",tbGemLevels[[#This Row],[Name]])</f>
        <v>6.13.296.38 Precision</v>
      </c>
      <c r="C3946" s="2" t="s">
        <v>791</v>
      </c>
      <c r="D3946" s="3">
        <v>38</v>
      </c>
      <c r="E3946" s="3">
        <v>98</v>
      </c>
      <c r="F3946" s="3">
        <v>0</v>
      </c>
      <c r="G3946" s="3" t="s">
        <v>269</v>
      </c>
      <c r="H3946" s="3">
        <v>0</v>
      </c>
      <c r="J3946" s="4"/>
      <c r="K3946" s="3"/>
      <c r="L3946" s="3"/>
      <c r="M3946" s="3"/>
      <c r="N3946" s="3"/>
    </row>
    <row r="3947" spans="2:14" ht="32.1" customHeight="1" x14ac:dyDescent="0.25">
      <c r="B3947" s="44" t="str">
        <f>_xlfn.CONCAT( VLOOKUP(tbGemLevels[[#This Row],[Name]],tbGems[],MATCH("Prefix",tbGems[#Headers],0),FALSE),".",tbGemLevels[[#This Row],[Level]]," ",tbGemLevels[[#This Row],[Name]])</f>
        <v>6.13.296.39 Precision</v>
      </c>
      <c r="C3947" s="2" t="s">
        <v>791</v>
      </c>
      <c r="D3947" s="3">
        <v>39</v>
      </c>
      <c r="E3947" s="3">
        <v>99</v>
      </c>
      <c r="F3947" s="3">
        <v>0</v>
      </c>
      <c r="G3947" s="3" t="s">
        <v>269</v>
      </c>
      <c r="H3947" s="3">
        <v>0</v>
      </c>
      <c r="J3947" s="4"/>
      <c r="K3947" s="3"/>
      <c r="L3947" s="3"/>
      <c r="M3947" s="3"/>
      <c r="N3947" s="3"/>
    </row>
    <row r="3948" spans="2:14" ht="32.1" customHeight="1" x14ac:dyDescent="0.25">
      <c r="B3948" s="44" t="str">
        <f>_xlfn.CONCAT( VLOOKUP(tbGemLevels[[#This Row],[Name]],tbGems[],MATCH("Prefix",tbGems[#Headers],0),FALSE),".",tbGemLevels[[#This Row],[Level]]," ",tbGemLevels[[#This Row],[Name]])</f>
        <v>6.13.296.40 Precision</v>
      </c>
      <c r="C3948" s="2" t="s">
        <v>791</v>
      </c>
      <c r="D3948" s="3">
        <v>40</v>
      </c>
      <c r="E3948" s="3">
        <v>100</v>
      </c>
      <c r="F3948" s="3">
        <v>0</v>
      </c>
      <c r="G3948" s="3" t="s">
        <v>269</v>
      </c>
      <c r="H3948" s="3">
        <v>0</v>
      </c>
      <c r="J3948" s="4"/>
      <c r="K3948" s="3"/>
      <c r="L3948" s="3"/>
      <c r="M3948" s="3"/>
      <c r="N3948" s="3"/>
    </row>
    <row r="3949" spans="2:14" ht="32.1" customHeight="1" x14ac:dyDescent="0.25">
      <c r="B3949" s="44" t="str">
        <f>_xlfn.CONCAT( VLOOKUP(tbGemLevels[[#This Row],[Name]],tbGems[],MATCH("Prefix",tbGems[#Headers],0),FALSE),".",tbGemLevels[[#This Row],[Level]]," ",tbGemLevels[[#This Row],[Name]])</f>
        <v>6.14.75.1 Blight</v>
      </c>
      <c r="C3949" s="2" t="s">
        <v>875</v>
      </c>
      <c r="D3949" s="3">
        <v>1</v>
      </c>
      <c r="E3949" s="3">
        <v>1</v>
      </c>
      <c r="F3949" s="3">
        <v>0</v>
      </c>
      <c r="G3949" s="3">
        <v>0</v>
      </c>
      <c r="H3949" s="3">
        <v>0</v>
      </c>
      <c r="J3949" s="4"/>
      <c r="K3949" s="3"/>
      <c r="L3949" s="3"/>
      <c r="M3949" s="3"/>
      <c r="N3949" s="3"/>
    </row>
    <row r="3950" spans="2:14" ht="32.1" customHeight="1" x14ac:dyDescent="0.25">
      <c r="B3950" s="44" t="str">
        <f>_xlfn.CONCAT( VLOOKUP(tbGemLevels[[#This Row],[Name]],tbGems[],MATCH("Prefix",tbGems[#Headers],0),FALSE),".",tbGemLevels[[#This Row],[Level]]," ",tbGemLevels[[#This Row],[Name]])</f>
        <v>6.14.75.2 Blight</v>
      </c>
      <c r="C3950" s="2" t="s">
        <v>875</v>
      </c>
      <c r="D3950" s="3">
        <v>2</v>
      </c>
      <c r="E3950" s="3">
        <v>2</v>
      </c>
      <c r="F3950" s="3">
        <v>0</v>
      </c>
      <c r="G3950" s="3">
        <v>0</v>
      </c>
      <c r="H3950" s="3">
        <v>0</v>
      </c>
      <c r="J3950" s="4"/>
      <c r="K3950" s="3"/>
      <c r="L3950" s="3"/>
      <c r="M3950" s="3"/>
      <c r="N3950" s="3"/>
    </row>
    <row r="3951" spans="2:14" ht="32.1" customHeight="1" x14ac:dyDescent="0.25">
      <c r="B3951" s="44" t="str">
        <f>_xlfn.CONCAT( VLOOKUP(tbGemLevels[[#This Row],[Name]],tbGems[],MATCH("Prefix",tbGems[#Headers],0),FALSE),".",tbGemLevels[[#This Row],[Level]]," ",tbGemLevels[[#This Row],[Name]])</f>
        <v>6.14.75.3 Blight</v>
      </c>
      <c r="C3951" s="2" t="s">
        <v>875</v>
      </c>
      <c r="D3951" s="3">
        <v>3</v>
      </c>
      <c r="E3951" s="3">
        <v>4</v>
      </c>
      <c r="F3951" s="3">
        <v>0</v>
      </c>
      <c r="G3951" s="3">
        <v>0</v>
      </c>
      <c r="H3951" s="3">
        <v>16</v>
      </c>
      <c r="J3951" s="4"/>
      <c r="K3951" s="3"/>
      <c r="L3951" s="3"/>
      <c r="M3951" s="3"/>
      <c r="N3951" s="3"/>
    </row>
    <row r="3952" spans="2:14" ht="32.1" customHeight="1" x14ac:dyDescent="0.25">
      <c r="B3952" s="44" t="str">
        <f>_xlfn.CONCAT( VLOOKUP(tbGemLevels[[#This Row],[Name]],tbGems[],MATCH("Prefix",tbGems[#Headers],0),FALSE),".",tbGemLevels[[#This Row],[Level]]," ",tbGemLevels[[#This Row],[Name]])</f>
        <v>6.14.75.4 Blight</v>
      </c>
      <c r="C3952" s="2" t="s">
        <v>875</v>
      </c>
      <c r="D3952" s="3">
        <v>4</v>
      </c>
      <c r="E3952" s="3">
        <v>7</v>
      </c>
      <c r="F3952" s="3">
        <v>0</v>
      </c>
      <c r="G3952" s="3">
        <v>0</v>
      </c>
      <c r="H3952" s="3">
        <v>22</v>
      </c>
      <c r="J3952" s="42"/>
      <c r="K3952" s="42"/>
      <c r="L3952" s="3"/>
      <c r="M3952" s="3"/>
      <c r="N3952" s="3"/>
    </row>
    <row r="3953" spans="2:14" ht="32.1" customHeight="1" x14ac:dyDescent="0.25">
      <c r="B3953" s="44" t="str">
        <f>_xlfn.CONCAT( VLOOKUP(tbGemLevels[[#This Row],[Name]],tbGems[],MATCH("Prefix",tbGems[#Headers],0),FALSE),".",tbGemLevels[[#This Row],[Level]]," ",tbGemLevels[[#This Row],[Name]])</f>
        <v>6.14.75.5 Blight</v>
      </c>
      <c r="C3953" s="2" t="s">
        <v>875</v>
      </c>
      <c r="D3953" s="3">
        <v>5</v>
      </c>
      <c r="E3953" s="3">
        <v>11</v>
      </c>
      <c r="F3953" s="3">
        <v>0</v>
      </c>
      <c r="G3953" s="3">
        <v>0</v>
      </c>
      <c r="H3953" s="3">
        <v>31</v>
      </c>
      <c r="J3953" s="42"/>
      <c r="K3953" s="42"/>
      <c r="L3953" s="3"/>
      <c r="M3953" s="3"/>
      <c r="N3953" s="3"/>
    </row>
    <row r="3954" spans="2:14" ht="32.1" customHeight="1" x14ac:dyDescent="0.25">
      <c r="B3954" s="44" t="str">
        <f>_xlfn.CONCAT( VLOOKUP(tbGemLevels[[#This Row],[Name]],tbGems[],MATCH("Prefix",tbGems[#Headers],0),FALSE),".",tbGemLevels[[#This Row],[Level]]," ",tbGemLevels[[#This Row],[Name]])</f>
        <v>6.14.75.6 Blight</v>
      </c>
      <c r="C3954" s="2" t="s">
        <v>875</v>
      </c>
      <c r="D3954" s="3">
        <v>6</v>
      </c>
      <c r="E3954" s="3">
        <v>16</v>
      </c>
      <c r="F3954" s="3">
        <v>0</v>
      </c>
      <c r="G3954" s="3">
        <v>0</v>
      </c>
      <c r="H3954" s="3">
        <v>41</v>
      </c>
      <c r="J3954" s="42"/>
      <c r="K3954" s="42"/>
      <c r="L3954" s="3"/>
      <c r="M3954" s="3"/>
      <c r="N3954" s="3"/>
    </row>
    <row r="3955" spans="2:14" ht="32.1" customHeight="1" x14ac:dyDescent="0.25">
      <c r="B3955" s="44" t="str">
        <f>_xlfn.CONCAT( VLOOKUP(tbGemLevels[[#This Row],[Name]],tbGems[],MATCH("Prefix",tbGems[#Headers],0),FALSE),".",tbGemLevels[[#This Row],[Level]]," ",tbGemLevels[[#This Row],[Name]])</f>
        <v>6.14.75.7 Blight</v>
      </c>
      <c r="C3955" s="2" t="s">
        <v>875</v>
      </c>
      <c r="D3955" s="3">
        <v>7</v>
      </c>
      <c r="E3955" s="3">
        <v>20</v>
      </c>
      <c r="F3955" s="3">
        <v>0</v>
      </c>
      <c r="G3955" s="3">
        <v>0</v>
      </c>
      <c r="H3955" s="3">
        <v>50</v>
      </c>
      <c r="J3955" s="42"/>
      <c r="K3955" s="42"/>
      <c r="L3955" s="3"/>
      <c r="M3955" s="3"/>
      <c r="N3955" s="3"/>
    </row>
    <row r="3956" spans="2:14" ht="32.1" customHeight="1" x14ac:dyDescent="0.25">
      <c r="B3956" s="44" t="str">
        <f>_xlfn.CONCAT( VLOOKUP(tbGemLevels[[#This Row],[Name]],tbGems[],MATCH("Prefix",tbGems[#Headers],0),FALSE),".",tbGemLevels[[#This Row],[Level]]," ",tbGemLevels[[#This Row],[Name]])</f>
        <v>6.14.75.8 Blight</v>
      </c>
      <c r="C3956" s="2" t="s">
        <v>875</v>
      </c>
      <c r="D3956" s="3">
        <v>8</v>
      </c>
      <c r="E3956" s="3">
        <v>24</v>
      </c>
      <c r="F3956" s="3">
        <v>0</v>
      </c>
      <c r="G3956" s="3">
        <v>0</v>
      </c>
      <c r="H3956" s="3">
        <v>58</v>
      </c>
      <c r="J3956" s="42"/>
      <c r="K3956" s="42"/>
      <c r="L3956" s="3"/>
      <c r="M3956" s="3"/>
      <c r="N3956" s="3"/>
    </row>
    <row r="3957" spans="2:14" ht="32.1" customHeight="1" x14ac:dyDescent="0.25">
      <c r="B3957" s="44" t="str">
        <f>_xlfn.CONCAT( VLOOKUP(tbGemLevels[[#This Row],[Name]],tbGems[],MATCH("Prefix",tbGems[#Headers],0),FALSE),".",tbGemLevels[[#This Row],[Level]]," ",tbGemLevels[[#This Row],[Name]])</f>
        <v>6.14.75.9 Blight</v>
      </c>
      <c r="C3957" s="2" t="s">
        <v>875</v>
      </c>
      <c r="D3957" s="3">
        <v>9</v>
      </c>
      <c r="E3957" s="3">
        <v>28</v>
      </c>
      <c r="F3957" s="3">
        <v>0</v>
      </c>
      <c r="G3957" s="3">
        <v>0</v>
      </c>
      <c r="H3957" s="3">
        <v>67</v>
      </c>
      <c r="J3957" s="42"/>
      <c r="K3957" s="42"/>
      <c r="L3957" s="3"/>
      <c r="M3957" s="3"/>
      <c r="N3957" s="3"/>
    </row>
    <row r="3958" spans="2:14" ht="32.1" customHeight="1" x14ac:dyDescent="0.25">
      <c r="B3958" s="44" t="str">
        <f>_xlfn.CONCAT( VLOOKUP(tbGemLevels[[#This Row],[Name]],tbGems[],MATCH("Prefix",tbGems[#Headers],0),FALSE),".",tbGemLevels[[#This Row],[Level]]," ",tbGemLevels[[#This Row],[Name]])</f>
        <v>6.14.75.10 Blight</v>
      </c>
      <c r="C3958" s="2" t="s">
        <v>875</v>
      </c>
      <c r="D3958" s="3">
        <v>10</v>
      </c>
      <c r="E3958" s="3">
        <v>32</v>
      </c>
      <c r="F3958" s="3">
        <v>0</v>
      </c>
      <c r="G3958" s="3">
        <v>0</v>
      </c>
      <c r="H3958" s="3">
        <v>75</v>
      </c>
      <c r="J3958" s="42"/>
      <c r="K3958" s="42"/>
      <c r="L3958" s="3"/>
      <c r="M3958" s="3"/>
      <c r="N3958" s="3"/>
    </row>
    <row r="3959" spans="2:14" ht="32.1" customHeight="1" x14ac:dyDescent="0.25">
      <c r="B3959" s="44" t="str">
        <f>_xlfn.CONCAT( VLOOKUP(tbGemLevels[[#This Row],[Name]],tbGems[],MATCH("Prefix",tbGems[#Headers],0),FALSE),".",tbGemLevels[[#This Row],[Level]]," ",tbGemLevels[[#This Row],[Name]])</f>
        <v>6.14.75.11 Blight</v>
      </c>
      <c r="C3959" s="2" t="s">
        <v>875</v>
      </c>
      <c r="D3959" s="3">
        <v>11</v>
      </c>
      <c r="E3959" s="3">
        <v>36</v>
      </c>
      <c r="F3959" s="3">
        <v>0</v>
      </c>
      <c r="G3959" s="3">
        <v>0</v>
      </c>
      <c r="H3959" s="3">
        <v>83</v>
      </c>
      <c r="J3959" s="42"/>
      <c r="K3959" s="42"/>
      <c r="L3959" s="3"/>
      <c r="M3959" s="3"/>
      <c r="N3959" s="3"/>
    </row>
    <row r="3960" spans="2:14" ht="32.1" customHeight="1" x14ac:dyDescent="0.25">
      <c r="B3960" s="44" t="str">
        <f>_xlfn.CONCAT( VLOOKUP(tbGemLevels[[#This Row],[Name]],tbGems[],MATCH("Prefix",tbGems[#Headers],0),FALSE),".",tbGemLevels[[#This Row],[Level]]," ",tbGemLevels[[#This Row],[Name]])</f>
        <v>6.14.75.12 Blight</v>
      </c>
      <c r="C3960" s="2" t="s">
        <v>875</v>
      </c>
      <c r="D3960" s="3">
        <v>12</v>
      </c>
      <c r="E3960" s="3">
        <v>40</v>
      </c>
      <c r="F3960" s="3">
        <v>0</v>
      </c>
      <c r="G3960" s="3">
        <v>0</v>
      </c>
      <c r="H3960" s="3">
        <v>92</v>
      </c>
      <c r="J3960" s="42"/>
      <c r="K3960" s="42"/>
      <c r="L3960" s="3"/>
      <c r="M3960" s="3"/>
      <c r="N3960" s="3"/>
    </row>
    <row r="3961" spans="2:14" ht="32.1" customHeight="1" x14ac:dyDescent="0.25">
      <c r="B3961" s="44" t="str">
        <f>_xlfn.CONCAT( VLOOKUP(tbGemLevels[[#This Row],[Name]],tbGems[],MATCH("Prefix",tbGems[#Headers],0),FALSE),".",tbGemLevels[[#This Row],[Level]]," ",tbGemLevels[[#This Row],[Name]])</f>
        <v>6.14.75.13 Blight</v>
      </c>
      <c r="C3961" s="2" t="s">
        <v>875</v>
      </c>
      <c r="D3961" s="3">
        <v>13</v>
      </c>
      <c r="E3961" s="3">
        <v>44</v>
      </c>
      <c r="F3961" s="3">
        <v>0</v>
      </c>
      <c r="G3961" s="3">
        <v>0</v>
      </c>
      <c r="H3961" s="3">
        <v>100</v>
      </c>
      <c r="J3961" s="42"/>
      <c r="K3961" s="42"/>
      <c r="L3961" s="3"/>
      <c r="M3961" s="3"/>
      <c r="N3961" s="3"/>
    </row>
    <row r="3962" spans="2:14" ht="32.1" customHeight="1" x14ac:dyDescent="0.25">
      <c r="B3962" s="44" t="str">
        <f>_xlfn.CONCAT( VLOOKUP(tbGemLevels[[#This Row],[Name]],tbGems[],MATCH("Prefix",tbGems[#Headers],0),FALSE),".",tbGemLevels[[#This Row],[Level]]," ",tbGemLevels[[#This Row],[Name]])</f>
        <v>6.14.75.14 Blight</v>
      </c>
      <c r="C3962" s="2" t="s">
        <v>875</v>
      </c>
      <c r="D3962" s="3">
        <v>14</v>
      </c>
      <c r="E3962" s="3">
        <v>48</v>
      </c>
      <c r="F3962" s="3">
        <v>0</v>
      </c>
      <c r="G3962" s="3">
        <v>0</v>
      </c>
      <c r="H3962" s="3">
        <v>109</v>
      </c>
      <c r="J3962" s="42"/>
      <c r="K3962" s="42"/>
      <c r="L3962" s="3"/>
      <c r="M3962" s="3"/>
      <c r="N3962" s="3"/>
    </row>
    <row r="3963" spans="2:14" ht="32.1" customHeight="1" x14ac:dyDescent="0.25">
      <c r="B3963" s="44" t="str">
        <f>_xlfn.CONCAT( VLOOKUP(tbGemLevels[[#This Row],[Name]],tbGems[],MATCH("Prefix",tbGems[#Headers],0),FALSE),".",tbGemLevels[[#This Row],[Level]]," ",tbGemLevels[[#This Row],[Name]])</f>
        <v>6.14.75.15 Blight</v>
      </c>
      <c r="C3963" s="2" t="s">
        <v>875</v>
      </c>
      <c r="D3963" s="3">
        <v>15</v>
      </c>
      <c r="E3963" s="3">
        <v>52</v>
      </c>
      <c r="F3963" s="3">
        <v>0</v>
      </c>
      <c r="G3963" s="3">
        <v>0</v>
      </c>
      <c r="H3963" s="3">
        <v>117</v>
      </c>
      <c r="J3963" s="42"/>
      <c r="K3963" s="42"/>
      <c r="L3963" s="3"/>
      <c r="M3963" s="3"/>
      <c r="N3963" s="3"/>
    </row>
    <row r="3964" spans="2:14" ht="32.1" customHeight="1" x14ac:dyDescent="0.25">
      <c r="B3964" s="44" t="str">
        <f>_xlfn.CONCAT( VLOOKUP(tbGemLevels[[#This Row],[Name]],tbGems[],MATCH("Prefix",tbGems[#Headers],0),FALSE),".",tbGemLevels[[#This Row],[Level]]," ",tbGemLevels[[#This Row],[Name]])</f>
        <v>6.14.75.16 Blight</v>
      </c>
      <c r="C3964" s="2" t="s">
        <v>875</v>
      </c>
      <c r="D3964" s="3">
        <v>16</v>
      </c>
      <c r="E3964" s="3">
        <v>56</v>
      </c>
      <c r="F3964" s="3">
        <v>0</v>
      </c>
      <c r="G3964" s="3">
        <v>0</v>
      </c>
      <c r="H3964" s="3">
        <v>125</v>
      </c>
      <c r="J3964" s="42"/>
      <c r="K3964" s="42"/>
      <c r="L3964" s="3"/>
      <c r="M3964" s="3"/>
      <c r="N3964" s="3"/>
    </row>
    <row r="3965" spans="2:14" ht="32.1" customHeight="1" x14ac:dyDescent="0.25">
      <c r="B3965" s="44" t="str">
        <f>_xlfn.CONCAT( VLOOKUP(tbGemLevels[[#This Row],[Name]],tbGems[],MATCH("Prefix",tbGems[#Headers],0),FALSE),".",tbGemLevels[[#This Row],[Level]]," ",tbGemLevels[[#This Row],[Name]])</f>
        <v>6.14.75.17 Blight</v>
      </c>
      <c r="C3965" s="2" t="s">
        <v>875</v>
      </c>
      <c r="D3965" s="3">
        <v>17</v>
      </c>
      <c r="E3965" s="3">
        <v>60</v>
      </c>
      <c r="F3965" s="3">
        <v>0</v>
      </c>
      <c r="G3965" s="3">
        <v>0</v>
      </c>
      <c r="H3965" s="3">
        <v>134</v>
      </c>
      <c r="J3965" s="42"/>
      <c r="K3965" s="42"/>
      <c r="L3965" s="3"/>
      <c r="M3965" s="3"/>
      <c r="N3965" s="3"/>
    </row>
    <row r="3966" spans="2:14" ht="32.1" customHeight="1" x14ac:dyDescent="0.25">
      <c r="B3966" s="44" t="str">
        <f>_xlfn.CONCAT( VLOOKUP(tbGemLevels[[#This Row],[Name]],tbGems[],MATCH("Prefix",tbGems[#Headers],0),FALSE),".",tbGemLevels[[#This Row],[Level]]," ",tbGemLevels[[#This Row],[Name]])</f>
        <v>6.14.75.18 Blight</v>
      </c>
      <c r="C3966" s="2" t="s">
        <v>875</v>
      </c>
      <c r="D3966" s="3">
        <v>18</v>
      </c>
      <c r="E3966" s="3">
        <v>64</v>
      </c>
      <c r="F3966" s="3">
        <v>0</v>
      </c>
      <c r="G3966" s="3">
        <v>0</v>
      </c>
      <c r="H3966" s="3">
        <v>142</v>
      </c>
      <c r="J3966" s="42"/>
      <c r="K3966" s="42"/>
      <c r="L3966" s="3"/>
      <c r="M3966" s="3"/>
      <c r="N3966" s="3"/>
    </row>
    <row r="3967" spans="2:14" ht="32.1" customHeight="1" x14ac:dyDescent="0.25">
      <c r="B3967" s="44" t="str">
        <f>_xlfn.CONCAT( VLOOKUP(tbGemLevels[[#This Row],[Name]],tbGems[],MATCH("Prefix",tbGems[#Headers],0),FALSE),".",tbGemLevels[[#This Row],[Level]]," ",tbGemLevels[[#This Row],[Name]])</f>
        <v>6.14.75.19 Blight</v>
      </c>
      <c r="C3967" s="2" t="s">
        <v>875</v>
      </c>
      <c r="D3967" s="3">
        <v>19</v>
      </c>
      <c r="E3967" s="3">
        <v>67</v>
      </c>
      <c r="F3967" s="3">
        <v>0</v>
      </c>
      <c r="G3967" s="3">
        <v>0</v>
      </c>
      <c r="H3967" s="3">
        <v>148</v>
      </c>
      <c r="J3967" s="42"/>
      <c r="K3967" s="42"/>
      <c r="L3967" s="3"/>
      <c r="M3967" s="3"/>
      <c r="N3967" s="3"/>
    </row>
    <row r="3968" spans="2:14" ht="32.1" customHeight="1" x14ac:dyDescent="0.25">
      <c r="B3968" s="44" t="str">
        <f>_xlfn.CONCAT( VLOOKUP(tbGemLevels[[#This Row],[Name]],tbGems[],MATCH("Prefix",tbGems[#Headers],0),FALSE),".",tbGemLevels[[#This Row],[Level]]," ",tbGemLevels[[#This Row],[Name]])</f>
        <v>6.14.75.20 Blight</v>
      </c>
      <c r="C3968" s="2" t="s">
        <v>875</v>
      </c>
      <c r="D3968" s="3">
        <v>20</v>
      </c>
      <c r="E3968" s="3">
        <v>70</v>
      </c>
      <c r="F3968" s="3">
        <v>0</v>
      </c>
      <c r="G3968" s="3">
        <v>0</v>
      </c>
      <c r="H3968" s="3">
        <v>155</v>
      </c>
      <c r="J3968" s="42"/>
      <c r="K3968" s="42"/>
      <c r="L3968" s="3"/>
      <c r="M3968" s="3"/>
      <c r="N3968" s="3"/>
    </row>
    <row r="3969" spans="2:14" ht="32.1" customHeight="1" x14ac:dyDescent="0.25">
      <c r="B3969" s="44" t="str">
        <f>_xlfn.CONCAT( VLOOKUP(tbGemLevels[[#This Row],[Name]],tbGems[],MATCH("Prefix",tbGems[#Headers],0),FALSE),".",tbGemLevels[[#This Row],[Level]]," ",tbGemLevels[[#This Row],[Name]])</f>
        <v>6.14.75.21 Blight</v>
      </c>
      <c r="C3969" s="2" t="s">
        <v>875</v>
      </c>
      <c r="D3969" s="3">
        <v>21</v>
      </c>
      <c r="E3969" s="3">
        <v>72</v>
      </c>
      <c r="F3969" s="3">
        <v>0</v>
      </c>
      <c r="G3969" s="3">
        <v>0</v>
      </c>
      <c r="H3969" s="3">
        <v>159</v>
      </c>
      <c r="J3969" s="4"/>
      <c r="K3969" s="3"/>
      <c r="L3969" s="3"/>
      <c r="M3969" s="3"/>
      <c r="N3969" s="3"/>
    </row>
    <row r="3970" spans="2:14" ht="32.1" customHeight="1" x14ac:dyDescent="0.25">
      <c r="B3970" s="44" t="str">
        <f>_xlfn.CONCAT( VLOOKUP(tbGemLevels[[#This Row],[Name]],tbGems[],MATCH("Prefix",tbGems[#Headers],0),FALSE),".",tbGemLevels[[#This Row],[Level]]," ",tbGemLevels[[#This Row],[Name]])</f>
        <v>6.14.75.22 Blight</v>
      </c>
      <c r="C3970" s="2" t="s">
        <v>875</v>
      </c>
      <c r="D3970" s="3">
        <v>22</v>
      </c>
      <c r="E3970" s="3">
        <v>74</v>
      </c>
      <c r="F3970" s="3">
        <v>0</v>
      </c>
      <c r="G3970" s="3">
        <v>0</v>
      </c>
      <c r="H3970" s="3" t="s">
        <v>269</v>
      </c>
      <c r="J3970" s="4"/>
      <c r="K3970" s="3"/>
      <c r="L3970" s="3"/>
      <c r="M3970" s="3"/>
      <c r="N3970" s="3"/>
    </row>
    <row r="3971" spans="2:14" ht="32.1" customHeight="1" x14ac:dyDescent="0.25">
      <c r="B3971" s="44" t="str">
        <f>_xlfn.CONCAT( VLOOKUP(tbGemLevels[[#This Row],[Name]],tbGems[],MATCH("Prefix",tbGems[#Headers],0),FALSE),".",tbGemLevels[[#This Row],[Level]]," ",tbGemLevels[[#This Row],[Name]])</f>
        <v>6.14.75.23 Blight</v>
      </c>
      <c r="C3971" s="2" t="s">
        <v>875</v>
      </c>
      <c r="D3971" s="3">
        <v>23</v>
      </c>
      <c r="E3971" s="3">
        <v>76</v>
      </c>
      <c r="F3971" s="3">
        <v>0</v>
      </c>
      <c r="G3971" s="3">
        <v>0</v>
      </c>
      <c r="H3971" s="3" t="s">
        <v>269</v>
      </c>
      <c r="J3971" s="4"/>
      <c r="K3971" s="3"/>
      <c r="L3971" s="3"/>
      <c r="M3971" s="3"/>
      <c r="N3971" s="3"/>
    </row>
    <row r="3972" spans="2:14" ht="32.1" customHeight="1" x14ac:dyDescent="0.25">
      <c r="B3972" s="44" t="str">
        <f>_xlfn.CONCAT( VLOOKUP(tbGemLevels[[#This Row],[Name]],tbGems[],MATCH("Prefix",tbGems[#Headers],0),FALSE),".",tbGemLevels[[#This Row],[Level]]," ",tbGemLevels[[#This Row],[Name]])</f>
        <v>6.14.75.24 Blight</v>
      </c>
      <c r="C3972" s="2" t="s">
        <v>875</v>
      </c>
      <c r="D3972" s="3">
        <v>24</v>
      </c>
      <c r="E3972" s="3">
        <v>78</v>
      </c>
      <c r="F3972" s="3">
        <v>0</v>
      </c>
      <c r="G3972" s="3">
        <v>0</v>
      </c>
      <c r="H3972" s="3" t="s">
        <v>269</v>
      </c>
      <c r="J3972" s="4"/>
      <c r="K3972" s="3"/>
      <c r="L3972" s="3"/>
      <c r="M3972" s="3"/>
      <c r="N3972" s="3"/>
    </row>
    <row r="3973" spans="2:14" ht="32.1" customHeight="1" x14ac:dyDescent="0.25">
      <c r="B3973" s="44" t="str">
        <f>_xlfn.CONCAT( VLOOKUP(tbGemLevels[[#This Row],[Name]],tbGems[],MATCH("Prefix",tbGems[#Headers],0),FALSE),".",tbGemLevels[[#This Row],[Level]]," ",tbGemLevels[[#This Row],[Name]])</f>
        <v>6.14.75.25 Blight</v>
      </c>
      <c r="C3973" s="2" t="s">
        <v>875</v>
      </c>
      <c r="D3973" s="3">
        <v>25</v>
      </c>
      <c r="E3973" s="3">
        <v>80</v>
      </c>
      <c r="F3973" s="3">
        <v>0</v>
      </c>
      <c r="G3973" s="3">
        <v>0</v>
      </c>
      <c r="H3973" s="3" t="s">
        <v>269</v>
      </c>
      <c r="J3973" s="4"/>
      <c r="K3973" s="3"/>
      <c r="L3973" s="3"/>
      <c r="M3973" s="3"/>
      <c r="N3973" s="3"/>
    </row>
    <row r="3974" spans="2:14" ht="32.1" customHeight="1" x14ac:dyDescent="0.25">
      <c r="B3974" s="44" t="str">
        <f>_xlfn.CONCAT( VLOOKUP(tbGemLevels[[#This Row],[Name]],tbGems[],MATCH("Prefix",tbGems[#Headers],0),FALSE),".",tbGemLevels[[#This Row],[Level]]," ",tbGemLevels[[#This Row],[Name]])</f>
        <v>6.14.75.26 Blight</v>
      </c>
      <c r="C3974" s="2" t="s">
        <v>875</v>
      </c>
      <c r="D3974" s="3">
        <v>26</v>
      </c>
      <c r="E3974" s="3">
        <v>82</v>
      </c>
      <c r="F3974" s="3">
        <v>0</v>
      </c>
      <c r="G3974" s="3">
        <v>0</v>
      </c>
      <c r="H3974" s="3" t="s">
        <v>269</v>
      </c>
      <c r="J3974" s="4"/>
      <c r="K3974" s="3"/>
      <c r="L3974" s="3"/>
      <c r="M3974" s="3"/>
      <c r="N3974" s="3"/>
    </row>
    <row r="3975" spans="2:14" ht="32.1" customHeight="1" x14ac:dyDescent="0.25">
      <c r="B3975" s="44" t="str">
        <f>_xlfn.CONCAT( VLOOKUP(tbGemLevels[[#This Row],[Name]],tbGems[],MATCH("Prefix",tbGems[#Headers],0),FALSE),".",tbGemLevels[[#This Row],[Level]]," ",tbGemLevels[[#This Row],[Name]])</f>
        <v>6.14.75.27 Blight</v>
      </c>
      <c r="C3975" s="2" t="s">
        <v>875</v>
      </c>
      <c r="D3975" s="3">
        <v>27</v>
      </c>
      <c r="E3975" s="3">
        <v>84</v>
      </c>
      <c r="F3975" s="3">
        <v>0</v>
      </c>
      <c r="G3975" s="3">
        <v>0</v>
      </c>
      <c r="H3975" s="3" t="s">
        <v>269</v>
      </c>
      <c r="J3975" s="4"/>
      <c r="K3975" s="3"/>
      <c r="L3975" s="3"/>
      <c r="M3975" s="3"/>
      <c r="N3975" s="3"/>
    </row>
    <row r="3976" spans="2:14" ht="32.1" customHeight="1" x14ac:dyDescent="0.25">
      <c r="B3976" s="44" t="str">
        <f>_xlfn.CONCAT( VLOOKUP(tbGemLevels[[#This Row],[Name]],tbGems[],MATCH("Prefix",tbGems[#Headers],0),FALSE),".",tbGemLevels[[#This Row],[Level]]," ",tbGemLevels[[#This Row],[Name]])</f>
        <v>6.14.75.28 Blight</v>
      </c>
      <c r="C3976" s="2" t="s">
        <v>875</v>
      </c>
      <c r="D3976" s="3">
        <v>28</v>
      </c>
      <c r="E3976" s="3">
        <v>86</v>
      </c>
      <c r="F3976" s="3">
        <v>0</v>
      </c>
      <c r="G3976" s="3">
        <v>0</v>
      </c>
      <c r="H3976" s="3" t="s">
        <v>269</v>
      </c>
      <c r="J3976" s="4"/>
      <c r="K3976" s="3"/>
      <c r="L3976" s="3"/>
      <c r="M3976" s="3"/>
      <c r="N3976" s="3"/>
    </row>
    <row r="3977" spans="2:14" ht="32.1" customHeight="1" x14ac:dyDescent="0.25">
      <c r="B3977" s="44" t="str">
        <f>_xlfn.CONCAT( VLOOKUP(tbGemLevels[[#This Row],[Name]],tbGems[],MATCH("Prefix",tbGems[#Headers],0),FALSE),".",tbGemLevels[[#This Row],[Level]]," ",tbGemLevels[[#This Row],[Name]])</f>
        <v>6.14.75.29 Blight</v>
      </c>
      <c r="C3977" s="2" t="s">
        <v>875</v>
      </c>
      <c r="D3977" s="3">
        <v>29</v>
      </c>
      <c r="E3977" s="3">
        <v>88</v>
      </c>
      <c r="F3977" s="3">
        <v>0</v>
      </c>
      <c r="G3977" s="3">
        <v>0</v>
      </c>
      <c r="H3977" s="3" t="s">
        <v>269</v>
      </c>
      <c r="J3977" s="4"/>
      <c r="K3977" s="3"/>
      <c r="L3977" s="3"/>
      <c r="M3977" s="3"/>
      <c r="N3977" s="3"/>
    </row>
    <row r="3978" spans="2:14" ht="32.1" customHeight="1" x14ac:dyDescent="0.25">
      <c r="B3978" s="44" t="str">
        <f>_xlfn.CONCAT( VLOOKUP(tbGemLevels[[#This Row],[Name]],tbGems[],MATCH("Prefix",tbGems[#Headers],0),FALSE),".",tbGemLevels[[#This Row],[Level]]," ",tbGemLevels[[#This Row],[Name]])</f>
        <v>6.14.75.30 Blight</v>
      </c>
      <c r="C3978" s="2" t="s">
        <v>875</v>
      </c>
      <c r="D3978" s="3">
        <v>30</v>
      </c>
      <c r="E3978" s="3">
        <v>90</v>
      </c>
      <c r="F3978" s="3">
        <v>0</v>
      </c>
      <c r="G3978" s="3">
        <v>0</v>
      </c>
      <c r="H3978" s="3" t="s">
        <v>269</v>
      </c>
      <c r="J3978" s="4"/>
      <c r="K3978" s="3"/>
      <c r="L3978" s="3"/>
      <c r="M3978" s="3"/>
      <c r="N3978" s="3"/>
    </row>
    <row r="3979" spans="2:14" ht="32.1" customHeight="1" x14ac:dyDescent="0.25">
      <c r="B3979" s="44" t="str">
        <f>_xlfn.CONCAT( VLOOKUP(tbGemLevels[[#This Row],[Name]],tbGems[],MATCH("Prefix",tbGems[#Headers],0),FALSE),".",tbGemLevels[[#This Row],[Level]]," ",tbGemLevels[[#This Row],[Name]])</f>
        <v>6.14.75.31 Blight</v>
      </c>
      <c r="C3979" s="2" t="s">
        <v>875</v>
      </c>
      <c r="D3979" s="3">
        <v>31</v>
      </c>
      <c r="E3979" s="3">
        <v>91</v>
      </c>
      <c r="F3979" s="3">
        <v>0</v>
      </c>
      <c r="G3979" s="3">
        <v>0</v>
      </c>
      <c r="H3979" s="3" t="s">
        <v>269</v>
      </c>
      <c r="J3979" s="4"/>
      <c r="K3979" s="3"/>
      <c r="L3979" s="3"/>
      <c r="M3979" s="3"/>
      <c r="N3979" s="3"/>
    </row>
    <row r="3980" spans="2:14" ht="32.1" customHeight="1" x14ac:dyDescent="0.25">
      <c r="B3980" s="44" t="str">
        <f>_xlfn.CONCAT( VLOOKUP(tbGemLevels[[#This Row],[Name]],tbGems[],MATCH("Prefix",tbGems[#Headers],0),FALSE),".",tbGemLevels[[#This Row],[Level]]," ",tbGemLevels[[#This Row],[Name]])</f>
        <v>6.14.75.32 Blight</v>
      </c>
      <c r="C3980" s="2" t="s">
        <v>875</v>
      </c>
      <c r="D3980" s="3">
        <v>32</v>
      </c>
      <c r="E3980" s="3">
        <v>92</v>
      </c>
      <c r="F3980" s="3">
        <v>0</v>
      </c>
      <c r="G3980" s="3">
        <v>0</v>
      </c>
      <c r="H3980" s="3" t="s">
        <v>269</v>
      </c>
      <c r="J3980" s="4"/>
      <c r="K3980" s="3"/>
      <c r="L3980" s="3"/>
      <c r="M3980" s="3"/>
      <c r="N3980" s="3"/>
    </row>
    <row r="3981" spans="2:14" ht="32.1" customHeight="1" x14ac:dyDescent="0.25">
      <c r="B3981" s="44" t="str">
        <f>_xlfn.CONCAT( VLOOKUP(tbGemLevels[[#This Row],[Name]],tbGems[],MATCH("Prefix",tbGems[#Headers],0),FALSE),".",tbGemLevels[[#This Row],[Level]]," ",tbGemLevels[[#This Row],[Name]])</f>
        <v>6.14.75.33 Blight</v>
      </c>
      <c r="C3981" s="2" t="s">
        <v>875</v>
      </c>
      <c r="D3981" s="3">
        <v>33</v>
      </c>
      <c r="E3981" s="3">
        <v>93</v>
      </c>
      <c r="F3981" s="3">
        <v>0</v>
      </c>
      <c r="G3981" s="3">
        <v>0</v>
      </c>
      <c r="H3981" s="3" t="s">
        <v>269</v>
      </c>
      <c r="J3981" s="4"/>
      <c r="K3981" s="3"/>
      <c r="L3981" s="3"/>
      <c r="M3981" s="3"/>
      <c r="N3981" s="3"/>
    </row>
    <row r="3982" spans="2:14" ht="32.1" customHeight="1" x14ac:dyDescent="0.25">
      <c r="B3982" s="44" t="str">
        <f>_xlfn.CONCAT( VLOOKUP(tbGemLevels[[#This Row],[Name]],tbGems[],MATCH("Prefix",tbGems[#Headers],0),FALSE),".",tbGemLevels[[#This Row],[Level]]," ",tbGemLevels[[#This Row],[Name]])</f>
        <v>6.14.75.34 Blight</v>
      </c>
      <c r="C3982" s="2" t="s">
        <v>875</v>
      </c>
      <c r="D3982" s="3">
        <v>34</v>
      </c>
      <c r="E3982" s="3">
        <v>94</v>
      </c>
      <c r="F3982" s="3">
        <v>0</v>
      </c>
      <c r="G3982" s="3">
        <v>0</v>
      </c>
      <c r="H3982" s="3" t="s">
        <v>269</v>
      </c>
      <c r="J3982" s="4"/>
      <c r="K3982" s="3"/>
      <c r="L3982" s="3"/>
      <c r="M3982" s="3"/>
      <c r="N3982" s="3"/>
    </row>
    <row r="3983" spans="2:14" ht="32.1" customHeight="1" x14ac:dyDescent="0.25">
      <c r="B3983" s="44" t="str">
        <f>_xlfn.CONCAT( VLOOKUP(tbGemLevels[[#This Row],[Name]],tbGems[],MATCH("Prefix",tbGems[#Headers],0),FALSE),".",tbGemLevels[[#This Row],[Level]]," ",tbGemLevels[[#This Row],[Name]])</f>
        <v>6.14.75.35 Blight</v>
      </c>
      <c r="C3983" s="2" t="s">
        <v>875</v>
      </c>
      <c r="D3983" s="3">
        <v>35</v>
      </c>
      <c r="E3983" s="3">
        <v>95</v>
      </c>
      <c r="F3983" s="3">
        <v>0</v>
      </c>
      <c r="G3983" s="3">
        <v>0</v>
      </c>
      <c r="H3983" s="3" t="s">
        <v>269</v>
      </c>
      <c r="J3983" s="4"/>
      <c r="K3983" s="3"/>
      <c r="L3983" s="3"/>
      <c r="M3983" s="3"/>
      <c r="N3983" s="3"/>
    </row>
    <row r="3984" spans="2:14" ht="32.1" customHeight="1" x14ac:dyDescent="0.25">
      <c r="B3984" s="44" t="str">
        <f>_xlfn.CONCAT( VLOOKUP(tbGemLevels[[#This Row],[Name]],tbGems[],MATCH("Prefix",tbGems[#Headers],0),FALSE),".",tbGemLevels[[#This Row],[Level]]," ",tbGemLevels[[#This Row],[Name]])</f>
        <v>6.14.75.36 Blight</v>
      </c>
      <c r="C3984" s="2" t="s">
        <v>875</v>
      </c>
      <c r="D3984" s="3">
        <v>36</v>
      </c>
      <c r="E3984" s="3">
        <v>96</v>
      </c>
      <c r="F3984" s="3">
        <v>0</v>
      </c>
      <c r="G3984" s="3">
        <v>0</v>
      </c>
      <c r="H3984" s="3" t="s">
        <v>269</v>
      </c>
      <c r="J3984" s="4"/>
      <c r="K3984" s="3"/>
      <c r="L3984" s="3"/>
      <c r="M3984" s="3"/>
      <c r="N3984" s="3"/>
    </row>
    <row r="3985" spans="2:14" ht="32.1" customHeight="1" x14ac:dyDescent="0.25">
      <c r="B3985" s="44" t="str">
        <f>_xlfn.CONCAT( VLOOKUP(tbGemLevels[[#This Row],[Name]],tbGems[],MATCH("Prefix",tbGems[#Headers],0),FALSE),".",tbGemLevels[[#This Row],[Level]]," ",tbGemLevels[[#This Row],[Name]])</f>
        <v>6.14.75.37 Blight</v>
      </c>
      <c r="C3985" s="2" t="s">
        <v>875</v>
      </c>
      <c r="D3985" s="3">
        <v>37</v>
      </c>
      <c r="E3985" s="3">
        <v>97</v>
      </c>
      <c r="F3985" s="3">
        <v>0</v>
      </c>
      <c r="G3985" s="3">
        <v>0</v>
      </c>
      <c r="H3985" s="3" t="s">
        <v>269</v>
      </c>
      <c r="J3985" s="4"/>
      <c r="K3985" s="3"/>
      <c r="L3985" s="3"/>
      <c r="M3985" s="3"/>
      <c r="N3985" s="3"/>
    </row>
    <row r="3986" spans="2:14" ht="32.1" customHeight="1" x14ac:dyDescent="0.25">
      <c r="B3986" s="44" t="str">
        <f>_xlfn.CONCAT( VLOOKUP(tbGemLevels[[#This Row],[Name]],tbGems[],MATCH("Prefix",tbGems[#Headers],0),FALSE),".",tbGemLevels[[#This Row],[Level]]," ",tbGemLevels[[#This Row],[Name]])</f>
        <v>6.14.75.38 Blight</v>
      </c>
      <c r="C3986" s="2" t="s">
        <v>875</v>
      </c>
      <c r="D3986" s="3">
        <v>38</v>
      </c>
      <c r="E3986" s="3">
        <v>98</v>
      </c>
      <c r="F3986" s="3">
        <v>0</v>
      </c>
      <c r="G3986" s="3">
        <v>0</v>
      </c>
      <c r="H3986" s="3" t="s">
        <v>269</v>
      </c>
      <c r="J3986" s="4"/>
      <c r="K3986" s="3"/>
      <c r="L3986" s="3"/>
      <c r="M3986" s="3"/>
      <c r="N3986" s="3"/>
    </row>
    <row r="3987" spans="2:14" ht="32.1" customHeight="1" x14ac:dyDescent="0.25">
      <c r="B3987" s="44" t="str">
        <f>_xlfn.CONCAT( VLOOKUP(tbGemLevels[[#This Row],[Name]],tbGems[],MATCH("Prefix",tbGems[#Headers],0),FALSE),".",tbGemLevels[[#This Row],[Level]]," ",tbGemLevels[[#This Row],[Name]])</f>
        <v>6.14.75.39 Blight</v>
      </c>
      <c r="C3987" s="2" t="s">
        <v>875</v>
      </c>
      <c r="D3987" s="3">
        <v>39</v>
      </c>
      <c r="E3987" s="3">
        <v>99</v>
      </c>
      <c r="F3987" s="3">
        <v>0</v>
      </c>
      <c r="G3987" s="3">
        <v>0</v>
      </c>
      <c r="H3987" s="3" t="s">
        <v>269</v>
      </c>
      <c r="J3987" s="4"/>
      <c r="K3987" s="3"/>
      <c r="L3987" s="3"/>
      <c r="M3987" s="3"/>
      <c r="N3987" s="3"/>
    </row>
    <row r="3988" spans="2:14" ht="32.1" customHeight="1" x14ac:dyDescent="0.25">
      <c r="B3988" s="44" t="str">
        <f>_xlfn.CONCAT( VLOOKUP(tbGemLevels[[#This Row],[Name]],tbGems[],MATCH("Prefix",tbGems[#Headers],0),FALSE),".",tbGemLevels[[#This Row],[Level]]," ",tbGemLevels[[#This Row],[Name]])</f>
        <v>6.14.75.40 Blight</v>
      </c>
      <c r="C3988" s="2" t="s">
        <v>875</v>
      </c>
      <c r="D3988" s="3">
        <v>40</v>
      </c>
      <c r="E3988" s="3">
        <v>100</v>
      </c>
      <c r="F3988" s="3">
        <v>0</v>
      </c>
      <c r="G3988" s="3">
        <v>0</v>
      </c>
      <c r="H3988" s="3" t="s">
        <v>269</v>
      </c>
      <c r="J3988" s="4"/>
      <c r="K3988" s="3"/>
      <c r="L3988" s="3"/>
      <c r="M3988" s="3"/>
      <c r="N3988" s="3"/>
    </row>
    <row r="3989" spans="2:14" ht="32.1" customHeight="1" x14ac:dyDescent="0.25">
      <c r="B3989" s="44" t="str">
        <f>_xlfn.CONCAT( VLOOKUP(tbGemLevels[[#This Row],[Name]],tbGems[],MATCH("Prefix",tbGems[#Headers],0),FALSE),".",tbGemLevels[[#This Row],[Level]]," ",tbGemLevels[[#This Row],[Name]])</f>
        <v>6.12.80.1 Blood Magic Support</v>
      </c>
      <c r="C3989" s="2" t="s">
        <v>1005</v>
      </c>
      <c r="D3989" s="3">
        <v>1</v>
      </c>
      <c r="E3989" s="3">
        <v>31</v>
      </c>
      <c r="F3989" s="3">
        <v>52</v>
      </c>
      <c r="G3989" s="3">
        <v>0</v>
      </c>
      <c r="H3989" s="3">
        <v>0</v>
      </c>
      <c r="J3989" s="4"/>
      <c r="K3989" s="3"/>
      <c r="L3989" s="3"/>
      <c r="M3989" s="3"/>
      <c r="N3989" s="3"/>
    </row>
    <row r="3990" spans="2:14" ht="32.1" customHeight="1" x14ac:dyDescent="0.25">
      <c r="B3990" s="44" t="str">
        <f>_xlfn.CONCAT( VLOOKUP(tbGemLevels[[#This Row],[Name]],tbGems[],MATCH("Prefix",tbGems[#Headers],0),FALSE),".",tbGemLevels[[#This Row],[Level]]," ",tbGemLevels[[#This Row],[Name]])</f>
        <v>6.12.80.2 Blood Magic Support</v>
      </c>
      <c r="C3990" s="2" t="s">
        <v>1005</v>
      </c>
      <c r="D3990" s="3">
        <v>2</v>
      </c>
      <c r="E3990" s="3">
        <v>34</v>
      </c>
      <c r="F3990" s="3">
        <v>57</v>
      </c>
      <c r="G3990" s="3">
        <v>0</v>
      </c>
      <c r="H3990" s="3">
        <v>0</v>
      </c>
      <c r="I3990" s="42"/>
      <c r="J3990" s="4"/>
      <c r="K3990" s="3"/>
      <c r="L3990" s="3"/>
      <c r="M3990" s="3"/>
      <c r="N3990" s="3"/>
    </row>
    <row r="3991" spans="2:14" ht="32.1" customHeight="1" x14ac:dyDescent="0.25">
      <c r="B3991" s="44" t="str">
        <f>_xlfn.CONCAT( VLOOKUP(tbGemLevels[[#This Row],[Name]],tbGems[],MATCH("Prefix",tbGems[#Headers],0),FALSE),".",tbGemLevels[[#This Row],[Level]]," ",tbGemLevels[[#This Row],[Name]])</f>
        <v>6.12.80.3 Blood Magic Support</v>
      </c>
      <c r="C3991" s="2" t="s">
        <v>1005</v>
      </c>
      <c r="D3991" s="3">
        <v>3</v>
      </c>
      <c r="E3991" s="3">
        <v>36</v>
      </c>
      <c r="F3991" s="3">
        <v>60</v>
      </c>
      <c r="G3991" s="3">
        <v>0</v>
      </c>
      <c r="H3991" s="3">
        <v>0</v>
      </c>
      <c r="I3991" s="42"/>
      <c r="J3991" s="4"/>
      <c r="K3991" s="3"/>
      <c r="L3991" s="3"/>
      <c r="M3991" s="3"/>
      <c r="N3991" s="3"/>
    </row>
    <row r="3992" spans="2:14" ht="32.1" customHeight="1" x14ac:dyDescent="0.25">
      <c r="B3992" s="44" t="str">
        <f>_xlfn.CONCAT( VLOOKUP(tbGemLevels[[#This Row],[Name]],tbGems[],MATCH("Prefix",tbGems[#Headers],0),FALSE),".",tbGemLevels[[#This Row],[Level]]," ",tbGemLevels[[#This Row],[Name]])</f>
        <v>6.12.80.4 Blood Magic Support</v>
      </c>
      <c r="C3992" s="2" t="s">
        <v>1005</v>
      </c>
      <c r="D3992" s="3">
        <v>4</v>
      </c>
      <c r="E3992" s="3">
        <v>38</v>
      </c>
      <c r="F3992" s="3">
        <v>63</v>
      </c>
      <c r="G3992" s="3">
        <v>0</v>
      </c>
      <c r="H3992" s="3">
        <v>0</v>
      </c>
      <c r="I3992" s="42"/>
      <c r="J3992" s="4"/>
      <c r="K3992" s="3"/>
      <c r="L3992" s="3"/>
      <c r="M3992" s="3"/>
      <c r="N3992" s="3"/>
    </row>
    <row r="3993" spans="2:14" ht="32.1" customHeight="1" x14ac:dyDescent="0.25">
      <c r="B3993" s="44" t="str">
        <f>_xlfn.CONCAT( VLOOKUP(tbGemLevels[[#This Row],[Name]],tbGems[],MATCH("Prefix",tbGems[#Headers],0),FALSE),".",tbGemLevels[[#This Row],[Level]]," ",tbGemLevels[[#This Row],[Name]])</f>
        <v>6.12.80.5 Blood Magic Support</v>
      </c>
      <c r="C3993" s="2" t="s">
        <v>1005</v>
      </c>
      <c r="D3993" s="3">
        <v>5</v>
      </c>
      <c r="E3993" s="3">
        <v>40</v>
      </c>
      <c r="F3993" s="3">
        <v>66</v>
      </c>
      <c r="G3993" s="3">
        <v>0</v>
      </c>
      <c r="H3993" s="3">
        <v>0</v>
      </c>
      <c r="I3993" s="42"/>
      <c r="J3993" s="4"/>
      <c r="K3993" s="3"/>
      <c r="L3993" s="3"/>
      <c r="M3993" s="3"/>
      <c r="N3993" s="3"/>
    </row>
    <row r="3994" spans="2:14" ht="32.1" customHeight="1" x14ac:dyDescent="0.25">
      <c r="B3994" s="44" t="str">
        <f>_xlfn.CONCAT( VLOOKUP(tbGemLevels[[#This Row],[Name]],tbGems[],MATCH("Prefix",tbGems[#Headers],0),FALSE),".",tbGemLevels[[#This Row],[Level]]," ",tbGemLevels[[#This Row],[Name]])</f>
        <v>6.12.80.6 Blood Magic Support</v>
      </c>
      <c r="C3994" s="2" t="s">
        <v>1005</v>
      </c>
      <c r="D3994" s="3">
        <v>6</v>
      </c>
      <c r="E3994" s="3">
        <v>42</v>
      </c>
      <c r="F3994" s="3">
        <v>69</v>
      </c>
      <c r="G3994" s="3">
        <v>0</v>
      </c>
      <c r="H3994" s="3">
        <v>0</v>
      </c>
      <c r="I3994" s="42"/>
      <c r="J3994" s="4"/>
      <c r="K3994" s="3"/>
      <c r="L3994" s="3"/>
      <c r="M3994" s="3"/>
      <c r="N3994" s="3"/>
    </row>
    <row r="3995" spans="2:14" ht="32.1" customHeight="1" x14ac:dyDescent="0.25">
      <c r="B3995" s="44" t="str">
        <f>_xlfn.CONCAT( VLOOKUP(tbGemLevels[[#This Row],[Name]],tbGems[],MATCH("Prefix",tbGems[#Headers],0),FALSE),".",tbGemLevels[[#This Row],[Level]]," ",tbGemLevels[[#This Row],[Name]])</f>
        <v>6.12.80.7 Blood Magic Support</v>
      </c>
      <c r="C3995" s="2" t="s">
        <v>1005</v>
      </c>
      <c r="D3995" s="3">
        <v>7</v>
      </c>
      <c r="E3995" s="3">
        <v>44</v>
      </c>
      <c r="F3995" s="3">
        <v>72</v>
      </c>
      <c r="G3995" s="3">
        <v>0</v>
      </c>
      <c r="H3995" s="3">
        <v>0</v>
      </c>
      <c r="I3995" s="42"/>
      <c r="J3995" s="4"/>
      <c r="K3995" s="3"/>
      <c r="L3995" s="3"/>
      <c r="M3995" s="3"/>
      <c r="N3995" s="3"/>
    </row>
    <row r="3996" spans="2:14" ht="32.1" customHeight="1" x14ac:dyDescent="0.25">
      <c r="B3996" s="44" t="str">
        <f>_xlfn.CONCAT( VLOOKUP(tbGemLevels[[#This Row],[Name]],tbGems[],MATCH("Prefix",tbGems[#Headers],0),FALSE),".",tbGemLevels[[#This Row],[Level]]," ",tbGemLevels[[#This Row],[Name]])</f>
        <v>6.12.80.8 Blood Magic Support</v>
      </c>
      <c r="C3996" s="2" t="s">
        <v>1005</v>
      </c>
      <c r="D3996" s="3">
        <v>8</v>
      </c>
      <c r="E3996" s="3">
        <v>46</v>
      </c>
      <c r="F3996" s="3">
        <v>75</v>
      </c>
      <c r="G3996" s="3">
        <v>0</v>
      </c>
      <c r="H3996" s="3">
        <v>0</v>
      </c>
      <c r="I3996" s="42"/>
      <c r="J3996" s="4"/>
      <c r="K3996" s="3"/>
      <c r="L3996" s="3"/>
      <c r="M3996" s="3"/>
      <c r="N3996" s="3"/>
    </row>
    <row r="3997" spans="2:14" ht="32.1" customHeight="1" x14ac:dyDescent="0.25">
      <c r="B3997" s="44" t="str">
        <f>_xlfn.CONCAT( VLOOKUP(tbGemLevels[[#This Row],[Name]],tbGems[],MATCH("Prefix",tbGems[#Headers],0),FALSE),".",tbGemLevels[[#This Row],[Level]]," ",tbGemLevels[[#This Row],[Name]])</f>
        <v>6.12.80.9 Blood Magic Support</v>
      </c>
      <c r="C3997" s="2" t="s">
        <v>1005</v>
      </c>
      <c r="D3997" s="3">
        <v>9</v>
      </c>
      <c r="E3997" s="3">
        <v>48</v>
      </c>
      <c r="F3997" s="3">
        <v>78</v>
      </c>
      <c r="G3997" s="3">
        <v>0</v>
      </c>
      <c r="H3997" s="3">
        <v>0</v>
      </c>
      <c r="I3997" s="42"/>
      <c r="J3997" s="4"/>
      <c r="K3997" s="3"/>
      <c r="L3997" s="3"/>
      <c r="M3997" s="3"/>
      <c r="N3997" s="3"/>
    </row>
    <row r="3998" spans="2:14" ht="32.1" customHeight="1" x14ac:dyDescent="0.25">
      <c r="B3998" s="44" t="str">
        <f>_xlfn.CONCAT( VLOOKUP(tbGemLevels[[#This Row],[Name]],tbGems[],MATCH("Prefix",tbGems[#Headers],0),FALSE),".",tbGemLevels[[#This Row],[Level]]," ",tbGemLevels[[#This Row],[Name]])</f>
        <v>6.12.80.10 Blood Magic Support</v>
      </c>
      <c r="C3998" s="2" t="s">
        <v>1005</v>
      </c>
      <c r="D3998" s="3">
        <v>10</v>
      </c>
      <c r="E3998" s="3">
        <v>50</v>
      </c>
      <c r="F3998" s="3">
        <v>81</v>
      </c>
      <c r="G3998" s="3">
        <v>0</v>
      </c>
      <c r="H3998" s="3">
        <v>0</v>
      </c>
      <c r="I3998" s="42"/>
      <c r="J3998" s="4"/>
      <c r="K3998" s="3"/>
      <c r="L3998" s="3"/>
      <c r="M3998" s="3"/>
      <c r="N3998" s="3"/>
    </row>
    <row r="3999" spans="2:14" ht="32.1" customHeight="1" x14ac:dyDescent="0.25">
      <c r="B3999" s="44" t="str">
        <f>_xlfn.CONCAT( VLOOKUP(tbGemLevels[[#This Row],[Name]],tbGems[],MATCH("Prefix",tbGems[#Headers],0),FALSE),".",tbGemLevels[[#This Row],[Level]]," ",tbGemLevels[[#This Row],[Name]])</f>
        <v>6.12.80.11 Blood Magic Support</v>
      </c>
      <c r="C3999" s="2" t="s">
        <v>1005</v>
      </c>
      <c r="D3999" s="3">
        <v>11</v>
      </c>
      <c r="E3999" s="3">
        <v>52</v>
      </c>
      <c r="F3999" s="3">
        <v>84</v>
      </c>
      <c r="G3999" s="3">
        <v>0</v>
      </c>
      <c r="H3999" s="3">
        <v>0</v>
      </c>
      <c r="I3999" s="42"/>
      <c r="J3999" s="4"/>
      <c r="K3999" s="3"/>
      <c r="L3999" s="3"/>
      <c r="M3999" s="3"/>
      <c r="N3999" s="3"/>
    </row>
    <row r="4000" spans="2:14" ht="32.1" customHeight="1" x14ac:dyDescent="0.25">
      <c r="B4000" s="44" t="str">
        <f>_xlfn.CONCAT( VLOOKUP(tbGemLevels[[#This Row],[Name]],tbGems[],MATCH("Prefix",tbGems[#Headers],0),FALSE),".",tbGemLevels[[#This Row],[Level]]," ",tbGemLevels[[#This Row],[Name]])</f>
        <v>6.12.80.12 Blood Magic Support</v>
      </c>
      <c r="C4000" s="2" t="s">
        <v>1005</v>
      </c>
      <c r="D4000" s="3">
        <v>12</v>
      </c>
      <c r="E4000" s="3">
        <v>54</v>
      </c>
      <c r="F4000" s="3">
        <v>87</v>
      </c>
      <c r="G4000" s="3">
        <v>0</v>
      </c>
      <c r="H4000" s="3">
        <v>0</v>
      </c>
      <c r="I4000" s="42"/>
      <c r="J4000" s="4"/>
      <c r="K4000" s="3"/>
      <c r="L4000" s="3"/>
      <c r="M4000" s="3"/>
      <c r="N4000" s="3"/>
    </row>
    <row r="4001" spans="2:14" ht="32.1" customHeight="1" x14ac:dyDescent="0.25">
      <c r="B4001" s="44" t="str">
        <f>_xlfn.CONCAT( VLOOKUP(tbGemLevels[[#This Row],[Name]],tbGems[],MATCH("Prefix",tbGems[#Headers],0),FALSE),".",tbGemLevels[[#This Row],[Level]]," ",tbGemLevels[[#This Row],[Name]])</f>
        <v>6.12.80.13 Blood Magic Support</v>
      </c>
      <c r="C4001" s="2" t="s">
        <v>1005</v>
      </c>
      <c r="D4001" s="3">
        <v>13</v>
      </c>
      <c r="E4001" s="3">
        <v>56</v>
      </c>
      <c r="F4001" s="3">
        <v>90</v>
      </c>
      <c r="G4001" s="3">
        <v>0</v>
      </c>
      <c r="H4001" s="3">
        <v>0</v>
      </c>
      <c r="I4001" s="42"/>
      <c r="J4001" s="4"/>
      <c r="K4001" s="3"/>
      <c r="L4001" s="3"/>
      <c r="M4001" s="3"/>
      <c r="N4001" s="3"/>
    </row>
    <row r="4002" spans="2:14" ht="32.1" customHeight="1" x14ac:dyDescent="0.25">
      <c r="B4002" s="44" t="str">
        <f>_xlfn.CONCAT( VLOOKUP(tbGemLevels[[#This Row],[Name]],tbGems[],MATCH("Prefix",tbGems[#Headers],0),FALSE),".",tbGemLevels[[#This Row],[Level]]," ",tbGemLevels[[#This Row],[Name]])</f>
        <v>6.12.80.14 Blood Magic Support</v>
      </c>
      <c r="C4002" s="2" t="s">
        <v>1005</v>
      </c>
      <c r="D4002" s="3">
        <v>14</v>
      </c>
      <c r="E4002" s="3">
        <v>58</v>
      </c>
      <c r="F4002" s="3">
        <v>93</v>
      </c>
      <c r="G4002" s="3">
        <v>0</v>
      </c>
      <c r="H4002" s="3">
        <v>0</v>
      </c>
      <c r="I4002" s="42"/>
      <c r="J4002" s="4"/>
      <c r="K4002" s="3"/>
      <c r="L4002" s="3"/>
      <c r="M4002" s="3"/>
      <c r="N4002" s="3"/>
    </row>
    <row r="4003" spans="2:14" ht="32.1" customHeight="1" x14ac:dyDescent="0.25">
      <c r="B4003" s="44" t="str">
        <f>_xlfn.CONCAT( VLOOKUP(tbGemLevels[[#This Row],[Name]],tbGems[],MATCH("Prefix",tbGems[#Headers],0),FALSE),".",tbGemLevels[[#This Row],[Level]]," ",tbGemLevels[[#This Row],[Name]])</f>
        <v>6.12.80.15 Blood Magic Support</v>
      </c>
      <c r="C4003" s="2" t="s">
        <v>1005</v>
      </c>
      <c r="D4003" s="3">
        <v>15</v>
      </c>
      <c r="E4003" s="3">
        <v>60</v>
      </c>
      <c r="F4003" s="3">
        <v>96</v>
      </c>
      <c r="G4003" s="3">
        <v>0</v>
      </c>
      <c r="H4003" s="3">
        <v>0</v>
      </c>
      <c r="I4003" s="42"/>
      <c r="J4003" s="4"/>
      <c r="K4003" s="3"/>
      <c r="L4003" s="3"/>
      <c r="M4003" s="3"/>
      <c r="N4003" s="3"/>
    </row>
    <row r="4004" spans="2:14" ht="32.1" customHeight="1" x14ac:dyDescent="0.25">
      <c r="B4004" s="44" t="str">
        <f>_xlfn.CONCAT( VLOOKUP(tbGemLevels[[#This Row],[Name]],tbGems[],MATCH("Prefix",tbGems[#Headers],0),FALSE),".",tbGemLevels[[#This Row],[Level]]," ",tbGemLevels[[#This Row],[Name]])</f>
        <v>6.12.80.16 Blood Magic Support</v>
      </c>
      <c r="C4004" s="2" t="s">
        <v>1005</v>
      </c>
      <c r="D4004" s="3">
        <v>16</v>
      </c>
      <c r="E4004" s="3">
        <v>62</v>
      </c>
      <c r="F4004" s="3">
        <v>99</v>
      </c>
      <c r="G4004" s="3">
        <v>0</v>
      </c>
      <c r="H4004" s="3">
        <v>0</v>
      </c>
      <c r="I4004" s="42"/>
      <c r="J4004" s="4"/>
      <c r="K4004" s="3"/>
      <c r="L4004" s="3"/>
      <c r="M4004" s="3"/>
      <c r="N4004" s="3"/>
    </row>
    <row r="4005" spans="2:14" ht="32.1" customHeight="1" x14ac:dyDescent="0.25">
      <c r="B4005" s="44" t="str">
        <f>_xlfn.CONCAT( VLOOKUP(tbGemLevels[[#This Row],[Name]],tbGems[],MATCH("Prefix",tbGems[#Headers],0),FALSE),".",tbGemLevels[[#This Row],[Level]]," ",tbGemLevels[[#This Row],[Name]])</f>
        <v>6.12.80.17 Blood Magic Support</v>
      </c>
      <c r="C4005" s="2" t="s">
        <v>1005</v>
      </c>
      <c r="D4005" s="3">
        <v>17</v>
      </c>
      <c r="E4005" s="3">
        <v>64</v>
      </c>
      <c r="F4005" s="3">
        <v>102</v>
      </c>
      <c r="G4005" s="3">
        <v>0</v>
      </c>
      <c r="H4005" s="3">
        <v>0</v>
      </c>
      <c r="I4005" s="42"/>
      <c r="J4005" s="4"/>
      <c r="K4005" s="3"/>
      <c r="L4005" s="3"/>
      <c r="M4005" s="3"/>
      <c r="N4005" s="3"/>
    </row>
    <row r="4006" spans="2:14" ht="32.1" customHeight="1" x14ac:dyDescent="0.25">
      <c r="B4006" s="44" t="str">
        <f>_xlfn.CONCAT( VLOOKUP(tbGemLevels[[#This Row],[Name]],tbGems[],MATCH("Prefix",tbGems[#Headers],0),FALSE),".",tbGemLevels[[#This Row],[Level]]," ",tbGemLevels[[#This Row],[Name]])</f>
        <v>6.12.80.18 Blood Magic Support</v>
      </c>
      <c r="C4006" s="2" t="s">
        <v>1005</v>
      </c>
      <c r="D4006" s="3">
        <v>18</v>
      </c>
      <c r="E4006" s="3">
        <v>66</v>
      </c>
      <c r="F4006" s="3">
        <v>105</v>
      </c>
      <c r="G4006" s="3">
        <v>0</v>
      </c>
      <c r="H4006" s="3">
        <v>0</v>
      </c>
      <c r="I4006" s="42"/>
      <c r="J4006" s="4"/>
      <c r="K4006" s="3"/>
      <c r="L4006" s="3"/>
      <c r="M4006" s="3"/>
      <c r="N4006" s="3"/>
    </row>
    <row r="4007" spans="2:14" ht="32.1" customHeight="1" x14ac:dyDescent="0.25">
      <c r="B4007" s="44" t="str">
        <f>_xlfn.CONCAT( VLOOKUP(tbGemLevels[[#This Row],[Name]],tbGems[],MATCH("Prefix",tbGems[#Headers],0),FALSE),".",tbGemLevels[[#This Row],[Level]]," ",tbGemLevels[[#This Row],[Name]])</f>
        <v>6.12.80.19 Blood Magic Support</v>
      </c>
      <c r="C4007" s="2" t="s">
        <v>1005</v>
      </c>
      <c r="D4007" s="3">
        <v>19</v>
      </c>
      <c r="E4007" s="3">
        <v>68</v>
      </c>
      <c r="F4007" s="3">
        <v>108</v>
      </c>
      <c r="G4007" s="3">
        <v>0</v>
      </c>
      <c r="H4007" s="3">
        <v>0</v>
      </c>
      <c r="I4007" s="42"/>
      <c r="J4007" s="4"/>
      <c r="K4007" s="3"/>
      <c r="L4007" s="3"/>
      <c r="M4007" s="3"/>
      <c r="N4007" s="3"/>
    </row>
    <row r="4008" spans="2:14" ht="32.1" customHeight="1" x14ac:dyDescent="0.25">
      <c r="B4008" s="44" t="str">
        <f>_xlfn.CONCAT( VLOOKUP(tbGemLevels[[#This Row],[Name]],tbGems[],MATCH("Prefix",tbGems[#Headers],0),FALSE),".",tbGemLevels[[#This Row],[Level]]," ",tbGemLevels[[#This Row],[Name]])</f>
        <v>6.12.80.20 Blood Magic Support</v>
      </c>
      <c r="C4008" s="2" t="s">
        <v>1005</v>
      </c>
      <c r="D4008" s="3">
        <v>20</v>
      </c>
      <c r="E4008" s="3">
        <v>70</v>
      </c>
      <c r="F4008" s="3">
        <v>111</v>
      </c>
      <c r="G4008" s="3">
        <v>0</v>
      </c>
      <c r="H4008" s="3">
        <v>0</v>
      </c>
      <c r="I4008" s="42"/>
      <c r="J4008" s="4"/>
      <c r="K4008" s="3"/>
      <c r="L4008" s="3"/>
      <c r="M4008" s="3"/>
      <c r="N4008" s="3"/>
    </row>
    <row r="4009" spans="2:14" ht="32.1" customHeight="1" x14ac:dyDescent="0.25">
      <c r="B4009" s="44" t="str">
        <f>_xlfn.CONCAT( VLOOKUP(tbGemLevels[[#This Row],[Name]],tbGems[],MATCH("Prefix",tbGems[#Headers],0),FALSE),".",tbGemLevels[[#This Row],[Level]]," ",tbGemLevels[[#This Row],[Name]])</f>
        <v>6.12.80.21 Blood Magic Support</v>
      </c>
      <c r="C4009" s="2" t="s">
        <v>1005</v>
      </c>
      <c r="D4009" s="3">
        <v>21</v>
      </c>
      <c r="E4009" s="3">
        <v>72</v>
      </c>
      <c r="F4009" s="3">
        <v>114</v>
      </c>
      <c r="G4009" s="3">
        <v>0</v>
      </c>
      <c r="H4009" s="3">
        <v>0</v>
      </c>
      <c r="J4009" s="4"/>
      <c r="K4009" s="3"/>
      <c r="L4009" s="3"/>
      <c r="M4009" s="3"/>
      <c r="N4009" s="3"/>
    </row>
    <row r="4010" spans="2:14" ht="32.1" customHeight="1" x14ac:dyDescent="0.25">
      <c r="B4010" s="44" t="str">
        <f>_xlfn.CONCAT( VLOOKUP(tbGemLevels[[#This Row],[Name]],tbGems[],MATCH("Prefix",tbGems[#Headers],0),FALSE),".",tbGemLevels[[#This Row],[Level]]," ",tbGemLevels[[#This Row],[Name]])</f>
        <v>6.12.80.22 Blood Magic Support</v>
      </c>
      <c r="C4010" s="2" t="s">
        <v>1005</v>
      </c>
      <c r="D4010" s="3">
        <v>22</v>
      </c>
      <c r="E4010" s="3">
        <v>74</v>
      </c>
      <c r="F4010" s="3" t="s">
        <v>269</v>
      </c>
      <c r="G4010" s="3">
        <v>0</v>
      </c>
      <c r="H4010" s="3">
        <v>0</v>
      </c>
      <c r="J4010" s="4"/>
      <c r="K4010" s="3"/>
      <c r="L4010" s="3"/>
      <c r="M4010" s="3"/>
      <c r="N4010" s="3"/>
    </row>
    <row r="4011" spans="2:14" ht="32.1" customHeight="1" x14ac:dyDescent="0.25">
      <c r="B4011" s="44" t="str">
        <f>_xlfn.CONCAT( VLOOKUP(tbGemLevels[[#This Row],[Name]],tbGems[],MATCH("Prefix",tbGems[#Headers],0),FALSE),".",tbGemLevels[[#This Row],[Level]]," ",tbGemLevels[[#This Row],[Name]])</f>
        <v>6.12.80.23 Blood Magic Support</v>
      </c>
      <c r="C4011" s="2" t="s">
        <v>1005</v>
      </c>
      <c r="D4011" s="3">
        <v>23</v>
      </c>
      <c r="E4011" s="3">
        <v>76</v>
      </c>
      <c r="F4011" s="3" t="s">
        <v>269</v>
      </c>
      <c r="G4011" s="3">
        <v>0</v>
      </c>
      <c r="H4011" s="3">
        <v>0</v>
      </c>
      <c r="J4011" s="4"/>
      <c r="K4011" s="3"/>
      <c r="L4011" s="3"/>
      <c r="M4011" s="3"/>
      <c r="N4011" s="3"/>
    </row>
    <row r="4012" spans="2:14" ht="32.1" customHeight="1" x14ac:dyDescent="0.25">
      <c r="B4012" s="44" t="str">
        <f>_xlfn.CONCAT( VLOOKUP(tbGemLevels[[#This Row],[Name]],tbGems[],MATCH("Prefix",tbGems[#Headers],0),FALSE),".",tbGemLevels[[#This Row],[Level]]," ",tbGemLevels[[#This Row],[Name]])</f>
        <v>6.12.80.24 Blood Magic Support</v>
      </c>
      <c r="C4012" s="2" t="s">
        <v>1005</v>
      </c>
      <c r="D4012" s="3">
        <v>24</v>
      </c>
      <c r="E4012" s="3">
        <v>78</v>
      </c>
      <c r="F4012" s="3" t="s">
        <v>269</v>
      </c>
      <c r="G4012" s="3">
        <v>0</v>
      </c>
      <c r="H4012" s="3">
        <v>0</v>
      </c>
      <c r="J4012" s="4"/>
      <c r="K4012" s="3"/>
      <c r="L4012" s="3"/>
      <c r="M4012" s="3"/>
      <c r="N4012" s="3"/>
    </row>
    <row r="4013" spans="2:14" ht="32.1" customHeight="1" x14ac:dyDescent="0.25">
      <c r="B4013" s="44" t="str">
        <f>_xlfn.CONCAT( VLOOKUP(tbGemLevels[[#This Row],[Name]],tbGems[],MATCH("Prefix",tbGems[#Headers],0),FALSE),".",tbGemLevels[[#This Row],[Level]]," ",tbGemLevels[[#This Row],[Name]])</f>
        <v>6.12.80.25 Blood Magic Support</v>
      </c>
      <c r="C4013" s="2" t="s">
        <v>1005</v>
      </c>
      <c r="D4013" s="3">
        <v>25</v>
      </c>
      <c r="E4013" s="3">
        <v>80</v>
      </c>
      <c r="F4013" s="3" t="s">
        <v>269</v>
      </c>
      <c r="G4013" s="3">
        <v>0</v>
      </c>
      <c r="H4013" s="3">
        <v>0</v>
      </c>
      <c r="J4013" s="4"/>
      <c r="K4013" s="3"/>
      <c r="L4013" s="3"/>
      <c r="M4013" s="3"/>
      <c r="N4013" s="3"/>
    </row>
    <row r="4014" spans="2:14" ht="32.1" customHeight="1" x14ac:dyDescent="0.25">
      <c r="B4014" s="44" t="str">
        <f>_xlfn.CONCAT( VLOOKUP(tbGemLevels[[#This Row],[Name]],tbGems[],MATCH("Prefix",tbGems[#Headers],0),FALSE),".",tbGemLevels[[#This Row],[Level]]," ",tbGemLevels[[#This Row],[Name]])</f>
        <v>6.12.80.26 Blood Magic Support</v>
      </c>
      <c r="C4014" s="2" t="s">
        <v>1005</v>
      </c>
      <c r="D4014" s="3">
        <v>26</v>
      </c>
      <c r="E4014" s="3">
        <v>82</v>
      </c>
      <c r="F4014" s="3" t="s">
        <v>269</v>
      </c>
      <c r="G4014" s="3">
        <v>0</v>
      </c>
      <c r="H4014" s="3">
        <v>0</v>
      </c>
      <c r="J4014" s="4"/>
      <c r="K4014" s="3"/>
      <c r="L4014" s="3"/>
      <c r="M4014" s="3"/>
      <c r="N4014" s="3"/>
    </row>
    <row r="4015" spans="2:14" ht="32.1" customHeight="1" x14ac:dyDescent="0.25">
      <c r="B4015" s="44" t="str">
        <f>_xlfn.CONCAT( VLOOKUP(tbGemLevels[[#This Row],[Name]],tbGems[],MATCH("Prefix",tbGems[#Headers],0),FALSE),".",tbGemLevels[[#This Row],[Level]]," ",tbGemLevels[[#This Row],[Name]])</f>
        <v>6.12.80.27 Blood Magic Support</v>
      </c>
      <c r="C4015" s="2" t="s">
        <v>1005</v>
      </c>
      <c r="D4015" s="3">
        <v>27</v>
      </c>
      <c r="E4015" s="3">
        <v>84</v>
      </c>
      <c r="F4015" s="3" t="s">
        <v>269</v>
      </c>
      <c r="G4015" s="3">
        <v>0</v>
      </c>
      <c r="H4015" s="3">
        <v>0</v>
      </c>
      <c r="J4015" s="4"/>
      <c r="K4015" s="3"/>
      <c r="L4015" s="3"/>
      <c r="M4015" s="3"/>
      <c r="N4015" s="3"/>
    </row>
    <row r="4016" spans="2:14" ht="32.1" customHeight="1" x14ac:dyDescent="0.25">
      <c r="B4016" s="44" t="str">
        <f>_xlfn.CONCAT( VLOOKUP(tbGemLevels[[#This Row],[Name]],tbGems[],MATCH("Prefix",tbGems[#Headers],0),FALSE),".",tbGemLevels[[#This Row],[Level]]," ",tbGemLevels[[#This Row],[Name]])</f>
        <v>6.12.80.28 Blood Magic Support</v>
      </c>
      <c r="C4016" s="2" t="s">
        <v>1005</v>
      </c>
      <c r="D4016" s="3">
        <v>28</v>
      </c>
      <c r="E4016" s="3">
        <v>86</v>
      </c>
      <c r="F4016" s="3" t="s">
        <v>269</v>
      </c>
      <c r="G4016" s="3">
        <v>0</v>
      </c>
      <c r="H4016" s="3">
        <v>0</v>
      </c>
      <c r="J4016" s="4"/>
      <c r="K4016" s="3"/>
      <c r="L4016" s="3"/>
      <c r="M4016" s="3"/>
      <c r="N4016" s="3"/>
    </row>
    <row r="4017" spans="2:14" ht="32.1" customHeight="1" x14ac:dyDescent="0.25">
      <c r="B4017" s="44" t="str">
        <f>_xlfn.CONCAT( VLOOKUP(tbGemLevels[[#This Row],[Name]],tbGems[],MATCH("Prefix",tbGems[#Headers],0),FALSE),".",tbGemLevels[[#This Row],[Level]]," ",tbGemLevels[[#This Row],[Name]])</f>
        <v>6.12.80.29 Blood Magic Support</v>
      </c>
      <c r="C4017" s="2" t="s">
        <v>1005</v>
      </c>
      <c r="D4017" s="3">
        <v>29</v>
      </c>
      <c r="E4017" s="3">
        <v>88</v>
      </c>
      <c r="F4017" s="3" t="s">
        <v>269</v>
      </c>
      <c r="G4017" s="3">
        <v>0</v>
      </c>
      <c r="H4017" s="3">
        <v>0</v>
      </c>
      <c r="J4017" s="4"/>
      <c r="K4017" s="3"/>
      <c r="L4017" s="3"/>
      <c r="M4017" s="3"/>
      <c r="N4017" s="3"/>
    </row>
    <row r="4018" spans="2:14" ht="32.1" customHeight="1" x14ac:dyDescent="0.25">
      <c r="B4018" s="44" t="str">
        <f>_xlfn.CONCAT( VLOOKUP(tbGemLevels[[#This Row],[Name]],tbGems[],MATCH("Prefix",tbGems[#Headers],0),FALSE),".",tbGemLevels[[#This Row],[Level]]," ",tbGemLevels[[#This Row],[Name]])</f>
        <v>6.12.80.30 Blood Magic Support</v>
      </c>
      <c r="C4018" s="2" t="s">
        <v>1005</v>
      </c>
      <c r="D4018" s="3">
        <v>30</v>
      </c>
      <c r="E4018" s="3">
        <v>90</v>
      </c>
      <c r="F4018" s="3" t="s">
        <v>269</v>
      </c>
      <c r="G4018" s="3">
        <v>0</v>
      </c>
      <c r="H4018" s="3">
        <v>0</v>
      </c>
      <c r="J4018" s="4"/>
      <c r="K4018" s="3"/>
      <c r="L4018" s="3"/>
      <c r="M4018" s="3"/>
      <c r="N4018" s="3"/>
    </row>
    <row r="4019" spans="2:14" ht="32.1" customHeight="1" x14ac:dyDescent="0.25">
      <c r="B4019" s="44" t="str">
        <f>_xlfn.CONCAT( VLOOKUP(tbGemLevels[[#This Row],[Name]],tbGems[],MATCH("Prefix",tbGems[#Headers],0),FALSE),".",tbGemLevels[[#This Row],[Level]]," ",tbGemLevels[[#This Row],[Name]])</f>
        <v>6.12.80.31 Blood Magic Support</v>
      </c>
      <c r="C4019" s="2" t="s">
        <v>1005</v>
      </c>
      <c r="D4019" s="3">
        <v>31</v>
      </c>
      <c r="E4019" s="3">
        <v>91</v>
      </c>
      <c r="F4019" s="3" t="s">
        <v>269</v>
      </c>
      <c r="G4019" s="3">
        <v>0</v>
      </c>
      <c r="H4019" s="3">
        <v>0</v>
      </c>
      <c r="J4019" s="4"/>
      <c r="K4019" s="3"/>
      <c r="L4019" s="3"/>
      <c r="M4019" s="3"/>
      <c r="N4019" s="3"/>
    </row>
    <row r="4020" spans="2:14" ht="32.1" customHeight="1" x14ac:dyDescent="0.25">
      <c r="B4020" s="44" t="str">
        <f>_xlfn.CONCAT( VLOOKUP(tbGemLevels[[#This Row],[Name]],tbGems[],MATCH("Prefix",tbGems[#Headers],0),FALSE),".",tbGemLevels[[#This Row],[Level]]," ",tbGemLevels[[#This Row],[Name]])</f>
        <v>6.12.80.32 Blood Magic Support</v>
      </c>
      <c r="C4020" s="2" t="s">
        <v>1005</v>
      </c>
      <c r="D4020" s="3">
        <v>32</v>
      </c>
      <c r="E4020" s="3">
        <v>92</v>
      </c>
      <c r="F4020" s="3" t="s">
        <v>269</v>
      </c>
      <c r="G4020" s="3">
        <v>0</v>
      </c>
      <c r="H4020" s="3">
        <v>0</v>
      </c>
      <c r="J4020" s="4"/>
      <c r="K4020" s="3"/>
      <c r="L4020" s="3"/>
      <c r="M4020" s="3"/>
      <c r="N4020" s="3"/>
    </row>
    <row r="4021" spans="2:14" ht="32.1" customHeight="1" x14ac:dyDescent="0.25">
      <c r="B4021" s="44" t="str">
        <f>_xlfn.CONCAT( VLOOKUP(tbGemLevels[[#This Row],[Name]],tbGems[],MATCH("Prefix",tbGems[#Headers],0),FALSE),".",tbGemLevels[[#This Row],[Level]]," ",tbGemLevels[[#This Row],[Name]])</f>
        <v>6.12.80.33 Blood Magic Support</v>
      </c>
      <c r="C4021" s="2" t="s">
        <v>1005</v>
      </c>
      <c r="D4021" s="3">
        <v>33</v>
      </c>
      <c r="E4021" s="3">
        <v>93</v>
      </c>
      <c r="F4021" s="3" t="s">
        <v>269</v>
      </c>
      <c r="G4021" s="3">
        <v>0</v>
      </c>
      <c r="H4021" s="3">
        <v>0</v>
      </c>
      <c r="J4021" s="4"/>
      <c r="K4021" s="3"/>
      <c r="L4021" s="3"/>
      <c r="M4021" s="3"/>
      <c r="N4021" s="3"/>
    </row>
    <row r="4022" spans="2:14" ht="32.1" customHeight="1" x14ac:dyDescent="0.25">
      <c r="B4022" s="44" t="str">
        <f>_xlfn.CONCAT( VLOOKUP(tbGemLevels[[#This Row],[Name]],tbGems[],MATCH("Prefix",tbGems[#Headers],0),FALSE),".",tbGemLevels[[#This Row],[Level]]," ",tbGemLevels[[#This Row],[Name]])</f>
        <v>6.12.80.34 Blood Magic Support</v>
      </c>
      <c r="C4022" s="2" t="s">
        <v>1005</v>
      </c>
      <c r="D4022" s="3">
        <v>34</v>
      </c>
      <c r="E4022" s="3">
        <v>94</v>
      </c>
      <c r="F4022" s="3" t="s">
        <v>269</v>
      </c>
      <c r="G4022" s="3">
        <v>0</v>
      </c>
      <c r="H4022" s="3">
        <v>0</v>
      </c>
      <c r="J4022" s="4"/>
      <c r="K4022" s="3"/>
      <c r="L4022" s="3"/>
      <c r="M4022" s="3"/>
      <c r="N4022" s="3"/>
    </row>
    <row r="4023" spans="2:14" ht="32.1" customHeight="1" x14ac:dyDescent="0.25">
      <c r="B4023" s="44" t="str">
        <f>_xlfn.CONCAT( VLOOKUP(tbGemLevels[[#This Row],[Name]],tbGems[],MATCH("Prefix",tbGems[#Headers],0),FALSE),".",tbGemLevels[[#This Row],[Level]]," ",tbGemLevels[[#This Row],[Name]])</f>
        <v>6.12.80.35 Blood Magic Support</v>
      </c>
      <c r="C4023" s="2" t="s">
        <v>1005</v>
      </c>
      <c r="D4023" s="3">
        <v>35</v>
      </c>
      <c r="E4023" s="3">
        <v>95</v>
      </c>
      <c r="F4023" s="3" t="s">
        <v>269</v>
      </c>
      <c r="G4023" s="3">
        <v>0</v>
      </c>
      <c r="H4023" s="3">
        <v>0</v>
      </c>
      <c r="J4023" s="4"/>
      <c r="K4023" s="3"/>
      <c r="L4023" s="3"/>
      <c r="M4023" s="3"/>
      <c r="N4023" s="3"/>
    </row>
    <row r="4024" spans="2:14" ht="32.1" customHeight="1" x14ac:dyDescent="0.25">
      <c r="B4024" s="44" t="str">
        <f>_xlfn.CONCAT( VLOOKUP(tbGemLevels[[#This Row],[Name]],tbGems[],MATCH("Prefix",tbGems[#Headers],0),FALSE),".",tbGemLevels[[#This Row],[Level]]," ",tbGemLevels[[#This Row],[Name]])</f>
        <v>6.12.80.36 Blood Magic Support</v>
      </c>
      <c r="C4024" s="2" t="s">
        <v>1005</v>
      </c>
      <c r="D4024" s="3">
        <v>36</v>
      </c>
      <c r="E4024" s="3">
        <v>96</v>
      </c>
      <c r="F4024" s="3" t="s">
        <v>269</v>
      </c>
      <c r="G4024" s="3">
        <v>0</v>
      </c>
      <c r="H4024" s="3">
        <v>0</v>
      </c>
      <c r="J4024" s="4"/>
      <c r="K4024" s="3"/>
      <c r="L4024" s="3"/>
      <c r="M4024" s="3"/>
      <c r="N4024" s="3"/>
    </row>
    <row r="4025" spans="2:14" ht="32.1" customHeight="1" x14ac:dyDescent="0.25">
      <c r="B4025" s="44" t="str">
        <f>_xlfn.CONCAT( VLOOKUP(tbGemLevels[[#This Row],[Name]],tbGems[],MATCH("Prefix",tbGems[#Headers],0),FALSE),".",tbGemLevels[[#This Row],[Level]]," ",tbGemLevels[[#This Row],[Name]])</f>
        <v>6.12.80.37 Blood Magic Support</v>
      </c>
      <c r="C4025" s="2" t="s">
        <v>1005</v>
      </c>
      <c r="D4025" s="3">
        <v>37</v>
      </c>
      <c r="E4025" s="3">
        <v>97</v>
      </c>
      <c r="F4025" s="3" t="s">
        <v>269</v>
      </c>
      <c r="G4025" s="3">
        <v>0</v>
      </c>
      <c r="H4025" s="3">
        <v>0</v>
      </c>
      <c r="J4025" s="4"/>
      <c r="K4025" s="3"/>
      <c r="L4025" s="3"/>
      <c r="M4025" s="3"/>
      <c r="N4025" s="3"/>
    </row>
    <row r="4026" spans="2:14" ht="32.1" customHeight="1" x14ac:dyDescent="0.25">
      <c r="B4026" s="44" t="str">
        <f>_xlfn.CONCAT( VLOOKUP(tbGemLevels[[#This Row],[Name]],tbGems[],MATCH("Prefix",tbGems[#Headers],0),FALSE),".",tbGemLevels[[#This Row],[Level]]," ",tbGemLevels[[#This Row],[Name]])</f>
        <v>6.12.80.38 Blood Magic Support</v>
      </c>
      <c r="C4026" s="2" t="s">
        <v>1005</v>
      </c>
      <c r="D4026" s="3">
        <v>38</v>
      </c>
      <c r="E4026" s="3">
        <v>98</v>
      </c>
      <c r="F4026" s="3" t="s">
        <v>269</v>
      </c>
      <c r="G4026" s="3">
        <v>0</v>
      </c>
      <c r="H4026" s="3">
        <v>0</v>
      </c>
      <c r="J4026" s="4"/>
      <c r="K4026" s="3"/>
      <c r="L4026" s="3"/>
      <c r="M4026" s="3"/>
      <c r="N4026" s="3"/>
    </row>
    <row r="4027" spans="2:14" ht="32.1" customHeight="1" x14ac:dyDescent="0.25">
      <c r="B4027" s="44" t="str">
        <f>_xlfn.CONCAT( VLOOKUP(tbGemLevels[[#This Row],[Name]],tbGems[],MATCH("Prefix",tbGems[#Headers],0),FALSE),".",tbGemLevels[[#This Row],[Level]]," ",tbGemLevels[[#This Row],[Name]])</f>
        <v>6.12.80.39 Blood Magic Support</v>
      </c>
      <c r="C4027" s="2" t="s">
        <v>1005</v>
      </c>
      <c r="D4027" s="3">
        <v>39</v>
      </c>
      <c r="E4027" s="3">
        <v>99</v>
      </c>
      <c r="F4027" s="3" t="s">
        <v>269</v>
      </c>
      <c r="G4027" s="3">
        <v>0</v>
      </c>
      <c r="H4027" s="3">
        <v>0</v>
      </c>
      <c r="J4027" s="4"/>
      <c r="K4027" s="3"/>
      <c r="L4027" s="3"/>
      <c r="M4027" s="3"/>
      <c r="N4027" s="3"/>
    </row>
    <row r="4028" spans="2:14" ht="32.1" customHeight="1" x14ac:dyDescent="0.25">
      <c r="B4028" s="44" t="str">
        <f>_xlfn.CONCAT( VLOOKUP(tbGemLevels[[#This Row],[Name]],tbGems[],MATCH("Prefix",tbGems[#Headers],0),FALSE),".",tbGemLevels[[#This Row],[Level]]," ",tbGemLevels[[#This Row],[Name]])</f>
        <v>6.12.80.40 Blood Magic Support</v>
      </c>
      <c r="C4028" s="2" t="s">
        <v>1005</v>
      </c>
      <c r="D4028" s="3">
        <v>40</v>
      </c>
      <c r="E4028" s="3">
        <v>100</v>
      </c>
      <c r="F4028" s="3" t="s">
        <v>269</v>
      </c>
      <c r="G4028" s="3">
        <v>0</v>
      </c>
      <c r="H4028" s="3">
        <v>0</v>
      </c>
      <c r="J4028" s="4"/>
      <c r="K4028" s="3"/>
      <c r="L4028" s="3"/>
      <c r="M4028" s="3"/>
      <c r="N4028" s="3"/>
    </row>
    <row r="4029" spans="2:14" ht="32.1" customHeight="1" x14ac:dyDescent="0.25">
      <c r="B4029" s="44" t="str">
        <f>_xlfn.CONCAT( VLOOKUP(tbGemLevels[[#This Row],[Name]],tbGems[],MATCH("Prefix",tbGems[#Headers],0),FALSE),".",tbGemLevels[[#This Row],[Level]]," ",tbGemLevels[[#This Row],[Name]])</f>
        <v>6.13.378.1 Trap and Mine Damage Support</v>
      </c>
      <c r="C4029" s="2" t="s">
        <v>987</v>
      </c>
      <c r="D4029" s="3">
        <v>1</v>
      </c>
      <c r="E4029" s="3">
        <v>18</v>
      </c>
      <c r="F4029" s="3">
        <v>0</v>
      </c>
      <c r="G4029" s="3">
        <v>21</v>
      </c>
      <c r="H4029" s="3">
        <v>14</v>
      </c>
      <c r="J4029" s="4"/>
      <c r="K4029" s="3"/>
      <c r="L4029" s="3"/>
      <c r="M4029" s="3"/>
      <c r="N4029" s="3"/>
    </row>
    <row r="4030" spans="2:14" ht="32.1" customHeight="1" x14ac:dyDescent="0.25">
      <c r="B4030" s="44" t="str">
        <f>_xlfn.CONCAT( VLOOKUP(tbGemLevels[[#This Row],[Name]],tbGems[],MATCH("Prefix",tbGems[#Headers],0),FALSE),".",tbGemLevels[[#This Row],[Level]]," ",tbGemLevels[[#This Row],[Name]])</f>
        <v>6.13.378.2 Trap and Mine Damage Support</v>
      </c>
      <c r="C4030" s="2" t="s">
        <v>987</v>
      </c>
      <c r="D4030" s="3">
        <v>2</v>
      </c>
      <c r="E4030" s="3">
        <v>22</v>
      </c>
      <c r="F4030" s="3">
        <v>0</v>
      </c>
      <c r="G4030" s="3">
        <v>24</v>
      </c>
      <c r="H4030" s="3">
        <v>17</v>
      </c>
      <c r="I4030" s="42"/>
      <c r="J4030" s="42"/>
      <c r="K4030" s="3"/>
      <c r="L4030" s="3"/>
      <c r="M4030" s="3"/>
      <c r="N4030" s="3"/>
    </row>
    <row r="4031" spans="2:14" ht="32.1" customHeight="1" x14ac:dyDescent="0.25">
      <c r="B4031" s="44" t="str">
        <f>_xlfn.CONCAT( VLOOKUP(tbGemLevels[[#This Row],[Name]],tbGems[],MATCH("Prefix",tbGems[#Headers],0),FALSE),".",tbGemLevels[[#This Row],[Level]]," ",tbGemLevels[[#This Row],[Name]])</f>
        <v>6.13.378.3 Trap and Mine Damage Support</v>
      </c>
      <c r="C4031" s="2" t="s">
        <v>987</v>
      </c>
      <c r="D4031" s="3">
        <v>3</v>
      </c>
      <c r="E4031" s="3">
        <v>26</v>
      </c>
      <c r="F4031" s="3">
        <v>0</v>
      </c>
      <c r="G4031" s="3">
        <v>28</v>
      </c>
      <c r="H4031" s="3">
        <v>19</v>
      </c>
      <c r="I4031" s="42"/>
      <c r="J4031" s="42"/>
      <c r="K4031" s="3"/>
      <c r="L4031" s="3"/>
      <c r="M4031" s="3"/>
      <c r="N4031" s="3"/>
    </row>
    <row r="4032" spans="2:14" ht="32.1" customHeight="1" x14ac:dyDescent="0.25">
      <c r="B4032" s="44" t="str">
        <f>_xlfn.CONCAT( VLOOKUP(tbGemLevels[[#This Row],[Name]],tbGems[],MATCH("Prefix",tbGems[#Headers],0),FALSE),".",tbGemLevels[[#This Row],[Level]]," ",tbGemLevels[[#This Row],[Name]])</f>
        <v>6.13.378.4 Trap and Mine Damage Support</v>
      </c>
      <c r="C4032" s="2" t="s">
        <v>987</v>
      </c>
      <c r="D4032" s="3">
        <v>4</v>
      </c>
      <c r="E4032" s="3">
        <v>29</v>
      </c>
      <c r="F4032" s="3">
        <v>0</v>
      </c>
      <c r="G4032" s="3">
        <v>31</v>
      </c>
      <c r="H4032" s="3">
        <v>21</v>
      </c>
      <c r="I4032" s="42"/>
      <c r="J4032" s="42"/>
      <c r="K4032" s="3"/>
      <c r="L4032" s="3"/>
      <c r="M4032" s="3"/>
      <c r="N4032" s="3"/>
    </row>
    <row r="4033" spans="2:14" ht="32.1" customHeight="1" x14ac:dyDescent="0.25">
      <c r="B4033" s="44" t="str">
        <f>_xlfn.CONCAT( VLOOKUP(tbGemLevels[[#This Row],[Name]],tbGems[],MATCH("Prefix",tbGems[#Headers],0),FALSE),".",tbGemLevels[[#This Row],[Level]]," ",tbGemLevels[[#This Row],[Name]])</f>
        <v>6.13.378.5 Trap and Mine Damage Support</v>
      </c>
      <c r="C4033" s="2" t="s">
        <v>987</v>
      </c>
      <c r="D4033" s="3">
        <v>5</v>
      </c>
      <c r="E4033" s="3">
        <v>32</v>
      </c>
      <c r="F4033" s="3">
        <v>0</v>
      </c>
      <c r="G4033" s="3">
        <v>34</v>
      </c>
      <c r="H4033" s="3">
        <v>23</v>
      </c>
      <c r="I4033" s="42"/>
      <c r="J4033" s="42"/>
      <c r="K4033" s="3"/>
      <c r="L4033" s="3"/>
      <c r="M4033" s="3"/>
      <c r="N4033" s="3"/>
    </row>
    <row r="4034" spans="2:14" ht="32.1" customHeight="1" x14ac:dyDescent="0.25">
      <c r="B4034" s="44" t="str">
        <f>_xlfn.CONCAT( VLOOKUP(tbGemLevels[[#This Row],[Name]],tbGems[],MATCH("Prefix",tbGems[#Headers],0),FALSE),".",tbGemLevels[[#This Row],[Level]]," ",tbGemLevels[[#This Row],[Name]])</f>
        <v>6.13.378.6 Trap and Mine Damage Support</v>
      </c>
      <c r="C4034" s="2" t="s">
        <v>987</v>
      </c>
      <c r="D4034" s="3">
        <v>6</v>
      </c>
      <c r="E4034" s="3">
        <v>35</v>
      </c>
      <c r="F4034" s="3">
        <v>0</v>
      </c>
      <c r="G4034" s="3">
        <v>37</v>
      </c>
      <c r="H4034" s="3">
        <v>25</v>
      </c>
      <c r="I4034" s="42"/>
      <c r="J4034" s="42"/>
      <c r="K4034" s="3"/>
      <c r="L4034" s="3"/>
      <c r="M4034" s="3"/>
      <c r="N4034" s="3"/>
    </row>
    <row r="4035" spans="2:14" ht="32.1" customHeight="1" x14ac:dyDescent="0.25">
      <c r="B4035" s="44" t="str">
        <f>_xlfn.CONCAT( VLOOKUP(tbGemLevels[[#This Row],[Name]],tbGems[],MATCH("Prefix",tbGems[#Headers],0),FALSE),".",tbGemLevels[[#This Row],[Level]]," ",tbGemLevels[[#This Row],[Name]])</f>
        <v>6.13.378.7 Trap and Mine Damage Support</v>
      </c>
      <c r="C4035" s="2" t="s">
        <v>987</v>
      </c>
      <c r="D4035" s="3">
        <v>7</v>
      </c>
      <c r="E4035" s="3">
        <v>38</v>
      </c>
      <c r="F4035" s="3">
        <v>0</v>
      </c>
      <c r="G4035" s="3">
        <v>40</v>
      </c>
      <c r="H4035" s="3">
        <v>27</v>
      </c>
      <c r="I4035" s="42"/>
      <c r="J4035" s="42"/>
      <c r="K4035" s="3"/>
      <c r="L4035" s="3"/>
      <c r="M4035" s="3"/>
      <c r="N4035" s="3"/>
    </row>
    <row r="4036" spans="2:14" ht="32.1" customHeight="1" x14ac:dyDescent="0.25">
      <c r="B4036" s="44" t="str">
        <f>_xlfn.CONCAT( VLOOKUP(tbGemLevels[[#This Row],[Name]],tbGems[],MATCH("Prefix",tbGems[#Headers],0),FALSE),".",tbGemLevels[[#This Row],[Level]]," ",tbGemLevels[[#This Row],[Name]])</f>
        <v>6.13.378.8 Trap and Mine Damage Support</v>
      </c>
      <c r="C4036" s="2" t="s">
        <v>987</v>
      </c>
      <c r="D4036" s="3">
        <v>8</v>
      </c>
      <c r="E4036" s="3">
        <v>41</v>
      </c>
      <c r="F4036" s="3">
        <v>0</v>
      </c>
      <c r="G4036" s="3">
        <v>42</v>
      </c>
      <c r="H4036" s="3">
        <v>29</v>
      </c>
      <c r="I4036" s="42"/>
      <c r="J4036" s="42"/>
      <c r="K4036" s="3"/>
      <c r="L4036" s="3"/>
      <c r="M4036" s="3"/>
      <c r="N4036" s="3"/>
    </row>
    <row r="4037" spans="2:14" ht="32.1" customHeight="1" x14ac:dyDescent="0.25">
      <c r="B4037" s="44" t="str">
        <f>_xlfn.CONCAT( VLOOKUP(tbGemLevels[[#This Row],[Name]],tbGems[],MATCH("Prefix",tbGems[#Headers],0),FALSE),".",tbGemLevels[[#This Row],[Level]]," ",tbGemLevels[[#This Row],[Name]])</f>
        <v>6.13.378.9 Trap and Mine Damage Support</v>
      </c>
      <c r="C4037" s="2" t="s">
        <v>987</v>
      </c>
      <c r="D4037" s="3">
        <v>9</v>
      </c>
      <c r="E4037" s="3">
        <v>44</v>
      </c>
      <c r="F4037" s="3">
        <v>0</v>
      </c>
      <c r="G4037" s="3">
        <v>45</v>
      </c>
      <c r="H4037" s="3">
        <v>31</v>
      </c>
      <c r="I4037" s="42"/>
      <c r="J4037" s="42"/>
      <c r="K4037" s="3"/>
      <c r="L4037" s="3"/>
      <c r="M4037" s="3"/>
      <c r="N4037" s="3"/>
    </row>
    <row r="4038" spans="2:14" ht="32.1" customHeight="1" x14ac:dyDescent="0.25">
      <c r="B4038" s="44" t="str">
        <f>_xlfn.CONCAT( VLOOKUP(tbGemLevels[[#This Row],[Name]],tbGems[],MATCH("Prefix",tbGems[#Headers],0),FALSE),".",tbGemLevels[[#This Row],[Level]]," ",tbGemLevels[[#This Row],[Name]])</f>
        <v>6.13.378.10 Trap and Mine Damage Support</v>
      </c>
      <c r="C4038" s="2" t="s">
        <v>987</v>
      </c>
      <c r="D4038" s="3">
        <v>10</v>
      </c>
      <c r="E4038" s="3">
        <v>47</v>
      </c>
      <c r="F4038" s="3">
        <v>0</v>
      </c>
      <c r="G4038" s="3">
        <v>48</v>
      </c>
      <c r="H4038" s="3">
        <v>33</v>
      </c>
      <c r="I4038" s="42"/>
      <c r="J4038" s="42"/>
      <c r="K4038" s="3"/>
      <c r="L4038" s="3"/>
      <c r="M4038" s="3"/>
      <c r="N4038" s="3"/>
    </row>
    <row r="4039" spans="2:14" ht="32.1" customHeight="1" x14ac:dyDescent="0.25">
      <c r="B4039" s="44" t="str">
        <f>_xlfn.CONCAT( VLOOKUP(tbGemLevels[[#This Row],[Name]],tbGems[],MATCH("Prefix",tbGems[#Headers],0),FALSE),".",tbGemLevels[[#This Row],[Level]]," ",tbGemLevels[[#This Row],[Name]])</f>
        <v>6.13.378.11 Trap and Mine Damage Support</v>
      </c>
      <c r="C4039" s="2" t="s">
        <v>987</v>
      </c>
      <c r="D4039" s="3">
        <v>11</v>
      </c>
      <c r="E4039" s="3">
        <v>50</v>
      </c>
      <c r="F4039" s="3">
        <v>0</v>
      </c>
      <c r="G4039" s="3">
        <v>51</v>
      </c>
      <c r="H4039" s="3">
        <v>35</v>
      </c>
      <c r="I4039" s="42"/>
      <c r="J4039" s="42"/>
      <c r="K4039" s="3"/>
      <c r="L4039" s="3"/>
      <c r="M4039" s="3"/>
      <c r="N4039" s="3"/>
    </row>
    <row r="4040" spans="2:14" ht="32.1" customHeight="1" x14ac:dyDescent="0.25">
      <c r="B4040" s="44" t="str">
        <f>_xlfn.CONCAT( VLOOKUP(tbGemLevels[[#This Row],[Name]],tbGems[],MATCH("Prefix",tbGems[#Headers],0),FALSE),".",tbGemLevels[[#This Row],[Level]]," ",tbGemLevels[[#This Row],[Name]])</f>
        <v>6.13.378.12 Trap and Mine Damage Support</v>
      </c>
      <c r="C4040" s="2" t="s">
        <v>987</v>
      </c>
      <c r="D4040" s="3">
        <v>12</v>
      </c>
      <c r="E4040" s="3">
        <v>53</v>
      </c>
      <c r="F4040" s="3">
        <v>0</v>
      </c>
      <c r="G4040" s="3">
        <v>54</v>
      </c>
      <c r="H4040" s="3">
        <v>37</v>
      </c>
      <c r="I4040" s="42"/>
      <c r="J4040" s="42"/>
      <c r="K4040" s="3"/>
      <c r="L4040" s="3"/>
      <c r="M4040" s="3"/>
      <c r="N4040" s="3"/>
    </row>
    <row r="4041" spans="2:14" ht="32.1" customHeight="1" x14ac:dyDescent="0.25">
      <c r="B4041" s="44" t="str">
        <f>_xlfn.CONCAT( VLOOKUP(tbGemLevels[[#This Row],[Name]],tbGems[],MATCH("Prefix",tbGems[#Headers],0),FALSE),".",tbGemLevels[[#This Row],[Level]]," ",tbGemLevels[[#This Row],[Name]])</f>
        <v>6.13.378.13 Trap and Mine Damage Support</v>
      </c>
      <c r="C4041" s="2" t="s">
        <v>987</v>
      </c>
      <c r="D4041" s="3">
        <v>13</v>
      </c>
      <c r="E4041" s="3">
        <v>56</v>
      </c>
      <c r="F4041" s="3">
        <v>0</v>
      </c>
      <c r="G4041" s="3">
        <v>57</v>
      </c>
      <c r="H4041" s="3">
        <v>39</v>
      </c>
      <c r="I4041" s="42"/>
      <c r="J4041" s="42"/>
      <c r="K4041" s="3"/>
      <c r="L4041" s="3"/>
      <c r="M4041" s="3"/>
      <c r="N4041" s="3"/>
    </row>
    <row r="4042" spans="2:14" ht="32.1" customHeight="1" x14ac:dyDescent="0.25">
      <c r="B4042" s="44" t="str">
        <f>_xlfn.CONCAT( VLOOKUP(tbGemLevels[[#This Row],[Name]],tbGems[],MATCH("Prefix",tbGems[#Headers],0),FALSE),".",tbGemLevels[[#This Row],[Level]]," ",tbGemLevels[[#This Row],[Name]])</f>
        <v>6.13.378.14 Trap and Mine Damage Support</v>
      </c>
      <c r="C4042" s="2" t="s">
        <v>987</v>
      </c>
      <c r="D4042" s="3">
        <v>14</v>
      </c>
      <c r="E4042" s="3">
        <v>58</v>
      </c>
      <c r="F4042" s="3">
        <v>0</v>
      </c>
      <c r="G4042" s="3">
        <v>58</v>
      </c>
      <c r="H4042" s="3">
        <v>41</v>
      </c>
      <c r="I4042" s="42"/>
      <c r="J4042" s="42"/>
      <c r="K4042" s="3"/>
      <c r="L4042" s="3"/>
      <c r="M4042" s="3"/>
      <c r="N4042" s="3"/>
    </row>
    <row r="4043" spans="2:14" ht="32.1" customHeight="1" x14ac:dyDescent="0.25">
      <c r="B4043" s="44" t="str">
        <f>_xlfn.CONCAT( VLOOKUP(tbGemLevels[[#This Row],[Name]],tbGems[],MATCH("Prefix",tbGems[#Headers],0),FALSE),".",tbGemLevels[[#This Row],[Level]]," ",tbGemLevels[[#This Row],[Name]])</f>
        <v>6.13.378.15 Trap and Mine Damage Support</v>
      </c>
      <c r="C4043" s="2" t="s">
        <v>987</v>
      </c>
      <c r="D4043" s="3">
        <v>15</v>
      </c>
      <c r="E4043" s="3">
        <v>60</v>
      </c>
      <c r="F4043" s="3">
        <v>0</v>
      </c>
      <c r="G4043" s="3">
        <v>60</v>
      </c>
      <c r="H4043" s="3">
        <v>42</v>
      </c>
      <c r="I4043" s="42"/>
      <c r="J4043" s="42"/>
      <c r="K4043" s="3"/>
      <c r="L4043" s="3"/>
      <c r="M4043" s="3"/>
      <c r="N4043" s="3"/>
    </row>
    <row r="4044" spans="2:14" ht="32.1" customHeight="1" x14ac:dyDescent="0.25">
      <c r="B4044" s="44" t="str">
        <f>_xlfn.CONCAT( VLOOKUP(tbGemLevels[[#This Row],[Name]],tbGems[],MATCH("Prefix",tbGems[#Headers],0),FALSE),".",tbGemLevels[[#This Row],[Level]]," ",tbGemLevels[[#This Row],[Name]])</f>
        <v>6.13.378.16 Trap and Mine Damage Support</v>
      </c>
      <c r="C4044" s="2" t="s">
        <v>987</v>
      </c>
      <c r="D4044" s="3">
        <v>16</v>
      </c>
      <c r="E4044" s="3">
        <v>62</v>
      </c>
      <c r="F4044" s="3">
        <v>0</v>
      </c>
      <c r="G4044" s="3">
        <v>62</v>
      </c>
      <c r="H4044" s="3">
        <v>43</v>
      </c>
      <c r="I4044" s="42"/>
      <c r="J4044" s="42"/>
      <c r="K4044" s="3"/>
      <c r="L4044" s="3"/>
      <c r="M4044" s="3"/>
      <c r="N4044" s="3"/>
    </row>
    <row r="4045" spans="2:14" ht="32.1" customHeight="1" x14ac:dyDescent="0.25">
      <c r="B4045" s="44" t="str">
        <f>_xlfn.CONCAT( VLOOKUP(tbGemLevels[[#This Row],[Name]],tbGems[],MATCH("Prefix",tbGems[#Headers],0),FALSE),".",tbGemLevels[[#This Row],[Level]]," ",tbGemLevels[[#This Row],[Name]])</f>
        <v>6.13.378.17 Trap and Mine Damage Support</v>
      </c>
      <c r="C4045" s="2" t="s">
        <v>987</v>
      </c>
      <c r="D4045" s="3">
        <v>17</v>
      </c>
      <c r="E4045" s="3">
        <v>64</v>
      </c>
      <c r="F4045" s="3">
        <v>0</v>
      </c>
      <c r="G4045" s="3">
        <v>64</v>
      </c>
      <c r="H4045" s="3">
        <v>44</v>
      </c>
      <c r="I4045" s="42"/>
      <c r="J4045" s="42"/>
      <c r="K4045" s="3"/>
      <c r="L4045" s="3"/>
      <c r="M4045" s="3"/>
      <c r="N4045" s="3"/>
    </row>
    <row r="4046" spans="2:14" ht="32.1" customHeight="1" x14ac:dyDescent="0.25">
      <c r="B4046" s="44" t="str">
        <f>_xlfn.CONCAT( VLOOKUP(tbGemLevels[[#This Row],[Name]],tbGems[],MATCH("Prefix",tbGems[#Headers],0),FALSE),".",tbGemLevels[[#This Row],[Level]]," ",tbGemLevels[[#This Row],[Name]])</f>
        <v>6.13.378.18 Trap and Mine Damage Support</v>
      </c>
      <c r="C4046" s="2" t="s">
        <v>987</v>
      </c>
      <c r="D4046" s="3">
        <v>18</v>
      </c>
      <c r="E4046" s="3">
        <v>66</v>
      </c>
      <c r="F4046" s="3">
        <v>0</v>
      </c>
      <c r="G4046" s="3">
        <v>66</v>
      </c>
      <c r="H4046" s="3">
        <v>46</v>
      </c>
      <c r="I4046" s="42"/>
      <c r="J4046" s="42"/>
      <c r="K4046" s="3"/>
      <c r="L4046" s="3"/>
      <c r="M4046" s="3"/>
      <c r="N4046" s="3"/>
    </row>
    <row r="4047" spans="2:14" ht="32.1" customHeight="1" x14ac:dyDescent="0.25">
      <c r="B4047" s="44" t="str">
        <f>_xlfn.CONCAT( VLOOKUP(tbGemLevels[[#This Row],[Name]],tbGems[],MATCH("Prefix",tbGems[#Headers],0),FALSE),".",tbGemLevels[[#This Row],[Level]]," ",tbGemLevels[[#This Row],[Name]])</f>
        <v>6.13.378.19 Trap and Mine Damage Support</v>
      </c>
      <c r="C4047" s="2" t="s">
        <v>987</v>
      </c>
      <c r="D4047" s="3">
        <v>19</v>
      </c>
      <c r="E4047" s="3">
        <v>68</v>
      </c>
      <c r="F4047" s="3">
        <v>0</v>
      </c>
      <c r="G4047" s="3">
        <v>68</v>
      </c>
      <c r="H4047" s="3">
        <v>47</v>
      </c>
      <c r="I4047" s="42"/>
      <c r="J4047" s="42"/>
      <c r="K4047" s="3"/>
      <c r="L4047" s="3"/>
      <c r="M4047" s="3"/>
      <c r="N4047" s="3"/>
    </row>
    <row r="4048" spans="2:14" ht="32.1" customHeight="1" x14ac:dyDescent="0.25">
      <c r="B4048" s="44" t="str">
        <f>_xlfn.CONCAT( VLOOKUP(tbGemLevels[[#This Row],[Name]],tbGems[],MATCH("Prefix",tbGems[#Headers],0),FALSE),".",tbGemLevels[[#This Row],[Level]]," ",tbGemLevels[[#This Row],[Name]])</f>
        <v>6.13.378.20 Trap and Mine Damage Support</v>
      </c>
      <c r="C4048" s="2" t="s">
        <v>987</v>
      </c>
      <c r="D4048" s="3">
        <v>20</v>
      </c>
      <c r="E4048" s="3">
        <v>70</v>
      </c>
      <c r="F4048" s="3">
        <v>0</v>
      </c>
      <c r="G4048" s="3">
        <v>70</v>
      </c>
      <c r="H4048" s="3">
        <v>48</v>
      </c>
      <c r="I4048" s="42"/>
      <c r="J4048" s="42"/>
      <c r="K4048" s="3"/>
      <c r="L4048" s="3"/>
      <c r="M4048" s="3"/>
      <c r="N4048" s="3"/>
    </row>
    <row r="4049" spans="2:14" ht="32.1" customHeight="1" x14ac:dyDescent="0.25">
      <c r="B4049" s="44" t="str">
        <f>_xlfn.CONCAT( VLOOKUP(tbGemLevels[[#This Row],[Name]],tbGems[],MATCH("Prefix",tbGems[#Headers],0),FALSE),".",tbGemLevels[[#This Row],[Level]]," ",tbGemLevels[[#This Row],[Name]])</f>
        <v>6.13.378.21 Trap and Mine Damage Support</v>
      </c>
      <c r="C4049" s="2" t="s">
        <v>987</v>
      </c>
      <c r="D4049" s="3">
        <v>21</v>
      </c>
      <c r="E4049" s="3">
        <v>72</v>
      </c>
      <c r="F4049" s="3">
        <v>0</v>
      </c>
      <c r="G4049" s="3">
        <v>72</v>
      </c>
      <c r="H4049" s="3">
        <v>50</v>
      </c>
      <c r="J4049" s="4"/>
      <c r="K4049" s="3"/>
      <c r="L4049" s="3"/>
      <c r="M4049" s="3"/>
      <c r="N4049" s="3"/>
    </row>
    <row r="4050" spans="2:14" ht="32.1" customHeight="1" x14ac:dyDescent="0.25">
      <c r="B4050" s="44" t="str">
        <f>_xlfn.CONCAT( VLOOKUP(tbGemLevels[[#This Row],[Name]],tbGems[],MATCH("Prefix",tbGems[#Headers],0),FALSE),".",tbGemLevels[[#This Row],[Level]]," ",tbGemLevels[[#This Row],[Name]])</f>
        <v>6.13.378.22 Trap and Mine Damage Support</v>
      </c>
      <c r="C4050" s="2" t="s">
        <v>987</v>
      </c>
      <c r="D4050" s="3">
        <v>22</v>
      </c>
      <c r="E4050" s="3">
        <v>74</v>
      </c>
      <c r="F4050" s="3">
        <v>0</v>
      </c>
      <c r="G4050" s="3" t="s">
        <v>269</v>
      </c>
      <c r="H4050" s="3" t="s">
        <v>269</v>
      </c>
      <c r="J4050" s="4"/>
      <c r="K4050" s="3"/>
      <c r="L4050" s="3"/>
      <c r="M4050" s="3"/>
      <c r="N4050" s="3"/>
    </row>
    <row r="4051" spans="2:14" ht="32.1" customHeight="1" x14ac:dyDescent="0.25">
      <c r="B4051" s="44" t="str">
        <f>_xlfn.CONCAT( VLOOKUP(tbGemLevels[[#This Row],[Name]],tbGems[],MATCH("Prefix",tbGems[#Headers],0),FALSE),".",tbGemLevels[[#This Row],[Level]]," ",tbGemLevels[[#This Row],[Name]])</f>
        <v>6.13.378.23 Trap and Mine Damage Support</v>
      </c>
      <c r="C4051" s="2" t="s">
        <v>987</v>
      </c>
      <c r="D4051" s="3">
        <v>23</v>
      </c>
      <c r="E4051" s="3">
        <v>76</v>
      </c>
      <c r="F4051" s="3">
        <v>0</v>
      </c>
      <c r="G4051" s="3" t="s">
        <v>269</v>
      </c>
      <c r="H4051" s="3" t="s">
        <v>269</v>
      </c>
      <c r="J4051" s="4"/>
      <c r="K4051" s="3"/>
      <c r="L4051" s="3"/>
      <c r="M4051" s="3"/>
      <c r="N4051" s="3"/>
    </row>
    <row r="4052" spans="2:14" ht="32.1" customHeight="1" x14ac:dyDescent="0.25">
      <c r="B4052" s="44" t="str">
        <f>_xlfn.CONCAT( VLOOKUP(tbGemLevels[[#This Row],[Name]],tbGems[],MATCH("Prefix",tbGems[#Headers],0),FALSE),".",tbGemLevels[[#This Row],[Level]]," ",tbGemLevels[[#This Row],[Name]])</f>
        <v>6.13.378.24 Trap and Mine Damage Support</v>
      </c>
      <c r="C4052" s="2" t="s">
        <v>987</v>
      </c>
      <c r="D4052" s="3">
        <v>24</v>
      </c>
      <c r="E4052" s="3">
        <v>78</v>
      </c>
      <c r="F4052" s="3">
        <v>0</v>
      </c>
      <c r="G4052" s="3" t="s">
        <v>269</v>
      </c>
      <c r="H4052" s="3" t="s">
        <v>269</v>
      </c>
      <c r="J4052" s="4"/>
      <c r="K4052" s="3"/>
      <c r="L4052" s="3"/>
      <c r="M4052" s="3"/>
      <c r="N4052" s="3"/>
    </row>
    <row r="4053" spans="2:14" ht="32.1" customHeight="1" x14ac:dyDescent="0.25">
      <c r="B4053" s="44" t="str">
        <f>_xlfn.CONCAT( VLOOKUP(tbGemLevels[[#This Row],[Name]],tbGems[],MATCH("Prefix",tbGems[#Headers],0),FALSE),".",tbGemLevels[[#This Row],[Level]]," ",tbGemLevels[[#This Row],[Name]])</f>
        <v>6.13.378.25 Trap and Mine Damage Support</v>
      </c>
      <c r="C4053" s="2" t="s">
        <v>987</v>
      </c>
      <c r="D4053" s="3">
        <v>25</v>
      </c>
      <c r="E4053" s="3">
        <v>80</v>
      </c>
      <c r="F4053" s="3">
        <v>0</v>
      </c>
      <c r="G4053" s="3" t="s">
        <v>269</v>
      </c>
      <c r="H4053" s="3" t="s">
        <v>269</v>
      </c>
      <c r="J4053" s="4"/>
      <c r="K4053" s="3"/>
      <c r="L4053" s="3"/>
      <c r="M4053" s="3"/>
      <c r="N4053" s="3"/>
    </row>
    <row r="4054" spans="2:14" ht="32.1" customHeight="1" x14ac:dyDescent="0.25">
      <c r="B4054" s="44" t="str">
        <f>_xlfn.CONCAT( VLOOKUP(tbGemLevels[[#This Row],[Name]],tbGems[],MATCH("Prefix",tbGems[#Headers],0),FALSE),".",tbGemLevels[[#This Row],[Level]]," ",tbGemLevels[[#This Row],[Name]])</f>
        <v>6.13.378.26 Trap and Mine Damage Support</v>
      </c>
      <c r="C4054" s="2" t="s">
        <v>987</v>
      </c>
      <c r="D4054" s="3">
        <v>26</v>
      </c>
      <c r="E4054" s="3">
        <v>82</v>
      </c>
      <c r="F4054" s="3">
        <v>0</v>
      </c>
      <c r="G4054" s="3" t="s">
        <v>269</v>
      </c>
      <c r="H4054" s="3" t="s">
        <v>269</v>
      </c>
      <c r="J4054" s="4"/>
      <c r="K4054" s="3"/>
      <c r="L4054" s="3"/>
      <c r="M4054" s="3"/>
      <c r="N4054" s="3"/>
    </row>
    <row r="4055" spans="2:14" ht="32.1" customHeight="1" x14ac:dyDescent="0.25">
      <c r="B4055" s="44" t="str">
        <f>_xlfn.CONCAT( VLOOKUP(tbGemLevels[[#This Row],[Name]],tbGems[],MATCH("Prefix",tbGems[#Headers],0),FALSE),".",tbGemLevels[[#This Row],[Level]]," ",tbGemLevels[[#This Row],[Name]])</f>
        <v>6.13.378.27 Trap and Mine Damage Support</v>
      </c>
      <c r="C4055" s="2" t="s">
        <v>987</v>
      </c>
      <c r="D4055" s="3">
        <v>27</v>
      </c>
      <c r="E4055" s="3">
        <v>84</v>
      </c>
      <c r="F4055" s="3">
        <v>0</v>
      </c>
      <c r="G4055" s="3" t="s">
        <v>269</v>
      </c>
      <c r="H4055" s="3" t="s">
        <v>269</v>
      </c>
      <c r="J4055" s="4"/>
      <c r="K4055" s="3"/>
      <c r="L4055" s="3"/>
      <c r="M4055" s="3"/>
      <c r="N4055" s="3"/>
    </row>
    <row r="4056" spans="2:14" ht="32.1" customHeight="1" x14ac:dyDescent="0.25">
      <c r="B4056" s="44" t="str">
        <f>_xlfn.CONCAT( VLOOKUP(tbGemLevels[[#This Row],[Name]],tbGems[],MATCH("Prefix",tbGems[#Headers],0),FALSE),".",tbGemLevels[[#This Row],[Level]]," ",tbGemLevels[[#This Row],[Name]])</f>
        <v>6.13.378.28 Trap and Mine Damage Support</v>
      </c>
      <c r="C4056" s="2" t="s">
        <v>987</v>
      </c>
      <c r="D4056" s="3">
        <v>28</v>
      </c>
      <c r="E4056" s="3">
        <v>86</v>
      </c>
      <c r="F4056" s="3">
        <v>0</v>
      </c>
      <c r="G4056" s="3" t="s">
        <v>269</v>
      </c>
      <c r="H4056" s="3" t="s">
        <v>269</v>
      </c>
      <c r="J4056" s="4"/>
      <c r="K4056" s="3"/>
      <c r="L4056" s="3"/>
      <c r="M4056" s="3"/>
      <c r="N4056" s="3"/>
    </row>
    <row r="4057" spans="2:14" ht="32.1" customHeight="1" x14ac:dyDescent="0.25">
      <c r="B4057" s="44" t="str">
        <f>_xlfn.CONCAT( VLOOKUP(tbGemLevels[[#This Row],[Name]],tbGems[],MATCH("Prefix",tbGems[#Headers],0),FALSE),".",tbGemLevels[[#This Row],[Level]]," ",tbGemLevels[[#This Row],[Name]])</f>
        <v>6.13.378.29 Trap and Mine Damage Support</v>
      </c>
      <c r="C4057" s="2" t="s">
        <v>987</v>
      </c>
      <c r="D4057" s="3">
        <v>29</v>
      </c>
      <c r="E4057" s="3">
        <v>88</v>
      </c>
      <c r="F4057" s="3">
        <v>0</v>
      </c>
      <c r="G4057" s="3" t="s">
        <v>269</v>
      </c>
      <c r="H4057" s="3" t="s">
        <v>269</v>
      </c>
      <c r="J4057" s="4"/>
      <c r="K4057" s="3"/>
      <c r="L4057" s="3"/>
      <c r="M4057" s="3"/>
      <c r="N4057" s="3"/>
    </row>
    <row r="4058" spans="2:14" ht="32.1" customHeight="1" x14ac:dyDescent="0.25">
      <c r="B4058" s="44" t="str">
        <f>_xlfn.CONCAT( VLOOKUP(tbGemLevels[[#This Row],[Name]],tbGems[],MATCH("Prefix",tbGems[#Headers],0),FALSE),".",tbGemLevels[[#This Row],[Level]]," ",tbGemLevels[[#This Row],[Name]])</f>
        <v>6.13.378.30 Trap and Mine Damage Support</v>
      </c>
      <c r="C4058" s="2" t="s">
        <v>987</v>
      </c>
      <c r="D4058" s="3">
        <v>30</v>
      </c>
      <c r="E4058" s="3">
        <v>90</v>
      </c>
      <c r="F4058" s="3">
        <v>0</v>
      </c>
      <c r="G4058" s="3" t="s">
        <v>269</v>
      </c>
      <c r="H4058" s="3" t="s">
        <v>269</v>
      </c>
      <c r="J4058" s="4"/>
      <c r="K4058" s="3"/>
      <c r="L4058" s="3"/>
      <c r="M4058" s="3"/>
      <c r="N4058" s="3"/>
    </row>
    <row r="4059" spans="2:14" ht="32.1" customHeight="1" x14ac:dyDescent="0.25">
      <c r="B4059" s="44" t="str">
        <f>_xlfn.CONCAT( VLOOKUP(tbGemLevels[[#This Row],[Name]],tbGems[],MATCH("Prefix",tbGems[#Headers],0),FALSE),".",tbGemLevels[[#This Row],[Level]]," ",tbGemLevels[[#This Row],[Name]])</f>
        <v>6.13.378.31 Trap and Mine Damage Support</v>
      </c>
      <c r="C4059" s="2" t="s">
        <v>987</v>
      </c>
      <c r="D4059" s="3">
        <v>31</v>
      </c>
      <c r="E4059" s="3">
        <v>91</v>
      </c>
      <c r="F4059" s="3">
        <v>0</v>
      </c>
      <c r="G4059" s="3" t="s">
        <v>269</v>
      </c>
      <c r="H4059" s="3" t="s">
        <v>269</v>
      </c>
      <c r="J4059" s="4"/>
      <c r="K4059" s="3"/>
      <c r="L4059" s="3"/>
      <c r="M4059" s="3"/>
      <c r="N4059" s="3"/>
    </row>
    <row r="4060" spans="2:14" ht="32.1" customHeight="1" x14ac:dyDescent="0.25">
      <c r="B4060" s="44" t="str">
        <f>_xlfn.CONCAT( VLOOKUP(tbGemLevels[[#This Row],[Name]],tbGems[],MATCH("Prefix",tbGems[#Headers],0),FALSE),".",tbGemLevels[[#This Row],[Level]]," ",tbGemLevels[[#This Row],[Name]])</f>
        <v>6.13.378.32 Trap and Mine Damage Support</v>
      </c>
      <c r="C4060" s="2" t="s">
        <v>987</v>
      </c>
      <c r="D4060" s="3">
        <v>32</v>
      </c>
      <c r="E4060" s="3">
        <v>92</v>
      </c>
      <c r="F4060" s="3">
        <v>0</v>
      </c>
      <c r="G4060" s="3" t="s">
        <v>269</v>
      </c>
      <c r="H4060" s="3" t="s">
        <v>269</v>
      </c>
      <c r="J4060" s="4"/>
      <c r="K4060" s="3"/>
      <c r="L4060" s="3"/>
      <c r="M4060" s="3"/>
      <c r="N4060" s="3"/>
    </row>
    <row r="4061" spans="2:14" ht="32.1" customHeight="1" x14ac:dyDescent="0.25">
      <c r="B4061" s="44" t="str">
        <f>_xlfn.CONCAT( VLOOKUP(tbGemLevels[[#This Row],[Name]],tbGems[],MATCH("Prefix",tbGems[#Headers],0),FALSE),".",tbGemLevels[[#This Row],[Level]]," ",tbGemLevels[[#This Row],[Name]])</f>
        <v>6.13.378.33 Trap and Mine Damage Support</v>
      </c>
      <c r="C4061" s="2" t="s">
        <v>987</v>
      </c>
      <c r="D4061" s="3">
        <v>33</v>
      </c>
      <c r="E4061" s="3">
        <v>93</v>
      </c>
      <c r="F4061" s="3">
        <v>0</v>
      </c>
      <c r="G4061" s="3" t="s">
        <v>269</v>
      </c>
      <c r="H4061" s="3" t="s">
        <v>269</v>
      </c>
      <c r="J4061" s="4"/>
      <c r="K4061" s="3"/>
      <c r="L4061" s="3"/>
      <c r="M4061" s="3"/>
      <c r="N4061" s="3"/>
    </row>
    <row r="4062" spans="2:14" ht="32.1" customHeight="1" x14ac:dyDescent="0.25">
      <c r="B4062" s="44" t="str">
        <f>_xlfn.CONCAT( VLOOKUP(tbGemLevels[[#This Row],[Name]],tbGems[],MATCH("Prefix",tbGems[#Headers],0),FALSE),".",tbGemLevels[[#This Row],[Level]]," ",tbGemLevels[[#This Row],[Name]])</f>
        <v>6.13.378.34 Trap and Mine Damage Support</v>
      </c>
      <c r="C4062" s="2" t="s">
        <v>987</v>
      </c>
      <c r="D4062" s="3">
        <v>34</v>
      </c>
      <c r="E4062" s="3">
        <v>94</v>
      </c>
      <c r="F4062" s="3">
        <v>0</v>
      </c>
      <c r="G4062" s="3" t="s">
        <v>269</v>
      </c>
      <c r="H4062" s="3" t="s">
        <v>269</v>
      </c>
      <c r="J4062" s="4"/>
      <c r="K4062" s="3"/>
      <c r="L4062" s="3"/>
      <c r="M4062" s="3"/>
      <c r="N4062" s="3"/>
    </row>
    <row r="4063" spans="2:14" ht="32.1" customHeight="1" x14ac:dyDescent="0.25">
      <c r="B4063" s="44" t="str">
        <f>_xlfn.CONCAT( VLOOKUP(tbGemLevels[[#This Row],[Name]],tbGems[],MATCH("Prefix",tbGems[#Headers],0),FALSE),".",tbGemLevels[[#This Row],[Level]]," ",tbGemLevels[[#This Row],[Name]])</f>
        <v>6.13.378.35 Trap and Mine Damage Support</v>
      </c>
      <c r="C4063" s="2" t="s">
        <v>987</v>
      </c>
      <c r="D4063" s="3">
        <v>35</v>
      </c>
      <c r="E4063" s="3">
        <v>95</v>
      </c>
      <c r="F4063" s="3">
        <v>0</v>
      </c>
      <c r="G4063" s="3" t="s">
        <v>269</v>
      </c>
      <c r="H4063" s="3" t="s">
        <v>269</v>
      </c>
      <c r="J4063" s="4"/>
      <c r="K4063" s="3"/>
      <c r="L4063" s="3"/>
      <c r="M4063" s="3"/>
      <c r="N4063" s="3"/>
    </row>
    <row r="4064" spans="2:14" ht="32.1" customHeight="1" x14ac:dyDescent="0.25">
      <c r="B4064" s="44" t="str">
        <f>_xlfn.CONCAT( VLOOKUP(tbGemLevels[[#This Row],[Name]],tbGems[],MATCH("Prefix",tbGems[#Headers],0),FALSE),".",tbGemLevels[[#This Row],[Level]]," ",tbGemLevels[[#This Row],[Name]])</f>
        <v>6.13.378.36 Trap and Mine Damage Support</v>
      </c>
      <c r="C4064" s="2" t="s">
        <v>987</v>
      </c>
      <c r="D4064" s="3">
        <v>36</v>
      </c>
      <c r="E4064" s="3">
        <v>96</v>
      </c>
      <c r="F4064" s="3">
        <v>0</v>
      </c>
      <c r="G4064" s="3" t="s">
        <v>269</v>
      </c>
      <c r="H4064" s="3" t="s">
        <v>269</v>
      </c>
      <c r="J4064" s="4"/>
      <c r="K4064" s="3"/>
      <c r="L4064" s="3"/>
      <c r="M4064" s="3"/>
      <c r="N4064" s="3"/>
    </row>
    <row r="4065" spans="2:14" ht="32.1" customHeight="1" x14ac:dyDescent="0.25">
      <c r="B4065" s="44" t="str">
        <f>_xlfn.CONCAT( VLOOKUP(tbGemLevels[[#This Row],[Name]],tbGems[],MATCH("Prefix",tbGems[#Headers],0),FALSE),".",tbGemLevels[[#This Row],[Level]]," ",tbGemLevels[[#This Row],[Name]])</f>
        <v>6.13.378.37 Trap and Mine Damage Support</v>
      </c>
      <c r="C4065" s="2" t="s">
        <v>987</v>
      </c>
      <c r="D4065" s="3">
        <v>37</v>
      </c>
      <c r="E4065" s="3">
        <v>97</v>
      </c>
      <c r="F4065" s="3">
        <v>0</v>
      </c>
      <c r="G4065" s="3" t="s">
        <v>269</v>
      </c>
      <c r="H4065" s="3" t="s">
        <v>269</v>
      </c>
      <c r="J4065" s="4"/>
      <c r="K4065" s="3"/>
      <c r="L4065" s="3"/>
      <c r="M4065" s="3"/>
      <c r="N4065" s="3"/>
    </row>
    <row r="4066" spans="2:14" ht="32.1" customHeight="1" x14ac:dyDescent="0.25">
      <c r="B4066" s="44" t="str">
        <f>_xlfn.CONCAT( VLOOKUP(tbGemLevels[[#This Row],[Name]],tbGems[],MATCH("Prefix",tbGems[#Headers],0),FALSE),".",tbGemLevels[[#This Row],[Level]]," ",tbGemLevels[[#This Row],[Name]])</f>
        <v>6.13.378.38 Trap and Mine Damage Support</v>
      </c>
      <c r="C4066" s="2" t="s">
        <v>987</v>
      </c>
      <c r="D4066" s="3">
        <v>38</v>
      </c>
      <c r="E4066" s="3">
        <v>98</v>
      </c>
      <c r="F4066" s="3">
        <v>0</v>
      </c>
      <c r="G4066" s="3" t="s">
        <v>269</v>
      </c>
      <c r="H4066" s="3" t="s">
        <v>269</v>
      </c>
      <c r="J4066" s="4"/>
      <c r="K4066" s="3"/>
      <c r="L4066" s="3"/>
      <c r="M4066" s="3"/>
      <c r="N4066" s="3"/>
    </row>
    <row r="4067" spans="2:14" ht="32.1" customHeight="1" x14ac:dyDescent="0.25">
      <c r="B4067" s="44" t="str">
        <f>_xlfn.CONCAT( VLOOKUP(tbGemLevels[[#This Row],[Name]],tbGems[],MATCH("Prefix",tbGems[#Headers],0),FALSE),".",tbGemLevels[[#This Row],[Level]]," ",tbGemLevels[[#This Row],[Name]])</f>
        <v>6.13.378.39 Trap and Mine Damage Support</v>
      </c>
      <c r="C4067" s="2" t="s">
        <v>987</v>
      </c>
      <c r="D4067" s="3">
        <v>39</v>
      </c>
      <c r="E4067" s="3">
        <v>99</v>
      </c>
      <c r="F4067" s="3">
        <v>0</v>
      </c>
      <c r="G4067" s="3" t="s">
        <v>269</v>
      </c>
      <c r="H4067" s="3" t="s">
        <v>269</v>
      </c>
      <c r="J4067" s="4"/>
      <c r="K4067" s="3"/>
      <c r="L4067" s="3"/>
      <c r="M4067" s="3"/>
      <c r="N4067" s="3"/>
    </row>
    <row r="4068" spans="2:14" ht="32.1" customHeight="1" x14ac:dyDescent="0.25">
      <c r="B4068" s="44" t="str">
        <f>_xlfn.CONCAT( VLOOKUP(tbGemLevels[[#This Row],[Name]],tbGems[],MATCH("Prefix",tbGems[#Headers],0),FALSE),".",tbGemLevels[[#This Row],[Level]]," ",tbGemLevels[[#This Row],[Name]])</f>
        <v>6.13.378.40 Trap and Mine Damage Support</v>
      </c>
      <c r="C4068" s="2" t="s">
        <v>987</v>
      </c>
      <c r="D4068" s="3">
        <v>40</v>
      </c>
      <c r="E4068" s="3">
        <v>100</v>
      </c>
      <c r="F4068" s="3">
        <v>0</v>
      </c>
      <c r="G4068" s="3" t="s">
        <v>269</v>
      </c>
      <c r="H4068" s="3" t="s">
        <v>269</v>
      </c>
      <c r="J4068" s="4"/>
      <c r="K4068" s="3"/>
      <c r="L4068" s="3"/>
      <c r="M4068" s="3"/>
      <c r="N4068" s="3"/>
    </row>
    <row r="4069" spans="2:14" ht="32.1" customHeight="1" x14ac:dyDescent="0.25">
      <c r="B4069" s="44" t="str">
        <f>_xlfn.CONCAT( VLOOKUP(tbGemLevels[[#This Row],[Name]],tbGems[],MATCH("Prefix",tbGems[#Headers],0),FALSE),".",tbGemLevels[[#This Row],[Level]]," ",tbGemLevels[[#This Row],[Name]])</f>
        <v>6.13.371.1 Swift Assembly Support</v>
      </c>
      <c r="C4069" s="2" t="s">
        <v>986</v>
      </c>
      <c r="D4069" s="3">
        <v>1</v>
      </c>
      <c r="E4069" s="3">
        <v>4</v>
      </c>
      <c r="F4069" s="3">
        <v>0</v>
      </c>
      <c r="G4069" s="3">
        <v>0</v>
      </c>
      <c r="H4069" s="3">
        <v>0</v>
      </c>
      <c r="I4069" s="20"/>
      <c r="J4069" s="20"/>
      <c r="K4069" s="3"/>
      <c r="L4069" s="3"/>
      <c r="M4069" s="3"/>
      <c r="N4069" s="3"/>
    </row>
    <row r="4070" spans="2:14" ht="32.1" customHeight="1" x14ac:dyDescent="0.25">
      <c r="B4070" s="44" t="str">
        <f>_xlfn.CONCAT( VLOOKUP(tbGemLevels[[#This Row],[Name]],tbGems[],MATCH("Prefix",tbGems[#Headers],0),FALSE),".",tbGemLevels[[#This Row],[Level]]," ",tbGemLevels[[#This Row],[Name]])</f>
        <v>6.13.371.2 Swift Assembly Support</v>
      </c>
      <c r="C4070" s="2" t="s">
        <v>986</v>
      </c>
      <c r="D4070" s="3">
        <v>2</v>
      </c>
      <c r="E4070" s="3">
        <v>6</v>
      </c>
      <c r="F4070" s="3">
        <v>0</v>
      </c>
      <c r="G4070" s="3">
        <v>0</v>
      </c>
      <c r="H4070" s="3">
        <v>0</v>
      </c>
      <c r="I4070" s="20"/>
      <c r="J4070" s="20"/>
      <c r="K4070" s="3"/>
      <c r="L4070" s="3"/>
      <c r="M4070" s="3"/>
      <c r="N4070" s="3"/>
    </row>
    <row r="4071" spans="2:14" ht="32.1" customHeight="1" x14ac:dyDescent="0.25">
      <c r="B4071" s="44" t="str">
        <f>_xlfn.CONCAT( VLOOKUP(tbGemLevels[[#This Row],[Name]],tbGems[],MATCH("Prefix",tbGems[#Headers],0),FALSE),".",tbGemLevels[[#This Row],[Level]]," ",tbGemLevels[[#This Row],[Name]])</f>
        <v>6.13.371.3 Swift Assembly Support</v>
      </c>
      <c r="C4071" s="2" t="s">
        <v>986</v>
      </c>
      <c r="D4071" s="3">
        <v>3</v>
      </c>
      <c r="E4071" s="3">
        <v>9</v>
      </c>
      <c r="F4071" s="3">
        <v>0</v>
      </c>
      <c r="G4071" s="3">
        <v>0</v>
      </c>
      <c r="H4071" s="3">
        <v>0</v>
      </c>
      <c r="I4071" s="20"/>
      <c r="J4071" s="20"/>
      <c r="K4071" s="42"/>
      <c r="L4071" s="42"/>
      <c r="M4071" s="3"/>
      <c r="N4071" s="3"/>
    </row>
    <row r="4072" spans="2:14" ht="32.1" customHeight="1" x14ac:dyDescent="0.25">
      <c r="B4072" s="44" t="str">
        <f>_xlfn.CONCAT( VLOOKUP(tbGemLevels[[#This Row],[Name]],tbGems[],MATCH("Prefix",tbGems[#Headers],0),FALSE),".",tbGemLevels[[#This Row],[Level]]," ",tbGemLevels[[#This Row],[Name]])</f>
        <v>6.13.371.4 Swift Assembly Support</v>
      </c>
      <c r="C4072" s="2" t="s">
        <v>986</v>
      </c>
      <c r="D4072" s="3">
        <v>4</v>
      </c>
      <c r="E4072" s="3">
        <v>12</v>
      </c>
      <c r="F4072" s="3">
        <v>0</v>
      </c>
      <c r="G4072" s="3">
        <v>15</v>
      </c>
      <c r="H4072" s="3">
        <v>0</v>
      </c>
      <c r="I4072" s="20"/>
      <c r="J4072" s="20"/>
      <c r="K4072" s="42"/>
      <c r="L4072" s="42"/>
      <c r="M4072" s="3"/>
      <c r="N4072" s="3"/>
    </row>
    <row r="4073" spans="2:14" ht="32.1" customHeight="1" x14ac:dyDescent="0.25">
      <c r="B4073" s="44" t="str">
        <f>_xlfn.CONCAT( VLOOKUP(tbGemLevels[[#This Row],[Name]],tbGems[],MATCH("Prefix",tbGems[#Headers],0),FALSE),".",tbGemLevels[[#This Row],[Level]]," ",tbGemLevels[[#This Row],[Name]])</f>
        <v>6.13.371.5 Swift Assembly Support</v>
      </c>
      <c r="C4073" s="2" t="s">
        <v>986</v>
      </c>
      <c r="D4073" s="3">
        <v>5</v>
      </c>
      <c r="E4073" s="3">
        <v>16</v>
      </c>
      <c r="F4073" s="3">
        <v>0</v>
      </c>
      <c r="G4073" s="3">
        <v>19</v>
      </c>
      <c r="H4073" s="3">
        <v>0</v>
      </c>
      <c r="I4073" s="20"/>
      <c r="J4073" s="20"/>
      <c r="K4073" s="42"/>
      <c r="L4073" s="42"/>
      <c r="M4073" s="3"/>
      <c r="N4073" s="3"/>
    </row>
    <row r="4074" spans="2:14" ht="32.1" customHeight="1" x14ac:dyDescent="0.25">
      <c r="B4074" s="44" t="str">
        <f>_xlfn.CONCAT( VLOOKUP(tbGemLevels[[#This Row],[Name]],tbGems[],MATCH("Prefix",tbGems[#Headers],0),FALSE),".",tbGemLevels[[#This Row],[Level]]," ",tbGemLevels[[#This Row],[Name]])</f>
        <v>6.13.371.6 Swift Assembly Support</v>
      </c>
      <c r="C4074" s="2" t="s">
        <v>986</v>
      </c>
      <c r="D4074" s="3">
        <v>6</v>
      </c>
      <c r="E4074" s="3">
        <v>20</v>
      </c>
      <c r="F4074" s="3">
        <v>0</v>
      </c>
      <c r="G4074" s="3">
        <v>22</v>
      </c>
      <c r="H4074" s="3">
        <v>16</v>
      </c>
      <c r="I4074" s="20"/>
      <c r="J4074" s="20"/>
      <c r="K4074" s="42"/>
      <c r="L4074" s="42"/>
      <c r="M4074" s="3"/>
      <c r="N4074" s="3"/>
    </row>
    <row r="4075" spans="2:14" ht="32.1" customHeight="1" x14ac:dyDescent="0.25">
      <c r="B4075" s="44" t="str">
        <f>_xlfn.CONCAT( VLOOKUP(tbGemLevels[[#This Row],[Name]],tbGems[],MATCH("Prefix",tbGems[#Headers],0),FALSE),".",tbGemLevels[[#This Row],[Level]]," ",tbGemLevels[[#This Row],[Name]])</f>
        <v>6.13.371.7 Swift Assembly Support</v>
      </c>
      <c r="C4075" s="2" t="s">
        <v>986</v>
      </c>
      <c r="D4075" s="3">
        <v>7</v>
      </c>
      <c r="E4075" s="3">
        <v>24</v>
      </c>
      <c r="F4075" s="3">
        <v>0</v>
      </c>
      <c r="G4075" s="3">
        <v>26</v>
      </c>
      <c r="H4075" s="3">
        <v>18</v>
      </c>
      <c r="I4075" s="20"/>
      <c r="J4075" s="20"/>
      <c r="K4075" s="42"/>
      <c r="L4075" s="42"/>
      <c r="M4075" s="3"/>
      <c r="N4075" s="3"/>
    </row>
    <row r="4076" spans="2:14" ht="32.1" customHeight="1" x14ac:dyDescent="0.25">
      <c r="B4076" s="44" t="str">
        <f>_xlfn.CONCAT( VLOOKUP(tbGemLevels[[#This Row],[Name]],tbGems[],MATCH("Prefix",tbGems[#Headers],0),FALSE),".",tbGemLevels[[#This Row],[Level]]," ",tbGemLevels[[#This Row],[Name]])</f>
        <v>6.13.371.8 Swift Assembly Support</v>
      </c>
      <c r="C4076" s="2" t="s">
        <v>986</v>
      </c>
      <c r="D4076" s="3">
        <v>8</v>
      </c>
      <c r="E4076" s="3">
        <v>28</v>
      </c>
      <c r="F4076" s="3">
        <v>0</v>
      </c>
      <c r="G4076" s="3">
        <v>30</v>
      </c>
      <c r="H4076" s="3">
        <v>21</v>
      </c>
      <c r="I4076" s="20"/>
      <c r="J4076" s="20"/>
      <c r="K4076" s="42"/>
      <c r="L4076" s="42"/>
      <c r="M4076" s="3"/>
      <c r="N4076" s="3"/>
    </row>
    <row r="4077" spans="2:14" ht="32.1" customHeight="1" x14ac:dyDescent="0.25">
      <c r="B4077" s="44" t="str">
        <f>_xlfn.CONCAT( VLOOKUP(tbGemLevels[[#This Row],[Name]],tbGems[],MATCH("Prefix",tbGems[#Headers],0),FALSE),".",tbGemLevels[[#This Row],[Level]]," ",tbGemLevels[[#This Row],[Name]])</f>
        <v>6.13.371.9 Swift Assembly Support</v>
      </c>
      <c r="C4077" s="2" t="s">
        <v>986</v>
      </c>
      <c r="D4077" s="3">
        <v>9</v>
      </c>
      <c r="E4077" s="3">
        <v>32</v>
      </c>
      <c r="F4077" s="3">
        <v>0</v>
      </c>
      <c r="G4077" s="3">
        <v>34</v>
      </c>
      <c r="H4077" s="3">
        <v>23</v>
      </c>
      <c r="I4077" s="20"/>
      <c r="J4077" s="20"/>
      <c r="K4077" s="42"/>
      <c r="L4077" s="42"/>
      <c r="M4077" s="3"/>
      <c r="N4077" s="3"/>
    </row>
    <row r="4078" spans="2:14" ht="32.1" customHeight="1" x14ac:dyDescent="0.25">
      <c r="B4078" s="44" t="str">
        <f>_xlfn.CONCAT( VLOOKUP(tbGemLevels[[#This Row],[Name]],tbGems[],MATCH("Prefix",tbGems[#Headers],0),FALSE),".",tbGemLevels[[#This Row],[Level]]," ",tbGemLevels[[#This Row],[Name]])</f>
        <v>6.13.371.10 Swift Assembly Support</v>
      </c>
      <c r="C4078" s="2" t="s">
        <v>986</v>
      </c>
      <c r="D4078" s="3">
        <v>10</v>
      </c>
      <c r="E4078" s="3">
        <v>36</v>
      </c>
      <c r="F4078" s="3">
        <v>0</v>
      </c>
      <c r="G4078" s="3">
        <v>38</v>
      </c>
      <c r="H4078" s="3">
        <v>26</v>
      </c>
      <c r="I4078" s="20"/>
      <c r="J4078" s="20"/>
      <c r="K4078" s="42"/>
      <c r="L4078" s="42"/>
      <c r="M4078" s="3"/>
      <c r="N4078" s="3"/>
    </row>
    <row r="4079" spans="2:14" ht="32.1" customHeight="1" x14ac:dyDescent="0.25">
      <c r="B4079" s="44" t="str">
        <f>_xlfn.CONCAT( VLOOKUP(tbGemLevels[[#This Row],[Name]],tbGems[],MATCH("Prefix",tbGems[#Headers],0),FALSE),".",tbGemLevels[[#This Row],[Level]]," ",tbGemLevels[[#This Row],[Name]])</f>
        <v>6.13.371.11 Swift Assembly Support</v>
      </c>
      <c r="C4079" s="2" t="s">
        <v>986</v>
      </c>
      <c r="D4079" s="3">
        <v>11</v>
      </c>
      <c r="E4079" s="3">
        <v>40</v>
      </c>
      <c r="F4079" s="3">
        <v>0</v>
      </c>
      <c r="G4079" s="3">
        <v>41</v>
      </c>
      <c r="H4079" s="3">
        <v>29</v>
      </c>
      <c r="I4079" s="20"/>
      <c r="J4079" s="20"/>
      <c r="K4079" s="42"/>
      <c r="L4079" s="42"/>
      <c r="M4079" s="3"/>
      <c r="N4079" s="3"/>
    </row>
    <row r="4080" spans="2:14" ht="32.1" customHeight="1" x14ac:dyDescent="0.25">
      <c r="B4080" s="44" t="str">
        <f>_xlfn.CONCAT( VLOOKUP(tbGemLevels[[#This Row],[Name]],tbGems[],MATCH("Prefix",tbGems[#Headers],0),FALSE),".",tbGemLevels[[#This Row],[Level]]," ",tbGemLevels[[#This Row],[Name]])</f>
        <v>6.13.371.12 Swift Assembly Support</v>
      </c>
      <c r="C4080" s="2" t="s">
        <v>986</v>
      </c>
      <c r="D4080" s="3">
        <v>12</v>
      </c>
      <c r="E4080" s="3">
        <v>44</v>
      </c>
      <c r="F4080" s="3">
        <v>0</v>
      </c>
      <c r="G4080" s="3">
        <v>45</v>
      </c>
      <c r="H4080" s="3">
        <v>31</v>
      </c>
      <c r="I4080" s="20"/>
      <c r="J4080" s="20"/>
      <c r="K4080" s="42"/>
      <c r="L4080" s="42"/>
      <c r="M4080" s="3"/>
      <c r="N4080" s="3"/>
    </row>
    <row r="4081" spans="2:14" ht="32.1" customHeight="1" x14ac:dyDescent="0.25">
      <c r="B4081" s="44" t="str">
        <f>_xlfn.CONCAT( VLOOKUP(tbGemLevels[[#This Row],[Name]],tbGems[],MATCH("Prefix",tbGems[#Headers],0),FALSE),".",tbGemLevels[[#This Row],[Level]]," ",tbGemLevels[[#This Row],[Name]])</f>
        <v>6.13.371.13 Swift Assembly Support</v>
      </c>
      <c r="C4081" s="2" t="s">
        <v>986</v>
      </c>
      <c r="D4081" s="3">
        <v>13</v>
      </c>
      <c r="E4081" s="3">
        <v>48</v>
      </c>
      <c r="F4081" s="3">
        <v>0</v>
      </c>
      <c r="G4081" s="3">
        <v>49</v>
      </c>
      <c r="H4081" s="3">
        <v>34</v>
      </c>
      <c r="I4081" s="20"/>
      <c r="J4081" s="20"/>
      <c r="K4081" s="42"/>
      <c r="L4081" s="42"/>
      <c r="M4081" s="3"/>
      <c r="N4081" s="3"/>
    </row>
    <row r="4082" spans="2:14" ht="32.1" customHeight="1" x14ac:dyDescent="0.25">
      <c r="B4082" s="44" t="str">
        <f>_xlfn.CONCAT( VLOOKUP(tbGemLevels[[#This Row],[Name]],tbGems[],MATCH("Prefix",tbGems[#Headers],0),FALSE),".",tbGemLevels[[#This Row],[Level]]," ",tbGemLevels[[#This Row],[Name]])</f>
        <v>6.13.371.14 Swift Assembly Support</v>
      </c>
      <c r="C4082" s="2" t="s">
        <v>986</v>
      </c>
      <c r="D4082" s="3">
        <v>14</v>
      </c>
      <c r="E4082" s="3">
        <v>52</v>
      </c>
      <c r="F4082" s="3">
        <v>0</v>
      </c>
      <c r="G4082" s="3">
        <v>53</v>
      </c>
      <c r="H4082" s="3">
        <v>37</v>
      </c>
      <c r="I4082" s="20"/>
      <c r="J4082" s="20"/>
      <c r="K4082" s="42"/>
      <c r="L4082" s="42"/>
      <c r="M4082" s="3"/>
      <c r="N4082" s="3"/>
    </row>
    <row r="4083" spans="2:14" ht="32.1" customHeight="1" x14ac:dyDescent="0.25">
      <c r="B4083" s="44" t="str">
        <f>_xlfn.CONCAT( VLOOKUP(tbGemLevels[[#This Row],[Name]],tbGems[],MATCH("Prefix",tbGems[#Headers],0),FALSE),".",tbGemLevels[[#This Row],[Level]]," ",tbGemLevels[[#This Row],[Name]])</f>
        <v>6.13.371.15 Swift Assembly Support</v>
      </c>
      <c r="C4083" s="2" t="s">
        <v>986</v>
      </c>
      <c r="D4083" s="3">
        <v>15</v>
      </c>
      <c r="E4083" s="3">
        <v>55</v>
      </c>
      <c r="F4083" s="3">
        <v>0</v>
      </c>
      <c r="G4083" s="3">
        <v>56</v>
      </c>
      <c r="H4083" s="3">
        <v>39</v>
      </c>
      <c r="I4083" s="20"/>
      <c r="J4083" s="20"/>
      <c r="K4083" s="42"/>
      <c r="L4083" s="42"/>
      <c r="M4083" s="3"/>
      <c r="N4083" s="3"/>
    </row>
    <row r="4084" spans="2:14" ht="32.1" customHeight="1" x14ac:dyDescent="0.25">
      <c r="B4084" s="44" t="str">
        <f>_xlfn.CONCAT( VLOOKUP(tbGemLevels[[#This Row],[Name]],tbGems[],MATCH("Prefix",tbGems[#Headers],0),FALSE),".",tbGemLevels[[#This Row],[Level]]," ",tbGemLevels[[#This Row],[Name]])</f>
        <v>6.13.371.16 Swift Assembly Support</v>
      </c>
      <c r="C4084" s="2" t="s">
        <v>986</v>
      </c>
      <c r="D4084" s="3">
        <v>16</v>
      </c>
      <c r="E4084" s="3">
        <v>58</v>
      </c>
      <c r="F4084" s="3">
        <v>0</v>
      </c>
      <c r="G4084" s="3">
        <v>58</v>
      </c>
      <c r="H4084" s="3">
        <v>41</v>
      </c>
      <c r="I4084" s="20"/>
      <c r="J4084" s="20"/>
      <c r="K4084" s="42"/>
      <c r="L4084" s="42"/>
      <c r="M4084" s="3"/>
      <c r="N4084" s="3"/>
    </row>
    <row r="4085" spans="2:14" ht="32.1" customHeight="1" x14ac:dyDescent="0.25">
      <c r="B4085" s="44" t="str">
        <f>_xlfn.CONCAT( VLOOKUP(tbGemLevels[[#This Row],[Name]],tbGems[],MATCH("Prefix",tbGems[#Headers],0),FALSE),".",tbGemLevels[[#This Row],[Level]]," ",tbGemLevels[[#This Row],[Name]])</f>
        <v>6.13.371.17 Swift Assembly Support</v>
      </c>
      <c r="C4085" s="2" t="s">
        <v>986</v>
      </c>
      <c r="D4085" s="3">
        <v>17</v>
      </c>
      <c r="E4085" s="3">
        <v>61</v>
      </c>
      <c r="F4085" s="3">
        <v>0</v>
      </c>
      <c r="G4085" s="3">
        <v>61</v>
      </c>
      <c r="H4085" s="3">
        <v>43</v>
      </c>
      <c r="I4085" s="20"/>
      <c r="J4085" s="20"/>
      <c r="K4085" s="42"/>
      <c r="L4085" s="42"/>
      <c r="M4085" s="3"/>
      <c r="N4085" s="3"/>
    </row>
    <row r="4086" spans="2:14" ht="32.1" customHeight="1" x14ac:dyDescent="0.25">
      <c r="B4086" s="44" t="str">
        <f>_xlfn.CONCAT( VLOOKUP(tbGemLevels[[#This Row],[Name]],tbGems[],MATCH("Prefix",tbGems[#Headers],0),FALSE),".",tbGemLevels[[#This Row],[Level]]," ",tbGemLevels[[#This Row],[Name]])</f>
        <v>6.13.371.18 Swift Assembly Support</v>
      </c>
      <c r="C4086" s="2" t="s">
        <v>986</v>
      </c>
      <c r="D4086" s="3">
        <v>18</v>
      </c>
      <c r="E4086" s="3">
        <v>64</v>
      </c>
      <c r="F4086" s="3">
        <v>0</v>
      </c>
      <c r="G4086" s="3">
        <v>64</v>
      </c>
      <c r="H4086" s="3">
        <v>44</v>
      </c>
      <c r="I4086" s="20"/>
      <c r="J4086" s="20"/>
      <c r="K4086" s="42"/>
      <c r="L4086" s="42"/>
      <c r="M4086" s="3"/>
      <c r="N4086" s="3"/>
    </row>
    <row r="4087" spans="2:14" ht="32.1" customHeight="1" x14ac:dyDescent="0.25">
      <c r="B4087" s="44" t="str">
        <f>_xlfn.CONCAT( VLOOKUP(tbGemLevels[[#This Row],[Name]],tbGems[],MATCH("Prefix",tbGems[#Headers],0),FALSE),".",tbGemLevels[[#This Row],[Level]]," ",tbGemLevels[[#This Row],[Name]])</f>
        <v>6.13.371.19 Swift Assembly Support</v>
      </c>
      <c r="C4087" s="2" t="s">
        <v>986</v>
      </c>
      <c r="D4087" s="3">
        <v>19</v>
      </c>
      <c r="E4087" s="3">
        <v>67</v>
      </c>
      <c r="F4087" s="3">
        <v>0</v>
      </c>
      <c r="G4087" s="3">
        <v>67</v>
      </c>
      <c r="H4087" s="3">
        <v>46</v>
      </c>
      <c r="I4087" s="20"/>
      <c r="J4087" s="20"/>
      <c r="K4087" s="42"/>
      <c r="L4087" s="42"/>
      <c r="M4087" s="3"/>
      <c r="N4087" s="3"/>
    </row>
    <row r="4088" spans="2:14" ht="32.1" customHeight="1" x14ac:dyDescent="0.25">
      <c r="B4088" s="44" t="str">
        <f>_xlfn.CONCAT( VLOOKUP(tbGemLevels[[#This Row],[Name]],tbGems[],MATCH("Prefix",tbGems[#Headers],0),FALSE),".",tbGemLevels[[#This Row],[Level]]," ",tbGemLevels[[#This Row],[Name]])</f>
        <v>6.13.371.20 Swift Assembly Support</v>
      </c>
      <c r="C4088" s="2" t="s">
        <v>986</v>
      </c>
      <c r="D4088" s="3">
        <v>20</v>
      </c>
      <c r="E4088" s="3">
        <v>70</v>
      </c>
      <c r="F4088" s="3">
        <v>0</v>
      </c>
      <c r="G4088" s="3">
        <v>70</v>
      </c>
      <c r="H4088" s="3">
        <v>48</v>
      </c>
      <c r="I4088" s="20"/>
      <c r="J4088" s="20"/>
      <c r="K4088" s="42"/>
      <c r="L4088" s="42"/>
      <c r="M4088" s="3"/>
      <c r="N4088" s="3"/>
    </row>
    <row r="4089" spans="2:14" ht="32.1" customHeight="1" x14ac:dyDescent="0.25">
      <c r="B4089" s="44" t="str">
        <f>_xlfn.CONCAT( VLOOKUP(tbGemLevels[[#This Row],[Name]],tbGems[],MATCH("Prefix",tbGems[#Headers],0),FALSE),".",tbGemLevels[[#This Row],[Level]]," ",tbGemLevels[[#This Row],[Name]])</f>
        <v>6.13.371.21 Swift Assembly Support</v>
      </c>
      <c r="C4089" s="2" t="s">
        <v>986</v>
      </c>
      <c r="D4089" s="3">
        <v>21</v>
      </c>
      <c r="E4089" s="3">
        <v>72</v>
      </c>
      <c r="F4089" s="3">
        <v>0</v>
      </c>
      <c r="G4089" s="3">
        <v>72</v>
      </c>
      <c r="H4089" s="3">
        <v>50</v>
      </c>
      <c r="I4089" s="20"/>
      <c r="J4089" s="20"/>
      <c r="K4089" s="3"/>
      <c r="L4089" s="3"/>
      <c r="M4089" s="3"/>
      <c r="N4089" s="3"/>
    </row>
    <row r="4090" spans="2:14" ht="32.1" customHeight="1" x14ac:dyDescent="0.25">
      <c r="B4090" s="44" t="str">
        <f>_xlfn.CONCAT( VLOOKUP(tbGemLevels[[#This Row],[Name]],tbGems[],MATCH("Prefix",tbGems[#Headers],0),FALSE),".",tbGemLevels[[#This Row],[Level]]," ",tbGemLevels[[#This Row],[Name]])</f>
        <v>6.13.371.22 Swift Assembly Support</v>
      </c>
      <c r="C4090" s="2" t="s">
        <v>986</v>
      </c>
      <c r="D4090" s="3">
        <v>22</v>
      </c>
      <c r="E4090" s="3">
        <v>74</v>
      </c>
      <c r="F4090" s="3">
        <v>0</v>
      </c>
      <c r="G4090" s="3" t="s">
        <v>269</v>
      </c>
      <c r="H4090" s="3" t="s">
        <v>269</v>
      </c>
      <c r="I4090" s="20"/>
      <c r="J4090" s="20"/>
      <c r="K4090" s="3"/>
      <c r="L4090" s="3"/>
      <c r="M4090" s="3"/>
      <c r="N4090" s="3"/>
    </row>
    <row r="4091" spans="2:14" ht="32.1" customHeight="1" x14ac:dyDescent="0.25">
      <c r="B4091" s="44" t="str">
        <f>_xlfn.CONCAT( VLOOKUP(tbGemLevels[[#This Row],[Name]],tbGems[],MATCH("Prefix",tbGems[#Headers],0),FALSE),".",tbGemLevels[[#This Row],[Level]]," ",tbGemLevels[[#This Row],[Name]])</f>
        <v>6.13.371.23 Swift Assembly Support</v>
      </c>
      <c r="C4091" s="2" t="s">
        <v>986</v>
      </c>
      <c r="D4091" s="3">
        <v>23</v>
      </c>
      <c r="E4091" s="3">
        <v>76</v>
      </c>
      <c r="F4091" s="3">
        <v>0</v>
      </c>
      <c r="G4091" s="3" t="s">
        <v>269</v>
      </c>
      <c r="H4091" s="3" t="s">
        <v>269</v>
      </c>
      <c r="I4091" s="20"/>
      <c r="J4091" s="20"/>
      <c r="K4091" s="3"/>
      <c r="L4091" s="3"/>
      <c r="M4091" s="3"/>
      <c r="N4091" s="3"/>
    </row>
    <row r="4092" spans="2:14" ht="32.1" customHeight="1" x14ac:dyDescent="0.25">
      <c r="B4092" s="44" t="str">
        <f>_xlfn.CONCAT( VLOOKUP(tbGemLevels[[#This Row],[Name]],tbGems[],MATCH("Prefix",tbGems[#Headers],0),FALSE),".",tbGemLevels[[#This Row],[Level]]," ",tbGemLevels[[#This Row],[Name]])</f>
        <v>6.13.371.24 Swift Assembly Support</v>
      </c>
      <c r="C4092" s="2" t="s">
        <v>986</v>
      </c>
      <c r="D4092" s="3">
        <v>24</v>
      </c>
      <c r="E4092" s="3">
        <v>78</v>
      </c>
      <c r="F4092" s="3">
        <v>0</v>
      </c>
      <c r="G4092" s="3" t="s">
        <v>269</v>
      </c>
      <c r="H4092" s="3" t="s">
        <v>269</v>
      </c>
      <c r="I4092" s="20"/>
      <c r="J4092" s="20"/>
      <c r="K4092" s="3"/>
      <c r="L4092" s="3"/>
      <c r="M4092" s="3"/>
      <c r="N4092" s="3"/>
    </row>
    <row r="4093" spans="2:14" ht="32.1" customHeight="1" x14ac:dyDescent="0.25">
      <c r="B4093" s="44" t="str">
        <f>_xlfn.CONCAT( VLOOKUP(tbGemLevels[[#This Row],[Name]],tbGems[],MATCH("Prefix",tbGems[#Headers],0),FALSE),".",tbGemLevels[[#This Row],[Level]]," ",tbGemLevels[[#This Row],[Name]])</f>
        <v>6.13.371.25 Swift Assembly Support</v>
      </c>
      <c r="C4093" s="2" t="s">
        <v>986</v>
      </c>
      <c r="D4093" s="3">
        <v>25</v>
      </c>
      <c r="E4093" s="3">
        <v>80</v>
      </c>
      <c r="F4093" s="3">
        <v>0</v>
      </c>
      <c r="G4093" s="3" t="s">
        <v>269</v>
      </c>
      <c r="H4093" s="3" t="s">
        <v>269</v>
      </c>
      <c r="I4093" s="20"/>
      <c r="J4093" s="20"/>
      <c r="K4093" s="3"/>
      <c r="L4093" s="3"/>
      <c r="M4093" s="3"/>
      <c r="N4093" s="3"/>
    </row>
    <row r="4094" spans="2:14" ht="32.1" customHeight="1" x14ac:dyDescent="0.25">
      <c r="B4094" s="44" t="str">
        <f>_xlfn.CONCAT( VLOOKUP(tbGemLevels[[#This Row],[Name]],tbGems[],MATCH("Prefix",tbGems[#Headers],0),FALSE),".",tbGemLevels[[#This Row],[Level]]," ",tbGemLevels[[#This Row],[Name]])</f>
        <v>6.13.371.26 Swift Assembly Support</v>
      </c>
      <c r="C4094" s="2" t="s">
        <v>986</v>
      </c>
      <c r="D4094" s="3">
        <v>26</v>
      </c>
      <c r="E4094" s="3">
        <v>82</v>
      </c>
      <c r="F4094" s="3">
        <v>0</v>
      </c>
      <c r="G4094" s="3" t="s">
        <v>269</v>
      </c>
      <c r="H4094" s="3" t="s">
        <v>269</v>
      </c>
      <c r="I4094" s="20"/>
      <c r="J4094" s="20"/>
      <c r="K4094" s="3"/>
      <c r="L4094" s="3"/>
      <c r="M4094" s="3"/>
      <c r="N4094" s="3"/>
    </row>
    <row r="4095" spans="2:14" ht="32.1" customHeight="1" x14ac:dyDescent="0.25">
      <c r="B4095" s="44" t="str">
        <f>_xlfn.CONCAT( VLOOKUP(tbGemLevels[[#This Row],[Name]],tbGems[],MATCH("Prefix",tbGems[#Headers],0),FALSE),".",tbGemLevels[[#This Row],[Level]]," ",tbGemLevels[[#This Row],[Name]])</f>
        <v>6.13.371.27 Swift Assembly Support</v>
      </c>
      <c r="C4095" s="2" t="s">
        <v>986</v>
      </c>
      <c r="D4095" s="3">
        <v>27</v>
      </c>
      <c r="E4095" s="3">
        <v>84</v>
      </c>
      <c r="F4095" s="3">
        <v>0</v>
      </c>
      <c r="G4095" s="3" t="s">
        <v>269</v>
      </c>
      <c r="H4095" s="3" t="s">
        <v>269</v>
      </c>
      <c r="I4095" s="20"/>
      <c r="J4095" s="20"/>
      <c r="K4095" s="3"/>
      <c r="L4095" s="3"/>
      <c r="M4095" s="3"/>
      <c r="N4095" s="3"/>
    </row>
    <row r="4096" spans="2:14" ht="32.1" customHeight="1" x14ac:dyDescent="0.25">
      <c r="B4096" s="44" t="str">
        <f>_xlfn.CONCAT( VLOOKUP(tbGemLevels[[#This Row],[Name]],tbGems[],MATCH("Prefix",tbGems[#Headers],0),FALSE),".",tbGemLevels[[#This Row],[Level]]," ",tbGemLevels[[#This Row],[Name]])</f>
        <v>6.13.371.28 Swift Assembly Support</v>
      </c>
      <c r="C4096" s="2" t="s">
        <v>986</v>
      </c>
      <c r="D4096" s="3">
        <v>28</v>
      </c>
      <c r="E4096" s="3">
        <v>86</v>
      </c>
      <c r="F4096" s="3">
        <v>0</v>
      </c>
      <c r="G4096" s="3" t="s">
        <v>269</v>
      </c>
      <c r="H4096" s="3" t="s">
        <v>269</v>
      </c>
      <c r="I4096" s="20"/>
      <c r="J4096" s="20"/>
      <c r="K4096" s="3"/>
      <c r="L4096" s="3"/>
      <c r="M4096" s="3"/>
      <c r="N4096" s="3"/>
    </row>
    <row r="4097" spans="2:14" ht="32.1" customHeight="1" x14ac:dyDescent="0.25">
      <c r="B4097" s="44" t="str">
        <f>_xlfn.CONCAT( VLOOKUP(tbGemLevels[[#This Row],[Name]],tbGems[],MATCH("Prefix",tbGems[#Headers],0),FALSE),".",tbGemLevels[[#This Row],[Level]]," ",tbGemLevels[[#This Row],[Name]])</f>
        <v>6.13.371.29 Swift Assembly Support</v>
      </c>
      <c r="C4097" s="2" t="s">
        <v>986</v>
      </c>
      <c r="D4097" s="3">
        <v>29</v>
      </c>
      <c r="E4097" s="3">
        <v>88</v>
      </c>
      <c r="F4097" s="3">
        <v>0</v>
      </c>
      <c r="G4097" s="3" t="s">
        <v>269</v>
      </c>
      <c r="H4097" s="3" t="s">
        <v>269</v>
      </c>
      <c r="I4097" s="20"/>
      <c r="J4097" s="20"/>
      <c r="K4097" s="3"/>
      <c r="L4097" s="3"/>
      <c r="M4097" s="3"/>
      <c r="N4097" s="3"/>
    </row>
    <row r="4098" spans="2:14" ht="32.1" customHeight="1" x14ac:dyDescent="0.25">
      <c r="B4098" s="44" t="str">
        <f>_xlfn.CONCAT( VLOOKUP(tbGemLevels[[#This Row],[Name]],tbGems[],MATCH("Prefix",tbGems[#Headers],0),FALSE),".",tbGemLevels[[#This Row],[Level]]," ",tbGemLevels[[#This Row],[Name]])</f>
        <v>6.13.371.30 Swift Assembly Support</v>
      </c>
      <c r="C4098" s="2" t="s">
        <v>986</v>
      </c>
      <c r="D4098" s="3">
        <v>30</v>
      </c>
      <c r="E4098" s="3">
        <v>90</v>
      </c>
      <c r="F4098" s="3">
        <v>0</v>
      </c>
      <c r="G4098" s="3" t="s">
        <v>269</v>
      </c>
      <c r="H4098" s="3" t="s">
        <v>269</v>
      </c>
      <c r="I4098" s="20"/>
      <c r="J4098" s="20"/>
      <c r="K4098" s="3"/>
      <c r="L4098" s="3"/>
      <c r="M4098" s="3"/>
      <c r="N4098" s="3"/>
    </row>
    <row r="4099" spans="2:14" ht="32.1" customHeight="1" x14ac:dyDescent="0.25">
      <c r="B4099" s="44" t="str">
        <f>_xlfn.CONCAT( VLOOKUP(tbGemLevels[[#This Row],[Name]],tbGems[],MATCH("Prefix",tbGems[#Headers],0),FALSE),".",tbGemLevels[[#This Row],[Level]]," ",tbGemLevels[[#This Row],[Name]])</f>
        <v>6.13.371.31 Swift Assembly Support</v>
      </c>
      <c r="C4099" s="2" t="s">
        <v>986</v>
      </c>
      <c r="D4099" s="3">
        <v>31</v>
      </c>
      <c r="E4099" s="3">
        <v>91</v>
      </c>
      <c r="F4099" s="3">
        <v>0</v>
      </c>
      <c r="G4099" s="3" t="s">
        <v>269</v>
      </c>
      <c r="H4099" s="3" t="s">
        <v>269</v>
      </c>
      <c r="I4099" s="20"/>
      <c r="J4099" s="20"/>
      <c r="K4099" s="3"/>
      <c r="L4099" s="3"/>
      <c r="M4099" s="3"/>
      <c r="N4099" s="3"/>
    </row>
    <row r="4100" spans="2:14" ht="32.1" customHeight="1" x14ac:dyDescent="0.25">
      <c r="B4100" s="44" t="str">
        <f>_xlfn.CONCAT( VLOOKUP(tbGemLevels[[#This Row],[Name]],tbGems[],MATCH("Prefix",tbGems[#Headers],0),FALSE),".",tbGemLevels[[#This Row],[Level]]," ",tbGemLevels[[#This Row],[Name]])</f>
        <v>6.13.371.32 Swift Assembly Support</v>
      </c>
      <c r="C4100" s="2" t="s">
        <v>986</v>
      </c>
      <c r="D4100" s="3">
        <v>32</v>
      </c>
      <c r="E4100" s="3">
        <v>92</v>
      </c>
      <c r="F4100" s="3">
        <v>0</v>
      </c>
      <c r="G4100" s="3" t="s">
        <v>269</v>
      </c>
      <c r="H4100" s="3" t="s">
        <v>269</v>
      </c>
      <c r="I4100" s="20"/>
      <c r="J4100" s="20"/>
      <c r="K4100" s="3"/>
      <c r="L4100" s="3"/>
      <c r="M4100" s="3"/>
      <c r="N4100" s="3"/>
    </row>
    <row r="4101" spans="2:14" ht="32.1" customHeight="1" x14ac:dyDescent="0.25">
      <c r="B4101" s="44" t="str">
        <f>_xlfn.CONCAT( VLOOKUP(tbGemLevels[[#This Row],[Name]],tbGems[],MATCH("Prefix",tbGems[#Headers],0),FALSE),".",tbGemLevels[[#This Row],[Level]]," ",tbGemLevels[[#This Row],[Name]])</f>
        <v>6.13.371.33 Swift Assembly Support</v>
      </c>
      <c r="C4101" s="2" t="s">
        <v>986</v>
      </c>
      <c r="D4101" s="3">
        <v>33</v>
      </c>
      <c r="E4101" s="3">
        <v>93</v>
      </c>
      <c r="F4101" s="3">
        <v>0</v>
      </c>
      <c r="G4101" s="3" t="s">
        <v>269</v>
      </c>
      <c r="H4101" s="3" t="s">
        <v>269</v>
      </c>
      <c r="I4101" s="20"/>
      <c r="J4101" s="20"/>
      <c r="K4101" s="3"/>
      <c r="L4101" s="3"/>
      <c r="M4101" s="3"/>
      <c r="N4101" s="3"/>
    </row>
    <row r="4102" spans="2:14" ht="32.1" customHeight="1" x14ac:dyDescent="0.25">
      <c r="B4102" s="44" t="str">
        <f>_xlfn.CONCAT( VLOOKUP(tbGemLevels[[#This Row],[Name]],tbGems[],MATCH("Prefix",tbGems[#Headers],0),FALSE),".",tbGemLevels[[#This Row],[Level]]," ",tbGemLevels[[#This Row],[Name]])</f>
        <v>6.13.371.34 Swift Assembly Support</v>
      </c>
      <c r="C4102" s="2" t="s">
        <v>986</v>
      </c>
      <c r="D4102" s="3">
        <v>34</v>
      </c>
      <c r="E4102" s="3">
        <v>94</v>
      </c>
      <c r="F4102" s="3">
        <v>0</v>
      </c>
      <c r="G4102" s="3" t="s">
        <v>269</v>
      </c>
      <c r="H4102" s="3" t="s">
        <v>269</v>
      </c>
      <c r="I4102" s="20"/>
      <c r="J4102" s="20"/>
      <c r="K4102" s="3"/>
      <c r="L4102" s="3"/>
      <c r="M4102" s="3"/>
      <c r="N4102" s="3"/>
    </row>
    <row r="4103" spans="2:14" ht="32.1" customHeight="1" x14ac:dyDescent="0.25">
      <c r="B4103" s="44" t="str">
        <f>_xlfn.CONCAT( VLOOKUP(tbGemLevels[[#This Row],[Name]],tbGems[],MATCH("Prefix",tbGems[#Headers],0),FALSE),".",tbGemLevels[[#This Row],[Level]]," ",tbGemLevels[[#This Row],[Name]])</f>
        <v>6.13.371.35 Swift Assembly Support</v>
      </c>
      <c r="C4103" s="2" t="s">
        <v>986</v>
      </c>
      <c r="D4103" s="3">
        <v>35</v>
      </c>
      <c r="E4103" s="3">
        <v>95</v>
      </c>
      <c r="F4103" s="3">
        <v>0</v>
      </c>
      <c r="G4103" s="3" t="s">
        <v>269</v>
      </c>
      <c r="H4103" s="3" t="s">
        <v>269</v>
      </c>
      <c r="I4103" s="20"/>
      <c r="J4103" s="20"/>
      <c r="K4103" s="3"/>
      <c r="L4103" s="3"/>
      <c r="M4103" s="3"/>
      <c r="N4103" s="3"/>
    </row>
    <row r="4104" spans="2:14" ht="32.1" customHeight="1" x14ac:dyDescent="0.25">
      <c r="B4104" s="44" t="str">
        <f>_xlfn.CONCAT( VLOOKUP(tbGemLevels[[#This Row],[Name]],tbGems[],MATCH("Prefix",tbGems[#Headers],0),FALSE),".",tbGemLevels[[#This Row],[Level]]," ",tbGemLevels[[#This Row],[Name]])</f>
        <v>6.13.371.36 Swift Assembly Support</v>
      </c>
      <c r="C4104" s="2" t="s">
        <v>986</v>
      </c>
      <c r="D4104" s="3">
        <v>36</v>
      </c>
      <c r="E4104" s="3">
        <v>96</v>
      </c>
      <c r="F4104" s="3">
        <v>0</v>
      </c>
      <c r="G4104" s="3" t="s">
        <v>269</v>
      </c>
      <c r="H4104" s="3" t="s">
        <v>269</v>
      </c>
      <c r="I4104" s="20"/>
      <c r="J4104" s="20"/>
      <c r="K4104" s="3"/>
      <c r="L4104" s="3"/>
      <c r="M4104" s="3"/>
      <c r="N4104" s="3"/>
    </row>
    <row r="4105" spans="2:14" ht="32.1" customHeight="1" x14ac:dyDescent="0.25">
      <c r="B4105" s="44" t="str">
        <f>_xlfn.CONCAT( VLOOKUP(tbGemLevels[[#This Row],[Name]],tbGems[],MATCH("Prefix",tbGems[#Headers],0),FALSE),".",tbGemLevels[[#This Row],[Level]]," ",tbGemLevels[[#This Row],[Name]])</f>
        <v>6.13.371.37 Swift Assembly Support</v>
      </c>
      <c r="C4105" s="2" t="s">
        <v>986</v>
      </c>
      <c r="D4105" s="3">
        <v>37</v>
      </c>
      <c r="E4105" s="3">
        <v>97</v>
      </c>
      <c r="F4105" s="3">
        <v>0</v>
      </c>
      <c r="G4105" s="3" t="s">
        <v>269</v>
      </c>
      <c r="H4105" s="3" t="s">
        <v>269</v>
      </c>
      <c r="I4105" s="20"/>
      <c r="J4105" s="20"/>
      <c r="K4105" s="3"/>
      <c r="L4105" s="3"/>
      <c r="M4105" s="3"/>
      <c r="N4105" s="3"/>
    </row>
    <row r="4106" spans="2:14" ht="32.1" customHeight="1" x14ac:dyDescent="0.25">
      <c r="B4106" s="44" t="str">
        <f>_xlfn.CONCAT( VLOOKUP(tbGemLevels[[#This Row],[Name]],tbGems[],MATCH("Prefix",tbGems[#Headers],0),FALSE),".",tbGemLevels[[#This Row],[Level]]," ",tbGemLevels[[#This Row],[Name]])</f>
        <v>6.13.371.38 Swift Assembly Support</v>
      </c>
      <c r="C4106" s="2" t="s">
        <v>986</v>
      </c>
      <c r="D4106" s="3">
        <v>38</v>
      </c>
      <c r="E4106" s="3">
        <v>98</v>
      </c>
      <c r="F4106" s="3">
        <v>0</v>
      </c>
      <c r="G4106" s="3" t="s">
        <v>269</v>
      </c>
      <c r="H4106" s="3" t="s">
        <v>269</v>
      </c>
      <c r="I4106" s="20"/>
      <c r="J4106" s="20"/>
      <c r="K4106" s="3"/>
      <c r="L4106" s="3"/>
      <c r="M4106" s="3"/>
      <c r="N4106" s="3"/>
    </row>
    <row r="4107" spans="2:14" ht="32.1" customHeight="1" x14ac:dyDescent="0.25">
      <c r="B4107" s="44" t="str">
        <f>_xlfn.CONCAT( VLOOKUP(tbGemLevels[[#This Row],[Name]],tbGems[],MATCH("Prefix",tbGems[#Headers],0),FALSE),".",tbGemLevels[[#This Row],[Level]]," ",tbGemLevels[[#This Row],[Name]])</f>
        <v>6.13.371.39 Swift Assembly Support</v>
      </c>
      <c r="C4107" s="2" t="s">
        <v>986</v>
      </c>
      <c r="D4107" s="3">
        <v>39</v>
      </c>
      <c r="E4107" s="3">
        <v>99</v>
      </c>
      <c r="F4107" s="3">
        <v>0</v>
      </c>
      <c r="G4107" s="3" t="s">
        <v>269</v>
      </c>
      <c r="H4107" s="3" t="s">
        <v>269</v>
      </c>
      <c r="I4107" s="20"/>
      <c r="J4107" s="20"/>
      <c r="K4107" s="3"/>
      <c r="L4107" s="3"/>
      <c r="M4107" s="3"/>
      <c r="N4107" s="3"/>
    </row>
    <row r="4108" spans="2:14" ht="32.1" customHeight="1" x14ac:dyDescent="0.25">
      <c r="B4108" s="44" t="str">
        <f>_xlfn.CONCAT( VLOOKUP(tbGemLevels[[#This Row],[Name]],tbGems[],MATCH("Prefix",tbGems[#Headers],0),FALSE),".",tbGemLevels[[#This Row],[Level]]," ",tbGemLevels[[#This Row],[Name]])</f>
        <v>6.13.371.40 Swift Assembly Support</v>
      </c>
      <c r="C4108" s="2" t="s">
        <v>986</v>
      </c>
      <c r="D4108" s="3">
        <v>40</v>
      </c>
      <c r="E4108" s="3">
        <v>100</v>
      </c>
      <c r="F4108" s="3">
        <v>0</v>
      </c>
      <c r="G4108" s="3" t="s">
        <v>269</v>
      </c>
      <c r="H4108" s="3" t="s">
        <v>269</v>
      </c>
      <c r="I4108" s="20"/>
      <c r="J4108" s="20"/>
      <c r="K4108" s="3"/>
      <c r="L4108" s="3"/>
      <c r="M4108" s="3"/>
      <c r="N4108" s="3"/>
    </row>
    <row r="4109" spans="2:14" ht="32.1" customHeight="1" x14ac:dyDescent="0.25">
      <c r="B4109" s="44" t="str">
        <f>_xlfn.CONCAT( VLOOKUP(tbGemLevels[[#This Row],[Name]],tbGems[],MATCH("Prefix",tbGems[#Headers],0),FALSE),".",tbGemLevels[[#This Row],[Level]]," ",tbGemLevels[[#This Row],[Name]])</f>
        <v>6.13.330.1 Shrapnel Ballista</v>
      </c>
      <c r="C4109" s="2" t="s">
        <v>800</v>
      </c>
      <c r="D4109" s="3">
        <v>1</v>
      </c>
      <c r="E4109" s="3">
        <v>4</v>
      </c>
      <c r="F4109" s="3">
        <v>0</v>
      </c>
      <c r="G4109" s="3">
        <v>16</v>
      </c>
      <c r="H4109" s="3">
        <v>0</v>
      </c>
      <c r="I4109" s="20"/>
      <c r="J4109" s="4"/>
      <c r="K4109" s="3"/>
      <c r="L4109" s="3"/>
      <c r="M4109" s="3"/>
      <c r="N4109" s="3"/>
    </row>
    <row r="4110" spans="2:14" ht="32.1" customHeight="1" x14ac:dyDescent="0.25">
      <c r="B4110" s="44" t="str">
        <f>_xlfn.CONCAT( VLOOKUP(tbGemLevels[[#This Row],[Name]],tbGems[],MATCH("Prefix",tbGems[#Headers],0),FALSE),".",tbGemLevels[[#This Row],[Level]]," ",tbGemLevels[[#This Row],[Name]])</f>
        <v>6.13.330.2 Shrapnel Ballista</v>
      </c>
      <c r="C4110" s="2" t="s">
        <v>800</v>
      </c>
      <c r="D4110" s="3">
        <v>2</v>
      </c>
      <c r="E4110" s="3">
        <v>6</v>
      </c>
      <c r="F4110" s="3">
        <v>0</v>
      </c>
      <c r="G4110" s="3">
        <v>20</v>
      </c>
      <c r="H4110" s="3">
        <v>0</v>
      </c>
      <c r="I4110" s="8"/>
      <c r="J4110" s="4"/>
      <c r="K4110" s="3"/>
      <c r="L4110" s="3"/>
      <c r="M4110" s="3"/>
      <c r="N4110" s="3"/>
    </row>
    <row r="4111" spans="2:14" ht="32.1" customHeight="1" x14ac:dyDescent="0.25">
      <c r="B4111" s="44" t="str">
        <f>_xlfn.CONCAT( VLOOKUP(tbGemLevels[[#This Row],[Name]],tbGems[],MATCH("Prefix",tbGems[#Headers],0),FALSE),".",tbGemLevels[[#This Row],[Level]]," ",tbGemLevels[[#This Row],[Name]])</f>
        <v>6.13.330.3 Shrapnel Ballista</v>
      </c>
      <c r="C4111" s="2" t="s">
        <v>800</v>
      </c>
      <c r="D4111" s="3">
        <v>3</v>
      </c>
      <c r="E4111" s="3">
        <v>9</v>
      </c>
      <c r="F4111" s="3">
        <v>0</v>
      </c>
      <c r="G4111" s="3">
        <v>27</v>
      </c>
      <c r="H4111" s="3">
        <v>0</v>
      </c>
      <c r="I4111" s="8"/>
      <c r="J4111" s="4"/>
      <c r="K4111" s="42"/>
      <c r="L4111" s="42"/>
      <c r="M4111" s="3"/>
      <c r="N4111" s="3"/>
    </row>
    <row r="4112" spans="2:14" ht="32.1" customHeight="1" x14ac:dyDescent="0.25">
      <c r="B4112" s="44" t="str">
        <f>_xlfn.CONCAT( VLOOKUP(tbGemLevels[[#This Row],[Name]],tbGems[],MATCH("Prefix",tbGems[#Headers],0),FALSE),".",tbGemLevels[[#This Row],[Level]]," ",tbGemLevels[[#This Row],[Name]])</f>
        <v>6.13.330.4 Shrapnel Ballista</v>
      </c>
      <c r="C4112" s="2" t="s">
        <v>800</v>
      </c>
      <c r="D4112" s="3">
        <v>4</v>
      </c>
      <c r="E4112" s="3">
        <v>12</v>
      </c>
      <c r="F4112" s="3">
        <v>0</v>
      </c>
      <c r="G4112" s="3">
        <v>33</v>
      </c>
      <c r="H4112" s="3">
        <v>0</v>
      </c>
      <c r="I4112" s="8"/>
      <c r="J4112" s="4"/>
      <c r="K4112" s="42"/>
      <c r="L4112" s="42"/>
      <c r="M4112" s="3"/>
      <c r="N4112" s="3"/>
    </row>
    <row r="4113" spans="2:14" ht="32.1" customHeight="1" x14ac:dyDescent="0.25">
      <c r="B4113" s="44" t="str">
        <f>_xlfn.CONCAT( VLOOKUP(tbGemLevels[[#This Row],[Name]],tbGems[],MATCH("Prefix",tbGems[#Headers],0),FALSE),".",tbGemLevels[[#This Row],[Level]]," ",tbGemLevels[[#This Row],[Name]])</f>
        <v>6.13.330.5 Shrapnel Ballista</v>
      </c>
      <c r="C4113" s="2" t="s">
        <v>800</v>
      </c>
      <c r="D4113" s="3">
        <v>5</v>
      </c>
      <c r="E4113" s="3">
        <v>16</v>
      </c>
      <c r="F4113" s="3">
        <v>0</v>
      </c>
      <c r="G4113" s="3">
        <v>41</v>
      </c>
      <c r="H4113" s="3">
        <v>0</v>
      </c>
      <c r="I4113" s="8"/>
      <c r="J4113" s="4"/>
      <c r="K4113" s="42"/>
      <c r="L4113" s="42"/>
      <c r="M4113" s="3"/>
      <c r="N4113" s="3"/>
    </row>
    <row r="4114" spans="2:14" ht="32.1" customHeight="1" x14ac:dyDescent="0.25">
      <c r="B4114" s="44" t="str">
        <f>_xlfn.CONCAT( VLOOKUP(tbGemLevels[[#This Row],[Name]],tbGems[],MATCH("Prefix",tbGems[#Headers],0),FALSE),".",tbGemLevels[[#This Row],[Level]]," ",tbGemLevels[[#This Row],[Name]])</f>
        <v>6.13.330.6 Shrapnel Ballista</v>
      </c>
      <c r="C4114" s="2" t="s">
        <v>800</v>
      </c>
      <c r="D4114" s="3">
        <v>6</v>
      </c>
      <c r="E4114" s="3">
        <v>20</v>
      </c>
      <c r="F4114" s="3">
        <v>0</v>
      </c>
      <c r="G4114" s="3">
        <v>50</v>
      </c>
      <c r="H4114" s="3">
        <v>0</v>
      </c>
      <c r="I4114" s="8"/>
      <c r="J4114" s="4"/>
      <c r="K4114" s="42"/>
      <c r="L4114" s="42"/>
      <c r="M4114" s="3"/>
      <c r="N4114" s="3"/>
    </row>
    <row r="4115" spans="2:14" ht="32.1" customHeight="1" x14ac:dyDescent="0.25">
      <c r="B4115" s="44" t="str">
        <f>_xlfn.CONCAT( VLOOKUP(tbGemLevels[[#This Row],[Name]],tbGems[],MATCH("Prefix",tbGems[#Headers],0),FALSE),".",tbGemLevels[[#This Row],[Level]]," ",tbGemLevels[[#This Row],[Name]])</f>
        <v>6.13.330.7 Shrapnel Ballista</v>
      </c>
      <c r="C4115" s="2" t="s">
        <v>800</v>
      </c>
      <c r="D4115" s="3">
        <v>7</v>
      </c>
      <c r="E4115" s="3">
        <v>24</v>
      </c>
      <c r="F4115" s="3">
        <v>0</v>
      </c>
      <c r="G4115" s="3">
        <v>58</v>
      </c>
      <c r="H4115" s="3">
        <v>0</v>
      </c>
      <c r="I4115" s="8"/>
      <c r="J4115" s="4"/>
      <c r="K4115" s="42"/>
      <c r="L4115" s="42"/>
      <c r="M4115" s="3"/>
      <c r="N4115" s="3"/>
    </row>
    <row r="4116" spans="2:14" ht="32.1" customHeight="1" x14ac:dyDescent="0.25">
      <c r="B4116" s="44" t="str">
        <f>_xlfn.CONCAT( VLOOKUP(tbGemLevels[[#This Row],[Name]],tbGems[],MATCH("Prefix",tbGems[#Headers],0),FALSE),".",tbGemLevels[[#This Row],[Level]]," ",tbGemLevels[[#This Row],[Name]])</f>
        <v>6.13.330.8 Shrapnel Ballista</v>
      </c>
      <c r="C4116" s="2" t="s">
        <v>800</v>
      </c>
      <c r="D4116" s="3">
        <v>8</v>
      </c>
      <c r="E4116" s="3">
        <v>28</v>
      </c>
      <c r="F4116" s="3">
        <v>0</v>
      </c>
      <c r="G4116" s="3">
        <v>67</v>
      </c>
      <c r="H4116" s="3">
        <v>0</v>
      </c>
      <c r="I4116" s="8"/>
      <c r="J4116" s="4"/>
      <c r="K4116" s="42"/>
      <c r="L4116" s="42"/>
      <c r="M4116" s="3"/>
      <c r="N4116" s="3"/>
    </row>
    <row r="4117" spans="2:14" ht="32.1" customHeight="1" x14ac:dyDescent="0.25">
      <c r="B4117" s="44" t="str">
        <f>_xlfn.CONCAT( VLOOKUP(tbGemLevels[[#This Row],[Name]],tbGems[],MATCH("Prefix",tbGems[#Headers],0),FALSE),".",tbGemLevels[[#This Row],[Level]]," ",tbGemLevels[[#This Row],[Name]])</f>
        <v>6.13.330.9 Shrapnel Ballista</v>
      </c>
      <c r="C4117" s="2" t="s">
        <v>800</v>
      </c>
      <c r="D4117" s="3">
        <v>9</v>
      </c>
      <c r="E4117" s="3">
        <v>32</v>
      </c>
      <c r="F4117" s="3">
        <v>0</v>
      </c>
      <c r="G4117" s="3">
        <v>75</v>
      </c>
      <c r="H4117" s="3">
        <v>0</v>
      </c>
      <c r="I4117" s="8"/>
      <c r="J4117" s="4"/>
      <c r="K4117" s="42"/>
      <c r="L4117" s="42"/>
      <c r="M4117" s="3"/>
      <c r="N4117" s="3"/>
    </row>
    <row r="4118" spans="2:14" ht="32.1" customHeight="1" x14ac:dyDescent="0.25">
      <c r="B4118" s="44" t="str">
        <f>_xlfn.CONCAT( VLOOKUP(tbGemLevels[[#This Row],[Name]],tbGems[],MATCH("Prefix",tbGems[#Headers],0),FALSE),".",tbGemLevels[[#This Row],[Level]]," ",tbGemLevels[[#This Row],[Name]])</f>
        <v>6.13.330.10 Shrapnel Ballista</v>
      </c>
      <c r="C4118" s="2" t="s">
        <v>800</v>
      </c>
      <c r="D4118" s="3">
        <v>10</v>
      </c>
      <c r="E4118" s="3">
        <v>36</v>
      </c>
      <c r="F4118" s="3">
        <v>0</v>
      </c>
      <c r="G4118" s="3">
        <v>83</v>
      </c>
      <c r="H4118" s="3">
        <v>0</v>
      </c>
      <c r="I4118" s="8"/>
      <c r="J4118" s="4"/>
      <c r="K4118" s="42"/>
      <c r="L4118" s="42"/>
      <c r="M4118" s="3"/>
      <c r="N4118" s="3"/>
    </row>
    <row r="4119" spans="2:14" ht="32.1" customHeight="1" x14ac:dyDescent="0.25">
      <c r="B4119" s="44" t="str">
        <f>_xlfn.CONCAT( VLOOKUP(tbGemLevels[[#This Row],[Name]],tbGems[],MATCH("Prefix",tbGems[#Headers],0),FALSE),".",tbGemLevels[[#This Row],[Level]]," ",tbGemLevels[[#This Row],[Name]])</f>
        <v>6.13.330.11 Shrapnel Ballista</v>
      </c>
      <c r="C4119" s="2" t="s">
        <v>800</v>
      </c>
      <c r="D4119" s="3">
        <v>11</v>
      </c>
      <c r="E4119" s="3">
        <v>40</v>
      </c>
      <c r="F4119" s="3">
        <v>0</v>
      </c>
      <c r="G4119" s="3">
        <v>92</v>
      </c>
      <c r="H4119" s="3">
        <v>0</v>
      </c>
      <c r="I4119" s="8"/>
      <c r="J4119" s="4"/>
      <c r="K4119" s="42"/>
      <c r="L4119" s="42"/>
      <c r="M4119" s="3"/>
      <c r="N4119" s="3"/>
    </row>
    <row r="4120" spans="2:14" ht="32.1" customHeight="1" x14ac:dyDescent="0.25">
      <c r="B4120" s="44" t="str">
        <f>_xlfn.CONCAT( VLOOKUP(tbGemLevels[[#This Row],[Name]],tbGems[],MATCH("Prefix",tbGems[#Headers],0),FALSE),".",tbGemLevels[[#This Row],[Level]]," ",tbGemLevels[[#This Row],[Name]])</f>
        <v>6.13.330.12 Shrapnel Ballista</v>
      </c>
      <c r="C4120" s="2" t="s">
        <v>800</v>
      </c>
      <c r="D4120" s="3">
        <v>12</v>
      </c>
      <c r="E4120" s="3">
        <v>44</v>
      </c>
      <c r="F4120" s="3">
        <v>0</v>
      </c>
      <c r="G4120" s="3">
        <v>100</v>
      </c>
      <c r="H4120" s="3">
        <v>0</v>
      </c>
      <c r="I4120" s="8"/>
      <c r="J4120" s="4"/>
      <c r="K4120" s="42"/>
      <c r="L4120" s="42"/>
      <c r="M4120" s="3"/>
      <c r="N4120" s="3"/>
    </row>
    <row r="4121" spans="2:14" ht="32.1" customHeight="1" x14ac:dyDescent="0.25">
      <c r="B4121" s="44" t="str">
        <f>_xlfn.CONCAT( VLOOKUP(tbGemLevels[[#This Row],[Name]],tbGems[],MATCH("Prefix",tbGems[#Headers],0),FALSE),".",tbGemLevels[[#This Row],[Level]]," ",tbGemLevels[[#This Row],[Name]])</f>
        <v>6.13.330.13 Shrapnel Ballista</v>
      </c>
      <c r="C4121" s="2" t="s">
        <v>800</v>
      </c>
      <c r="D4121" s="3">
        <v>13</v>
      </c>
      <c r="E4121" s="3">
        <v>48</v>
      </c>
      <c r="F4121" s="3">
        <v>0</v>
      </c>
      <c r="G4121" s="3">
        <v>109</v>
      </c>
      <c r="H4121" s="3">
        <v>0</v>
      </c>
      <c r="I4121" s="8"/>
      <c r="J4121" s="4"/>
      <c r="K4121" s="42"/>
      <c r="L4121" s="42"/>
      <c r="M4121" s="3"/>
      <c r="N4121" s="3"/>
    </row>
    <row r="4122" spans="2:14" ht="32.1" customHeight="1" x14ac:dyDescent="0.25">
      <c r="B4122" s="44" t="str">
        <f>_xlfn.CONCAT( VLOOKUP(tbGemLevels[[#This Row],[Name]],tbGems[],MATCH("Prefix",tbGems[#Headers],0),FALSE),".",tbGemLevels[[#This Row],[Level]]," ",tbGemLevels[[#This Row],[Name]])</f>
        <v>6.13.330.14 Shrapnel Ballista</v>
      </c>
      <c r="C4122" s="2" t="s">
        <v>800</v>
      </c>
      <c r="D4122" s="3">
        <v>14</v>
      </c>
      <c r="E4122" s="3">
        <v>52</v>
      </c>
      <c r="F4122" s="3">
        <v>0</v>
      </c>
      <c r="G4122" s="3">
        <v>117</v>
      </c>
      <c r="H4122" s="3">
        <v>0</v>
      </c>
      <c r="I4122" s="8"/>
      <c r="J4122" s="4"/>
      <c r="K4122" s="42"/>
      <c r="L4122" s="42"/>
      <c r="M4122" s="3"/>
      <c r="N4122" s="3"/>
    </row>
    <row r="4123" spans="2:14" ht="32.1" customHeight="1" x14ac:dyDescent="0.25">
      <c r="B4123" s="44" t="str">
        <f>_xlfn.CONCAT( VLOOKUP(tbGemLevels[[#This Row],[Name]],tbGems[],MATCH("Prefix",tbGems[#Headers],0),FALSE),".",tbGemLevels[[#This Row],[Level]]," ",tbGemLevels[[#This Row],[Name]])</f>
        <v>6.13.330.15 Shrapnel Ballista</v>
      </c>
      <c r="C4123" s="2" t="s">
        <v>800</v>
      </c>
      <c r="D4123" s="3">
        <v>15</v>
      </c>
      <c r="E4123" s="3">
        <v>55</v>
      </c>
      <c r="F4123" s="3">
        <v>0</v>
      </c>
      <c r="G4123" s="3">
        <v>123</v>
      </c>
      <c r="H4123" s="3">
        <v>0</v>
      </c>
      <c r="I4123" s="8"/>
      <c r="J4123" s="4"/>
      <c r="K4123" s="42"/>
      <c r="L4123" s="42"/>
      <c r="M4123" s="3"/>
      <c r="N4123" s="3"/>
    </row>
    <row r="4124" spans="2:14" ht="32.1" customHeight="1" x14ac:dyDescent="0.25">
      <c r="B4124" s="44" t="str">
        <f>_xlfn.CONCAT( VLOOKUP(tbGemLevels[[#This Row],[Name]],tbGems[],MATCH("Prefix",tbGems[#Headers],0),FALSE),".",tbGemLevels[[#This Row],[Level]]," ",tbGemLevels[[#This Row],[Name]])</f>
        <v>6.13.330.16 Shrapnel Ballista</v>
      </c>
      <c r="C4124" s="2" t="s">
        <v>800</v>
      </c>
      <c r="D4124" s="3">
        <v>16</v>
      </c>
      <c r="E4124" s="3">
        <v>58</v>
      </c>
      <c r="F4124" s="3">
        <v>0</v>
      </c>
      <c r="G4124" s="3">
        <v>130</v>
      </c>
      <c r="H4124" s="3">
        <v>0</v>
      </c>
      <c r="I4124" s="8"/>
      <c r="J4124" s="4"/>
      <c r="K4124" s="42"/>
      <c r="L4124" s="42"/>
      <c r="M4124" s="3"/>
      <c r="N4124" s="3"/>
    </row>
    <row r="4125" spans="2:14" ht="32.1" customHeight="1" x14ac:dyDescent="0.25">
      <c r="B4125" s="44" t="str">
        <f>_xlfn.CONCAT( VLOOKUP(tbGemLevels[[#This Row],[Name]],tbGems[],MATCH("Prefix",tbGems[#Headers],0),FALSE),".",tbGemLevels[[#This Row],[Level]]," ",tbGemLevels[[#This Row],[Name]])</f>
        <v>6.13.330.17 Shrapnel Ballista</v>
      </c>
      <c r="C4125" s="2" t="s">
        <v>800</v>
      </c>
      <c r="D4125" s="3">
        <v>17</v>
      </c>
      <c r="E4125" s="3">
        <v>61</v>
      </c>
      <c r="F4125" s="3">
        <v>0</v>
      </c>
      <c r="G4125" s="3">
        <v>136</v>
      </c>
      <c r="H4125" s="3">
        <v>0</v>
      </c>
      <c r="I4125" s="8"/>
      <c r="J4125" s="4"/>
      <c r="K4125" s="42"/>
      <c r="L4125" s="42"/>
      <c r="M4125" s="3"/>
      <c r="N4125" s="3"/>
    </row>
    <row r="4126" spans="2:14" ht="32.1" customHeight="1" x14ac:dyDescent="0.25">
      <c r="B4126" s="44" t="str">
        <f>_xlfn.CONCAT( VLOOKUP(tbGemLevels[[#This Row],[Name]],tbGems[],MATCH("Prefix",tbGems[#Headers],0),FALSE),".",tbGemLevels[[#This Row],[Level]]," ",tbGemLevels[[#This Row],[Name]])</f>
        <v>6.13.330.18 Shrapnel Ballista</v>
      </c>
      <c r="C4126" s="2" t="s">
        <v>800</v>
      </c>
      <c r="D4126" s="3">
        <v>18</v>
      </c>
      <c r="E4126" s="3">
        <v>64</v>
      </c>
      <c r="F4126" s="3">
        <v>0</v>
      </c>
      <c r="G4126" s="3">
        <v>142</v>
      </c>
      <c r="H4126" s="3">
        <v>0</v>
      </c>
      <c r="I4126" s="8"/>
      <c r="J4126" s="4"/>
      <c r="K4126" s="42"/>
      <c r="L4126" s="42"/>
      <c r="M4126" s="3"/>
      <c r="N4126" s="3"/>
    </row>
    <row r="4127" spans="2:14" ht="32.1" customHeight="1" x14ac:dyDescent="0.25">
      <c r="B4127" s="44" t="str">
        <f>_xlfn.CONCAT( VLOOKUP(tbGemLevels[[#This Row],[Name]],tbGems[],MATCH("Prefix",tbGems[#Headers],0),FALSE),".",tbGemLevels[[#This Row],[Level]]," ",tbGemLevels[[#This Row],[Name]])</f>
        <v>6.13.330.19 Shrapnel Ballista</v>
      </c>
      <c r="C4127" s="2" t="s">
        <v>800</v>
      </c>
      <c r="D4127" s="3">
        <v>19</v>
      </c>
      <c r="E4127" s="3">
        <v>67</v>
      </c>
      <c r="F4127" s="3">
        <v>0</v>
      </c>
      <c r="G4127" s="3">
        <v>148</v>
      </c>
      <c r="H4127" s="3">
        <v>0</v>
      </c>
      <c r="I4127" s="8"/>
      <c r="J4127" s="4"/>
      <c r="K4127" s="42"/>
      <c r="L4127" s="42"/>
      <c r="M4127" s="3"/>
      <c r="N4127" s="3"/>
    </row>
    <row r="4128" spans="2:14" ht="32.1" customHeight="1" x14ac:dyDescent="0.25">
      <c r="B4128" s="44" t="str">
        <f>_xlfn.CONCAT( VLOOKUP(tbGemLevels[[#This Row],[Name]],tbGems[],MATCH("Prefix",tbGems[#Headers],0),FALSE),".",tbGemLevels[[#This Row],[Level]]," ",tbGemLevels[[#This Row],[Name]])</f>
        <v>6.13.330.20 Shrapnel Ballista</v>
      </c>
      <c r="C4128" s="2" t="s">
        <v>800</v>
      </c>
      <c r="D4128" s="3">
        <v>20</v>
      </c>
      <c r="E4128" s="3">
        <v>70</v>
      </c>
      <c r="F4128" s="3">
        <v>0</v>
      </c>
      <c r="G4128" s="3">
        <v>155</v>
      </c>
      <c r="H4128" s="3">
        <v>0</v>
      </c>
      <c r="I4128" s="20"/>
      <c r="J4128" s="4"/>
      <c r="K4128" s="42"/>
      <c r="L4128" s="42"/>
      <c r="M4128" s="3"/>
      <c r="N4128" s="3"/>
    </row>
    <row r="4129" spans="2:14" ht="32.1" customHeight="1" x14ac:dyDescent="0.25">
      <c r="B4129" s="44" t="str">
        <f>_xlfn.CONCAT( VLOOKUP(tbGemLevels[[#This Row],[Name]],tbGems[],MATCH("Prefix",tbGems[#Headers],0),FALSE),".",tbGemLevels[[#This Row],[Level]]," ",tbGemLevels[[#This Row],[Name]])</f>
        <v>6.13.330.21 Shrapnel Ballista</v>
      </c>
      <c r="C4129" s="2" t="s">
        <v>800</v>
      </c>
      <c r="D4129" s="3">
        <v>21</v>
      </c>
      <c r="E4129" s="3">
        <v>72</v>
      </c>
      <c r="F4129" s="3">
        <v>0</v>
      </c>
      <c r="G4129" s="3">
        <v>159</v>
      </c>
      <c r="H4129" s="3">
        <v>0</v>
      </c>
      <c r="I4129" s="8"/>
      <c r="J4129" s="4"/>
      <c r="K4129" s="3"/>
      <c r="L4129" s="3"/>
      <c r="M4129" s="3"/>
      <c r="N4129" s="3"/>
    </row>
    <row r="4130" spans="2:14" ht="32.1" customHeight="1" x14ac:dyDescent="0.25">
      <c r="B4130" s="44" t="str">
        <f>_xlfn.CONCAT( VLOOKUP(tbGemLevels[[#This Row],[Name]],tbGems[],MATCH("Prefix",tbGems[#Headers],0),FALSE),".",tbGemLevels[[#This Row],[Level]]," ",tbGemLevels[[#This Row],[Name]])</f>
        <v>6.13.330.22 Shrapnel Ballista</v>
      </c>
      <c r="C4130" s="2" t="s">
        <v>800</v>
      </c>
      <c r="D4130" s="3">
        <v>22</v>
      </c>
      <c r="E4130" s="3">
        <v>74</v>
      </c>
      <c r="F4130" s="3">
        <v>0</v>
      </c>
      <c r="G4130" s="3" t="s">
        <v>269</v>
      </c>
      <c r="H4130" s="3">
        <v>0</v>
      </c>
      <c r="I4130" s="8"/>
      <c r="J4130" s="4"/>
      <c r="K4130" s="3"/>
      <c r="L4130" s="3"/>
      <c r="M4130" s="3"/>
      <c r="N4130" s="3"/>
    </row>
    <row r="4131" spans="2:14" ht="32.1" customHeight="1" x14ac:dyDescent="0.25">
      <c r="B4131" s="44" t="str">
        <f>_xlfn.CONCAT( VLOOKUP(tbGemLevels[[#This Row],[Name]],tbGems[],MATCH("Prefix",tbGems[#Headers],0),FALSE),".",tbGemLevels[[#This Row],[Level]]," ",tbGemLevels[[#This Row],[Name]])</f>
        <v>6.13.330.23 Shrapnel Ballista</v>
      </c>
      <c r="C4131" s="2" t="s">
        <v>800</v>
      </c>
      <c r="D4131" s="3">
        <v>23</v>
      </c>
      <c r="E4131" s="3">
        <v>76</v>
      </c>
      <c r="F4131" s="3">
        <v>0</v>
      </c>
      <c r="G4131" s="3" t="s">
        <v>269</v>
      </c>
      <c r="H4131" s="3">
        <v>0</v>
      </c>
      <c r="I4131" s="8"/>
      <c r="J4131" s="4"/>
      <c r="K4131" s="3"/>
      <c r="L4131" s="3"/>
      <c r="M4131" s="3"/>
      <c r="N4131" s="3"/>
    </row>
    <row r="4132" spans="2:14" ht="32.1" customHeight="1" x14ac:dyDescent="0.25">
      <c r="B4132" s="44" t="str">
        <f>_xlfn.CONCAT( VLOOKUP(tbGemLevels[[#This Row],[Name]],tbGems[],MATCH("Prefix",tbGems[#Headers],0),FALSE),".",tbGemLevels[[#This Row],[Level]]," ",tbGemLevels[[#This Row],[Name]])</f>
        <v>6.13.330.24 Shrapnel Ballista</v>
      </c>
      <c r="C4132" s="2" t="s">
        <v>800</v>
      </c>
      <c r="D4132" s="3">
        <v>24</v>
      </c>
      <c r="E4132" s="3">
        <v>78</v>
      </c>
      <c r="F4132" s="3">
        <v>0</v>
      </c>
      <c r="G4132" s="3" t="s">
        <v>269</v>
      </c>
      <c r="H4132" s="3">
        <v>0</v>
      </c>
      <c r="I4132" s="8"/>
      <c r="J4132" s="4"/>
      <c r="K4132" s="3"/>
      <c r="L4132" s="3"/>
      <c r="M4132" s="3"/>
      <c r="N4132" s="3"/>
    </row>
    <row r="4133" spans="2:14" ht="32.1" customHeight="1" x14ac:dyDescent="0.25">
      <c r="B4133" s="44" t="str">
        <f>_xlfn.CONCAT( VLOOKUP(tbGemLevels[[#This Row],[Name]],tbGems[],MATCH("Prefix",tbGems[#Headers],0),FALSE),".",tbGemLevels[[#This Row],[Level]]," ",tbGemLevels[[#This Row],[Name]])</f>
        <v>6.13.330.25 Shrapnel Ballista</v>
      </c>
      <c r="C4133" s="2" t="s">
        <v>800</v>
      </c>
      <c r="D4133" s="3">
        <v>25</v>
      </c>
      <c r="E4133" s="3">
        <v>80</v>
      </c>
      <c r="F4133" s="3">
        <v>0</v>
      </c>
      <c r="G4133" s="3" t="s">
        <v>269</v>
      </c>
      <c r="H4133" s="3">
        <v>0</v>
      </c>
      <c r="I4133" s="8"/>
      <c r="J4133" s="4"/>
      <c r="K4133" s="3"/>
      <c r="L4133" s="3"/>
      <c r="M4133" s="3"/>
      <c r="N4133" s="3"/>
    </row>
    <row r="4134" spans="2:14" ht="32.1" customHeight="1" x14ac:dyDescent="0.25">
      <c r="B4134" s="44" t="str">
        <f>_xlfn.CONCAT( VLOOKUP(tbGemLevels[[#This Row],[Name]],tbGems[],MATCH("Prefix",tbGems[#Headers],0),FALSE),".",tbGemLevels[[#This Row],[Level]]," ",tbGemLevels[[#This Row],[Name]])</f>
        <v>6.13.330.26 Shrapnel Ballista</v>
      </c>
      <c r="C4134" s="2" t="s">
        <v>800</v>
      </c>
      <c r="D4134" s="3">
        <v>26</v>
      </c>
      <c r="E4134" s="3">
        <v>82</v>
      </c>
      <c r="F4134" s="3">
        <v>0</v>
      </c>
      <c r="G4134" s="3" t="s">
        <v>269</v>
      </c>
      <c r="H4134" s="3">
        <v>0</v>
      </c>
      <c r="I4134" s="8"/>
      <c r="J4134" s="4"/>
      <c r="K4134" s="3"/>
      <c r="L4134" s="3"/>
      <c r="M4134" s="3"/>
      <c r="N4134" s="3"/>
    </row>
    <row r="4135" spans="2:14" ht="32.1" customHeight="1" x14ac:dyDescent="0.25">
      <c r="B4135" s="44" t="str">
        <f>_xlfn.CONCAT( VLOOKUP(tbGemLevels[[#This Row],[Name]],tbGems[],MATCH("Prefix",tbGems[#Headers],0),FALSE),".",tbGemLevels[[#This Row],[Level]]," ",tbGemLevels[[#This Row],[Name]])</f>
        <v>6.13.330.27 Shrapnel Ballista</v>
      </c>
      <c r="C4135" s="2" t="s">
        <v>800</v>
      </c>
      <c r="D4135" s="3">
        <v>27</v>
      </c>
      <c r="E4135" s="3">
        <v>84</v>
      </c>
      <c r="F4135" s="3">
        <v>0</v>
      </c>
      <c r="G4135" s="3" t="s">
        <v>269</v>
      </c>
      <c r="H4135" s="3">
        <v>0</v>
      </c>
      <c r="I4135" s="8"/>
      <c r="J4135" s="4"/>
      <c r="K4135" s="3"/>
      <c r="L4135" s="3"/>
      <c r="M4135" s="3"/>
      <c r="N4135" s="3"/>
    </row>
    <row r="4136" spans="2:14" ht="32.1" customHeight="1" x14ac:dyDescent="0.25">
      <c r="B4136" s="44" t="str">
        <f>_xlfn.CONCAT( VLOOKUP(tbGemLevels[[#This Row],[Name]],tbGems[],MATCH("Prefix",tbGems[#Headers],0),FALSE),".",tbGemLevels[[#This Row],[Level]]," ",tbGemLevels[[#This Row],[Name]])</f>
        <v>6.13.330.28 Shrapnel Ballista</v>
      </c>
      <c r="C4136" s="2" t="s">
        <v>800</v>
      </c>
      <c r="D4136" s="3">
        <v>28</v>
      </c>
      <c r="E4136" s="3">
        <v>86</v>
      </c>
      <c r="F4136" s="3">
        <v>0</v>
      </c>
      <c r="G4136" s="3" t="s">
        <v>269</v>
      </c>
      <c r="H4136" s="3">
        <v>0</v>
      </c>
      <c r="I4136" s="8"/>
      <c r="J4136" s="4"/>
      <c r="K4136" s="3"/>
      <c r="L4136" s="3"/>
      <c r="M4136" s="3"/>
      <c r="N4136" s="3"/>
    </row>
    <row r="4137" spans="2:14" ht="32.1" customHeight="1" x14ac:dyDescent="0.25">
      <c r="B4137" s="44" t="str">
        <f>_xlfn.CONCAT( VLOOKUP(tbGemLevels[[#This Row],[Name]],tbGems[],MATCH("Prefix",tbGems[#Headers],0),FALSE),".",tbGemLevels[[#This Row],[Level]]," ",tbGemLevels[[#This Row],[Name]])</f>
        <v>6.13.330.29 Shrapnel Ballista</v>
      </c>
      <c r="C4137" s="2" t="s">
        <v>800</v>
      </c>
      <c r="D4137" s="3">
        <v>29</v>
      </c>
      <c r="E4137" s="3">
        <v>88</v>
      </c>
      <c r="F4137" s="3">
        <v>0</v>
      </c>
      <c r="G4137" s="3" t="s">
        <v>269</v>
      </c>
      <c r="H4137" s="3">
        <v>0</v>
      </c>
      <c r="I4137" s="8"/>
      <c r="J4137" s="4"/>
      <c r="K4137" s="3"/>
      <c r="L4137" s="3"/>
      <c r="M4137" s="3"/>
      <c r="N4137" s="3"/>
    </row>
    <row r="4138" spans="2:14" ht="32.1" customHeight="1" x14ac:dyDescent="0.25">
      <c r="B4138" s="44" t="str">
        <f>_xlfn.CONCAT( VLOOKUP(tbGemLevels[[#This Row],[Name]],tbGems[],MATCH("Prefix",tbGems[#Headers],0),FALSE),".",tbGemLevels[[#This Row],[Level]]," ",tbGemLevels[[#This Row],[Name]])</f>
        <v>6.13.330.30 Shrapnel Ballista</v>
      </c>
      <c r="C4138" s="2" t="s">
        <v>800</v>
      </c>
      <c r="D4138" s="3">
        <v>30</v>
      </c>
      <c r="E4138" s="3">
        <v>90</v>
      </c>
      <c r="F4138" s="3">
        <v>0</v>
      </c>
      <c r="G4138" s="3" t="s">
        <v>269</v>
      </c>
      <c r="H4138" s="3">
        <v>0</v>
      </c>
      <c r="I4138" s="8"/>
      <c r="J4138" s="4"/>
      <c r="K4138" s="3"/>
      <c r="L4138" s="3"/>
      <c r="M4138" s="3"/>
      <c r="N4138" s="3"/>
    </row>
    <row r="4139" spans="2:14" ht="32.1" customHeight="1" x14ac:dyDescent="0.25">
      <c r="B4139" s="44" t="str">
        <f>_xlfn.CONCAT( VLOOKUP(tbGemLevels[[#This Row],[Name]],tbGems[],MATCH("Prefix",tbGems[#Headers],0),FALSE),".",tbGemLevels[[#This Row],[Level]]," ",tbGemLevels[[#This Row],[Name]])</f>
        <v>6.13.330.31 Shrapnel Ballista</v>
      </c>
      <c r="C4139" s="2" t="s">
        <v>800</v>
      </c>
      <c r="D4139" s="3">
        <v>31</v>
      </c>
      <c r="E4139" s="3">
        <v>91</v>
      </c>
      <c r="F4139" s="3">
        <v>0</v>
      </c>
      <c r="G4139" s="3" t="s">
        <v>269</v>
      </c>
      <c r="H4139" s="3">
        <v>0</v>
      </c>
      <c r="I4139" s="8"/>
      <c r="J4139" s="4"/>
      <c r="K4139" s="3"/>
      <c r="L4139" s="3"/>
      <c r="M4139" s="3"/>
      <c r="N4139" s="3"/>
    </row>
    <row r="4140" spans="2:14" ht="32.1" customHeight="1" x14ac:dyDescent="0.25">
      <c r="B4140" s="44" t="str">
        <f>_xlfn.CONCAT( VLOOKUP(tbGemLevels[[#This Row],[Name]],tbGems[],MATCH("Prefix",tbGems[#Headers],0),FALSE),".",tbGemLevels[[#This Row],[Level]]," ",tbGemLevels[[#This Row],[Name]])</f>
        <v>6.13.330.32 Shrapnel Ballista</v>
      </c>
      <c r="C4140" s="2" t="s">
        <v>800</v>
      </c>
      <c r="D4140" s="3">
        <v>32</v>
      </c>
      <c r="E4140" s="3">
        <v>92</v>
      </c>
      <c r="F4140" s="3">
        <v>0</v>
      </c>
      <c r="G4140" s="3" t="s">
        <v>269</v>
      </c>
      <c r="H4140" s="3">
        <v>0</v>
      </c>
      <c r="I4140" s="8"/>
      <c r="J4140" s="4"/>
      <c r="K4140" s="3"/>
      <c r="L4140" s="3"/>
      <c r="M4140" s="3"/>
      <c r="N4140" s="3"/>
    </row>
    <row r="4141" spans="2:14" ht="32.1" customHeight="1" x14ac:dyDescent="0.25">
      <c r="B4141" s="44" t="str">
        <f>_xlfn.CONCAT( VLOOKUP(tbGemLevels[[#This Row],[Name]],tbGems[],MATCH("Prefix",tbGems[#Headers],0),FALSE),".",tbGemLevels[[#This Row],[Level]]," ",tbGemLevels[[#This Row],[Name]])</f>
        <v>6.13.330.33 Shrapnel Ballista</v>
      </c>
      <c r="C4141" s="2" t="s">
        <v>800</v>
      </c>
      <c r="D4141" s="3">
        <v>33</v>
      </c>
      <c r="E4141" s="3">
        <v>93</v>
      </c>
      <c r="F4141" s="3">
        <v>0</v>
      </c>
      <c r="G4141" s="3" t="s">
        <v>269</v>
      </c>
      <c r="H4141" s="3">
        <v>0</v>
      </c>
      <c r="I4141" s="8"/>
      <c r="J4141" s="4"/>
      <c r="K4141" s="3"/>
      <c r="L4141" s="3"/>
      <c r="M4141" s="3"/>
      <c r="N4141" s="3"/>
    </row>
    <row r="4142" spans="2:14" ht="32.1" customHeight="1" x14ac:dyDescent="0.25">
      <c r="B4142" s="44" t="str">
        <f>_xlfn.CONCAT( VLOOKUP(tbGemLevels[[#This Row],[Name]],tbGems[],MATCH("Prefix",tbGems[#Headers],0),FALSE),".",tbGemLevels[[#This Row],[Level]]," ",tbGemLevels[[#This Row],[Name]])</f>
        <v>6.13.330.34 Shrapnel Ballista</v>
      </c>
      <c r="C4142" s="2" t="s">
        <v>800</v>
      </c>
      <c r="D4142" s="3">
        <v>34</v>
      </c>
      <c r="E4142" s="3">
        <v>94</v>
      </c>
      <c r="F4142" s="3">
        <v>0</v>
      </c>
      <c r="G4142" s="3" t="s">
        <v>269</v>
      </c>
      <c r="H4142" s="3">
        <v>0</v>
      </c>
      <c r="I4142" s="8"/>
      <c r="J4142" s="4"/>
      <c r="K4142" s="3"/>
      <c r="L4142" s="3"/>
      <c r="M4142" s="3"/>
      <c r="N4142" s="3"/>
    </row>
    <row r="4143" spans="2:14" ht="32.1" customHeight="1" x14ac:dyDescent="0.25">
      <c r="B4143" s="44" t="str">
        <f>_xlfn.CONCAT( VLOOKUP(tbGemLevels[[#This Row],[Name]],tbGems[],MATCH("Prefix",tbGems[#Headers],0),FALSE),".",tbGemLevels[[#This Row],[Level]]," ",tbGemLevels[[#This Row],[Name]])</f>
        <v>6.13.330.35 Shrapnel Ballista</v>
      </c>
      <c r="C4143" s="2" t="s">
        <v>800</v>
      </c>
      <c r="D4143" s="3">
        <v>35</v>
      </c>
      <c r="E4143" s="3">
        <v>95</v>
      </c>
      <c r="F4143" s="3">
        <v>0</v>
      </c>
      <c r="G4143" s="3" t="s">
        <v>269</v>
      </c>
      <c r="H4143" s="3">
        <v>0</v>
      </c>
      <c r="I4143" s="8"/>
      <c r="J4143" s="4"/>
      <c r="K4143" s="3"/>
      <c r="L4143" s="3"/>
      <c r="M4143" s="3"/>
      <c r="N4143" s="3"/>
    </row>
    <row r="4144" spans="2:14" ht="32.1" customHeight="1" x14ac:dyDescent="0.25">
      <c r="B4144" s="44" t="str">
        <f>_xlfn.CONCAT( VLOOKUP(tbGemLevels[[#This Row],[Name]],tbGems[],MATCH("Prefix",tbGems[#Headers],0),FALSE),".",tbGemLevels[[#This Row],[Level]]," ",tbGemLevels[[#This Row],[Name]])</f>
        <v>6.13.330.36 Shrapnel Ballista</v>
      </c>
      <c r="C4144" s="2" t="s">
        <v>800</v>
      </c>
      <c r="D4144" s="3">
        <v>36</v>
      </c>
      <c r="E4144" s="3">
        <v>96</v>
      </c>
      <c r="F4144" s="3">
        <v>0</v>
      </c>
      <c r="G4144" s="3" t="s">
        <v>269</v>
      </c>
      <c r="H4144" s="3">
        <v>0</v>
      </c>
      <c r="I4144" s="8"/>
      <c r="J4144" s="4"/>
      <c r="K4144" s="3"/>
      <c r="L4144" s="3"/>
      <c r="M4144" s="3"/>
      <c r="N4144" s="3"/>
    </row>
    <row r="4145" spans="2:14" ht="32.1" customHeight="1" x14ac:dyDescent="0.25">
      <c r="B4145" s="44" t="str">
        <f>_xlfn.CONCAT( VLOOKUP(tbGemLevels[[#This Row],[Name]],tbGems[],MATCH("Prefix",tbGems[#Headers],0),FALSE),".",tbGemLevels[[#This Row],[Level]]," ",tbGemLevels[[#This Row],[Name]])</f>
        <v>6.13.330.37 Shrapnel Ballista</v>
      </c>
      <c r="C4145" s="2" t="s">
        <v>800</v>
      </c>
      <c r="D4145" s="3">
        <v>37</v>
      </c>
      <c r="E4145" s="3">
        <v>97</v>
      </c>
      <c r="F4145" s="3">
        <v>0</v>
      </c>
      <c r="G4145" s="3" t="s">
        <v>269</v>
      </c>
      <c r="H4145" s="3">
        <v>0</v>
      </c>
      <c r="I4145" s="8"/>
      <c r="J4145" s="4"/>
      <c r="K4145" s="3"/>
      <c r="L4145" s="3"/>
      <c r="M4145" s="3"/>
      <c r="N4145" s="3"/>
    </row>
    <row r="4146" spans="2:14" ht="32.1" customHeight="1" x14ac:dyDescent="0.25">
      <c r="B4146" s="44" t="str">
        <f>_xlfn.CONCAT( VLOOKUP(tbGemLevels[[#This Row],[Name]],tbGems[],MATCH("Prefix",tbGems[#Headers],0),FALSE),".",tbGemLevels[[#This Row],[Level]]," ",tbGemLevels[[#This Row],[Name]])</f>
        <v>6.13.330.38 Shrapnel Ballista</v>
      </c>
      <c r="C4146" s="2" t="s">
        <v>800</v>
      </c>
      <c r="D4146" s="3">
        <v>38</v>
      </c>
      <c r="E4146" s="3">
        <v>98</v>
      </c>
      <c r="F4146" s="3">
        <v>0</v>
      </c>
      <c r="G4146" s="3" t="s">
        <v>269</v>
      </c>
      <c r="H4146" s="3">
        <v>0</v>
      </c>
      <c r="I4146" s="8"/>
      <c r="J4146" s="4"/>
      <c r="K4146" s="3"/>
      <c r="L4146" s="3"/>
      <c r="M4146" s="3"/>
      <c r="N4146" s="3"/>
    </row>
    <row r="4147" spans="2:14" ht="32.1" customHeight="1" x14ac:dyDescent="0.25">
      <c r="B4147" s="44" t="str">
        <f>_xlfn.CONCAT( VLOOKUP(tbGemLevels[[#This Row],[Name]],tbGems[],MATCH("Prefix",tbGems[#Headers],0),FALSE),".",tbGemLevels[[#This Row],[Level]]," ",tbGemLevels[[#This Row],[Name]])</f>
        <v>6.13.330.39 Shrapnel Ballista</v>
      </c>
      <c r="C4147" s="2" t="s">
        <v>800</v>
      </c>
      <c r="D4147" s="3">
        <v>39</v>
      </c>
      <c r="E4147" s="3">
        <v>99</v>
      </c>
      <c r="F4147" s="3">
        <v>0</v>
      </c>
      <c r="G4147" s="3" t="s">
        <v>269</v>
      </c>
      <c r="H4147" s="3">
        <v>0</v>
      </c>
      <c r="I4147" s="8"/>
      <c r="J4147" s="4"/>
      <c r="K4147" s="3"/>
      <c r="L4147" s="3"/>
      <c r="M4147" s="3"/>
      <c r="N4147" s="3"/>
    </row>
    <row r="4148" spans="2:14" ht="32.1" customHeight="1" x14ac:dyDescent="0.25">
      <c r="B4148" s="44" t="str">
        <f>_xlfn.CONCAT( VLOOKUP(tbGemLevels[[#This Row],[Name]],tbGems[],MATCH("Prefix",tbGems[#Headers],0),FALSE),".",tbGemLevels[[#This Row],[Level]]," ",tbGemLevels[[#This Row],[Name]])</f>
        <v>6.13.330.40 Shrapnel Ballista</v>
      </c>
      <c r="C4148" s="2" t="s">
        <v>800</v>
      </c>
      <c r="D4148" s="3">
        <v>40</v>
      </c>
      <c r="E4148" s="3">
        <v>100</v>
      </c>
      <c r="F4148" s="3">
        <v>0</v>
      </c>
      <c r="G4148" s="3" t="s">
        <v>269</v>
      </c>
      <c r="H4148" s="3">
        <v>0</v>
      </c>
      <c r="I4148" s="8"/>
      <c r="J4148" s="4"/>
      <c r="K4148" s="3"/>
      <c r="L4148" s="3"/>
      <c r="M4148" s="3"/>
      <c r="N4148" s="3"/>
    </row>
    <row r="4149" spans="2:14" ht="32.1" customHeight="1" x14ac:dyDescent="0.25">
      <c r="B4149" s="44" t="str">
        <f>_xlfn.CONCAT( VLOOKUP(tbGemLevels[[#This Row],[Name]],tbGems[],MATCH("Prefix",tbGems[#Headers],0),FALSE),".",tbGemLevels[[#This Row],[Level]]," ",tbGemLevels[[#This Row],[Name]])</f>
        <v>6.14.236.1 Infused Channelling Support</v>
      </c>
      <c r="C4149" s="2" t="s">
        <v>1071</v>
      </c>
      <c r="D4149" s="3">
        <v>1</v>
      </c>
      <c r="E4149" s="3">
        <v>4</v>
      </c>
      <c r="F4149" s="3">
        <v>0</v>
      </c>
      <c r="G4149" s="3">
        <v>0</v>
      </c>
      <c r="H4149" s="3">
        <v>0</v>
      </c>
      <c r="J4149" s="4"/>
      <c r="K4149" s="3"/>
      <c r="L4149" s="3"/>
      <c r="M4149" s="3"/>
      <c r="N4149" s="3"/>
    </row>
    <row r="4150" spans="2:14" ht="32.1" customHeight="1" x14ac:dyDescent="0.25">
      <c r="B4150" s="44" t="str">
        <f>_xlfn.CONCAT( VLOOKUP(tbGemLevels[[#This Row],[Name]],tbGems[],MATCH("Prefix",tbGems[#Headers],0),FALSE),".",tbGemLevels[[#This Row],[Level]]," ",tbGemLevels[[#This Row],[Name]])</f>
        <v>6.14.236.2 Infused Channelling Support</v>
      </c>
      <c r="C4150" s="2" t="s">
        <v>1071</v>
      </c>
      <c r="D4150" s="3">
        <v>2</v>
      </c>
      <c r="E4150" s="3">
        <v>6</v>
      </c>
      <c r="F4150" s="3">
        <v>0</v>
      </c>
      <c r="G4150" s="3">
        <v>0</v>
      </c>
      <c r="H4150" s="3">
        <v>15</v>
      </c>
      <c r="J4150" s="4"/>
      <c r="K4150" s="3"/>
      <c r="L4150" s="3"/>
      <c r="M4150" s="3"/>
      <c r="N4150" s="3"/>
    </row>
    <row r="4151" spans="2:14" ht="32.1" customHeight="1" x14ac:dyDescent="0.25">
      <c r="B4151" s="44" t="str">
        <f>_xlfn.CONCAT( VLOOKUP(tbGemLevels[[#This Row],[Name]],tbGems[],MATCH("Prefix",tbGems[#Headers],0),FALSE),".",tbGemLevels[[#This Row],[Level]]," ",tbGemLevels[[#This Row],[Name]])</f>
        <v>6.14.236.3 Infused Channelling Support</v>
      </c>
      <c r="C4151" s="2" t="s">
        <v>1071</v>
      </c>
      <c r="D4151" s="3">
        <v>3</v>
      </c>
      <c r="E4151" s="3">
        <v>9</v>
      </c>
      <c r="F4151" s="3">
        <v>0</v>
      </c>
      <c r="G4151" s="3">
        <v>0</v>
      </c>
      <c r="H4151" s="3">
        <v>19</v>
      </c>
      <c r="I4151" s="42"/>
      <c r="J4151" s="42"/>
      <c r="K4151" s="3"/>
      <c r="L4151" s="3"/>
      <c r="M4151" s="3"/>
      <c r="N4151" s="3"/>
    </row>
    <row r="4152" spans="2:14" ht="32.1" customHeight="1" x14ac:dyDescent="0.25">
      <c r="B4152" s="44" t="str">
        <f>_xlfn.CONCAT( VLOOKUP(tbGemLevels[[#This Row],[Name]],tbGems[],MATCH("Prefix",tbGems[#Headers],0),FALSE),".",tbGemLevels[[#This Row],[Level]]," ",tbGemLevels[[#This Row],[Name]])</f>
        <v>6.14.236.4 Infused Channelling Support</v>
      </c>
      <c r="C4152" s="2" t="s">
        <v>1071</v>
      </c>
      <c r="D4152" s="3">
        <v>4</v>
      </c>
      <c r="E4152" s="3">
        <v>12</v>
      </c>
      <c r="F4152" s="3">
        <v>0</v>
      </c>
      <c r="G4152" s="3">
        <v>0</v>
      </c>
      <c r="H4152" s="3">
        <v>24</v>
      </c>
      <c r="I4152" s="42"/>
      <c r="J4152" s="42"/>
      <c r="K4152" s="3"/>
      <c r="L4152" s="3"/>
      <c r="M4152" s="3"/>
      <c r="N4152" s="3"/>
    </row>
    <row r="4153" spans="2:14" ht="32.1" customHeight="1" x14ac:dyDescent="0.25">
      <c r="B4153" s="44" t="str">
        <f>_xlfn.CONCAT( VLOOKUP(tbGemLevels[[#This Row],[Name]],tbGems[],MATCH("Prefix",tbGems[#Headers],0),FALSE),".",tbGemLevels[[#This Row],[Level]]," ",tbGemLevels[[#This Row],[Name]])</f>
        <v>6.14.236.5 Infused Channelling Support</v>
      </c>
      <c r="C4153" s="2" t="s">
        <v>1071</v>
      </c>
      <c r="D4153" s="3">
        <v>5</v>
      </c>
      <c r="E4153" s="3">
        <v>16</v>
      </c>
      <c r="F4153" s="3">
        <v>0</v>
      </c>
      <c r="G4153" s="3">
        <v>0</v>
      </c>
      <c r="H4153" s="3">
        <v>30</v>
      </c>
      <c r="I4153" s="42"/>
      <c r="J4153" s="42"/>
      <c r="K4153" s="3"/>
      <c r="L4153" s="3"/>
      <c r="M4153" s="3"/>
      <c r="N4153" s="3"/>
    </row>
    <row r="4154" spans="2:14" ht="32.1" customHeight="1" x14ac:dyDescent="0.25">
      <c r="B4154" s="44" t="str">
        <f>_xlfn.CONCAT( VLOOKUP(tbGemLevels[[#This Row],[Name]],tbGems[],MATCH("Prefix",tbGems[#Headers],0),FALSE),".",tbGemLevels[[#This Row],[Level]]," ",tbGemLevels[[#This Row],[Name]])</f>
        <v>6.14.236.6 Infused Channelling Support</v>
      </c>
      <c r="C4154" s="2" t="s">
        <v>1071</v>
      </c>
      <c r="D4154" s="3">
        <v>6</v>
      </c>
      <c r="E4154" s="3">
        <v>20</v>
      </c>
      <c r="F4154" s="3">
        <v>0</v>
      </c>
      <c r="G4154" s="3">
        <v>0</v>
      </c>
      <c r="H4154" s="3">
        <v>36</v>
      </c>
      <c r="I4154" s="42"/>
      <c r="J4154" s="42"/>
      <c r="K4154" s="3"/>
      <c r="L4154" s="3"/>
      <c r="M4154" s="3"/>
      <c r="N4154" s="3"/>
    </row>
    <row r="4155" spans="2:14" ht="32.1" customHeight="1" x14ac:dyDescent="0.25">
      <c r="B4155" s="44" t="str">
        <f>_xlfn.CONCAT( VLOOKUP(tbGemLevels[[#This Row],[Name]],tbGems[],MATCH("Prefix",tbGems[#Headers],0),FALSE),".",tbGemLevels[[#This Row],[Level]]," ",tbGemLevels[[#This Row],[Name]])</f>
        <v>6.14.236.7 Infused Channelling Support</v>
      </c>
      <c r="C4155" s="2" t="s">
        <v>1071</v>
      </c>
      <c r="D4155" s="3">
        <v>7</v>
      </c>
      <c r="E4155" s="3">
        <v>24</v>
      </c>
      <c r="F4155" s="3">
        <v>0</v>
      </c>
      <c r="G4155" s="3">
        <v>0</v>
      </c>
      <c r="H4155" s="3">
        <v>42</v>
      </c>
      <c r="I4155" s="42"/>
      <c r="J4155" s="42"/>
      <c r="K4155" s="3"/>
      <c r="L4155" s="3"/>
      <c r="M4155" s="3"/>
      <c r="N4155" s="3"/>
    </row>
    <row r="4156" spans="2:14" ht="32.1" customHeight="1" x14ac:dyDescent="0.25">
      <c r="B4156" s="44" t="str">
        <f>_xlfn.CONCAT( VLOOKUP(tbGemLevels[[#This Row],[Name]],tbGems[],MATCH("Prefix",tbGems[#Headers],0),FALSE),".",tbGemLevels[[#This Row],[Level]]," ",tbGemLevels[[#This Row],[Name]])</f>
        <v>6.14.236.8 Infused Channelling Support</v>
      </c>
      <c r="C4156" s="2" t="s">
        <v>1071</v>
      </c>
      <c r="D4156" s="3">
        <v>8</v>
      </c>
      <c r="E4156" s="3">
        <v>28</v>
      </c>
      <c r="F4156" s="3">
        <v>0</v>
      </c>
      <c r="G4156" s="3">
        <v>0</v>
      </c>
      <c r="H4156" s="3">
        <v>48</v>
      </c>
      <c r="I4156" s="42"/>
      <c r="J4156" s="42"/>
      <c r="K4156" s="3"/>
      <c r="L4156" s="3"/>
      <c r="M4156" s="3"/>
      <c r="N4156" s="3"/>
    </row>
    <row r="4157" spans="2:14" ht="32.1" customHeight="1" x14ac:dyDescent="0.25">
      <c r="B4157" s="44" t="str">
        <f>_xlfn.CONCAT( VLOOKUP(tbGemLevels[[#This Row],[Name]],tbGems[],MATCH("Prefix",tbGems[#Headers],0),FALSE),".",tbGemLevels[[#This Row],[Level]]," ",tbGemLevels[[#This Row],[Name]])</f>
        <v>6.14.236.9 Infused Channelling Support</v>
      </c>
      <c r="C4157" s="2" t="s">
        <v>1071</v>
      </c>
      <c r="D4157" s="3">
        <v>9</v>
      </c>
      <c r="E4157" s="3">
        <v>32</v>
      </c>
      <c r="F4157" s="3">
        <v>0</v>
      </c>
      <c r="G4157" s="3">
        <v>0</v>
      </c>
      <c r="H4157" s="3">
        <v>54</v>
      </c>
      <c r="I4157" s="42"/>
      <c r="J4157" s="42"/>
      <c r="K4157" s="3"/>
      <c r="L4157" s="3"/>
      <c r="M4157" s="3"/>
      <c r="N4157" s="3"/>
    </row>
    <row r="4158" spans="2:14" ht="32.1" customHeight="1" x14ac:dyDescent="0.25">
      <c r="B4158" s="44" t="str">
        <f>_xlfn.CONCAT( VLOOKUP(tbGemLevels[[#This Row],[Name]],tbGems[],MATCH("Prefix",tbGems[#Headers],0),FALSE),".",tbGemLevels[[#This Row],[Level]]," ",tbGemLevels[[#This Row],[Name]])</f>
        <v>6.14.236.10 Infused Channelling Support</v>
      </c>
      <c r="C4158" s="2" t="s">
        <v>1071</v>
      </c>
      <c r="D4158" s="3">
        <v>10</v>
      </c>
      <c r="E4158" s="3">
        <v>36</v>
      </c>
      <c r="F4158" s="3">
        <v>0</v>
      </c>
      <c r="G4158" s="3">
        <v>0</v>
      </c>
      <c r="H4158" s="3">
        <v>60</v>
      </c>
      <c r="I4158" s="42"/>
      <c r="J4158" s="42"/>
      <c r="K4158" s="3"/>
      <c r="L4158" s="3"/>
      <c r="M4158" s="3"/>
      <c r="N4158" s="3"/>
    </row>
    <row r="4159" spans="2:14" ht="32.1" customHeight="1" x14ac:dyDescent="0.25">
      <c r="B4159" s="44" t="str">
        <f>_xlfn.CONCAT( VLOOKUP(tbGemLevels[[#This Row],[Name]],tbGems[],MATCH("Prefix",tbGems[#Headers],0),FALSE),".",tbGemLevels[[#This Row],[Level]]," ",tbGemLevels[[#This Row],[Name]])</f>
        <v>6.14.236.11 Infused Channelling Support</v>
      </c>
      <c r="C4159" s="2" t="s">
        <v>1071</v>
      </c>
      <c r="D4159" s="3">
        <v>11</v>
      </c>
      <c r="E4159" s="3">
        <v>40</v>
      </c>
      <c r="F4159" s="3">
        <v>0</v>
      </c>
      <c r="G4159" s="3">
        <v>0</v>
      </c>
      <c r="H4159" s="3">
        <v>66</v>
      </c>
      <c r="I4159" s="42"/>
      <c r="J4159" s="42"/>
      <c r="K4159" s="3"/>
      <c r="L4159" s="3"/>
      <c r="M4159" s="3"/>
      <c r="N4159" s="3"/>
    </row>
    <row r="4160" spans="2:14" ht="32.1" customHeight="1" x14ac:dyDescent="0.25">
      <c r="B4160" s="44" t="str">
        <f>_xlfn.CONCAT( VLOOKUP(tbGemLevels[[#This Row],[Name]],tbGems[],MATCH("Prefix",tbGems[#Headers],0),FALSE),".",tbGemLevels[[#This Row],[Level]]," ",tbGemLevels[[#This Row],[Name]])</f>
        <v>6.14.236.12 Infused Channelling Support</v>
      </c>
      <c r="C4160" s="2" t="s">
        <v>1071</v>
      </c>
      <c r="D4160" s="3">
        <v>12</v>
      </c>
      <c r="E4160" s="3">
        <v>44</v>
      </c>
      <c r="F4160" s="3">
        <v>0</v>
      </c>
      <c r="G4160" s="3">
        <v>0</v>
      </c>
      <c r="H4160" s="3">
        <v>72</v>
      </c>
      <c r="I4160" s="42"/>
      <c r="J4160" s="42"/>
      <c r="K4160" s="3"/>
      <c r="L4160" s="3"/>
      <c r="M4160" s="3"/>
      <c r="N4160" s="3"/>
    </row>
    <row r="4161" spans="2:14" ht="32.1" customHeight="1" x14ac:dyDescent="0.25">
      <c r="B4161" s="44" t="str">
        <f>_xlfn.CONCAT( VLOOKUP(tbGemLevels[[#This Row],[Name]],tbGems[],MATCH("Prefix",tbGems[#Headers],0),FALSE),".",tbGemLevels[[#This Row],[Level]]," ",tbGemLevels[[#This Row],[Name]])</f>
        <v>6.14.236.13 Infused Channelling Support</v>
      </c>
      <c r="C4161" s="2" t="s">
        <v>1071</v>
      </c>
      <c r="D4161" s="3">
        <v>13</v>
      </c>
      <c r="E4161" s="3">
        <v>48</v>
      </c>
      <c r="F4161" s="3">
        <v>0</v>
      </c>
      <c r="G4161" s="3">
        <v>0</v>
      </c>
      <c r="H4161" s="3">
        <v>78</v>
      </c>
      <c r="I4161" s="42"/>
      <c r="J4161" s="42"/>
      <c r="K4161" s="3"/>
      <c r="L4161" s="3"/>
      <c r="M4161" s="3"/>
      <c r="N4161" s="3"/>
    </row>
    <row r="4162" spans="2:14" ht="32.1" customHeight="1" x14ac:dyDescent="0.25">
      <c r="B4162" s="44" t="str">
        <f>_xlfn.CONCAT( VLOOKUP(tbGemLevels[[#This Row],[Name]],tbGems[],MATCH("Prefix",tbGems[#Headers],0),FALSE),".",tbGemLevels[[#This Row],[Level]]," ",tbGemLevels[[#This Row],[Name]])</f>
        <v>6.14.236.14 Infused Channelling Support</v>
      </c>
      <c r="C4162" s="2" t="s">
        <v>1071</v>
      </c>
      <c r="D4162" s="3">
        <v>14</v>
      </c>
      <c r="E4162" s="3">
        <v>52</v>
      </c>
      <c r="F4162" s="3">
        <v>0</v>
      </c>
      <c r="G4162" s="3">
        <v>0</v>
      </c>
      <c r="H4162" s="3">
        <v>84</v>
      </c>
      <c r="I4162" s="42"/>
      <c r="J4162" s="42"/>
      <c r="K4162" s="3"/>
      <c r="L4162" s="3"/>
      <c r="M4162" s="3"/>
      <c r="N4162" s="3"/>
    </row>
    <row r="4163" spans="2:14" ht="32.1" customHeight="1" x14ac:dyDescent="0.25">
      <c r="B4163" s="44" t="str">
        <f>_xlfn.CONCAT( VLOOKUP(tbGemLevels[[#This Row],[Name]],tbGems[],MATCH("Prefix",tbGems[#Headers],0),FALSE),".",tbGemLevels[[#This Row],[Level]]," ",tbGemLevels[[#This Row],[Name]])</f>
        <v>6.14.236.15 Infused Channelling Support</v>
      </c>
      <c r="C4163" s="2" t="s">
        <v>1071</v>
      </c>
      <c r="D4163" s="3">
        <v>15</v>
      </c>
      <c r="E4163" s="3">
        <v>55</v>
      </c>
      <c r="F4163" s="3">
        <v>0</v>
      </c>
      <c r="G4163" s="3">
        <v>0</v>
      </c>
      <c r="H4163" s="3">
        <v>88</v>
      </c>
      <c r="I4163" s="42"/>
      <c r="J4163" s="42"/>
      <c r="K4163" s="3"/>
      <c r="L4163" s="3"/>
      <c r="M4163" s="3"/>
      <c r="N4163" s="3"/>
    </row>
    <row r="4164" spans="2:14" ht="32.1" customHeight="1" x14ac:dyDescent="0.25">
      <c r="B4164" s="44" t="str">
        <f>_xlfn.CONCAT( VLOOKUP(tbGemLevels[[#This Row],[Name]],tbGems[],MATCH("Prefix",tbGems[#Headers],0),FALSE),".",tbGemLevels[[#This Row],[Level]]," ",tbGemLevels[[#This Row],[Name]])</f>
        <v>6.14.236.16 Infused Channelling Support</v>
      </c>
      <c r="C4164" s="2" t="s">
        <v>1071</v>
      </c>
      <c r="D4164" s="3">
        <v>16</v>
      </c>
      <c r="E4164" s="3">
        <v>58</v>
      </c>
      <c r="F4164" s="3">
        <v>0</v>
      </c>
      <c r="G4164" s="3">
        <v>0</v>
      </c>
      <c r="H4164" s="3">
        <v>93</v>
      </c>
      <c r="I4164" s="42"/>
      <c r="J4164" s="42"/>
      <c r="K4164" s="3"/>
      <c r="L4164" s="3"/>
      <c r="M4164" s="3"/>
      <c r="N4164" s="3"/>
    </row>
    <row r="4165" spans="2:14" ht="32.1" customHeight="1" x14ac:dyDescent="0.25">
      <c r="B4165" s="44" t="str">
        <f>_xlfn.CONCAT( VLOOKUP(tbGemLevels[[#This Row],[Name]],tbGems[],MATCH("Prefix",tbGems[#Headers],0),FALSE),".",tbGemLevels[[#This Row],[Level]]," ",tbGemLevels[[#This Row],[Name]])</f>
        <v>6.14.236.17 Infused Channelling Support</v>
      </c>
      <c r="C4165" s="2" t="s">
        <v>1071</v>
      </c>
      <c r="D4165" s="3">
        <v>17</v>
      </c>
      <c r="E4165" s="3">
        <v>61</v>
      </c>
      <c r="F4165" s="3">
        <v>0</v>
      </c>
      <c r="G4165" s="3">
        <v>0</v>
      </c>
      <c r="H4165" s="3">
        <v>97</v>
      </c>
      <c r="I4165" s="42"/>
      <c r="J4165" s="42"/>
      <c r="K4165" s="3"/>
      <c r="L4165" s="3"/>
      <c r="M4165" s="3"/>
      <c r="N4165" s="3"/>
    </row>
    <row r="4166" spans="2:14" ht="32.1" customHeight="1" x14ac:dyDescent="0.25">
      <c r="B4166" s="44" t="str">
        <f>_xlfn.CONCAT( VLOOKUP(tbGemLevels[[#This Row],[Name]],tbGems[],MATCH("Prefix",tbGems[#Headers],0),FALSE),".",tbGemLevels[[#This Row],[Level]]," ",tbGemLevels[[#This Row],[Name]])</f>
        <v>6.14.236.18 Infused Channelling Support</v>
      </c>
      <c r="C4166" s="2" t="s">
        <v>1071</v>
      </c>
      <c r="D4166" s="3">
        <v>18</v>
      </c>
      <c r="E4166" s="3">
        <v>64</v>
      </c>
      <c r="F4166" s="3">
        <v>0</v>
      </c>
      <c r="G4166" s="3">
        <v>0</v>
      </c>
      <c r="H4166" s="3">
        <v>102</v>
      </c>
      <c r="I4166" s="42"/>
      <c r="J4166" s="42"/>
      <c r="K4166" s="3"/>
      <c r="L4166" s="3"/>
      <c r="M4166" s="3"/>
      <c r="N4166" s="3"/>
    </row>
    <row r="4167" spans="2:14" ht="32.1" customHeight="1" x14ac:dyDescent="0.25">
      <c r="B4167" s="44" t="str">
        <f>_xlfn.CONCAT( VLOOKUP(tbGemLevels[[#This Row],[Name]],tbGems[],MATCH("Prefix",tbGems[#Headers],0),FALSE),".",tbGemLevels[[#This Row],[Level]]," ",tbGemLevels[[#This Row],[Name]])</f>
        <v>6.14.236.19 Infused Channelling Support</v>
      </c>
      <c r="C4167" s="2" t="s">
        <v>1071</v>
      </c>
      <c r="D4167" s="3">
        <v>19</v>
      </c>
      <c r="E4167" s="3">
        <v>67</v>
      </c>
      <c r="F4167" s="3">
        <v>0</v>
      </c>
      <c r="G4167" s="3">
        <v>0</v>
      </c>
      <c r="H4167" s="3">
        <v>106</v>
      </c>
      <c r="I4167" s="42"/>
      <c r="J4167" s="42"/>
      <c r="K4167" s="3"/>
      <c r="L4167" s="3"/>
      <c r="M4167" s="3"/>
      <c r="N4167" s="3"/>
    </row>
    <row r="4168" spans="2:14" ht="32.1" customHeight="1" x14ac:dyDescent="0.25">
      <c r="B4168" s="44" t="str">
        <f>_xlfn.CONCAT( VLOOKUP(tbGemLevels[[#This Row],[Name]],tbGems[],MATCH("Prefix",tbGems[#Headers],0),FALSE),".",tbGemLevels[[#This Row],[Level]]," ",tbGemLevels[[#This Row],[Name]])</f>
        <v>6.14.236.20 Infused Channelling Support</v>
      </c>
      <c r="C4168" s="2" t="s">
        <v>1071</v>
      </c>
      <c r="D4168" s="3">
        <v>20</v>
      </c>
      <c r="E4168" s="3">
        <v>70</v>
      </c>
      <c r="F4168" s="3">
        <v>0</v>
      </c>
      <c r="G4168" s="3">
        <v>0</v>
      </c>
      <c r="H4168" s="3">
        <v>111</v>
      </c>
      <c r="I4168" s="42"/>
      <c r="J4168" s="42"/>
      <c r="K4168" s="3"/>
      <c r="L4168" s="3"/>
      <c r="M4168" s="3"/>
      <c r="N4168" s="3"/>
    </row>
    <row r="4169" spans="2:14" ht="32.1" customHeight="1" x14ac:dyDescent="0.25">
      <c r="B4169" s="44" t="str">
        <f>_xlfn.CONCAT( VLOOKUP(tbGemLevels[[#This Row],[Name]],tbGems[],MATCH("Prefix",tbGems[#Headers],0),FALSE),".",tbGemLevels[[#This Row],[Level]]," ",tbGemLevels[[#This Row],[Name]])</f>
        <v>6.14.236.21 Infused Channelling Support</v>
      </c>
      <c r="C4169" s="2" t="s">
        <v>1071</v>
      </c>
      <c r="D4169" s="3">
        <v>21</v>
      </c>
      <c r="E4169" s="3">
        <v>72</v>
      </c>
      <c r="F4169" s="3">
        <v>0</v>
      </c>
      <c r="G4169" s="3">
        <v>0</v>
      </c>
      <c r="H4169" s="3">
        <v>114</v>
      </c>
      <c r="J4169" s="4"/>
      <c r="K4169" s="3"/>
      <c r="L4169" s="3"/>
      <c r="M4169" s="3"/>
      <c r="N4169" s="3"/>
    </row>
    <row r="4170" spans="2:14" ht="32.1" customHeight="1" x14ac:dyDescent="0.25">
      <c r="B4170" s="44" t="str">
        <f>_xlfn.CONCAT( VLOOKUP(tbGemLevels[[#This Row],[Name]],tbGems[],MATCH("Prefix",tbGems[#Headers],0),FALSE),".",tbGemLevels[[#This Row],[Level]]," ",tbGemLevels[[#This Row],[Name]])</f>
        <v>6.14.236.22 Infused Channelling Support</v>
      </c>
      <c r="C4170" s="2" t="s">
        <v>1071</v>
      </c>
      <c r="D4170" s="3">
        <v>22</v>
      </c>
      <c r="E4170" s="3">
        <v>74</v>
      </c>
      <c r="F4170" s="3">
        <v>0</v>
      </c>
      <c r="G4170" s="3">
        <v>0</v>
      </c>
      <c r="H4170" s="3" t="s">
        <v>269</v>
      </c>
      <c r="J4170" s="4"/>
      <c r="K4170" s="3"/>
      <c r="L4170" s="3"/>
      <c r="M4170" s="3"/>
      <c r="N4170" s="3"/>
    </row>
    <row r="4171" spans="2:14" ht="32.1" customHeight="1" x14ac:dyDescent="0.25">
      <c r="B4171" s="44" t="str">
        <f>_xlfn.CONCAT( VLOOKUP(tbGemLevels[[#This Row],[Name]],tbGems[],MATCH("Prefix",tbGems[#Headers],0),FALSE),".",tbGemLevels[[#This Row],[Level]]," ",tbGemLevels[[#This Row],[Name]])</f>
        <v>6.14.236.23 Infused Channelling Support</v>
      </c>
      <c r="C4171" s="2" t="s">
        <v>1071</v>
      </c>
      <c r="D4171" s="3">
        <v>23</v>
      </c>
      <c r="E4171" s="3">
        <v>76</v>
      </c>
      <c r="F4171" s="3">
        <v>0</v>
      </c>
      <c r="G4171" s="3">
        <v>0</v>
      </c>
      <c r="H4171" s="3" t="s">
        <v>269</v>
      </c>
      <c r="J4171" s="4"/>
      <c r="K4171" s="3"/>
      <c r="L4171" s="3"/>
      <c r="M4171" s="3"/>
      <c r="N4171" s="3"/>
    </row>
    <row r="4172" spans="2:14" ht="32.1" customHeight="1" x14ac:dyDescent="0.25">
      <c r="B4172" s="44" t="str">
        <f>_xlfn.CONCAT( VLOOKUP(tbGemLevels[[#This Row],[Name]],tbGems[],MATCH("Prefix",tbGems[#Headers],0),FALSE),".",tbGemLevels[[#This Row],[Level]]," ",tbGemLevels[[#This Row],[Name]])</f>
        <v>6.14.236.24 Infused Channelling Support</v>
      </c>
      <c r="C4172" s="2" t="s">
        <v>1071</v>
      </c>
      <c r="D4172" s="3">
        <v>24</v>
      </c>
      <c r="E4172" s="3">
        <v>78</v>
      </c>
      <c r="F4172" s="3">
        <v>0</v>
      </c>
      <c r="G4172" s="3">
        <v>0</v>
      </c>
      <c r="H4172" s="3" t="s">
        <v>269</v>
      </c>
      <c r="J4172" s="4"/>
      <c r="K4172" s="3"/>
      <c r="L4172" s="3"/>
      <c r="M4172" s="3"/>
      <c r="N4172" s="3"/>
    </row>
    <row r="4173" spans="2:14" ht="32.1" customHeight="1" x14ac:dyDescent="0.25">
      <c r="B4173" s="44" t="str">
        <f>_xlfn.CONCAT( VLOOKUP(tbGemLevels[[#This Row],[Name]],tbGems[],MATCH("Prefix",tbGems[#Headers],0),FALSE),".",tbGemLevels[[#This Row],[Level]]," ",tbGemLevels[[#This Row],[Name]])</f>
        <v>6.14.236.25 Infused Channelling Support</v>
      </c>
      <c r="C4173" s="2" t="s">
        <v>1071</v>
      </c>
      <c r="D4173" s="3">
        <v>25</v>
      </c>
      <c r="E4173" s="3">
        <v>80</v>
      </c>
      <c r="F4173" s="3">
        <v>0</v>
      </c>
      <c r="G4173" s="3">
        <v>0</v>
      </c>
      <c r="H4173" s="3" t="s">
        <v>269</v>
      </c>
      <c r="J4173" s="4"/>
      <c r="K4173" s="3"/>
      <c r="L4173" s="3"/>
      <c r="M4173" s="3"/>
      <c r="N4173" s="3"/>
    </row>
    <row r="4174" spans="2:14" ht="32.1" customHeight="1" x14ac:dyDescent="0.25">
      <c r="B4174" s="44" t="str">
        <f>_xlfn.CONCAT( VLOOKUP(tbGemLevels[[#This Row],[Name]],tbGems[],MATCH("Prefix",tbGems[#Headers],0),FALSE),".",tbGemLevels[[#This Row],[Level]]," ",tbGemLevels[[#This Row],[Name]])</f>
        <v>6.14.236.26 Infused Channelling Support</v>
      </c>
      <c r="C4174" s="2" t="s">
        <v>1071</v>
      </c>
      <c r="D4174" s="3">
        <v>26</v>
      </c>
      <c r="E4174" s="3">
        <v>82</v>
      </c>
      <c r="F4174" s="3">
        <v>0</v>
      </c>
      <c r="G4174" s="3">
        <v>0</v>
      </c>
      <c r="H4174" s="3" t="s">
        <v>269</v>
      </c>
      <c r="J4174" s="4"/>
      <c r="K4174" s="3"/>
      <c r="L4174" s="3"/>
      <c r="M4174" s="3"/>
      <c r="N4174" s="3"/>
    </row>
    <row r="4175" spans="2:14" ht="32.1" customHeight="1" x14ac:dyDescent="0.25">
      <c r="B4175" s="44" t="str">
        <f>_xlfn.CONCAT( VLOOKUP(tbGemLevels[[#This Row],[Name]],tbGems[],MATCH("Prefix",tbGems[#Headers],0),FALSE),".",tbGemLevels[[#This Row],[Level]]," ",tbGemLevels[[#This Row],[Name]])</f>
        <v>6.14.236.27 Infused Channelling Support</v>
      </c>
      <c r="C4175" s="2" t="s">
        <v>1071</v>
      </c>
      <c r="D4175" s="3">
        <v>27</v>
      </c>
      <c r="E4175" s="3">
        <v>84</v>
      </c>
      <c r="F4175" s="3">
        <v>0</v>
      </c>
      <c r="G4175" s="3">
        <v>0</v>
      </c>
      <c r="H4175" s="3" t="s">
        <v>269</v>
      </c>
      <c r="J4175" s="4"/>
      <c r="K4175" s="3"/>
      <c r="L4175" s="3"/>
      <c r="M4175" s="3"/>
      <c r="N4175" s="3"/>
    </row>
    <row r="4176" spans="2:14" ht="32.1" customHeight="1" x14ac:dyDescent="0.25">
      <c r="B4176" s="44" t="str">
        <f>_xlfn.CONCAT( VLOOKUP(tbGemLevels[[#This Row],[Name]],tbGems[],MATCH("Prefix",tbGems[#Headers],0),FALSE),".",tbGemLevels[[#This Row],[Level]]," ",tbGemLevels[[#This Row],[Name]])</f>
        <v>6.14.236.28 Infused Channelling Support</v>
      </c>
      <c r="C4176" s="2" t="s">
        <v>1071</v>
      </c>
      <c r="D4176" s="3">
        <v>28</v>
      </c>
      <c r="E4176" s="3">
        <v>86</v>
      </c>
      <c r="F4176" s="3">
        <v>0</v>
      </c>
      <c r="G4176" s="3">
        <v>0</v>
      </c>
      <c r="H4176" s="3" t="s">
        <v>269</v>
      </c>
      <c r="J4176" s="4"/>
      <c r="K4176" s="3"/>
      <c r="L4176" s="3"/>
      <c r="M4176" s="3"/>
      <c r="N4176" s="3"/>
    </row>
    <row r="4177" spans="2:14" ht="32.1" customHeight="1" x14ac:dyDescent="0.25">
      <c r="B4177" s="44" t="str">
        <f>_xlfn.CONCAT( VLOOKUP(tbGemLevels[[#This Row],[Name]],tbGems[],MATCH("Prefix",tbGems[#Headers],0),FALSE),".",tbGemLevels[[#This Row],[Level]]," ",tbGemLevels[[#This Row],[Name]])</f>
        <v>6.14.236.29 Infused Channelling Support</v>
      </c>
      <c r="C4177" s="2" t="s">
        <v>1071</v>
      </c>
      <c r="D4177" s="3">
        <v>29</v>
      </c>
      <c r="E4177" s="3">
        <v>88</v>
      </c>
      <c r="F4177" s="3">
        <v>0</v>
      </c>
      <c r="G4177" s="3">
        <v>0</v>
      </c>
      <c r="H4177" s="3" t="s">
        <v>269</v>
      </c>
      <c r="J4177" s="4"/>
      <c r="K4177" s="3"/>
      <c r="L4177" s="3"/>
      <c r="M4177" s="3"/>
      <c r="N4177" s="3"/>
    </row>
    <row r="4178" spans="2:14" ht="32.1" customHeight="1" x14ac:dyDescent="0.25">
      <c r="B4178" s="44" t="str">
        <f>_xlfn.CONCAT( VLOOKUP(tbGemLevels[[#This Row],[Name]],tbGems[],MATCH("Prefix",tbGems[#Headers],0),FALSE),".",tbGemLevels[[#This Row],[Level]]," ",tbGemLevels[[#This Row],[Name]])</f>
        <v>6.14.236.30 Infused Channelling Support</v>
      </c>
      <c r="C4178" s="2" t="s">
        <v>1071</v>
      </c>
      <c r="D4178" s="3">
        <v>30</v>
      </c>
      <c r="E4178" s="3">
        <v>90</v>
      </c>
      <c r="F4178" s="3">
        <v>0</v>
      </c>
      <c r="G4178" s="3">
        <v>0</v>
      </c>
      <c r="H4178" s="3" t="s">
        <v>269</v>
      </c>
      <c r="J4178" s="4"/>
      <c r="K4178" s="3"/>
      <c r="L4178" s="3"/>
      <c r="M4178" s="3"/>
      <c r="N4178" s="3"/>
    </row>
    <row r="4179" spans="2:14" ht="32.1" customHeight="1" x14ac:dyDescent="0.25">
      <c r="B4179" s="44" t="str">
        <f>_xlfn.CONCAT( VLOOKUP(tbGemLevels[[#This Row],[Name]],tbGems[],MATCH("Prefix",tbGems[#Headers],0),FALSE),".",tbGemLevels[[#This Row],[Level]]," ",tbGemLevels[[#This Row],[Name]])</f>
        <v>6.14.236.31 Infused Channelling Support</v>
      </c>
      <c r="C4179" s="2" t="s">
        <v>1071</v>
      </c>
      <c r="D4179" s="3">
        <v>31</v>
      </c>
      <c r="E4179" s="3">
        <v>91</v>
      </c>
      <c r="F4179" s="3">
        <v>0</v>
      </c>
      <c r="G4179" s="3">
        <v>0</v>
      </c>
      <c r="H4179" s="3" t="s">
        <v>269</v>
      </c>
      <c r="J4179" s="4"/>
      <c r="K4179" s="3"/>
      <c r="L4179" s="3"/>
      <c r="M4179" s="3"/>
      <c r="N4179" s="3"/>
    </row>
    <row r="4180" spans="2:14" ht="32.1" customHeight="1" x14ac:dyDescent="0.25">
      <c r="B4180" s="44" t="str">
        <f>_xlfn.CONCAT( VLOOKUP(tbGemLevels[[#This Row],[Name]],tbGems[],MATCH("Prefix",tbGems[#Headers],0),FALSE),".",tbGemLevels[[#This Row],[Level]]," ",tbGemLevels[[#This Row],[Name]])</f>
        <v>6.14.236.32 Infused Channelling Support</v>
      </c>
      <c r="C4180" s="2" t="s">
        <v>1071</v>
      </c>
      <c r="D4180" s="3">
        <v>32</v>
      </c>
      <c r="E4180" s="3">
        <v>92</v>
      </c>
      <c r="F4180" s="3">
        <v>0</v>
      </c>
      <c r="G4180" s="3">
        <v>0</v>
      </c>
      <c r="H4180" s="3" t="s">
        <v>269</v>
      </c>
      <c r="J4180" s="4"/>
      <c r="K4180" s="3"/>
      <c r="L4180" s="3"/>
      <c r="M4180" s="3"/>
      <c r="N4180" s="3"/>
    </row>
    <row r="4181" spans="2:14" ht="32.1" customHeight="1" x14ac:dyDescent="0.25">
      <c r="B4181" s="44" t="str">
        <f>_xlfn.CONCAT( VLOOKUP(tbGemLevels[[#This Row],[Name]],tbGems[],MATCH("Prefix",tbGems[#Headers],0),FALSE),".",tbGemLevels[[#This Row],[Level]]," ",tbGemLevels[[#This Row],[Name]])</f>
        <v>6.14.236.33 Infused Channelling Support</v>
      </c>
      <c r="C4181" s="2" t="s">
        <v>1071</v>
      </c>
      <c r="D4181" s="3">
        <v>33</v>
      </c>
      <c r="E4181" s="3">
        <v>93</v>
      </c>
      <c r="F4181" s="3">
        <v>0</v>
      </c>
      <c r="G4181" s="3">
        <v>0</v>
      </c>
      <c r="H4181" s="3" t="s">
        <v>269</v>
      </c>
      <c r="J4181" s="4"/>
      <c r="K4181" s="3"/>
      <c r="L4181" s="3"/>
      <c r="M4181" s="3"/>
      <c r="N4181" s="3"/>
    </row>
    <row r="4182" spans="2:14" ht="32.1" customHeight="1" x14ac:dyDescent="0.25">
      <c r="B4182" s="44" t="str">
        <f>_xlfn.CONCAT( VLOOKUP(tbGemLevels[[#This Row],[Name]],tbGems[],MATCH("Prefix",tbGems[#Headers],0),FALSE),".",tbGemLevels[[#This Row],[Level]]," ",tbGemLevels[[#This Row],[Name]])</f>
        <v>6.14.236.34 Infused Channelling Support</v>
      </c>
      <c r="C4182" s="2" t="s">
        <v>1071</v>
      </c>
      <c r="D4182" s="3">
        <v>34</v>
      </c>
      <c r="E4182" s="3">
        <v>94</v>
      </c>
      <c r="F4182" s="3">
        <v>0</v>
      </c>
      <c r="G4182" s="3">
        <v>0</v>
      </c>
      <c r="H4182" s="3" t="s">
        <v>269</v>
      </c>
      <c r="J4182" s="4"/>
      <c r="K4182" s="3"/>
      <c r="L4182" s="3"/>
      <c r="M4182" s="3"/>
      <c r="N4182" s="3"/>
    </row>
    <row r="4183" spans="2:14" ht="32.1" customHeight="1" x14ac:dyDescent="0.25">
      <c r="B4183" s="44" t="str">
        <f>_xlfn.CONCAT( VLOOKUP(tbGemLevels[[#This Row],[Name]],tbGems[],MATCH("Prefix",tbGems[#Headers],0),FALSE),".",tbGemLevels[[#This Row],[Level]]," ",tbGemLevels[[#This Row],[Name]])</f>
        <v>6.14.236.35 Infused Channelling Support</v>
      </c>
      <c r="C4183" s="2" t="s">
        <v>1071</v>
      </c>
      <c r="D4183" s="3">
        <v>35</v>
      </c>
      <c r="E4183" s="3">
        <v>95</v>
      </c>
      <c r="F4183" s="3">
        <v>0</v>
      </c>
      <c r="G4183" s="3">
        <v>0</v>
      </c>
      <c r="H4183" s="3" t="s">
        <v>269</v>
      </c>
      <c r="J4183" s="4"/>
      <c r="K4183" s="3"/>
      <c r="L4183" s="3"/>
      <c r="M4183" s="3"/>
      <c r="N4183" s="3"/>
    </row>
    <row r="4184" spans="2:14" ht="32.1" customHeight="1" x14ac:dyDescent="0.25">
      <c r="B4184" s="44" t="str">
        <f>_xlfn.CONCAT( VLOOKUP(tbGemLevels[[#This Row],[Name]],tbGems[],MATCH("Prefix",tbGems[#Headers],0),FALSE),".",tbGemLevels[[#This Row],[Level]]," ",tbGemLevels[[#This Row],[Name]])</f>
        <v>6.14.236.36 Infused Channelling Support</v>
      </c>
      <c r="C4184" s="2" t="s">
        <v>1071</v>
      </c>
      <c r="D4184" s="3">
        <v>36</v>
      </c>
      <c r="E4184" s="3">
        <v>96</v>
      </c>
      <c r="F4184" s="3">
        <v>0</v>
      </c>
      <c r="G4184" s="3">
        <v>0</v>
      </c>
      <c r="H4184" s="3" t="s">
        <v>269</v>
      </c>
      <c r="J4184" s="4"/>
      <c r="K4184" s="3"/>
      <c r="L4184" s="3"/>
      <c r="M4184" s="3"/>
      <c r="N4184" s="3"/>
    </row>
    <row r="4185" spans="2:14" ht="32.1" customHeight="1" x14ac:dyDescent="0.25">
      <c r="B4185" s="44" t="str">
        <f>_xlfn.CONCAT( VLOOKUP(tbGemLevels[[#This Row],[Name]],tbGems[],MATCH("Prefix",tbGems[#Headers],0),FALSE),".",tbGemLevels[[#This Row],[Level]]," ",tbGemLevels[[#This Row],[Name]])</f>
        <v>6.14.236.37 Infused Channelling Support</v>
      </c>
      <c r="C4185" s="2" t="s">
        <v>1071</v>
      </c>
      <c r="D4185" s="3">
        <v>37</v>
      </c>
      <c r="E4185" s="3">
        <v>97</v>
      </c>
      <c r="F4185" s="3">
        <v>0</v>
      </c>
      <c r="G4185" s="3">
        <v>0</v>
      </c>
      <c r="H4185" s="3" t="s">
        <v>269</v>
      </c>
      <c r="J4185" s="4"/>
      <c r="K4185" s="3"/>
      <c r="L4185" s="3"/>
      <c r="M4185" s="3"/>
      <c r="N4185" s="3"/>
    </row>
    <row r="4186" spans="2:14" ht="32.1" customHeight="1" x14ac:dyDescent="0.25">
      <c r="B4186" s="44" t="str">
        <f>_xlfn.CONCAT( VLOOKUP(tbGemLevels[[#This Row],[Name]],tbGems[],MATCH("Prefix",tbGems[#Headers],0),FALSE),".",tbGemLevels[[#This Row],[Level]]," ",tbGemLevels[[#This Row],[Name]])</f>
        <v>6.14.236.38 Infused Channelling Support</v>
      </c>
      <c r="C4186" s="2" t="s">
        <v>1071</v>
      </c>
      <c r="D4186" s="3">
        <v>38</v>
      </c>
      <c r="E4186" s="3">
        <v>98</v>
      </c>
      <c r="F4186" s="3">
        <v>0</v>
      </c>
      <c r="G4186" s="3">
        <v>0</v>
      </c>
      <c r="H4186" s="3" t="s">
        <v>269</v>
      </c>
      <c r="J4186" s="4"/>
      <c r="K4186" s="3"/>
      <c r="L4186" s="3"/>
      <c r="M4186" s="3"/>
      <c r="N4186" s="3"/>
    </row>
    <row r="4187" spans="2:14" ht="32.1" customHeight="1" x14ac:dyDescent="0.25">
      <c r="B4187" s="44" t="str">
        <f>_xlfn.CONCAT( VLOOKUP(tbGemLevels[[#This Row],[Name]],tbGems[],MATCH("Prefix",tbGems[#Headers],0),FALSE),".",tbGemLevels[[#This Row],[Level]]," ",tbGemLevels[[#This Row],[Name]])</f>
        <v>6.14.236.39 Infused Channelling Support</v>
      </c>
      <c r="C4187" s="2" t="s">
        <v>1071</v>
      </c>
      <c r="D4187" s="3">
        <v>39</v>
      </c>
      <c r="E4187" s="3">
        <v>99</v>
      </c>
      <c r="F4187" s="3">
        <v>0</v>
      </c>
      <c r="G4187" s="3">
        <v>0</v>
      </c>
      <c r="H4187" s="3" t="s">
        <v>269</v>
      </c>
      <c r="J4187" s="4"/>
      <c r="K4187" s="3"/>
      <c r="L4187" s="3"/>
      <c r="M4187" s="3"/>
      <c r="N4187" s="3"/>
    </row>
    <row r="4188" spans="2:14" ht="32.1" customHeight="1" x14ac:dyDescent="0.25">
      <c r="B4188" s="44" t="str">
        <f>_xlfn.CONCAT( VLOOKUP(tbGemLevels[[#This Row],[Name]],tbGems[],MATCH("Prefix",tbGems[#Headers],0),FALSE),".",tbGemLevels[[#This Row],[Level]]," ",tbGemLevels[[#This Row],[Name]])</f>
        <v>6.14.236.40 Infused Channelling Support</v>
      </c>
      <c r="C4188" s="2" t="s">
        <v>1071</v>
      </c>
      <c r="D4188" s="3">
        <v>40</v>
      </c>
      <c r="E4188" s="3">
        <v>100</v>
      </c>
      <c r="F4188" s="3">
        <v>0</v>
      </c>
      <c r="G4188" s="3">
        <v>0</v>
      </c>
      <c r="H4188" s="3" t="s">
        <v>269</v>
      </c>
      <c r="J4188" s="4"/>
      <c r="K4188" s="3"/>
      <c r="L4188" s="3"/>
      <c r="M4188" s="3"/>
      <c r="N4188" s="3"/>
    </row>
    <row r="4189" spans="2:14" ht="32.1" customHeight="1" x14ac:dyDescent="0.25">
      <c r="B4189" s="44" t="str">
        <f>_xlfn.CONCAT( VLOOKUP(tbGemLevels[[#This Row],[Name]],tbGems[],MATCH("Prefix",tbGems[#Headers],0),FALSE),".",tbGemLevels[[#This Row],[Level]]," ",tbGemLevels[[#This Row],[Name]])</f>
        <v>6.14.339.1 Spark</v>
      </c>
      <c r="C4189" s="2" t="s">
        <v>931</v>
      </c>
      <c r="D4189" s="3">
        <v>1</v>
      </c>
      <c r="E4189" s="3">
        <v>1</v>
      </c>
      <c r="F4189" s="3">
        <v>0</v>
      </c>
      <c r="G4189" s="3">
        <v>0</v>
      </c>
      <c r="H4189" s="3">
        <v>0</v>
      </c>
      <c r="J4189" s="4"/>
      <c r="K4189" s="3"/>
      <c r="L4189" s="3"/>
      <c r="M4189" s="3"/>
      <c r="N4189" s="3"/>
    </row>
    <row r="4190" spans="2:14" ht="32.1" customHeight="1" x14ac:dyDescent="0.25">
      <c r="B4190" s="44" t="str">
        <f>_xlfn.CONCAT( VLOOKUP(tbGemLevels[[#This Row],[Name]],tbGems[],MATCH("Prefix",tbGems[#Headers],0),FALSE),".",tbGemLevels[[#This Row],[Level]]," ",tbGemLevels[[#This Row],[Name]])</f>
        <v>6.14.339.2 Spark</v>
      </c>
      <c r="C4190" s="2" t="s">
        <v>931</v>
      </c>
      <c r="D4190" s="3">
        <v>2</v>
      </c>
      <c r="E4190" s="3">
        <v>2</v>
      </c>
      <c r="F4190" s="3">
        <v>0</v>
      </c>
      <c r="G4190" s="3">
        <v>0</v>
      </c>
      <c r="H4190" s="3">
        <v>0</v>
      </c>
      <c r="J4190" s="20"/>
      <c r="K4190" s="3"/>
      <c r="L4190" s="3"/>
      <c r="M4190" s="3"/>
      <c r="N4190" s="3"/>
    </row>
    <row r="4191" spans="2:14" ht="32.1" customHeight="1" x14ac:dyDescent="0.25">
      <c r="B4191" s="44" t="str">
        <f>_xlfn.CONCAT( VLOOKUP(tbGemLevels[[#This Row],[Name]],tbGems[],MATCH("Prefix",tbGems[#Headers],0),FALSE),".",tbGemLevels[[#This Row],[Level]]," ",tbGemLevels[[#This Row],[Name]])</f>
        <v>6.14.339.3 Spark</v>
      </c>
      <c r="C4191" s="2" t="s">
        <v>931</v>
      </c>
      <c r="D4191" s="3">
        <v>3</v>
      </c>
      <c r="E4191" s="3">
        <v>4</v>
      </c>
      <c r="F4191" s="3">
        <v>0</v>
      </c>
      <c r="G4191" s="3">
        <v>0</v>
      </c>
      <c r="H4191" s="3">
        <v>16</v>
      </c>
      <c r="J4191" s="20"/>
      <c r="K4191" s="3"/>
      <c r="L4191" s="3"/>
      <c r="M4191" s="3"/>
      <c r="N4191" s="3"/>
    </row>
    <row r="4192" spans="2:14" ht="32.1" customHeight="1" x14ac:dyDescent="0.25">
      <c r="B4192" s="44" t="str">
        <f>_xlfn.CONCAT( VLOOKUP(tbGemLevels[[#This Row],[Name]],tbGems[],MATCH("Prefix",tbGems[#Headers],0),FALSE),".",tbGemLevels[[#This Row],[Level]]," ",tbGemLevels[[#This Row],[Name]])</f>
        <v>6.14.339.4 Spark</v>
      </c>
      <c r="C4192" s="2" t="s">
        <v>931</v>
      </c>
      <c r="D4192" s="3">
        <v>4</v>
      </c>
      <c r="E4192" s="3">
        <v>7</v>
      </c>
      <c r="F4192" s="3">
        <v>0</v>
      </c>
      <c r="G4192" s="3">
        <v>0</v>
      </c>
      <c r="H4192" s="3">
        <v>22</v>
      </c>
      <c r="J4192" s="20"/>
      <c r="K4192" s="42"/>
      <c r="L4192" s="42"/>
      <c r="M4192" s="3"/>
      <c r="N4192" s="3"/>
    </row>
    <row r="4193" spans="2:14" ht="32.1" customHeight="1" x14ac:dyDescent="0.25">
      <c r="B4193" s="44" t="str">
        <f>_xlfn.CONCAT( VLOOKUP(tbGemLevels[[#This Row],[Name]],tbGems[],MATCH("Prefix",tbGems[#Headers],0),FALSE),".",tbGemLevels[[#This Row],[Level]]," ",tbGemLevels[[#This Row],[Name]])</f>
        <v>6.14.339.5 Spark</v>
      </c>
      <c r="C4193" s="2" t="s">
        <v>931</v>
      </c>
      <c r="D4193" s="3">
        <v>5</v>
      </c>
      <c r="E4193" s="3">
        <v>11</v>
      </c>
      <c r="F4193" s="3">
        <v>0</v>
      </c>
      <c r="G4193" s="3">
        <v>0</v>
      </c>
      <c r="H4193" s="3">
        <v>31</v>
      </c>
      <c r="J4193" s="20"/>
      <c r="K4193" s="42"/>
      <c r="L4193" s="42"/>
      <c r="M4193" s="3"/>
      <c r="N4193" s="3"/>
    </row>
    <row r="4194" spans="2:14" ht="32.1" customHeight="1" x14ac:dyDescent="0.25">
      <c r="B4194" s="44" t="str">
        <f>_xlfn.CONCAT( VLOOKUP(tbGemLevels[[#This Row],[Name]],tbGems[],MATCH("Prefix",tbGems[#Headers],0),FALSE),".",tbGemLevels[[#This Row],[Level]]," ",tbGemLevels[[#This Row],[Name]])</f>
        <v>6.14.339.6 Spark</v>
      </c>
      <c r="C4194" s="2" t="s">
        <v>931</v>
      </c>
      <c r="D4194" s="3">
        <v>6</v>
      </c>
      <c r="E4194" s="3">
        <v>16</v>
      </c>
      <c r="F4194" s="3">
        <v>0</v>
      </c>
      <c r="G4194" s="3">
        <v>0</v>
      </c>
      <c r="H4194" s="3">
        <v>41</v>
      </c>
      <c r="J4194" s="20"/>
      <c r="K4194" s="42"/>
      <c r="L4194" s="42"/>
      <c r="M4194" s="3"/>
      <c r="N4194" s="3"/>
    </row>
    <row r="4195" spans="2:14" ht="32.1" customHeight="1" x14ac:dyDescent="0.25">
      <c r="B4195" s="44" t="str">
        <f>_xlfn.CONCAT( VLOOKUP(tbGemLevels[[#This Row],[Name]],tbGems[],MATCH("Prefix",tbGems[#Headers],0),FALSE),".",tbGemLevels[[#This Row],[Level]]," ",tbGemLevels[[#This Row],[Name]])</f>
        <v>6.14.339.7 Spark</v>
      </c>
      <c r="C4195" s="2" t="s">
        <v>931</v>
      </c>
      <c r="D4195" s="3">
        <v>7</v>
      </c>
      <c r="E4195" s="3">
        <v>20</v>
      </c>
      <c r="F4195" s="3">
        <v>0</v>
      </c>
      <c r="G4195" s="3">
        <v>0</v>
      </c>
      <c r="H4195" s="3">
        <v>50</v>
      </c>
      <c r="J4195" s="20"/>
      <c r="K4195" s="42"/>
      <c r="L4195" s="42"/>
      <c r="M4195" s="3"/>
      <c r="N4195" s="3"/>
    </row>
    <row r="4196" spans="2:14" ht="32.1" customHeight="1" x14ac:dyDescent="0.25">
      <c r="B4196" s="44" t="str">
        <f>_xlfn.CONCAT( VLOOKUP(tbGemLevels[[#This Row],[Name]],tbGems[],MATCH("Prefix",tbGems[#Headers],0),FALSE),".",tbGemLevels[[#This Row],[Level]]," ",tbGemLevels[[#This Row],[Name]])</f>
        <v>6.14.339.8 Spark</v>
      </c>
      <c r="C4196" s="2" t="s">
        <v>931</v>
      </c>
      <c r="D4196" s="3">
        <v>8</v>
      </c>
      <c r="E4196" s="3">
        <v>24</v>
      </c>
      <c r="F4196" s="3">
        <v>0</v>
      </c>
      <c r="G4196" s="3">
        <v>0</v>
      </c>
      <c r="H4196" s="3">
        <v>58</v>
      </c>
      <c r="J4196" s="20"/>
      <c r="K4196" s="42"/>
      <c r="L4196" s="42"/>
      <c r="M4196" s="3"/>
      <c r="N4196" s="3"/>
    </row>
    <row r="4197" spans="2:14" ht="32.1" customHeight="1" x14ac:dyDescent="0.25">
      <c r="B4197" s="44" t="str">
        <f>_xlfn.CONCAT( VLOOKUP(tbGemLevels[[#This Row],[Name]],tbGems[],MATCH("Prefix",tbGems[#Headers],0),FALSE),".",tbGemLevels[[#This Row],[Level]]," ",tbGemLevels[[#This Row],[Name]])</f>
        <v>6.14.339.9 Spark</v>
      </c>
      <c r="C4197" s="2" t="s">
        <v>931</v>
      </c>
      <c r="D4197" s="3">
        <v>9</v>
      </c>
      <c r="E4197" s="3">
        <v>28</v>
      </c>
      <c r="F4197" s="3">
        <v>0</v>
      </c>
      <c r="G4197" s="3">
        <v>0</v>
      </c>
      <c r="H4197" s="3">
        <v>67</v>
      </c>
      <c r="J4197" s="20"/>
      <c r="K4197" s="42"/>
      <c r="L4197" s="42"/>
      <c r="M4197" s="3"/>
      <c r="N4197" s="3"/>
    </row>
    <row r="4198" spans="2:14" ht="32.1" customHeight="1" x14ac:dyDescent="0.25">
      <c r="B4198" s="44" t="str">
        <f>_xlfn.CONCAT( VLOOKUP(tbGemLevels[[#This Row],[Name]],tbGems[],MATCH("Prefix",tbGems[#Headers],0),FALSE),".",tbGemLevels[[#This Row],[Level]]," ",tbGemLevels[[#This Row],[Name]])</f>
        <v>6.14.339.10 Spark</v>
      </c>
      <c r="C4198" s="2" t="s">
        <v>931</v>
      </c>
      <c r="D4198" s="3">
        <v>10</v>
      </c>
      <c r="E4198" s="3">
        <v>32</v>
      </c>
      <c r="F4198" s="3">
        <v>0</v>
      </c>
      <c r="G4198" s="3">
        <v>0</v>
      </c>
      <c r="H4198" s="3">
        <v>75</v>
      </c>
      <c r="J4198" s="20"/>
      <c r="K4198" s="42"/>
      <c r="L4198" s="42"/>
      <c r="M4198" s="3"/>
      <c r="N4198" s="3"/>
    </row>
    <row r="4199" spans="2:14" ht="32.1" customHeight="1" x14ac:dyDescent="0.25">
      <c r="B4199" s="44" t="str">
        <f>_xlfn.CONCAT( VLOOKUP(tbGemLevels[[#This Row],[Name]],tbGems[],MATCH("Prefix",tbGems[#Headers],0),FALSE),".",tbGemLevels[[#This Row],[Level]]," ",tbGemLevels[[#This Row],[Name]])</f>
        <v>6.14.339.11 Spark</v>
      </c>
      <c r="C4199" s="2" t="s">
        <v>931</v>
      </c>
      <c r="D4199" s="3">
        <v>11</v>
      </c>
      <c r="E4199" s="3">
        <v>36</v>
      </c>
      <c r="F4199" s="3">
        <v>0</v>
      </c>
      <c r="G4199" s="3">
        <v>0</v>
      </c>
      <c r="H4199" s="3">
        <v>83</v>
      </c>
      <c r="J4199" s="20"/>
      <c r="K4199" s="42"/>
      <c r="L4199" s="42"/>
      <c r="M4199" s="3"/>
      <c r="N4199" s="3"/>
    </row>
    <row r="4200" spans="2:14" ht="32.1" customHeight="1" x14ac:dyDescent="0.25">
      <c r="B4200" s="44" t="str">
        <f>_xlfn.CONCAT( VLOOKUP(tbGemLevels[[#This Row],[Name]],tbGems[],MATCH("Prefix",tbGems[#Headers],0),FALSE),".",tbGemLevels[[#This Row],[Level]]," ",tbGemLevels[[#This Row],[Name]])</f>
        <v>6.14.339.12 Spark</v>
      </c>
      <c r="C4200" s="2" t="s">
        <v>931</v>
      </c>
      <c r="D4200" s="3">
        <v>12</v>
      </c>
      <c r="E4200" s="3">
        <v>40</v>
      </c>
      <c r="F4200" s="3">
        <v>0</v>
      </c>
      <c r="G4200" s="3">
        <v>0</v>
      </c>
      <c r="H4200" s="3">
        <v>92</v>
      </c>
      <c r="J4200" s="20"/>
      <c r="K4200" s="42"/>
      <c r="L4200" s="42"/>
      <c r="M4200" s="3"/>
      <c r="N4200" s="3"/>
    </row>
    <row r="4201" spans="2:14" ht="32.1" customHeight="1" x14ac:dyDescent="0.25">
      <c r="B4201" s="44" t="str">
        <f>_xlfn.CONCAT( VLOOKUP(tbGemLevels[[#This Row],[Name]],tbGems[],MATCH("Prefix",tbGems[#Headers],0),FALSE),".",tbGemLevels[[#This Row],[Level]]," ",tbGemLevels[[#This Row],[Name]])</f>
        <v>6.14.339.13 Spark</v>
      </c>
      <c r="C4201" s="2" t="s">
        <v>931</v>
      </c>
      <c r="D4201" s="3">
        <v>13</v>
      </c>
      <c r="E4201" s="3">
        <v>44</v>
      </c>
      <c r="F4201" s="3">
        <v>0</v>
      </c>
      <c r="G4201" s="3">
        <v>0</v>
      </c>
      <c r="H4201" s="3">
        <v>100</v>
      </c>
      <c r="J4201" s="20"/>
      <c r="K4201" s="42"/>
      <c r="L4201" s="42"/>
      <c r="M4201" s="3"/>
      <c r="N4201" s="3"/>
    </row>
    <row r="4202" spans="2:14" ht="32.1" customHeight="1" x14ac:dyDescent="0.25">
      <c r="B4202" s="44" t="str">
        <f>_xlfn.CONCAT( VLOOKUP(tbGemLevels[[#This Row],[Name]],tbGems[],MATCH("Prefix",tbGems[#Headers],0),FALSE),".",tbGemLevels[[#This Row],[Level]]," ",tbGemLevels[[#This Row],[Name]])</f>
        <v>6.14.339.14 Spark</v>
      </c>
      <c r="C4202" s="2" t="s">
        <v>931</v>
      </c>
      <c r="D4202" s="3">
        <v>14</v>
      </c>
      <c r="E4202" s="3">
        <v>48</v>
      </c>
      <c r="F4202" s="3">
        <v>0</v>
      </c>
      <c r="G4202" s="3">
        <v>0</v>
      </c>
      <c r="H4202" s="3">
        <v>109</v>
      </c>
      <c r="J4202" s="20"/>
      <c r="K4202" s="42"/>
      <c r="L4202" s="42"/>
      <c r="M4202" s="3"/>
      <c r="N4202" s="3"/>
    </row>
    <row r="4203" spans="2:14" ht="32.1" customHeight="1" x14ac:dyDescent="0.25">
      <c r="B4203" s="44" t="str">
        <f>_xlfn.CONCAT( VLOOKUP(tbGemLevels[[#This Row],[Name]],tbGems[],MATCH("Prefix",tbGems[#Headers],0),FALSE),".",tbGemLevels[[#This Row],[Level]]," ",tbGemLevels[[#This Row],[Name]])</f>
        <v>6.14.339.15 Spark</v>
      </c>
      <c r="C4203" s="2" t="s">
        <v>931</v>
      </c>
      <c r="D4203" s="3">
        <v>15</v>
      </c>
      <c r="E4203" s="3">
        <v>52</v>
      </c>
      <c r="F4203" s="3">
        <v>0</v>
      </c>
      <c r="G4203" s="3">
        <v>0</v>
      </c>
      <c r="H4203" s="3">
        <v>117</v>
      </c>
      <c r="J4203" s="20"/>
      <c r="K4203" s="42"/>
      <c r="L4203" s="42"/>
      <c r="M4203" s="3"/>
      <c r="N4203" s="3"/>
    </row>
    <row r="4204" spans="2:14" ht="32.1" customHeight="1" x14ac:dyDescent="0.25">
      <c r="B4204" s="44" t="str">
        <f>_xlfn.CONCAT( VLOOKUP(tbGemLevels[[#This Row],[Name]],tbGems[],MATCH("Prefix",tbGems[#Headers],0),FALSE),".",tbGemLevels[[#This Row],[Level]]," ",tbGemLevels[[#This Row],[Name]])</f>
        <v>6.14.339.16 Spark</v>
      </c>
      <c r="C4204" s="2" t="s">
        <v>931</v>
      </c>
      <c r="D4204" s="3">
        <v>16</v>
      </c>
      <c r="E4204" s="3">
        <v>56</v>
      </c>
      <c r="F4204" s="3">
        <v>0</v>
      </c>
      <c r="G4204" s="3">
        <v>0</v>
      </c>
      <c r="H4204" s="3">
        <v>125</v>
      </c>
      <c r="J4204" s="20"/>
      <c r="K4204" s="42"/>
      <c r="L4204" s="42"/>
      <c r="M4204" s="3"/>
      <c r="N4204" s="3"/>
    </row>
    <row r="4205" spans="2:14" ht="32.1" customHeight="1" x14ac:dyDescent="0.25">
      <c r="B4205" s="44" t="str">
        <f>_xlfn.CONCAT( VLOOKUP(tbGemLevels[[#This Row],[Name]],tbGems[],MATCH("Prefix",tbGems[#Headers],0),FALSE),".",tbGemLevels[[#This Row],[Level]]," ",tbGemLevels[[#This Row],[Name]])</f>
        <v>6.14.339.17 Spark</v>
      </c>
      <c r="C4205" s="2" t="s">
        <v>931</v>
      </c>
      <c r="D4205" s="3">
        <v>17</v>
      </c>
      <c r="E4205" s="3">
        <v>60</v>
      </c>
      <c r="F4205" s="3">
        <v>0</v>
      </c>
      <c r="G4205" s="3">
        <v>0</v>
      </c>
      <c r="H4205" s="3">
        <v>134</v>
      </c>
      <c r="J4205" s="20"/>
      <c r="K4205" s="42"/>
      <c r="L4205" s="42"/>
      <c r="M4205" s="3"/>
      <c r="N4205" s="3"/>
    </row>
    <row r="4206" spans="2:14" ht="32.1" customHeight="1" x14ac:dyDescent="0.25">
      <c r="B4206" s="44" t="str">
        <f>_xlfn.CONCAT( VLOOKUP(tbGemLevels[[#This Row],[Name]],tbGems[],MATCH("Prefix",tbGems[#Headers],0),FALSE),".",tbGemLevels[[#This Row],[Level]]," ",tbGemLevels[[#This Row],[Name]])</f>
        <v>6.14.339.18 Spark</v>
      </c>
      <c r="C4206" s="2" t="s">
        <v>931</v>
      </c>
      <c r="D4206" s="3">
        <v>18</v>
      </c>
      <c r="E4206" s="3">
        <v>64</v>
      </c>
      <c r="F4206" s="3">
        <v>0</v>
      </c>
      <c r="G4206" s="3">
        <v>0</v>
      </c>
      <c r="H4206" s="3">
        <v>142</v>
      </c>
      <c r="J4206" s="20"/>
      <c r="K4206" s="42"/>
      <c r="L4206" s="42"/>
      <c r="M4206" s="3"/>
      <c r="N4206" s="3"/>
    </row>
    <row r="4207" spans="2:14" ht="32.1" customHeight="1" x14ac:dyDescent="0.25">
      <c r="B4207" s="44" t="str">
        <f>_xlfn.CONCAT( VLOOKUP(tbGemLevels[[#This Row],[Name]],tbGems[],MATCH("Prefix",tbGems[#Headers],0),FALSE),".",tbGemLevels[[#This Row],[Level]]," ",tbGemLevels[[#This Row],[Name]])</f>
        <v>6.14.339.19 Spark</v>
      </c>
      <c r="C4207" s="2" t="s">
        <v>931</v>
      </c>
      <c r="D4207" s="3">
        <v>19</v>
      </c>
      <c r="E4207" s="3">
        <v>67</v>
      </c>
      <c r="F4207" s="3">
        <v>0</v>
      </c>
      <c r="G4207" s="3">
        <v>0</v>
      </c>
      <c r="H4207" s="3">
        <v>148</v>
      </c>
      <c r="J4207" s="20"/>
      <c r="K4207" s="42"/>
      <c r="L4207" s="42"/>
      <c r="M4207" s="3"/>
      <c r="N4207" s="3"/>
    </row>
    <row r="4208" spans="2:14" ht="32.1" customHeight="1" x14ac:dyDescent="0.25">
      <c r="B4208" s="44" t="str">
        <f>_xlfn.CONCAT( VLOOKUP(tbGemLevels[[#This Row],[Name]],tbGems[],MATCH("Prefix",tbGems[#Headers],0),FALSE),".",tbGemLevels[[#This Row],[Level]]," ",tbGemLevels[[#This Row],[Name]])</f>
        <v>6.14.339.20 Spark</v>
      </c>
      <c r="C4208" s="2" t="s">
        <v>931</v>
      </c>
      <c r="D4208" s="3">
        <v>20</v>
      </c>
      <c r="E4208" s="3">
        <v>70</v>
      </c>
      <c r="F4208" s="3">
        <v>0</v>
      </c>
      <c r="G4208" s="3">
        <v>0</v>
      </c>
      <c r="H4208" s="3">
        <v>155</v>
      </c>
      <c r="J4208" s="20"/>
      <c r="K4208" s="42"/>
      <c r="L4208" s="42"/>
      <c r="M4208" s="3"/>
      <c r="N4208" s="3"/>
    </row>
    <row r="4209" spans="2:14" ht="32.1" customHeight="1" x14ac:dyDescent="0.25">
      <c r="B4209" s="44" t="str">
        <f>_xlfn.CONCAT( VLOOKUP(tbGemLevels[[#This Row],[Name]],tbGems[],MATCH("Prefix",tbGems[#Headers],0),FALSE),".",tbGemLevels[[#This Row],[Level]]," ",tbGemLevels[[#This Row],[Name]])</f>
        <v>6.14.339.21 Spark</v>
      </c>
      <c r="C4209" s="2" t="s">
        <v>931</v>
      </c>
      <c r="D4209" s="3">
        <v>21</v>
      </c>
      <c r="E4209" s="3">
        <v>72</v>
      </c>
      <c r="F4209" s="3">
        <v>0</v>
      </c>
      <c r="G4209" s="3">
        <v>0</v>
      </c>
      <c r="H4209" s="3">
        <v>159</v>
      </c>
      <c r="J4209" s="20"/>
      <c r="K4209" s="3"/>
      <c r="L4209" s="3"/>
      <c r="M4209" s="3"/>
      <c r="N4209" s="3"/>
    </row>
    <row r="4210" spans="2:14" ht="32.1" customHeight="1" x14ac:dyDescent="0.25">
      <c r="B4210" s="44" t="str">
        <f>_xlfn.CONCAT( VLOOKUP(tbGemLevels[[#This Row],[Name]],tbGems[],MATCH("Prefix",tbGems[#Headers],0),FALSE),".",tbGemLevels[[#This Row],[Level]]," ",tbGemLevels[[#This Row],[Name]])</f>
        <v>6.14.339.22 Spark</v>
      </c>
      <c r="C4210" s="2" t="s">
        <v>931</v>
      </c>
      <c r="D4210" s="3">
        <v>22</v>
      </c>
      <c r="E4210" s="3">
        <v>74</v>
      </c>
      <c r="F4210" s="3">
        <v>0</v>
      </c>
      <c r="G4210" s="3">
        <v>0</v>
      </c>
      <c r="H4210" s="3" t="s">
        <v>269</v>
      </c>
      <c r="J4210" s="20"/>
      <c r="K4210" s="3"/>
      <c r="L4210" s="3"/>
      <c r="M4210" s="3"/>
      <c r="N4210" s="3"/>
    </row>
    <row r="4211" spans="2:14" ht="32.1" customHeight="1" x14ac:dyDescent="0.25">
      <c r="B4211" s="44" t="str">
        <f>_xlfn.CONCAT( VLOOKUP(tbGemLevels[[#This Row],[Name]],tbGems[],MATCH("Prefix",tbGems[#Headers],0),FALSE),".",tbGemLevels[[#This Row],[Level]]," ",tbGemLevels[[#This Row],[Name]])</f>
        <v>6.14.339.23 Spark</v>
      </c>
      <c r="C4211" s="2" t="s">
        <v>931</v>
      </c>
      <c r="D4211" s="3">
        <v>23</v>
      </c>
      <c r="E4211" s="3">
        <v>76</v>
      </c>
      <c r="F4211" s="3">
        <v>0</v>
      </c>
      <c r="G4211" s="3">
        <v>0</v>
      </c>
      <c r="H4211" s="3" t="s">
        <v>269</v>
      </c>
      <c r="J4211" s="20"/>
      <c r="K4211" s="3"/>
      <c r="L4211" s="3"/>
      <c r="M4211" s="3"/>
      <c r="N4211" s="3"/>
    </row>
    <row r="4212" spans="2:14" ht="32.1" customHeight="1" x14ac:dyDescent="0.25">
      <c r="B4212" s="44" t="str">
        <f>_xlfn.CONCAT( VLOOKUP(tbGemLevels[[#This Row],[Name]],tbGems[],MATCH("Prefix",tbGems[#Headers],0),FALSE),".",tbGemLevels[[#This Row],[Level]]," ",tbGemLevels[[#This Row],[Name]])</f>
        <v>6.14.339.24 Spark</v>
      </c>
      <c r="C4212" s="2" t="s">
        <v>931</v>
      </c>
      <c r="D4212" s="3">
        <v>24</v>
      </c>
      <c r="E4212" s="3">
        <v>78</v>
      </c>
      <c r="F4212" s="3">
        <v>0</v>
      </c>
      <c r="G4212" s="3">
        <v>0</v>
      </c>
      <c r="H4212" s="3" t="s">
        <v>269</v>
      </c>
      <c r="J4212" s="20"/>
      <c r="K4212" s="3"/>
      <c r="L4212" s="3"/>
      <c r="M4212" s="3"/>
      <c r="N4212" s="3"/>
    </row>
    <row r="4213" spans="2:14" ht="32.1" customHeight="1" x14ac:dyDescent="0.25">
      <c r="B4213" s="44" t="str">
        <f>_xlfn.CONCAT( VLOOKUP(tbGemLevels[[#This Row],[Name]],tbGems[],MATCH("Prefix",tbGems[#Headers],0),FALSE),".",tbGemLevels[[#This Row],[Level]]," ",tbGemLevels[[#This Row],[Name]])</f>
        <v>6.14.339.25 Spark</v>
      </c>
      <c r="C4213" s="2" t="s">
        <v>931</v>
      </c>
      <c r="D4213" s="3">
        <v>25</v>
      </c>
      <c r="E4213" s="3">
        <v>80</v>
      </c>
      <c r="F4213" s="3">
        <v>0</v>
      </c>
      <c r="G4213" s="3">
        <v>0</v>
      </c>
      <c r="H4213" s="3" t="s">
        <v>269</v>
      </c>
      <c r="J4213" s="20"/>
      <c r="K4213" s="3"/>
      <c r="L4213" s="3"/>
      <c r="M4213" s="3"/>
      <c r="N4213" s="3"/>
    </row>
    <row r="4214" spans="2:14" ht="32.1" customHeight="1" x14ac:dyDescent="0.25">
      <c r="B4214" s="44" t="str">
        <f>_xlfn.CONCAT( VLOOKUP(tbGemLevels[[#This Row],[Name]],tbGems[],MATCH("Prefix",tbGems[#Headers],0),FALSE),".",tbGemLevels[[#This Row],[Level]]," ",tbGemLevels[[#This Row],[Name]])</f>
        <v>6.14.339.26 Spark</v>
      </c>
      <c r="C4214" s="2" t="s">
        <v>931</v>
      </c>
      <c r="D4214" s="3">
        <v>26</v>
      </c>
      <c r="E4214" s="3">
        <v>82</v>
      </c>
      <c r="F4214" s="3">
        <v>0</v>
      </c>
      <c r="G4214" s="3">
        <v>0</v>
      </c>
      <c r="H4214" s="3" t="s">
        <v>269</v>
      </c>
      <c r="J4214" s="20"/>
      <c r="K4214" s="3"/>
      <c r="L4214" s="3"/>
      <c r="M4214" s="3"/>
      <c r="N4214" s="3"/>
    </row>
    <row r="4215" spans="2:14" ht="32.1" customHeight="1" x14ac:dyDescent="0.25">
      <c r="B4215" s="44" t="str">
        <f>_xlfn.CONCAT( VLOOKUP(tbGemLevels[[#This Row],[Name]],tbGems[],MATCH("Prefix",tbGems[#Headers],0),FALSE),".",tbGemLevels[[#This Row],[Level]]," ",tbGemLevels[[#This Row],[Name]])</f>
        <v>6.14.339.27 Spark</v>
      </c>
      <c r="C4215" s="2" t="s">
        <v>931</v>
      </c>
      <c r="D4215" s="3">
        <v>27</v>
      </c>
      <c r="E4215" s="3">
        <v>84</v>
      </c>
      <c r="F4215" s="3">
        <v>0</v>
      </c>
      <c r="G4215" s="3">
        <v>0</v>
      </c>
      <c r="H4215" s="3" t="s">
        <v>269</v>
      </c>
      <c r="J4215" s="20"/>
      <c r="K4215" s="3"/>
      <c r="L4215" s="3"/>
      <c r="M4215" s="3"/>
      <c r="N4215" s="3"/>
    </row>
    <row r="4216" spans="2:14" ht="32.1" customHeight="1" x14ac:dyDescent="0.25">
      <c r="B4216" s="44" t="str">
        <f>_xlfn.CONCAT( VLOOKUP(tbGemLevels[[#This Row],[Name]],tbGems[],MATCH("Prefix",tbGems[#Headers],0),FALSE),".",tbGemLevels[[#This Row],[Level]]," ",tbGemLevels[[#This Row],[Name]])</f>
        <v>6.14.339.28 Spark</v>
      </c>
      <c r="C4216" s="2" t="s">
        <v>931</v>
      </c>
      <c r="D4216" s="3">
        <v>28</v>
      </c>
      <c r="E4216" s="3">
        <v>86</v>
      </c>
      <c r="F4216" s="3">
        <v>0</v>
      </c>
      <c r="G4216" s="3">
        <v>0</v>
      </c>
      <c r="H4216" s="3" t="s">
        <v>269</v>
      </c>
      <c r="J4216" s="20"/>
      <c r="K4216" s="3"/>
      <c r="L4216" s="3"/>
      <c r="M4216" s="3"/>
      <c r="N4216" s="3"/>
    </row>
    <row r="4217" spans="2:14" ht="32.1" customHeight="1" x14ac:dyDescent="0.25">
      <c r="B4217" s="44" t="str">
        <f>_xlfn.CONCAT( VLOOKUP(tbGemLevels[[#This Row],[Name]],tbGems[],MATCH("Prefix",tbGems[#Headers],0),FALSE),".",tbGemLevels[[#This Row],[Level]]," ",tbGemLevels[[#This Row],[Name]])</f>
        <v>6.14.339.29 Spark</v>
      </c>
      <c r="C4217" s="2" t="s">
        <v>931</v>
      </c>
      <c r="D4217" s="3">
        <v>29</v>
      </c>
      <c r="E4217" s="3">
        <v>88</v>
      </c>
      <c r="F4217" s="3">
        <v>0</v>
      </c>
      <c r="G4217" s="3">
        <v>0</v>
      </c>
      <c r="H4217" s="3" t="s">
        <v>269</v>
      </c>
      <c r="J4217" s="20"/>
      <c r="K4217" s="3"/>
      <c r="L4217" s="3"/>
      <c r="M4217" s="3"/>
      <c r="N4217" s="3"/>
    </row>
    <row r="4218" spans="2:14" ht="32.1" customHeight="1" x14ac:dyDescent="0.25">
      <c r="B4218" s="44" t="str">
        <f>_xlfn.CONCAT( VLOOKUP(tbGemLevels[[#This Row],[Name]],tbGems[],MATCH("Prefix",tbGems[#Headers],0),FALSE),".",tbGemLevels[[#This Row],[Level]]," ",tbGemLevels[[#This Row],[Name]])</f>
        <v>6.14.339.30 Spark</v>
      </c>
      <c r="C4218" s="2" t="s">
        <v>931</v>
      </c>
      <c r="D4218" s="3">
        <v>30</v>
      </c>
      <c r="E4218" s="3">
        <v>90</v>
      </c>
      <c r="F4218" s="3">
        <v>0</v>
      </c>
      <c r="G4218" s="3">
        <v>0</v>
      </c>
      <c r="H4218" s="3" t="s">
        <v>269</v>
      </c>
      <c r="J4218" s="20"/>
      <c r="K4218" s="3"/>
      <c r="L4218" s="3"/>
      <c r="M4218" s="3"/>
      <c r="N4218" s="3"/>
    </row>
    <row r="4219" spans="2:14" ht="32.1" customHeight="1" x14ac:dyDescent="0.25">
      <c r="B4219" s="44" t="str">
        <f>_xlfn.CONCAT( VLOOKUP(tbGemLevels[[#This Row],[Name]],tbGems[],MATCH("Prefix",tbGems[#Headers],0),FALSE),".",tbGemLevels[[#This Row],[Level]]," ",tbGemLevels[[#This Row],[Name]])</f>
        <v>6.14.339.31 Spark</v>
      </c>
      <c r="C4219" s="2" t="s">
        <v>931</v>
      </c>
      <c r="D4219" s="3">
        <v>31</v>
      </c>
      <c r="E4219" s="3">
        <v>91</v>
      </c>
      <c r="F4219" s="3">
        <v>0</v>
      </c>
      <c r="G4219" s="3">
        <v>0</v>
      </c>
      <c r="H4219" s="3" t="s">
        <v>269</v>
      </c>
      <c r="J4219" s="20"/>
      <c r="K4219" s="3"/>
      <c r="L4219" s="3"/>
      <c r="M4219" s="3"/>
      <c r="N4219" s="3"/>
    </row>
    <row r="4220" spans="2:14" ht="32.1" customHeight="1" x14ac:dyDescent="0.25">
      <c r="B4220" s="44" t="str">
        <f>_xlfn.CONCAT( VLOOKUP(tbGemLevels[[#This Row],[Name]],tbGems[],MATCH("Prefix",tbGems[#Headers],0),FALSE),".",tbGemLevels[[#This Row],[Level]]," ",tbGemLevels[[#This Row],[Name]])</f>
        <v>6.14.339.32 Spark</v>
      </c>
      <c r="C4220" s="2" t="s">
        <v>931</v>
      </c>
      <c r="D4220" s="3">
        <v>32</v>
      </c>
      <c r="E4220" s="3">
        <v>92</v>
      </c>
      <c r="F4220" s="3">
        <v>0</v>
      </c>
      <c r="G4220" s="3">
        <v>0</v>
      </c>
      <c r="H4220" s="3" t="s">
        <v>269</v>
      </c>
      <c r="J4220" s="20"/>
      <c r="K4220" s="3"/>
      <c r="L4220" s="3"/>
      <c r="M4220" s="3"/>
      <c r="N4220" s="3"/>
    </row>
    <row r="4221" spans="2:14" ht="32.1" customHeight="1" x14ac:dyDescent="0.25">
      <c r="B4221" s="44" t="str">
        <f>_xlfn.CONCAT( VLOOKUP(tbGemLevels[[#This Row],[Name]],tbGems[],MATCH("Prefix",tbGems[#Headers],0),FALSE),".",tbGemLevels[[#This Row],[Level]]," ",tbGemLevels[[#This Row],[Name]])</f>
        <v>6.14.339.33 Spark</v>
      </c>
      <c r="C4221" s="2" t="s">
        <v>931</v>
      </c>
      <c r="D4221" s="3">
        <v>33</v>
      </c>
      <c r="E4221" s="3">
        <v>93</v>
      </c>
      <c r="F4221" s="3">
        <v>0</v>
      </c>
      <c r="G4221" s="3">
        <v>0</v>
      </c>
      <c r="H4221" s="3" t="s">
        <v>269</v>
      </c>
      <c r="J4221" s="20"/>
      <c r="K4221" s="3"/>
      <c r="L4221" s="3"/>
      <c r="M4221" s="3"/>
      <c r="N4221" s="3"/>
    </row>
    <row r="4222" spans="2:14" ht="32.1" customHeight="1" x14ac:dyDescent="0.25">
      <c r="B4222" s="44" t="str">
        <f>_xlfn.CONCAT( VLOOKUP(tbGemLevels[[#This Row],[Name]],tbGems[],MATCH("Prefix",tbGems[#Headers],0),FALSE),".",tbGemLevels[[#This Row],[Level]]," ",tbGemLevels[[#This Row],[Name]])</f>
        <v>6.14.339.34 Spark</v>
      </c>
      <c r="C4222" s="2" t="s">
        <v>931</v>
      </c>
      <c r="D4222" s="3">
        <v>34</v>
      </c>
      <c r="E4222" s="3">
        <v>94</v>
      </c>
      <c r="F4222" s="3">
        <v>0</v>
      </c>
      <c r="G4222" s="3">
        <v>0</v>
      </c>
      <c r="H4222" s="3" t="s">
        <v>269</v>
      </c>
      <c r="J4222" s="20"/>
      <c r="K4222" s="3"/>
      <c r="L4222" s="3"/>
      <c r="M4222" s="3"/>
      <c r="N4222" s="3"/>
    </row>
    <row r="4223" spans="2:14" ht="32.1" customHeight="1" x14ac:dyDescent="0.25">
      <c r="B4223" s="44" t="str">
        <f>_xlfn.CONCAT( VLOOKUP(tbGemLevels[[#This Row],[Name]],tbGems[],MATCH("Prefix",tbGems[#Headers],0),FALSE),".",tbGemLevels[[#This Row],[Level]]," ",tbGemLevels[[#This Row],[Name]])</f>
        <v>6.14.339.35 Spark</v>
      </c>
      <c r="C4223" s="2" t="s">
        <v>931</v>
      </c>
      <c r="D4223" s="3">
        <v>35</v>
      </c>
      <c r="E4223" s="3">
        <v>95</v>
      </c>
      <c r="F4223" s="3">
        <v>0</v>
      </c>
      <c r="G4223" s="3">
        <v>0</v>
      </c>
      <c r="H4223" s="3" t="s">
        <v>269</v>
      </c>
      <c r="J4223" s="20"/>
      <c r="K4223" s="3"/>
      <c r="L4223" s="3"/>
      <c r="M4223" s="3"/>
      <c r="N4223" s="3"/>
    </row>
    <row r="4224" spans="2:14" ht="32.1" customHeight="1" x14ac:dyDescent="0.25">
      <c r="B4224" s="44" t="str">
        <f>_xlfn.CONCAT( VLOOKUP(tbGemLevels[[#This Row],[Name]],tbGems[],MATCH("Prefix",tbGems[#Headers],0),FALSE),".",tbGemLevels[[#This Row],[Level]]," ",tbGemLevels[[#This Row],[Name]])</f>
        <v>6.14.339.36 Spark</v>
      </c>
      <c r="C4224" s="2" t="s">
        <v>931</v>
      </c>
      <c r="D4224" s="3">
        <v>36</v>
      </c>
      <c r="E4224" s="3">
        <v>96</v>
      </c>
      <c r="F4224" s="3">
        <v>0</v>
      </c>
      <c r="G4224" s="3">
        <v>0</v>
      </c>
      <c r="H4224" s="3" t="s">
        <v>269</v>
      </c>
      <c r="J4224" s="20"/>
      <c r="K4224" s="3"/>
      <c r="L4224" s="3"/>
      <c r="M4224" s="3"/>
      <c r="N4224" s="3"/>
    </row>
    <row r="4225" spans="2:14" ht="32.1" customHeight="1" x14ac:dyDescent="0.25">
      <c r="B4225" s="44" t="str">
        <f>_xlfn.CONCAT( VLOOKUP(tbGemLevels[[#This Row],[Name]],tbGems[],MATCH("Prefix",tbGems[#Headers],0),FALSE),".",tbGemLevels[[#This Row],[Level]]," ",tbGemLevels[[#This Row],[Name]])</f>
        <v>6.14.339.37 Spark</v>
      </c>
      <c r="C4225" s="2" t="s">
        <v>931</v>
      </c>
      <c r="D4225" s="3">
        <v>37</v>
      </c>
      <c r="E4225" s="3">
        <v>97</v>
      </c>
      <c r="F4225" s="3">
        <v>0</v>
      </c>
      <c r="G4225" s="3">
        <v>0</v>
      </c>
      <c r="H4225" s="3" t="s">
        <v>269</v>
      </c>
      <c r="J4225" s="20"/>
      <c r="K4225" s="3"/>
      <c r="L4225" s="3"/>
      <c r="M4225" s="3"/>
      <c r="N4225" s="3"/>
    </row>
    <row r="4226" spans="2:14" ht="32.1" customHeight="1" x14ac:dyDescent="0.25">
      <c r="B4226" s="44" t="str">
        <f>_xlfn.CONCAT( VLOOKUP(tbGemLevels[[#This Row],[Name]],tbGems[],MATCH("Prefix",tbGems[#Headers],0),FALSE),".",tbGemLevels[[#This Row],[Level]]," ",tbGemLevels[[#This Row],[Name]])</f>
        <v>6.14.339.38 Spark</v>
      </c>
      <c r="C4226" s="2" t="s">
        <v>931</v>
      </c>
      <c r="D4226" s="3">
        <v>38</v>
      </c>
      <c r="E4226" s="3">
        <v>98</v>
      </c>
      <c r="F4226" s="3">
        <v>0</v>
      </c>
      <c r="G4226" s="3">
        <v>0</v>
      </c>
      <c r="H4226" s="3" t="s">
        <v>269</v>
      </c>
      <c r="J4226" s="20"/>
      <c r="K4226" s="3"/>
      <c r="L4226" s="3"/>
      <c r="M4226" s="3"/>
      <c r="N4226" s="3"/>
    </row>
    <row r="4227" spans="2:14" ht="32.1" customHeight="1" x14ac:dyDescent="0.25">
      <c r="B4227" s="44" t="str">
        <f>_xlfn.CONCAT( VLOOKUP(tbGemLevels[[#This Row],[Name]],tbGems[],MATCH("Prefix",tbGems[#Headers],0),FALSE),".",tbGemLevels[[#This Row],[Level]]," ",tbGemLevels[[#This Row],[Name]])</f>
        <v>6.14.339.39 Spark</v>
      </c>
      <c r="C4227" s="2" t="s">
        <v>931</v>
      </c>
      <c r="D4227" s="3">
        <v>39</v>
      </c>
      <c r="E4227" s="3">
        <v>99</v>
      </c>
      <c r="F4227" s="3">
        <v>0</v>
      </c>
      <c r="G4227" s="3">
        <v>0</v>
      </c>
      <c r="H4227" s="3" t="s">
        <v>269</v>
      </c>
      <c r="J4227" s="20"/>
      <c r="K4227" s="3"/>
      <c r="L4227" s="3"/>
      <c r="M4227" s="3"/>
      <c r="N4227" s="3"/>
    </row>
    <row r="4228" spans="2:14" ht="32.1" customHeight="1" x14ac:dyDescent="0.25">
      <c r="B4228" s="44" t="str">
        <f>_xlfn.CONCAT( VLOOKUP(tbGemLevels[[#This Row],[Name]],tbGems[],MATCH("Prefix",tbGems[#Headers],0),FALSE),".",tbGemLevels[[#This Row],[Level]]," ",tbGemLevels[[#This Row],[Name]])</f>
        <v>6.14.339.40 Spark</v>
      </c>
      <c r="C4228" s="2" t="s">
        <v>931</v>
      </c>
      <c r="D4228" s="3">
        <v>40</v>
      </c>
      <c r="E4228" s="3">
        <v>100</v>
      </c>
      <c r="F4228" s="3">
        <v>0</v>
      </c>
      <c r="G4228" s="3">
        <v>0</v>
      </c>
      <c r="H4228" s="3" t="s">
        <v>269</v>
      </c>
      <c r="J4228" s="20"/>
      <c r="K4228" s="3"/>
      <c r="L4228" s="3"/>
      <c r="M4228" s="3"/>
      <c r="N4228" s="3"/>
    </row>
    <row r="4229" spans="2:14" ht="32.1" customHeight="1" x14ac:dyDescent="0.25">
      <c r="B4229" s="44" t="str">
        <f>_xlfn.CONCAT( VLOOKUP(tbGemLevels[[#This Row],[Name]],tbGems[],MATCH("Prefix",tbGems[#Headers],0),FALSE),".",tbGemLevels[[#This Row],[Level]]," ",tbGemLevels[[#This Row],[Name]])</f>
        <v>6.12.276.1 Molten Strike</v>
      </c>
      <c r="C4229" s="2" t="s">
        <v>844</v>
      </c>
      <c r="D4229" s="3">
        <v>1</v>
      </c>
      <c r="E4229" s="3">
        <v>1</v>
      </c>
      <c r="F4229" s="3">
        <v>0</v>
      </c>
      <c r="G4229" s="3">
        <v>0</v>
      </c>
      <c r="H4229" s="3">
        <v>0</v>
      </c>
      <c r="J4229" s="4"/>
      <c r="K4229" s="3"/>
      <c r="L4229" s="3"/>
      <c r="M4229" s="3"/>
      <c r="N4229" s="3"/>
    </row>
    <row r="4230" spans="2:14" ht="32.1" customHeight="1" x14ac:dyDescent="0.25">
      <c r="B4230" s="44" t="str">
        <f>_xlfn.CONCAT( VLOOKUP(tbGemLevels[[#This Row],[Name]],tbGems[],MATCH("Prefix",tbGems[#Headers],0),FALSE),".",tbGemLevels[[#This Row],[Level]]," ",tbGemLevels[[#This Row],[Name]])</f>
        <v>6.12.276.2 Molten Strike</v>
      </c>
      <c r="C4230" s="2" t="s">
        <v>844</v>
      </c>
      <c r="D4230" s="3">
        <v>2</v>
      </c>
      <c r="E4230" s="3">
        <v>2</v>
      </c>
      <c r="F4230" s="3">
        <v>0</v>
      </c>
      <c r="G4230" s="3">
        <v>0</v>
      </c>
      <c r="H4230" s="3">
        <v>0</v>
      </c>
      <c r="J4230" s="4"/>
      <c r="K4230" s="3"/>
      <c r="L4230" s="3"/>
      <c r="M4230" s="3"/>
      <c r="N4230" s="3"/>
    </row>
    <row r="4231" spans="2:14" ht="32.1" customHeight="1" x14ac:dyDescent="0.25">
      <c r="B4231" s="44" t="str">
        <f>_xlfn.CONCAT( VLOOKUP(tbGemLevels[[#This Row],[Name]],tbGems[],MATCH("Prefix",tbGems[#Headers],0),FALSE),".",tbGemLevels[[#This Row],[Level]]," ",tbGemLevels[[#This Row],[Name]])</f>
        <v>6.12.276.3 Molten Strike</v>
      </c>
      <c r="C4231" s="2" t="s">
        <v>844</v>
      </c>
      <c r="D4231" s="3">
        <v>3</v>
      </c>
      <c r="E4231" s="3">
        <v>4</v>
      </c>
      <c r="F4231" s="3">
        <v>16</v>
      </c>
      <c r="G4231" s="3">
        <v>0</v>
      </c>
      <c r="H4231" s="3">
        <v>0</v>
      </c>
      <c r="J4231" s="4"/>
      <c r="K4231" s="3"/>
      <c r="L4231" s="3"/>
      <c r="M4231" s="3"/>
      <c r="N4231" s="3"/>
    </row>
    <row r="4232" spans="2:14" ht="32.1" customHeight="1" x14ac:dyDescent="0.25">
      <c r="B4232" s="44" t="str">
        <f>_xlfn.CONCAT( VLOOKUP(tbGemLevels[[#This Row],[Name]],tbGems[],MATCH("Prefix",tbGems[#Headers],0),FALSE),".",tbGemLevels[[#This Row],[Level]]," ",tbGemLevels[[#This Row],[Name]])</f>
        <v>6.12.276.4 Molten Strike</v>
      </c>
      <c r="C4232" s="2" t="s">
        <v>844</v>
      </c>
      <c r="D4232" s="3">
        <v>4</v>
      </c>
      <c r="E4232" s="3">
        <v>7</v>
      </c>
      <c r="F4232" s="3">
        <v>22</v>
      </c>
      <c r="G4232" s="3">
        <v>0</v>
      </c>
      <c r="H4232" s="3">
        <v>0</v>
      </c>
      <c r="J4232" s="4"/>
      <c r="K4232" s="42"/>
      <c r="L4232" s="42"/>
      <c r="M4232" s="3"/>
      <c r="N4232" s="3"/>
    </row>
    <row r="4233" spans="2:14" ht="32.1" customHeight="1" x14ac:dyDescent="0.25">
      <c r="B4233" s="44" t="str">
        <f>_xlfn.CONCAT( VLOOKUP(tbGemLevels[[#This Row],[Name]],tbGems[],MATCH("Prefix",tbGems[#Headers],0),FALSE),".",tbGemLevels[[#This Row],[Level]]," ",tbGemLevels[[#This Row],[Name]])</f>
        <v>6.12.276.5 Molten Strike</v>
      </c>
      <c r="C4233" s="2" t="s">
        <v>844</v>
      </c>
      <c r="D4233" s="3">
        <v>5</v>
      </c>
      <c r="E4233" s="3">
        <v>11</v>
      </c>
      <c r="F4233" s="3">
        <v>31</v>
      </c>
      <c r="G4233" s="3">
        <v>0</v>
      </c>
      <c r="H4233" s="3">
        <v>0</v>
      </c>
      <c r="J4233" s="4"/>
      <c r="K4233" s="42"/>
      <c r="L4233" s="42"/>
      <c r="M4233" s="3"/>
      <c r="N4233" s="3"/>
    </row>
    <row r="4234" spans="2:14" ht="32.1" customHeight="1" x14ac:dyDescent="0.25">
      <c r="B4234" s="44" t="str">
        <f>_xlfn.CONCAT( VLOOKUP(tbGemLevels[[#This Row],[Name]],tbGems[],MATCH("Prefix",tbGems[#Headers],0),FALSE),".",tbGemLevels[[#This Row],[Level]]," ",tbGemLevels[[#This Row],[Name]])</f>
        <v>6.12.276.6 Molten Strike</v>
      </c>
      <c r="C4234" s="2" t="s">
        <v>844</v>
      </c>
      <c r="D4234" s="3">
        <v>6</v>
      </c>
      <c r="E4234" s="3">
        <v>16</v>
      </c>
      <c r="F4234" s="3">
        <v>41</v>
      </c>
      <c r="G4234" s="3">
        <v>0</v>
      </c>
      <c r="H4234" s="3">
        <v>0</v>
      </c>
      <c r="J4234" s="4"/>
      <c r="K4234" s="42"/>
      <c r="L4234" s="42"/>
      <c r="M4234" s="3"/>
      <c r="N4234" s="3"/>
    </row>
    <row r="4235" spans="2:14" ht="32.1" customHeight="1" x14ac:dyDescent="0.25">
      <c r="B4235" s="44" t="str">
        <f>_xlfn.CONCAT( VLOOKUP(tbGemLevels[[#This Row],[Name]],tbGems[],MATCH("Prefix",tbGems[#Headers],0),FALSE),".",tbGemLevels[[#This Row],[Level]]," ",tbGemLevels[[#This Row],[Name]])</f>
        <v>6.12.276.7 Molten Strike</v>
      </c>
      <c r="C4235" s="2" t="s">
        <v>844</v>
      </c>
      <c r="D4235" s="3">
        <v>7</v>
      </c>
      <c r="E4235" s="3">
        <v>20</v>
      </c>
      <c r="F4235" s="3">
        <v>50</v>
      </c>
      <c r="G4235" s="3">
        <v>0</v>
      </c>
      <c r="H4235" s="3">
        <v>0</v>
      </c>
      <c r="J4235" s="4"/>
      <c r="K4235" s="42"/>
      <c r="L4235" s="42"/>
      <c r="M4235" s="3"/>
      <c r="N4235" s="3"/>
    </row>
    <row r="4236" spans="2:14" ht="32.1" customHeight="1" x14ac:dyDescent="0.25">
      <c r="B4236" s="44" t="str">
        <f>_xlfn.CONCAT( VLOOKUP(tbGemLevels[[#This Row],[Name]],tbGems[],MATCH("Prefix",tbGems[#Headers],0),FALSE),".",tbGemLevels[[#This Row],[Level]]," ",tbGemLevels[[#This Row],[Name]])</f>
        <v>6.12.276.8 Molten Strike</v>
      </c>
      <c r="C4236" s="2" t="s">
        <v>844</v>
      </c>
      <c r="D4236" s="3">
        <v>8</v>
      </c>
      <c r="E4236" s="3">
        <v>24</v>
      </c>
      <c r="F4236" s="3">
        <v>58</v>
      </c>
      <c r="G4236" s="3">
        <v>0</v>
      </c>
      <c r="H4236" s="3">
        <v>0</v>
      </c>
      <c r="J4236" s="4"/>
      <c r="K4236" s="42"/>
      <c r="L4236" s="42"/>
      <c r="M4236" s="3"/>
      <c r="N4236" s="3"/>
    </row>
    <row r="4237" spans="2:14" ht="32.1" customHeight="1" x14ac:dyDescent="0.25">
      <c r="B4237" s="44" t="str">
        <f>_xlfn.CONCAT( VLOOKUP(tbGemLevels[[#This Row],[Name]],tbGems[],MATCH("Prefix",tbGems[#Headers],0),FALSE),".",tbGemLevels[[#This Row],[Level]]," ",tbGemLevels[[#This Row],[Name]])</f>
        <v>6.12.276.9 Molten Strike</v>
      </c>
      <c r="C4237" s="2" t="s">
        <v>844</v>
      </c>
      <c r="D4237" s="3">
        <v>9</v>
      </c>
      <c r="E4237" s="3">
        <v>28</v>
      </c>
      <c r="F4237" s="3">
        <v>67</v>
      </c>
      <c r="G4237" s="3">
        <v>0</v>
      </c>
      <c r="H4237" s="3">
        <v>0</v>
      </c>
      <c r="J4237" s="4"/>
      <c r="K4237" s="42"/>
      <c r="L4237" s="42"/>
      <c r="M4237" s="3"/>
      <c r="N4237" s="3"/>
    </row>
    <row r="4238" spans="2:14" ht="32.1" customHeight="1" x14ac:dyDescent="0.25">
      <c r="B4238" s="44" t="str">
        <f>_xlfn.CONCAT( VLOOKUP(tbGemLevels[[#This Row],[Name]],tbGems[],MATCH("Prefix",tbGems[#Headers],0),FALSE),".",tbGemLevels[[#This Row],[Level]]," ",tbGemLevels[[#This Row],[Name]])</f>
        <v>6.12.276.10 Molten Strike</v>
      </c>
      <c r="C4238" s="2" t="s">
        <v>844</v>
      </c>
      <c r="D4238" s="3">
        <v>10</v>
      </c>
      <c r="E4238" s="3">
        <v>32</v>
      </c>
      <c r="F4238" s="3">
        <v>75</v>
      </c>
      <c r="G4238" s="3">
        <v>0</v>
      </c>
      <c r="H4238" s="3">
        <v>0</v>
      </c>
      <c r="J4238" s="4"/>
      <c r="K4238" s="42"/>
      <c r="L4238" s="42"/>
      <c r="M4238" s="3"/>
      <c r="N4238" s="3"/>
    </row>
    <row r="4239" spans="2:14" ht="32.1" customHeight="1" x14ac:dyDescent="0.25">
      <c r="B4239" s="44" t="str">
        <f>_xlfn.CONCAT( VLOOKUP(tbGemLevels[[#This Row],[Name]],tbGems[],MATCH("Prefix",tbGems[#Headers],0),FALSE),".",tbGemLevels[[#This Row],[Level]]," ",tbGemLevels[[#This Row],[Name]])</f>
        <v>6.12.276.11 Molten Strike</v>
      </c>
      <c r="C4239" s="2" t="s">
        <v>844</v>
      </c>
      <c r="D4239" s="3">
        <v>11</v>
      </c>
      <c r="E4239" s="3">
        <v>36</v>
      </c>
      <c r="F4239" s="3">
        <v>83</v>
      </c>
      <c r="G4239" s="3">
        <v>0</v>
      </c>
      <c r="H4239" s="3">
        <v>0</v>
      </c>
      <c r="J4239" s="4"/>
      <c r="K4239" s="42"/>
      <c r="L4239" s="42"/>
      <c r="M4239" s="3"/>
      <c r="N4239" s="3"/>
    </row>
    <row r="4240" spans="2:14" ht="32.1" customHeight="1" x14ac:dyDescent="0.25">
      <c r="B4240" s="44" t="str">
        <f>_xlfn.CONCAT( VLOOKUP(tbGemLevels[[#This Row],[Name]],tbGems[],MATCH("Prefix",tbGems[#Headers],0),FALSE),".",tbGemLevels[[#This Row],[Level]]," ",tbGemLevels[[#This Row],[Name]])</f>
        <v>6.12.276.12 Molten Strike</v>
      </c>
      <c r="C4240" s="2" t="s">
        <v>844</v>
      </c>
      <c r="D4240" s="3">
        <v>12</v>
      </c>
      <c r="E4240" s="3">
        <v>40</v>
      </c>
      <c r="F4240" s="3">
        <v>92</v>
      </c>
      <c r="G4240" s="3">
        <v>0</v>
      </c>
      <c r="H4240" s="3">
        <v>0</v>
      </c>
      <c r="J4240" s="4"/>
      <c r="K4240" s="42"/>
      <c r="L4240" s="42"/>
      <c r="M4240" s="3"/>
      <c r="N4240" s="3"/>
    </row>
    <row r="4241" spans="2:14" ht="32.1" customHeight="1" x14ac:dyDescent="0.25">
      <c r="B4241" s="44" t="str">
        <f>_xlfn.CONCAT( VLOOKUP(tbGemLevels[[#This Row],[Name]],tbGems[],MATCH("Prefix",tbGems[#Headers],0),FALSE),".",tbGemLevels[[#This Row],[Level]]," ",tbGemLevels[[#This Row],[Name]])</f>
        <v>6.12.276.13 Molten Strike</v>
      </c>
      <c r="C4241" s="2" t="s">
        <v>844</v>
      </c>
      <c r="D4241" s="3">
        <v>13</v>
      </c>
      <c r="E4241" s="3">
        <v>44</v>
      </c>
      <c r="F4241" s="3">
        <v>100</v>
      </c>
      <c r="G4241" s="3">
        <v>0</v>
      </c>
      <c r="H4241" s="3">
        <v>0</v>
      </c>
      <c r="J4241" s="4"/>
      <c r="K4241" s="42"/>
      <c r="L4241" s="42"/>
      <c r="M4241" s="3"/>
      <c r="N4241" s="3"/>
    </row>
    <row r="4242" spans="2:14" ht="32.1" customHeight="1" x14ac:dyDescent="0.25">
      <c r="B4242" s="44" t="str">
        <f>_xlfn.CONCAT( VLOOKUP(tbGemLevels[[#This Row],[Name]],tbGems[],MATCH("Prefix",tbGems[#Headers],0),FALSE),".",tbGemLevels[[#This Row],[Level]]," ",tbGemLevels[[#This Row],[Name]])</f>
        <v>6.12.276.14 Molten Strike</v>
      </c>
      <c r="C4242" s="2" t="s">
        <v>844</v>
      </c>
      <c r="D4242" s="3">
        <v>14</v>
      </c>
      <c r="E4242" s="3">
        <v>48</v>
      </c>
      <c r="F4242" s="3">
        <v>109</v>
      </c>
      <c r="G4242" s="3">
        <v>0</v>
      </c>
      <c r="H4242" s="3">
        <v>0</v>
      </c>
      <c r="J4242" s="4"/>
      <c r="K4242" s="42"/>
      <c r="L4242" s="42"/>
      <c r="M4242" s="3"/>
      <c r="N4242" s="3"/>
    </row>
    <row r="4243" spans="2:14" ht="32.1" customHeight="1" x14ac:dyDescent="0.25">
      <c r="B4243" s="44" t="str">
        <f>_xlfn.CONCAT( VLOOKUP(tbGemLevels[[#This Row],[Name]],tbGems[],MATCH("Prefix",tbGems[#Headers],0),FALSE),".",tbGemLevels[[#This Row],[Level]]," ",tbGemLevels[[#This Row],[Name]])</f>
        <v>6.12.276.15 Molten Strike</v>
      </c>
      <c r="C4243" s="2" t="s">
        <v>844</v>
      </c>
      <c r="D4243" s="3">
        <v>15</v>
      </c>
      <c r="E4243" s="3">
        <v>52</v>
      </c>
      <c r="F4243" s="3">
        <v>117</v>
      </c>
      <c r="G4243" s="3">
        <v>0</v>
      </c>
      <c r="H4243" s="3">
        <v>0</v>
      </c>
      <c r="J4243" s="4"/>
      <c r="K4243" s="42"/>
      <c r="L4243" s="42"/>
      <c r="M4243" s="3"/>
      <c r="N4243" s="3"/>
    </row>
    <row r="4244" spans="2:14" ht="32.1" customHeight="1" x14ac:dyDescent="0.25">
      <c r="B4244" s="44" t="str">
        <f>_xlfn.CONCAT( VLOOKUP(tbGemLevels[[#This Row],[Name]],tbGems[],MATCH("Prefix",tbGems[#Headers],0),FALSE),".",tbGemLevels[[#This Row],[Level]]," ",tbGemLevels[[#This Row],[Name]])</f>
        <v>6.12.276.16 Molten Strike</v>
      </c>
      <c r="C4244" s="2" t="s">
        <v>844</v>
      </c>
      <c r="D4244" s="3">
        <v>16</v>
      </c>
      <c r="E4244" s="3">
        <v>56</v>
      </c>
      <c r="F4244" s="3">
        <v>125</v>
      </c>
      <c r="G4244" s="3">
        <v>0</v>
      </c>
      <c r="H4244" s="3">
        <v>0</v>
      </c>
      <c r="J4244" s="4"/>
      <c r="K4244" s="42"/>
      <c r="L4244" s="42"/>
      <c r="M4244" s="3"/>
      <c r="N4244" s="3"/>
    </row>
    <row r="4245" spans="2:14" ht="32.1" customHeight="1" x14ac:dyDescent="0.25">
      <c r="B4245" s="44" t="str">
        <f>_xlfn.CONCAT( VLOOKUP(tbGemLevels[[#This Row],[Name]],tbGems[],MATCH("Prefix",tbGems[#Headers],0),FALSE),".",tbGemLevels[[#This Row],[Level]]," ",tbGemLevels[[#This Row],[Name]])</f>
        <v>6.12.276.17 Molten Strike</v>
      </c>
      <c r="C4245" s="2" t="s">
        <v>844</v>
      </c>
      <c r="D4245" s="3">
        <v>17</v>
      </c>
      <c r="E4245" s="3">
        <v>60</v>
      </c>
      <c r="F4245" s="3">
        <v>134</v>
      </c>
      <c r="G4245" s="3">
        <v>0</v>
      </c>
      <c r="H4245" s="3">
        <v>0</v>
      </c>
      <c r="J4245" s="4"/>
      <c r="K4245" s="42"/>
      <c r="L4245" s="42"/>
      <c r="M4245" s="3"/>
      <c r="N4245" s="3"/>
    </row>
    <row r="4246" spans="2:14" ht="32.1" customHeight="1" x14ac:dyDescent="0.25">
      <c r="B4246" s="44" t="str">
        <f>_xlfn.CONCAT( VLOOKUP(tbGemLevels[[#This Row],[Name]],tbGems[],MATCH("Prefix",tbGems[#Headers],0),FALSE),".",tbGemLevels[[#This Row],[Level]]," ",tbGemLevels[[#This Row],[Name]])</f>
        <v>6.12.276.18 Molten Strike</v>
      </c>
      <c r="C4246" s="2" t="s">
        <v>844</v>
      </c>
      <c r="D4246" s="3">
        <v>18</v>
      </c>
      <c r="E4246" s="3">
        <v>64</v>
      </c>
      <c r="F4246" s="3">
        <v>142</v>
      </c>
      <c r="G4246" s="3">
        <v>0</v>
      </c>
      <c r="H4246" s="3">
        <v>0</v>
      </c>
      <c r="J4246" s="4"/>
      <c r="K4246" s="42"/>
      <c r="L4246" s="42"/>
      <c r="M4246" s="3"/>
      <c r="N4246" s="3"/>
    </row>
    <row r="4247" spans="2:14" ht="32.1" customHeight="1" x14ac:dyDescent="0.25">
      <c r="B4247" s="44" t="str">
        <f>_xlfn.CONCAT( VLOOKUP(tbGemLevels[[#This Row],[Name]],tbGems[],MATCH("Prefix",tbGems[#Headers],0),FALSE),".",tbGemLevels[[#This Row],[Level]]," ",tbGemLevels[[#This Row],[Name]])</f>
        <v>6.12.276.19 Molten Strike</v>
      </c>
      <c r="C4247" s="2" t="s">
        <v>844</v>
      </c>
      <c r="D4247" s="3">
        <v>19</v>
      </c>
      <c r="E4247" s="3">
        <v>67</v>
      </c>
      <c r="F4247" s="3">
        <v>148</v>
      </c>
      <c r="G4247" s="3">
        <v>0</v>
      </c>
      <c r="H4247" s="3">
        <v>0</v>
      </c>
      <c r="J4247" s="4"/>
      <c r="K4247" s="42"/>
      <c r="L4247" s="42"/>
      <c r="M4247" s="3"/>
      <c r="N4247" s="3"/>
    </row>
    <row r="4248" spans="2:14" ht="32.1" customHeight="1" x14ac:dyDescent="0.25">
      <c r="B4248" s="44" t="str">
        <f>_xlfn.CONCAT( VLOOKUP(tbGemLevels[[#This Row],[Name]],tbGems[],MATCH("Prefix",tbGems[#Headers],0),FALSE),".",tbGemLevels[[#This Row],[Level]]," ",tbGemLevels[[#This Row],[Name]])</f>
        <v>6.12.276.20 Molten Strike</v>
      </c>
      <c r="C4248" s="2" t="s">
        <v>844</v>
      </c>
      <c r="D4248" s="3">
        <v>20</v>
      </c>
      <c r="E4248" s="3">
        <v>70</v>
      </c>
      <c r="F4248" s="3">
        <v>155</v>
      </c>
      <c r="G4248" s="3">
        <v>0</v>
      </c>
      <c r="H4248" s="3">
        <v>0</v>
      </c>
      <c r="J4248" s="4"/>
      <c r="K4248" s="42"/>
      <c r="L4248" s="42"/>
      <c r="M4248" s="3"/>
      <c r="N4248" s="3"/>
    </row>
    <row r="4249" spans="2:14" ht="32.1" customHeight="1" x14ac:dyDescent="0.25">
      <c r="B4249" s="44" t="str">
        <f>_xlfn.CONCAT( VLOOKUP(tbGemLevels[[#This Row],[Name]],tbGems[],MATCH("Prefix",tbGems[#Headers],0),FALSE),".",tbGemLevels[[#This Row],[Level]]," ",tbGemLevels[[#This Row],[Name]])</f>
        <v>6.12.276.21 Molten Strike</v>
      </c>
      <c r="C4249" s="2" t="s">
        <v>844</v>
      </c>
      <c r="D4249" s="3">
        <v>21</v>
      </c>
      <c r="E4249" s="3">
        <v>72</v>
      </c>
      <c r="F4249" s="3">
        <v>159</v>
      </c>
      <c r="G4249" s="3">
        <v>0</v>
      </c>
      <c r="H4249" s="3">
        <v>0</v>
      </c>
      <c r="J4249" s="4"/>
      <c r="K4249" s="3"/>
      <c r="L4249" s="3"/>
      <c r="M4249" s="3"/>
      <c r="N4249" s="3"/>
    </row>
    <row r="4250" spans="2:14" ht="32.1" customHeight="1" x14ac:dyDescent="0.25">
      <c r="B4250" s="44" t="str">
        <f>_xlfn.CONCAT( VLOOKUP(tbGemLevels[[#This Row],[Name]],tbGems[],MATCH("Prefix",tbGems[#Headers],0),FALSE),".",tbGemLevels[[#This Row],[Level]]," ",tbGemLevels[[#This Row],[Name]])</f>
        <v>6.12.276.22 Molten Strike</v>
      </c>
      <c r="C4250" s="2" t="s">
        <v>844</v>
      </c>
      <c r="D4250" s="3">
        <v>22</v>
      </c>
      <c r="E4250" s="3">
        <v>74</v>
      </c>
      <c r="F4250" s="3" t="s">
        <v>269</v>
      </c>
      <c r="G4250" s="3">
        <v>0</v>
      </c>
      <c r="H4250" s="3">
        <v>0</v>
      </c>
      <c r="J4250" s="4"/>
      <c r="K4250" s="3"/>
      <c r="L4250" s="3"/>
      <c r="M4250" s="3"/>
      <c r="N4250" s="3"/>
    </row>
    <row r="4251" spans="2:14" ht="32.1" customHeight="1" x14ac:dyDescent="0.25">
      <c r="B4251" s="44" t="str">
        <f>_xlfn.CONCAT( VLOOKUP(tbGemLevels[[#This Row],[Name]],tbGems[],MATCH("Prefix",tbGems[#Headers],0),FALSE),".",tbGemLevels[[#This Row],[Level]]," ",tbGemLevels[[#This Row],[Name]])</f>
        <v>6.12.276.23 Molten Strike</v>
      </c>
      <c r="C4251" s="2" t="s">
        <v>844</v>
      </c>
      <c r="D4251" s="3">
        <v>23</v>
      </c>
      <c r="E4251" s="3">
        <v>76</v>
      </c>
      <c r="F4251" s="3" t="s">
        <v>269</v>
      </c>
      <c r="G4251" s="3">
        <v>0</v>
      </c>
      <c r="H4251" s="3">
        <v>0</v>
      </c>
      <c r="J4251" s="4"/>
      <c r="K4251" s="3"/>
      <c r="L4251" s="3"/>
      <c r="M4251" s="3"/>
      <c r="N4251" s="3"/>
    </row>
    <row r="4252" spans="2:14" ht="32.1" customHeight="1" x14ac:dyDescent="0.25">
      <c r="B4252" s="44" t="str">
        <f>_xlfn.CONCAT( VLOOKUP(tbGemLevels[[#This Row],[Name]],tbGems[],MATCH("Prefix",tbGems[#Headers],0),FALSE),".",tbGemLevels[[#This Row],[Level]]," ",tbGemLevels[[#This Row],[Name]])</f>
        <v>6.12.276.24 Molten Strike</v>
      </c>
      <c r="C4252" s="2" t="s">
        <v>844</v>
      </c>
      <c r="D4252" s="3">
        <v>24</v>
      </c>
      <c r="E4252" s="3">
        <v>78</v>
      </c>
      <c r="F4252" s="3" t="s">
        <v>269</v>
      </c>
      <c r="G4252" s="3">
        <v>0</v>
      </c>
      <c r="H4252" s="3">
        <v>0</v>
      </c>
      <c r="J4252" s="4"/>
      <c r="K4252" s="3"/>
      <c r="L4252" s="3"/>
      <c r="M4252" s="3"/>
      <c r="N4252" s="3"/>
    </row>
    <row r="4253" spans="2:14" ht="32.1" customHeight="1" x14ac:dyDescent="0.25">
      <c r="B4253" s="44" t="str">
        <f>_xlfn.CONCAT( VLOOKUP(tbGemLevels[[#This Row],[Name]],tbGems[],MATCH("Prefix",tbGems[#Headers],0),FALSE),".",tbGemLevels[[#This Row],[Level]]," ",tbGemLevels[[#This Row],[Name]])</f>
        <v>6.12.276.25 Molten Strike</v>
      </c>
      <c r="C4253" s="2" t="s">
        <v>844</v>
      </c>
      <c r="D4253" s="3">
        <v>25</v>
      </c>
      <c r="E4253" s="3">
        <v>80</v>
      </c>
      <c r="F4253" s="3" t="s">
        <v>269</v>
      </c>
      <c r="G4253" s="3">
        <v>0</v>
      </c>
      <c r="H4253" s="3">
        <v>0</v>
      </c>
      <c r="J4253" s="4"/>
      <c r="K4253" s="3"/>
      <c r="L4253" s="3"/>
      <c r="M4253" s="3"/>
      <c r="N4253" s="3"/>
    </row>
    <row r="4254" spans="2:14" ht="32.1" customHeight="1" x14ac:dyDescent="0.25">
      <c r="B4254" s="44" t="str">
        <f>_xlfn.CONCAT( VLOOKUP(tbGemLevels[[#This Row],[Name]],tbGems[],MATCH("Prefix",tbGems[#Headers],0),FALSE),".",tbGemLevels[[#This Row],[Level]]," ",tbGemLevels[[#This Row],[Name]])</f>
        <v>6.12.276.26 Molten Strike</v>
      </c>
      <c r="C4254" s="2" t="s">
        <v>844</v>
      </c>
      <c r="D4254" s="3">
        <v>26</v>
      </c>
      <c r="E4254" s="3">
        <v>82</v>
      </c>
      <c r="F4254" s="3" t="s">
        <v>269</v>
      </c>
      <c r="G4254" s="3">
        <v>0</v>
      </c>
      <c r="H4254" s="3">
        <v>0</v>
      </c>
      <c r="J4254" s="4"/>
      <c r="K4254" s="3"/>
      <c r="L4254" s="3"/>
      <c r="M4254" s="3"/>
      <c r="N4254" s="3"/>
    </row>
    <row r="4255" spans="2:14" ht="32.1" customHeight="1" x14ac:dyDescent="0.25">
      <c r="B4255" s="44" t="str">
        <f>_xlfn.CONCAT( VLOOKUP(tbGemLevels[[#This Row],[Name]],tbGems[],MATCH("Prefix",tbGems[#Headers],0),FALSE),".",tbGemLevels[[#This Row],[Level]]," ",tbGemLevels[[#This Row],[Name]])</f>
        <v>6.12.276.27 Molten Strike</v>
      </c>
      <c r="C4255" s="2" t="s">
        <v>844</v>
      </c>
      <c r="D4255" s="3">
        <v>27</v>
      </c>
      <c r="E4255" s="3">
        <v>84</v>
      </c>
      <c r="F4255" s="3" t="s">
        <v>269</v>
      </c>
      <c r="G4255" s="3">
        <v>0</v>
      </c>
      <c r="H4255" s="3">
        <v>0</v>
      </c>
      <c r="J4255" s="4"/>
      <c r="K4255" s="3"/>
      <c r="L4255" s="3"/>
      <c r="M4255" s="3"/>
      <c r="N4255" s="3"/>
    </row>
    <row r="4256" spans="2:14" ht="32.1" customHeight="1" x14ac:dyDescent="0.25">
      <c r="B4256" s="44" t="str">
        <f>_xlfn.CONCAT( VLOOKUP(tbGemLevels[[#This Row],[Name]],tbGems[],MATCH("Prefix",tbGems[#Headers],0),FALSE),".",tbGemLevels[[#This Row],[Level]]," ",tbGemLevels[[#This Row],[Name]])</f>
        <v>6.12.276.28 Molten Strike</v>
      </c>
      <c r="C4256" s="2" t="s">
        <v>844</v>
      </c>
      <c r="D4256" s="3">
        <v>28</v>
      </c>
      <c r="E4256" s="3">
        <v>86</v>
      </c>
      <c r="F4256" s="3" t="s">
        <v>269</v>
      </c>
      <c r="G4256" s="3">
        <v>0</v>
      </c>
      <c r="H4256" s="3">
        <v>0</v>
      </c>
      <c r="J4256" s="4"/>
      <c r="K4256" s="3"/>
      <c r="L4256" s="3"/>
      <c r="M4256" s="3"/>
      <c r="N4256" s="3"/>
    </row>
    <row r="4257" spans="2:14" ht="32.1" customHeight="1" x14ac:dyDescent="0.25">
      <c r="B4257" s="44" t="str">
        <f>_xlfn.CONCAT( VLOOKUP(tbGemLevels[[#This Row],[Name]],tbGems[],MATCH("Prefix",tbGems[#Headers],0),FALSE),".",tbGemLevels[[#This Row],[Level]]," ",tbGemLevels[[#This Row],[Name]])</f>
        <v>6.12.276.29 Molten Strike</v>
      </c>
      <c r="C4257" s="2" t="s">
        <v>844</v>
      </c>
      <c r="D4257" s="3">
        <v>29</v>
      </c>
      <c r="E4257" s="3">
        <v>88</v>
      </c>
      <c r="F4257" s="3" t="s">
        <v>269</v>
      </c>
      <c r="G4257" s="3">
        <v>0</v>
      </c>
      <c r="H4257" s="3">
        <v>0</v>
      </c>
      <c r="J4257" s="4"/>
      <c r="K4257" s="3"/>
      <c r="L4257" s="3"/>
      <c r="M4257" s="3"/>
      <c r="N4257" s="3"/>
    </row>
    <row r="4258" spans="2:14" ht="32.1" customHeight="1" x14ac:dyDescent="0.25">
      <c r="B4258" s="44" t="str">
        <f>_xlfn.CONCAT( VLOOKUP(tbGemLevels[[#This Row],[Name]],tbGems[],MATCH("Prefix",tbGems[#Headers],0),FALSE),".",tbGemLevels[[#This Row],[Level]]," ",tbGemLevels[[#This Row],[Name]])</f>
        <v>6.12.276.30 Molten Strike</v>
      </c>
      <c r="C4258" s="2" t="s">
        <v>844</v>
      </c>
      <c r="D4258" s="3">
        <v>30</v>
      </c>
      <c r="E4258" s="3">
        <v>90</v>
      </c>
      <c r="F4258" s="3" t="s">
        <v>269</v>
      </c>
      <c r="G4258" s="3">
        <v>0</v>
      </c>
      <c r="H4258" s="3">
        <v>0</v>
      </c>
      <c r="J4258" s="4"/>
      <c r="K4258" s="3"/>
      <c r="L4258" s="3"/>
      <c r="M4258" s="3"/>
      <c r="N4258" s="3"/>
    </row>
    <row r="4259" spans="2:14" ht="32.1" customHeight="1" x14ac:dyDescent="0.25">
      <c r="B4259" s="44" t="str">
        <f>_xlfn.CONCAT( VLOOKUP(tbGemLevels[[#This Row],[Name]],tbGems[],MATCH("Prefix",tbGems[#Headers],0),FALSE),".",tbGemLevels[[#This Row],[Level]]," ",tbGemLevels[[#This Row],[Name]])</f>
        <v>6.12.276.31 Molten Strike</v>
      </c>
      <c r="C4259" s="2" t="s">
        <v>844</v>
      </c>
      <c r="D4259" s="3">
        <v>31</v>
      </c>
      <c r="E4259" s="3">
        <v>91</v>
      </c>
      <c r="F4259" s="3" t="s">
        <v>269</v>
      </c>
      <c r="G4259" s="3">
        <v>0</v>
      </c>
      <c r="H4259" s="3">
        <v>0</v>
      </c>
      <c r="J4259" s="4"/>
      <c r="K4259" s="3"/>
      <c r="L4259" s="3"/>
      <c r="M4259" s="3"/>
      <c r="N4259" s="3"/>
    </row>
    <row r="4260" spans="2:14" ht="32.1" customHeight="1" x14ac:dyDescent="0.25">
      <c r="B4260" s="44" t="str">
        <f>_xlfn.CONCAT( VLOOKUP(tbGemLevels[[#This Row],[Name]],tbGems[],MATCH("Prefix",tbGems[#Headers],0),FALSE),".",tbGemLevels[[#This Row],[Level]]," ",tbGemLevels[[#This Row],[Name]])</f>
        <v>6.12.276.32 Molten Strike</v>
      </c>
      <c r="C4260" s="2" t="s">
        <v>844</v>
      </c>
      <c r="D4260" s="3">
        <v>32</v>
      </c>
      <c r="E4260" s="3">
        <v>92</v>
      </c>
      <c r="F4260" s="3" t="s">
        <v>269</v>
      </c>
      <c r="G4260" s="3">
        <v>0</v>
      </c>
      <c r="H4260" s="3">
        <v>0</v>
      </c>
      <c r="J4260" s="4"/>
      <c r="K4260" s="3"/>
      <c r="L4260" s="3"/>
      <c r="M4260" s="3"/>
      <c r="N4260" s="3"/>
    </row>
    <row r="4261" spans="2:14" ht="32.1" customHeight="1" x14ac:dyDescent="0.25">
      <c r="B4261" s="44" t="str">
        <f>_xlfn.CONCAT( VLOOKUP(tbGemLevels[[#This Row],[Name]],tbGems[],MATCH("Prefix",tbGems[#Headers],0),FALSE),".",tbGemLevels[[#This Row],[Level]]," ",tbGemLevels[[#This Row],[Name]])</f>
        <v>6.12.276.33 Molten Strike</v>
      </c>
      <c r="C4261" s="2" t="s">
        <v>844</v>
      </c>
      <c r="D4261" s="3">
        <v>33</v>
      </c>
      <c r="E4261" s="3">
        <v>93</v>
      </c>
      <c r="F4261" s="3" t="s">
        <v>269</v>
      </c>
      <c r="G4261" s="3">
        <v>0</v>
      </c>
      <c r="H4261" s="3">
        <v>0</v>
      </c>
      <c r="J4261" s="4"/>
      <c r="K4261" s="3"/>
      <c r="L4261" s="3"/>
      <c r="M4261" s="3"/>
      <c r="N4261" s="3"/>
    </row>
    <row r="4262" spans="2:14" ht="32.1" customHeight="1" x14ac:dyDescent="0.25">
      <c r="B4262" s="44" t="str">
        <f>_xlfn.CONCAT( VLOOKUP(tbGemLevels[[#This Row],[Name]],tbGems[],MATCH("Prefix",tbGems[#Headers],0),FALSE),".",tbGemLevels[[#This Row],[Level]]," ",tbGemLevels[[#This Row],[Name]])</f>
        <v>6.12.276.34 Molten Strike</v>
      </c>
      <c r="C4262" s="2" t="s">
        <v>844</v>
      </c>
      <c r="D4262" s="3">
        <v>34</v>
      </c>
      <c r="E4262" s="3">
        <v>94</v>
      </c>
      <c r="F4262" s="3" t="s">
        <v>269</v>
      </c>
      <c r="G4262" s="3">
        <v>0</v>
      </c>
      <c r="H4262" s="3">
        <v>0</v>
      </c>
      <c r="J4262" s="4"/>
      <c r="K4262" s="3"/>
      <c r="L4262" s="3"/>
      <c r="M4262" s="3"/>
      <c r="N4262" s="3"/>
    </row>
    <row r="4263" spans="2:14" ht="32.1" customHeight="1" x14ac:dyDescent="0.25">
      <c r="B4263" s="44" t="str">
        <f>_xlfn.CONCAT( VLOOKUP(tbGemLevels[[#This Row],[Name]],tbGems[],MATCH("Prefix",tbGems[#Headers],0),FALSE),".",tbGemLevels[[#This Row],[Level]]," ",tbGemLevels[[#This Row],[Name]])</f>
        <v>6.12.276.35 Molten Strike</v>
      </c>
      <c r="C4263" s="2" t="s">
        <v>844</v>
      </c>
      <c r="D4263" s="3">
        <v>35</v>
      </c>
      <c r="E4263" s="3">
        <v>95</v>
      </c>
      <c r="F4263" s="3" t="s">
        <v>269</v>
      </c>
      <c r="G4263" s="3">
        <v>0</v>
      </c>
      <c r="H4263" s="3">
        <v>0</v>
      </c>
      <c r="J4263" s="4"/>
      <c r="K4263" s="3"/>
      <c r="L4263" s="3"/>
      <c r="M4263" s="3"/>
      <c r="N4263" s="3"/>
    </row>
    <row r="4264" spans="2:14" ht="32.1" customHeight="1" x14ac:dyDescent="0.25">
      <c r="B4264" s="44" t="str">
        <f>_xlfn.CONCAT( VLOOKUP(tbGemLevels[[#This Row],[Name]],tbGems[],MATCH("Prefix",tbGems[#Headers],0),FALSE),".",tbGemLevels[[#This Row],[Level]]," ",tbGemLevels[[#This Row],[Name]])</f>
        <v>6.12.276.36 Molten Strike</v>
      </c>
      <c r="C4264" s="2" t="s">
        <v>844</v>
      </c>
      <c r="D4264" s="3">
        <v>36</v>
      </c>
      <c r="E4264" s="3">
        <v>96</v>
      </c>
      <c r="F4264" s="3" t="s">
        <v>269</v>
      </c>
      <c r="G4264" s="3">
        <v>0</v>
      </c>
      <c r="H4264" s="3">
        <v>0</v>
      </c>
      <c r="J4264" s="4"/>
      <c r="K4264" s="3"/>
      <c r="L4264" s="3"/>
      <c r="M4264" s="3"/>
      <c r="N4264" s="3"/>
    </row>
    <row r="4265" spans="2:14" ht="32.1" customHeight="1" x14ac:dyDescent="0.25">
      <c r="B4265" s="44" t="str">
        <f>_xlfn.CONCAT( VLOOKUP(tbGemLevels[[#This Row],[Name]],tbGems[],MATCH("Prefix",tbGems[#Headers],0),FALSE),".",tbGemLevels[[#This Row],[Level]]," ",tbGemLevels[[#This Row],[Name]])</f>
        <v>6.12.276.37 Molten Strike</v>
      </c>
      <c r="C4265" s="2" t="s">
        <v>844</v>
      </c>
      <c r="D4265" s="3">
        <v>37</v>
      </c>
      <c r="E4265" s="3">
        <v>97</v>
      </c>
      <c r="F4265" s="3" t="s">
        <v>269</v>
      </c>
      <c r="G4265" s="3">
        <v>0</v>
      </c>
      <c r="H4265" s="3">
        <v>0</v>
      </c>
      <c r="J4265" s="4"/>
      <c r="K4265" s="3"/>
      <c r="L4265" s="3"/>
      <c r="M4265" s="3"/>
      <c r="N4265" s="3"/>
    </row>
    <row r="4266" spans="2:14" ht="32.1" customHeight="1" x14ac:dyDescent="0.25">
      <c r="B4266" s="44" t="str">
        <f>_xlfn.CONCAT( VLOOKUP(tbGemLevels[[#This Row],[Name]],tbGems[],MATCH("Prefix",tbGems[#Headers],0),FALSE),".",tbGemLevels[[#This Row],[Level]]," ",tbGemLevels[[#This Row],[Name]])</f>
        <v>6.12.276.38 Molten Strike</v>
      </c>
      <c r="C4266" s="2" t="s">
        <v>844</v>
      </c>
      <c r="D4266" s="3">
        <v>38</v>
      </c>
      <c r="E4266" s="3">
        <v>98</v>
      </c>
      <c r="F4266" s="3" t="s">
        <v>269</v>
      </c>
      <c r="G4266" s="3">
        <v>0</v>
      </c>
      <c r="H4266" s="3">
        <v>0</v>
      </c>
      <c r="J4266" s="4"/>
      <c r="K4266" s="3"/>
      <c r="L4266" s="3"/>
      <c r="M4266" s="3"/>
      <c r="N4266" s="3"/>
    </row>
    <row r="4267" spans="2:14" ht="32.1" customHeight="1" x14ac:dyDescent="0.25">
      <c r="B4267" s="44" t="str">
        <f>_xlfn.CONCAT( VLOOKUP(tbGemLevels[[#This Row],[Name]],tbGems[],MATCH("Prefix",tbGems[#Headers],0),FALSE),".",tbGemLevels[[#This Row],[Level]]," ",tbGemLevels[[#This Row],[Name]])</f>
        <v>6.12.276.39 Molten Strike</v>
      </c>
      <c r="C4267" s="2" t="s">
        <v>844</v>
      </c>
      <c r="D4267" s="3">
        <v>39</v>
      </c>
      <c r="E4267" s="3">
        <v>99</v>
      </c>
      <c r="F4267" s="3" t="s">
        <v>269</v>
      </c>
      <c r="G4267" s="3">
        <v>0</v>
      </c>
      <c r="H4267" s="3">
        <v>0</v>
      </c>
      <c r="J4267" s="4"/>
      <c r="K4267" s="3"/>
      <c r="L4267" s="3"/>
      <c r="M4267" s="3"/>
      <c r="N4267" s="3"/>
    </row>
    <row r="4268" spans="2:14" ht="32.1" customHeight="1" x14ac:dyDescent="0.25">
      <c r="B4268" s="44" t="str">
        <f>_xlfn.CONCAT( VLOOKUP(tbGemLevels[[#This Row],[Name]],tbGems[],MATCH("Prefix",tbGems[#Headers],0),FALSE),".",tbGemLevels[[#This Row],[Level]]," ",tbGemLevels[[#This Row],[Name]])</f>
        <v>6.12.276.40 Molten Strike</v>
      </c>
      <c r="C4268" s="2" t="s">
        <v>844</v>
      </c>
      <c r="D4268" s="3">
        <v>40</v>
      </c>
      <c r="E4268" s="3">
        <v>100</v>
      </c>
      <c r="F4268" s="3" t="s">
        <v>269</v>
      </c>
      <c r="G4268" s="3">
        <v>0</v>
      </c>
      <c r="H4268" s="3">
        <v>0</v>
      </c>
      <c r="J4268" s="4"/>
      <c r="K4268" s="3"/>
      <c r="L4268" s="3"/>
      <c r="M4268" s="3"/>
      <c r="N4268" s="3"/>
    </row>
    <row r="4269" spans="2:14" ht="32.1" customHeight="1" x14ac:dyDescent="0.25">
      <c r="B4269" s="44" t="str">
        <f>_xlfn.CONCAT( VLOOKUP(tbGemLevels[[#This Row],[Name]],tbGems[],MATCH("Prefix",tbGems[#Headers],0),FALSE),".",tbGemLevels[[#This Row],[Level]]," ",tbGemLevels[[#This Row],[Name]])</f>
        <v>6.14.74.1 Blazing Salvo</v>
      </c>
      <c r="C4269" s="2" t="s">
        <v>874</v>
      </c>
      <c r="D4269" s="3">
        <v>1</v>
      </c>
      <c r="E4269" s="3">
        <v>12</v>
      </c>
      <c r="F4269" s="3">
        <v>0</v>
      </c>
      <c r="G4269" s="3">
        <v>0</v>
      </c>
      <c r="H4269" s="3">
        <v>33</v>
      </c>
      <c r="J4269" s="4"/>
      <c r="K4269" s="3"/>
      <c r="L4269" s="3"/>
      <c r="M4269" s="3"/>
      <c r="N4269" s="3"/>
    </row>
    <row r="4270" spans="2:14" ht="32.1" customHeight="1" x14ac:dyDescent="0.25">
      <c r="B4270" s="44" t="str">
        <f>_xlfn.CONCAT( VLOOKUP(tbGemLevels[[#This Row],[Name]],tbGems[],MATCH("Prefix",tbGems[#Headers],0),FALSE),".",tbGemLevels[[#This Row],[Level]]," ",tbGemLevels[[#This Row],[Name]])</f>
        <v>6.14.74.2 Blazing Salvo</v>
      </c>
      <c r="C4270" s="2" t="s">
        <v>874</v>
      </c>
      <c r="D4270" s="3">
        <v>2</v>
      </c>
      <c r="E4270" s="3">
        <v>15</v>
      </c>
      <c r="F4270" s="3">
        <v>0</v>
      </c>
      <c r="G4270" s="3">
        <v>0</v>
      </c>
      <c r="H4270" s="3">
        <v>39</v>
      </c>
      <c r="J4270" s="42"/>
      <c r="K4270" s="42"/>
      <c r="L4270" s="3"/>
      <c r="M4270" s="3"/>
      <c r="N4270" s="3"/>
    </row>
    <row r="4271" spans="2:14" ht="32.1" customHeight="1" x14ac:dyDescent="0.25">
      <c r="B4271" s="44" t="str">
        <f>_xlfn.CONCAT( VLOOKUP(tbGemLevels[[#This Row],[Name]],tbGems[],MATCH("Prefix",tbGems[#Headers],0),FALSE),".",tbGemLevels[[#This Row],[Level]]," ",tbGemLevels[[#This Row],[Name]])</f>
        <v>6.14.74.3 Blazing Salvo</v>
      </c>
      <c r="C4271" s="2" t="s">
        <v>874</v>
      </c>
      <c r="D4271" s="3">
        <v>3</v>
      </c>
      <c r="E4271" s="3">
        <v>19</v>
      </c>
      <c r="F4271" s="3">
        <v>0</v>
      </c>
      <c r="G4271" s="3">
        <v>0</v>
      </c>
      <c r="H4271" s="3">
        <v>48</v>
      </c>
      <c r="J4271" s="42"/>
      <c r="K4271" s="42"/>
      <c r="L4271" s="3"/>
      <c r="M4271" s="3"/>
      <c r="N4271" s="3"/>
    </row>
    <row r="4272" spans="2:14" ht="32.1" customHeight="1" x14ac:dyDescent="0.25">
      <c r="B4272" s="44" t="str">
        <f>_xlfn.CONCAT( VLOOKUP(tbGemLevels[[#This Row],[Name]],tbGems[],MATCH("Prefix",tbGems[#Headers],0),FALSE),".",tbGemLevels[[#This Row],[Level]]," ",tbGemLevels[[#This Row],[Name]])</f>
        <v>6.14.74.4 Blazing Salvo</v>
      </c>
      <c r="C4272" s="2" t="s">
        <v>874</v>
      </c>
      <c r="D4272" s="3">
        <v>4</v>
      </c>
      <c r="E4272" s="3">
        <v>23</v>
      </c>
      <c r="F4272" s="3">
        <v>0</v>
      </c>
      <c r="G4272" s="3">
        <v>0</v>
      </c>
      <c r="H4272" s="3">
        <v>56</v>
      </c>
      <c r="J4272" s="42"/>
      <c r="K4272" s="42"/>
      <c r="L4272" s="3"/>
      <c r="M4272" s="3"/>
      <c r="N4272" s="3"/>
    </row>
    <row r="4273" spans="2:14" ht="32.1" customHeight="1" x14ac:dyDescent="0.25">
      <c r="B4273" s="44" t="str">
        <f>_xlfn.CONCAT( VLOOKUP(tbGemLevels[[#This Row],[Name]],tbGems[],MATCH("Prefix",tbGems[#Headers],0),FALSE),".",tbGemLevels[[#This Row],[Level]]," ",tbGemLevels[[#This Row],[Name]])</f>
        <v>6.14.74.5 Blazing Salvo</v>
      </c>
      <c r="C4273" s="2" t="s">
        <v>874</v>
      </c>
      <c r="D4273" s="3">
        <v>5</v>
      </c>
      <c r="E4273" s="3">
        <v>27</v>
      </c>
      <c r="F4273" s="3">
        <v>0</v>
      </c>
      <c r="G4273" s="3">
        <v>0</v>
      </c>
      <c r="H4273" s="3">
        <v>64</v>
      </c>
      <c r="J4273" s="42"/>
      <c r="K4273" s="42"/>
      <c r="L4273" s="3"/>
      <c r="M4273" s="3"/>
      <c r="N4273" s="3"/>
    </row>
    <row r="4274" spans="2:14" ht="32.1" customHeight="1" x14ac:dyDescent="0.25">
      <c r="B4274" s="44" t="str">
        <f>_xlfn.CONCAT( VLOOKUP(tbGemLevels[[#This Row],[Name]],tbGems[],MATCH("Prefix",tbGems[#Headers],0),FALSE),".",tbGemLevels[[#This Row],[Level]]," ",tbGemLevels[[#This Row],[Name]])</f>
        <v>6.14.74.6 Blazing Salvo</v>
      </c>
      <c r="C4274" s="2" t="s">
        <v>874</v>
      </c>
      <c r="D4274" s="3">
        <v>6</v>
      </c>
      <c r="E4274" s="3">
        <v>31</v>
      </c>
      <c r="F4274" s="3">
        <v>0</v>
      </c>
      <c r="G4274" s="3">
        <v>0</v>
      </c>
      <c r="H4274" s="3">
        <v>73</v>
      </c>
      <c r="J4274" s="42"/>
      <c r="K4274" s="42"/>
      <c r="L4274" s="3"/>
      <c r="M4274" s="3"/>
      <c r="N4274" s="3"/>
    </row>
    <row r="4275" spans="2:14" ht="32.1" customHeight="1" x14ac:dyDescent="0.25">
      <c r="B4275" s="44" t="str">
        <f>_xlfn.CONCAT( VLOOKUP(tbGemLevels[[#This Row],[Name]],tbGems[],MATCH("Prefix",tbGems[#Headers],0),FALSE),".",tbGemLevels[[#This Row],[Level]]," ",tbGemLevels[[#This Row],[Name]])</f>
        <v>6.14.74.7 Blazing Salvo</v>
      </c>
      <c r="C4275" s="2" t="s">
        <v>874</v>
      </c>
      <c r="D4275" s="3">
        <v>7</v>
      </c>
      <c r="E4275" s="3">
        <v>35</v>
      </c>
      <c r="F4275" s="3">
        <v>0</v>
      </c>
      <c r="G4275" s="3">
        <v>0</v>
      </c>
      <c r="H4275" s="3">
        <v>81</v>
      </c>
      <c r="J4275" s="42"/>
      <c r="K4275" s="42"/>
      <c r="L4275" s="3"/>
      <c r="M4275" s="3"/>
      <c r="N4275" s="3"/>
    </row>
    <row r="4276" spans="2:14" ht="32.1" customHeight="1" x14ac:dyDescent="0.25">
      <c r="B4276" s="44" t="str">
        <f>_xlfn.CONCAT( VLOOKUP(tbGemLevels[[#This Row],[Name]],tbGems[],MATCH("Prefix",tbGems[#Headers],0),FALSE),".",tbGemLevels[[#This Row],[Level]]," ",tbGemLevels[[#This Row],[Name]])</f>
        <v>6.14.74.8 Blazing Salvo</v>
      </c>
      <c r="C4276" s="2" t="s">
        <v>874</v>
      </c>
      <c r="D4276" s="3">
        <v>8</v>
      </c>
      <c r="E4276" s="3">
        <v>38</v>
      </c>
      <c r="F4276" s="3">
        <v>0</v>
      </c>
      <c r="G4276" s="3">
        <v>0</v>
      </c>
      <c r="H4276" s="3">
        <v>88</v>
      </c>
      <c r="J4276" s="42"/>
      <c r="K4276" s="42"/>
      <c r="L4276" s="3"/>
      <c r="M4276" s="3"/>
      <c r="N4276" s="3"/>
    </row>
    <row r="4277" spans="2:14" ht="32.1" customHeight="1" x14ac:dyDescent="0.25">
      <c r="B4277" s="44" t="str">
        <f>_xlfn.CONCAT( VLOOKUP(tbGemLevels[[#This Row],[Name]],tbGems[],MATCH("Prefix",tbGems[#Headers],0),FALSE),".",tbGemLevels[[#This Row],[Level]]," ",tbGemLevels[[#This Row],[Name]])</f>
        <v>6.14.74.9 Blazing Salvo</v>
      </c>
      <c r="C4277" s="2" t="s">
        <v>874</v>
      </c>
      <c r="D4277" s="3">
        <v>9</v>
      </c>
      <c r="E4277" s="3">
        <v>41</v>
      </c>
      <c r="F4277" s="3">
        <v>0</v>
      </c>
      <c r="G4277" s="3">
        <v>0</v>
      </c>
      <c r="H4277" s="3">
        <v>94</v>
      </c>
      <c r="J4277" s="42"/>
      <c r="K4277" s="42"/>
      <c r="L4277" s="3"/>
      <c r="M4277" s="3"/>
      <c r="N4277" s="3"/>
    </row>
    <row r="4278" spans="2:14" ht="32.1" customHeight="1" x14ac:dyDescent="0.25">
      <c r="B4278" s="44" t="str">
        <f>_xlfn.CONCAT( VLOOKUP(tbGemLevels[[#This Row],[Name]],tbGems[],MATCH("Prefix",tbGems[#Headers],0),FALSE),".",tbGemLevels[[#This Row],[Level]]," ",tbGemLevels[[#This Row],[Name]])</f>
        <v>6.14.74.10 Blazing Salvo</v>
      </c>
      <c r="C4278" s="2" t="s">
        <v>874</v>
      </c>
      <c r="D4278" s="3">
        <v>10</v>
      </c>
      <c r="E4278" s="3">
        <v>44</v>
      </c>
      <c r="F4278" s="3">
        <v>0</v>
      </c>
      <c r="G4278" s="3">
        <v>0</v>
      </c>
      <c r="H4278" s="3">
        <v>100</v>
      </c>
      <c r="J4278" s="42"/>
      <c r="K4278" s="42"/>
      <c r="L4278" s="3"/>
      <c r="M4278" s="3"/>
      <c r="N4278" s="3"/>
    </row>
    <row r="4279" spans="2:14" ht="32.1" customHeight="1" x14ac:dyDescent="0.25">
      <c r="B4279" s="44" t="str">
        <f>_xlfn.CONCAT( VLOOKUP(tbGemLevels[[#This Row],[Name]],tbGems[],MATCH("Prefix",tbGems[#Headers],0),FALSE),".",tbGemLevels[[#This Row],[Level]]," ",tbGemLevels[[#This Row],[Name]])</f>
        <v>6.14.74.11 Blazing Salvo</v>
      </c>
      <c r="C4279" s="2" t="s">
        <v>874</v>
      </c>
      <c r="D4279" s="3">
        <v>11</v>
      </c>
      <c r="E4279" s="3">
        <v>47</v>
      </c>
      <c r="F4279" s="3">
        <v>0</v>
      </c>
      <c r="G4279" s="3">
        <v>0</v>
      </c>
      <c r="H4279" s="3">
        <v>106</v>
      </c>
      <c r="J4279" s="42"/>
      <c r="K4279" s="42"/>
      <c r="L4279" s="3"/>
      <c r="M4279" s="3"/>
      <c r="N4279" s="3"/>
    </row>
    <row r="4280" spans="2:14" ht="32.1" customHeight="1" x14ac:dyDescent="0.25">
      <c r="B4280" s="44" t="str">
        <f>_xlfn.CONCAT( VLOOKUP(tbGemLevels[[#This Row],[Name]],tbGems[],MATCH("Prefix",tbGems[#Headers],0),FALSE),".",tbGemLevels[[#This Row],[Level]]," ",tbGemLevels[[#This Row],[Name]])</f>
        <v>6.14.74.12 Blazing Salvo</v>
      </c>
      <c r="C4280" s="2" t="s">
        <v>874</v>
      </c>
      <c r="D4280" s="3">
        <v>12</v>
      </c>
      <c r="E4280" s="3">
        <v>50</v>
      </c>
      <c r="F4280" s="3">
        <v>0</v>
      </c>
      <c r="G4280" s="3">
        <v>0</v>
      </c>
      <c r="H4280" s="3">
        <v>113</v>
      </c>
      <c r="J4280" s="42"/>
      <c r="K4280" s="42"/>
      <c r="L4280" s="3"/>
      <c r="M4280" s="3"/>
      <c r="N4280" s="3"/>
    </row>
    <row r="4281" spans="2:14" ht="32.1" customHeight="1" x14ac:dyDescent="0.25">
      <c r="B4281" s="44" t="str">
        <f>_xlfn.CONCAT( VLOOKUP(tbGemLevels[[#This Row],[Name]],tbGems[],MATCH("Prefix",tbGems[#Headers],0),FALSE),".",tbGemLevels[[#This Row],[Level]]," ",tbGemLevels[[#This Row],[Name]])</f>
        <v>6.14.74.13 Blazing Salvo</v>
      </c>
      <c r="C4281" s="2" t="s">
        <v>874</v>
      </c>
      <c r="D4281" s="3">
        <v>13</v>
      </c>
      <c r="E4281" s="3">
        <v>53</v>
      </c>
      <c r="F4281" s="3">
        <v>0</v>
      </c>
      <c r="G4281" s="3">
        <v>0</v>
      </c>
      <c r="H4281" s="3">
        <v>119</v>
      </c>
      <c r="J4281" s="42"/>
      <c r="K4281" s="42"/>
      <c r="L4281" s="3"/>
      <c r="M4281" s="3"/>
      <c r="N4281" s="3"/>
    </row>
    <row r="4282" spans="2:14" ht="32.1" customHeight="1" x14ac:dyDescent="0.25">
      <c r="B4282" s="44" t="str">
        <f>_xlfn.CONCAT( VLOOKUP(tbGemLevels[[#This Row],[Name]],tbGems[],MATCH("Prefix",tbGems[#Headers],0),FALSE),".",tbGemLevels[[#This Row],[Level]]," ",tbGemLevels[[#This Row],[Name]])</f>
        <v>6.14.74.14 Blazing Salvo</v>
      </c>
      <c r="C4282" s="2" t="s">
        <v>874</v>
      </c>
      <c r="D4282" s="3">
        <v>14</v>
      </c>
      <c r="E4282" s="3">
        <v>56</v>
      </c>
      <c r="F4282" s="3">
        <v>0</v>
      </c>
      <c r="G4282" s="3">
        <v>0</v>
      </c>
      <c r="H4282" s="3">
        <v>125</v>
      </c>
      <c r="J4282" s="42"/>
      <c r="K4282" s="42"/>
      <c r="L4282" s="3"/>
      <c r="M4282" s="3"/>
      <c r="N4282" s="3"/>
    </row>
    <row r="4283" spans="2:14" ht="32.1" customHeight="1" x14ac:dyDescent="0.25">
      <c r="B4283" s="44" t="str">
        <f>_xlfn.CONCAT( VLOOKUP(tbGemLevels[[#This Row],[Name]],tbGems[],MATCH("Prefix",tbGems[#Headers],0),FALSE),".",tbGemLevels[[#This Row],[Level]]," ",tbGemLevels[[#This Row],[Name]])</f>
        <v>6.14.74.15 Blazing Salvo</v>
      </c>
      <c r="C4283" s="2" t="s">
        <v>874</v>
      </c>
      <c r="D4283" s="3">
        <v>15</v>
      </c>
      <c r="E4283" s="3">
        <v>59</v>
      </c>
      <c r="F4283" s="3">
        <v>0</v>
      </c>
      <c r="G4283" s="3">
        <v>0</v>
      </c>
      <c r="H4283" s="3">
        <v>132</v>
      </c>
      <c r="J4283" s="42"/>
      <c r="K4283" s="42"/>
      <c r="L4283" s="3"/>
      <c r="M4283" s="3"/>
      <c r="N4283" s="3"/>
    </row>
    <row r="4284" spans="2:14" ht="32.1" customHeight="1" x14ac:dyDescent="0.25">
      <c r="B4284" s="44" t="str">
        <f>_xlfn.CONCAT( VLOOKUP(tbGemLevels[[#This Row],[Name]],tbGems[],MATCH("Prefix",tbGems[#Headers],0),FALSE),".",tbGemLevels[[#This Row],[Level]]," ",tbGemLevels[[#This Row],[Name]])</f>
        <v>6.14.74.16 Blazing Salvo</v>
      </c>
      <c r="C4284" s="2" t="s">
        <v>874</v>
      </c>
      <c r="D4284" s="3">
        <v>16</v>
      </c>
      <c r="E4284" s="3">
        <v>62</v>
      </c>
      <c r="F4284" s="3">
        <v>0</v>
      </c>
      <c r="G4284" s="3">
        <v>0</v>
      </c>
      <c r="H4284" s="3">
        <v>138</v>
      </c>
      <c r="J4284" s="42"/>
      <c r="K4284" s="42"/>
      <c r="L4284" s="3"/>
      <c r="M4284" s="3"/>
      <c r="N4284" s="3"/>
    </row>
    <row r="4285" spans="2:14" ht="32.1" customHeight="1" x14ac:dyDescent="0.25">
      <c r="B4285" s="44" t="str">
        <f>_xlfn.CONCAT( VLOOKUP(tbGemLevels[[#This Row],[Name]],tbGems[],MATCH("Prefix",tbGems[#Headers],0),FALSE),".",tbGemLevels[[#This Row],[Level]]," ",tbGemLevels[[#This Row],[Name]])</f>
        <v>6.14.74.17 Blazing Salvo</v>
      </c>
      <c r="C4285" s="2" t="s">
        <v>874</v>
      </c>
      <c r="D4285" s="3">
        <v>17</v>
      </c>
      <c r="E4285" s="3">
        <v>64</v>
      </c>
      <c r="F4285" s="3">
        <v>0</v>
      </c>
      <c r="G4285" s="3">
        <v>0</v>
      </c>
      <c r="H4285" s="3">
        <v>142</v>
      </c>
      <c r="J4285" s="42"/>
      <c r="K4285" s="42"/>
      <c r="L4285" s="3"/>
      <c r="M4285" s="3"/>
      <c r="N4285" s="3"/>
    </row>
    <row r="4286" spans="2:14" ht="32.1" customHeight="1" x14ac:dyDescent="0.25">
      <c r="B4286" s="44" t="str">
        <f>_xlfn.CONCAT( VLOOKUP(tbGemLevels[[#This Row],[Name]],tbGems[],MATCH("Prefix",tbGems[#Headers],0),FALSE),".",tbGemLevels[[#This Row],[Level]]," ",tbGemLevels[[#This Row],[Name]])</f>
        <v>6.14.74.18 Blazing Salvo</v>
      </c>
      <c r="C4286" s="2" t="s">
        <v>874</v>
      </c>
      <c r="D4286" s="3">
        <v>18</v>
      </c>
      <c r="E4286" s="3">
        <v>66</v>
      </c>
      <c r="F4286" s="3">
        <v>0</v>
      </c>
      <c r="G4286" s="3">
        <v>0</v>
      </c>
      <c r="H4286" s="3">
        <v>146</v>
      </c>
      <c r="J4286" s="42"/>
      <c r="K4286" s="42"/>
      <c r="L4286" s="3"/>
      <c r="M4286" s="3"/>
      <c r="N4286" s="3"/>
    </row>
    <row r="4287" spans="2:14" ht="32.1" customHeight="1" x14ac:dyDescent="0.25">
      <c r="B4287" s="44" t="str">
        <f>_xlfn.CONCAT( VLOOKUP(tbGemLevels[[#This Row],[Name]],tbGems[],MATCH("Prefix",tbGems[#Headers],0),FALSE),".",tbGemLevels[[#This Row],[Level]]," ",tbGemLevels[[#This Row],[Name]])</f>
        <v>6.14.74.19 Blazing Salvo</v>
      </c>
      <c r="C4287" s="2" t="s">
        <v>874</v>
      </c>
      <c r="D4287" s="3">
        <v>19</v>
      </c>
      <c r="E4287" s="3">
        <v>68</v>
      </c>
      <c r="F4287" s="3">
        <v>0</v>
      </c>
      <c r="G4287" s="3">
        <v>0</v>
      </c>
      <c r="H4287" s="3">
        <v>151</v>
      </c>
      <c r="J4287" s="42"/>
      <c r="K4287" s="42"/>
      <c r="L4287" s="3"/>
      <c r="M4287" s="3"/>
      <c r="N4287" s="3"/>
    </row>
    <row r="4288" spans="2:14" ht="32.1" customHeight="1" x14ac:dyDescent="0.25">
      <c r="B4288" s="44" t="str">
        <f>_xlfn.CONCAT( VLOOKUP(tbGemLevels[[#This Row],[Name]],tbGems[],MATCH("Prefix",tbGems[#Headers],0),FALSE),".",tbGemLevels[[#This Row],[Level]]," ",tbGemLevels[[#This Row],[Name]])</f>
        <v>6.14.74.20 Blazing Salvo</v>
      </c>
      <c r="C4288" s="2" t="s">
        <v>874</v>
      </c>
      <c r="D4288" s="3">
        <v>20</v>
      </c>
      <c r="E4288" s="3">
        <v>70</v>
      </c>
      <c r="F4288" s="3">
        <v>0</v>
      </c>
      <c r="G4288" s="3">
        <v>0</v>
      </c>
      <c r="H4288" s="3">
        <v>155</v>
      </c>
      <c r="J4288" s="42"/>
      <c r="K4288" s="42"/>
      <c r="L4288" s="3"/>
      <c r="M4288" s="3"/>
      <c r="N4288" s="3"/>
    </row>
    <row r="4289" spans="2:14" ht="32.1" customHeight="1" x14ac:dyDescent="0.25">
      <c r="B4289" s="44" t="str">
        <f>_xlfn.CONCAT( VLOOKUP(tbGemLevels[[#This Row],[Name]],tbGems[],MATCH("Prefix",tbGems[#Headers],0),FALSE),".",tbGemLevels[[#This Row],[Level]]," ",tbGemLevels[[#This Row],[Name]])</f>
        <v>6.14.74.21 Blazing Salvo</v>
      </c>
      <c r="C4289" s="2" t="s">
        <v>874</v>
      </c>
      <c r="D4289" s="3">
        <v>21</v>
      </c>
      <c r="E4289" s="3">
        <v>72</v>
      </c>
      <c r="F4289" s="3">
        <v>0</v>
      </c>
      <c r="G4289" s="3">
        <v>0</v>
      </c>
      <c r="H4289" s="3">
        <v>159</v>
      </c>
      <c r="J4289" s="4"/>
      <c r="K4289" s="3"/>
      <c r="L4289" s="3"/>
      <c r="M4289" s="3"/>
      <c r="N4289" s="3"/>
    </row>
    <row r="4290" spans="2:14" ht="32.1" customHeight="1" x14ac:dyDescent="0.25">
      <c r="B4290" s="44" t="str">
        <f>_xlfn.CONCAT( VLOOKUP(tbGemLevels[[#This Row],[Name]],tbGems[],MATCH("Prefix",tbGems[#Headers],0),FALSE),".",tbGemLevels[[#This Row],[Level]]," ",tbGemLevels[[#This Row],[Name]])</f>
        <v>6.14.74.22 Blazing Salvo</v>
      </c>
      <c r="C4290" s="2" t="s">
        <v>874</v>
      </c>
      <c r="D4290" s="3">
        <v>22</v>
      </c>
      <c r="E4290" s="3">
        <v>74</v>
      </c>
      <c r="F4290" s="3">
        <v>0</v>
      </c>
      <c r="G4290" s="3">
        <v>0</v>
      </c>
      <c r="H4290" s="3" t="s">
        <v>269</v>
      </c>
      <c r="J4290" s="4"/>
      <c r="K4290" s="3"/>
      <c r="L4290" s="3"/>
      <c r="M4290" s="3"/>
      <c r="N4290" s="3"/>
    </row>
    <row r="4291" spans="2:14" ht="32.1" customHeight="1" x14ac:dyDescent="0.25">
      <c r="B4291" s="44" t="str">
        <f>_xlfn.CONCAT( VLOOKUP(tbGemLevels[[#This Row],[Name]],tbGems[],MATCH("Prefix",tbGems[#Headers],0),FALSE),".",tbGemLevels[[#This Row],[Level]]," ",tbGemLevels[[#This Row],[Name]])</f>
        <v>6.14.74.23 Blazing Salvo</v>
      </c>
      <c r="C4291" s="2" t="s">
        <v>874</v>
      </c>
      <c r="D4291" s="3">
        <v>23</v>
      </c>
      <c r="E4291" s="3">
        <v>76</v>
      </c>
      <c r="F4291" s="3">
        <v>0</v>
      </c>
      <c r="G4291" s="3">
        <v>0</v>
      </c>
      <c r="H4291" s="3" t="s">
        <v>269</v>
      </c>
      <c r="J4291" s="4"/>
      <c r="K4291" s="3"/>
      <c r="L4291" s="3"/>
      <c r="M4291" s="3"/>
      <c r="N4291" s="3"/>
    </row>
    <row r="4292" spans="2:14" ht="32.1" customHeight="1" x14ac:dyDescent="0.25">
      <c r="B4292" s="44" t="str">
        <f>_xlfn.CONCAT( VLOOKUP(tbGemLevels[[#This Row],[Name]],tbGems[],MATCH("Prefix",tbGems[#Headers],0),FALSE),".",tbGemLevels[[#This Row],[Level]]," ",tbGemLevels[[#This Row],[Name]])</f>
        <v>6.14.74.24 Blazing Salvo</v>
      </c>
      <c r="C4292" s="2" t="s">
        <v>874</v>
      </c>
      <c r="D4292" s="3">
        <v>24</v>
      </c>
      <c r="E4292" s="3">
        <v>78</v>
      </c>
      <c r="F4292" s="3">
        <v>0</v>
      </c>
      <c r="G4292" s="3">
        <v>0</v>
      </c>
      <c r="H4292" s="3" t="s">
        <v>269</v>
      </c>
      <c r="J4292" s="4"/>
      <c r="K4292" s="3"/>
      <c r="L4292" s="3"/>
      <c r="M4292" s="3"/>
      <c r="N4292" s="3"/>
    </row>
    <row r="4293" spans="2:14" ht="32.1" customHeight="1" x14ac:dyDescent="0.25">
      <c r="B4293" s="44" t="str">
        <f>_xlfn.CONCAT( VLOOKUP(tbGemLevels[[#This Row],[Name]],tbGems[],MATCH("Prefix",tbGems[#Headers],0),FALSE),".",tbGemLevels[[#This Row],[Level]]," ",tbGemLevels[[#This Row],[Name]])</f>
        <v>6.14.74.25 Blazing Salvo</v>
      </c>
      <c r="C4293" s="2" t="s">
        <v>874</v>
      </c>
      <c r="D4293" s="3">
        <v>25</v>
      </c>
      <c r="E4293" s="3">
        <v>80</v>
      </c>
      <c r="F4293" s="3">
        <v>0</v>
      </c>
      <c r="G4293" s="3">
        <v>0</v>
      </c>
      <c r="H4293" s="3" t="s">
        <v>269</v>
      </c>
      <c r="J4293" s="4"/>
      <c r="K4293" s="3"/>
      <c r="L4293" s="3"/>
      <c r="M4293" s="3"/>
      <c r="N4293" s="3"/>
    </row>
    <row r="4294" spans="2:14" ht="32.1" customHeight="1" x14ac:dyDescent="0.25">
      <c r="B4294" s="44" t="str">
        <f>_xlfn.CONCAT( VLOOKUP(tbGemLevels[[#This Row],[Name]],tbGems[],MATCH("Prefix",tbGems[#Headers],0),FALSE),".",tbGemLevels[[#This Row],[Level]]," ",tbGemLevels[[#This Row],[Name]])</f>
        <v>6.14.74.26 Blazing Salvo</v>
      </c>
      <c r="C4294" s="2" t="s">
        <v>874</v>
      </c>
      <c r="D4294" s="3">
        <v>26</v>
      </c>
      <c r="E4294" s="3">
        <v>82</v>
      </c>
      <c r="F4294" s="3">
        <v>0</v>
      </c>
      <c r="G4294" s="3">
        <v>0</v>
      </c>
      <c r="H4294" s="3" t="s">
        <v>269</v>
      </c>
      <c r="J4294" s="4"/>
      <c r="K4294" s="3"/>
      <c r="L4294" s="3"/>
      <c r="M4294" s="3"/>
      <c r="N4294" s="3"/>
    </row>
    <row r="4295" spans="2:14" ht="32.1" customHeight="1" x14ac:dyDescent="0.25">
      <c r="B4295" s="44" t="str">
        <f>_xlfn.CONCAT( VLOOKUP(tbGemLevels[[#This Row],[Name]],tbGems[],MATCH("Prefix",tbGems[#Headers],0),FALSE),".",tbGemLevels[[#This Row],[Level]]," ",tbGemLevels[[#This Row],[Name]])</f>
        <v>6.14.74.27 Blazing Salvo</v>
      </c>
      <c r="C4295" s="2" t="s">
        <v>874</v>
      </c>
      <c r="D4295" s="3">
        <v>27</v>
      </c>
      <c r="E4295" s="3">
        <v>84</v>
      </c>
      <c r="F4295" s="3">
        <v>0</v>
      </c>
      <c r="G4295" s="3">
        <v>0</v>
      </c>
      <c r="H4295" s="3" t="s">
        <v>269</v>
      </c>
      <c r="J4295" s="4"/>
      <c r="K4295" s="3"/>
      <c r="L4295" s="3"/>
      <c r="M4295" s="3"/>
      <c r="N4295" s="3"/>
    </row>
    <row r="4296" spans="2:14" ht="32.1" customHeight="1" x14ac:dyDescent="0.25">
      <c r="B4296" s="44" t="str">
        <f>_xlfn.CONCAT( VLOOKUP(tbGemLevels[[#This Row],[Name]],tbGems[],MATCH("Prefix",tbGems[#Headers],0),FALSE),".",tbGemLevels[[#This Row],[Level]]," ",tbGemLevels[[#This Row],[Name]])</f>
        <v>6.14.74.28 Blazing Salvo</v>
      </c>
      <c r="C4296" s="2" t="s">
        <v>874</v>
      </c>
      <c r="D4296" s="3">
        <v>28</v>
      </c>
      <c r="E4296" s="3">
        <v>86</v>
      </c>
      <c r="F4296" s="3">
        <v>0</v>
      </c>
      <c r="G4296" s="3">
        <v>0</v>
      </c>
      <c r="H4296" s="3" t="s">
        <v>269</v>
      </c>
      <c r="J4296" s="4"/>
      <c r="K4296" s="3"/>
      <c r="L4296" s="3"/>
      <c r="M4296" s="3"/>
      <c r="N4296" s="3"/>
    </row>
    <row r="4297" spans="2:14" ht="32.1" customHeight="1" x14ac:dyDescent="0.25">
      <c r="B4297" s="44" t="str">
        <f>_xlfn.CONCAT( VLOOKUP(tbGemLevels[[#This Row],[Name]],tbGems[],MATCH("Prefix",tbGems[#Headers],0),FALSE),".",tbGemLevels[[#This Row],[Level]]," ",tbGemLevels[[#This Row],[Name]])</f>
        <v>6.14.74.29 Blazing Salvo</v>
      </c>
      <c r="C4297" s="2" t="s">
        <v>874</v>
      </c>
      <c r="D4297" s="3">
        <v>29</v>
      </c>
      <c r="E4297" s="3">
        <v>88</v>
      </c>
      <c r="F4297" s="3">
        <v>0</v>
      </c>
      <c r="G4297" s="3">
        <v>0</v>
      </c>
      <c r="H4297" s="3" t="s">
        <v>269</v>
      </c>
      <c r="J4297" s="4"/>
      <c r="K4297" s="3"/>
      <c r="L4297" s="3"/>
      <c r="M4297" s="3"/>
      <c r="N4297" s="3"/>
    </row>
    <row r="4298" spans="2:14" ht="32.1" customHeight="1" x14ac:dyDescent="0.25">
      <c r="B4298" s="44" t="str">
        <f>_xlfn.CONCAT( VLOOKUP(tbGemLevels[[#This Row],[Name]],tbGems[],MATCH("Prefix",tbGems[#Headers],0),FALSE),".",tbGemLevels[[#This Row],[Level]]," ",tbGemLevels[[#This Row],[Name]])</f>
        <v>6.14.74.30 Blazing Salvo</v>
      </c>
      <c r="C4298" s="2" t="s">
        <v>874</v>
      </c>
      <c r="D4298" s="3">
        <v>30</v>
      </c>
      <c r="E4298" s="3">
        <v>90</v>
      </c>
      <c r="F4298" s="3">
        <v>0</v>
      </c>
      <c r="G4298" s="3">
        <v>0</v>
      </c>
      <c r="H4298" s="3" t="s">
        <v>269</v>
      </c>
      <c r="J4298" s="4"/>
      <c r="K4298" s="3"/>
      <c r="L4298" s="3"/>
      <c r="M4298" s="3"/>
      <c r="N4298" s="3"/>
    </row>
    <row r="4299" spans="2:14" ht="32.1" customHeight="1" x14ac:dyDescent="0.25">
      <c r="B4299" s="44" t="str">
        <f>_xlfn.CONCAT( VLOOKUP(tbGemLevels[[#This Row],[Name]],tbGems[],MATCH("Prefix",tbGems[#Headers],0),FALSE),".",tbGemLevels[[#This Row],[Level]]," ",tbGemLevels[[#This Row],[Name]])</f>
        <v>6.14.74.31 Blazing Salvo</v>
      </c>
      <c r="C4299" s="2" t="s">
        <v>874</v>
      </c>
      <c r="D4299" s="3">
        <v>31</v>
      </c>
      <c r="E4299" s="3">
        <v>91</v>
      </c>
      <c r="F4299" s="3">
        <v>0</v>
      </c>
      <c r="G4299" s="3">
        <v>0</v>
      </c>
      <c r="H4299" s="3" t="s">
        <v>269</v>
      </c>
      <c r="J4299" s="4"/>
      <c r="K4299" s="3"/>
      <c r="L4299" s="3"/>
      <c r="M4299" s="3"/>
      <c r="N4299" s="3"/>
    </row>
    <row r="4300" spans="2:14" ht="32.1" customHeight="1" x14ac:dyDescent="0.25">
      <c r="B4300" s="44" t="str">
        <f>_xlfn.CONCAT( VLOOKUP(tbGemLevels[[#This Row],[Name]],tbGems[],MATCH("Prefix",tbGems[#Headers],0),FALSE),".",tbGemLevels[[#This Row],[Level]]," ",tbGemLevels[[#This Row],[Name]])</f>
        <v>6.14.74.32 Blazing Salvo</v>
      </c>
      <c r="C4300" s="2" t="s">
        <v>874</v>
      </c>
      <c r="D4300" s="3">
        <v>32</v>
      </c>
      <c r="E4300" s="3">
        <v>92</v>
      </c>
      <c r="F4300" s="3">
        <v>0</v>
      </c>
      <c r="G4300" s="3">
        <v>0</v>
      </c>
      <c r="H4300" s="3" t="s">
        <v>269</v>
      </c>
      <c r="J4300" s="4"/>
      <c r="K4300" s="3"/>
      <c r="L4300" s="3"/>
      <c r="M4300" s="3"/>
      <c r="N4300" s="3"/>
    </row>
    <row r="4301" spans="2:14" ht="32.1" customHeight="1" x14ac:dyDescent="0.25">
      <c r="B4301" s="44" t="str">
        <f>_xlfn.CONCAT( VLOOKUP(tbGemLevels[[#This Row],[Name]],tbGems[],MATCH("Prefix",tbGems[#Headers],0),FALSE),".",tbGemLevels[[#This Row],[Level]]," ",tbGemLevels[[#This Row],[Name]])</f>
        <v>6.14.74.33 Blazing Salvo</v>
      </c>
      <c r="C4301" s="2" t="s">
        <v>874</v>
      </c>
      <c r="D4301" s="3">
        <v>33</v>
      </c>
      <c r="E4301" s="3">
        <v>93</v>
      </c>
      <c r="F4301" s="3">
        <v>0</v>
      </c>
      <c r="G4301" s="3">
        <v>0</v>
      </c>
      <c r="H4301" s="3" t="s">
        <v>269</v>
      </c>
      <c r="J4301" s="4"/>
      <c r="K4301" s="3"/>
      <c r="L4301" s="3"/>
      <c r="M4301" s="3"/>
      <c r="N4301" s="3"/>
    </row>
    <row r="4302" spans="2:14" ht="32.1" customHeight="1" x14ac:dyDescent="0.25">
      <c r="B4302" s="44" t="str">
        <f>_xlfn.CONCAT( VLOOKUP(tbGemLevels[[#This Row],[Name]],tbGems[],MATCH("Prefix",tbGems[#Headers],0),FALSE),".",tbGemLevels[[#This Row],[Level]]," ",tbGemLevels[[#This Row],[Name]])</f>
        <v>6.14.74.34 Blazing Salvo</v>
      </c>
      <c r="C4302" s="2" t="s">
        <v>874</v>
      </c>
      <c r="D4302" s="3">
        <v>34</v>
      </c>
      <c r="E4302" s="3">
        <v>94</v>
      </c>
      <c r="F4302" s="3">
        <v>0</v>
      </c>
      <c r="G4302" s="3">
        <v>0</v>
      </c>
      <c r="H4302" s="3" t="s">
        <v>269</v>
      </c>
      <c r="J4302" s="4"/>
      <c r="K4302" s="3"/>
      <c r="L4302" s="3"/>
      <c r="M4302" s="3"/>
      <c r="N4302" s="3"/>
    </row>
    <row r="4303" spans="2:14" ht="32.1" customHeight="1" x14ac:dyDescent="0.25">
      <c r="B4303" s="44" t="str">
        <f>_xlfn.CONCAT( VLOOKUP(tbGemLevels[[#This Row],[Name]],tbGems[],MATCH("Prefix",tbGems[#Headers],0),FALSE),".",tbGemLevels[[#This Row],[Level]]," ",tbGemLevels[[#This Row],[Name]])</f>
        <v>6.14.74.35 Blazing Salvo</v>
      </c>
      <c r="C4303" s="2" t="s">
        <v>874</v>
      </c>
      <c r="D4303" s="3">
        <v>35</v>
      </c>
      <c r="E4303" s="3">
        <v>95</v>
      </c>
      <c r="F4303" s="3">
        <v>0</v>
      </c>
      <c r="G4303" s="3">
        <v>0</v>
      </c>
      <c r="H4303" s="3" t="s">
        <v>269</v>
      </c>
      <c r="J4303" s="4"/>
      <c r="K4303" s="3"/>
      <c r="L4303" s="3"/>
      <c r="M4303" s="3"/>
      <c r="N4303" s="3"/>
    </row>
    <row r="4304" spans="2:14" ht="32.1" customHeight="1" x14ac:dyDescent="0.25">
      <c r="B4304" s="44" t="str">
        <f>_xlfn.CONCAT( VLOOKUP(tbGemLevels[[#This Row],[Name]],tbGems[],MATCH("Prefix",tbGems[#Headers],0),FALSE),".",tbGemLevels[[#This Row],[Level]]," ",tbGemLevels[[#This Row],[Name]])</f>
        <v>6.14.74.36 Blazing Salvo</v>
      </c>
      <c r="C4304" s="2" t="s">
        <v>874</v>
      </c>
      <c r="D4304" s="3">
        <v>36</v>
      </c>
      <c r="E4304" s="3">
        <v>96</v>
      </c>
      <c r="F4304" s="3">
        <v>0</v>
      </c>
      <c r="G4304" s="3">
        <v>0</v>
      </c>
      <c r="H4304" s="3" t="s">
        <v>269</v>
      </c>
      <c r="J4304" s="4"/>
      <c r="K4304" s="3"/>
      <c r="L4304" s="3"/>
      <c r="M4304" s="3"/>
      <c r="N4304" s="3"/>
    </row>
    <row r="4305" spans="2:14" ht="32.1" customHeight="1" x14ac:dyDescent="0.25">
      <c r="B4305" s="44" t="str">
        <f>_xlfn.CONCAT( VLOOKUP(tbGemLevels[[#This Row],[Name]],tbGems[],MATCH("Prefix",tbGems[#Headers],0),FALSE),".",tbGemLevels[[#This Row],[Level]]," ",tbGemLevels[[#This Row],[Name]])</f>
        <v>6.14.74.37 Blazing Salvo</v>
      </c>
      <c r="C4305" s="2" t="s">
        <v>874</v>
      </c>
      <c r="D4305" s="3">
        <v>37</v>
      </c>
      <c r="E4305" s="3">
        <v>97</v>
      </c>
      <c r="F4305" s="3">
        <v>0</v>
      </c>
      <c r="G4305" s="3">
        <v>0</v>
      </c>
      <c r="H4305" s="3" t="s">
        <v>269</v>
      </c>
      <c r="J4305" s="4"/>
      <c r="K4305" s="3"/>
      <c r="L4305" s="3"/>
      <c r="M4305" s="3"/>
      <c r="N4305" s="3"/>
    </row>
    <row r="4306" spans="2:14" ht="32.1" customHeight="1" x14ac:dyDescent="0.25">
      <c r="B4306" s="44" t="str">
        <f>_xlfn.CONCAT( VLOOKUP(tbGemLevels[[#This Row],[Name]],tbGems[],MATCH("Prefix",tbGems[#Headers],0),FALSE),".",tbGemLevels[[#This Row],[Level]]," ",tbGemLevels[[#This Row],[Name]])</f>
        <v>6.14.74.38 Blazing Salvo</v>
      </c>
      <c r="C4306" s="2" t="s">
        <v>874</v>
      </c>
      <c r="D4306" s="3">
        <v>38</v>
      </c>
      <c r="E4306" s="3">
        <v>98</v>
      </c>
      <c r="F4306" s="3">
        <v>0</v>
      </c>
      <c r="G4306" s="3">
        <v>0</v>
      </c>
      <c r="H4306" s="3" t="s">
        <v>269</v>
      </c>
      <c r="J4306" s="4"/>
      <c r="K4306" s="3"/>
      <c r="L4306" s="3"/>
      <c r="M4306" s="3"/>
      <c r="N4306" s="3"/>
    </row>
    <row r="4307" spans="2:14" ht="32.1" customHeight="1" x14ac:dyDescent="0.25">
      <c r="B4307" s="44" t="str">
        <f>_xlfn.CONCAT( VLOOKUP(tbGemLevels[[#This Row],[Name]],tbGems[],MATCH("Prefix",tbGems[#Headers],0),FALSE),".",tbGemLevels[[#This Row],[Level]]," ",tbGemLevels[[#This Row],[Name]])</f>
        <v>6.14.74.39 Blazing Salvo</v>
      </c>
      <c r="C4307" s="2" t="s">
        <v>874</v>
      </c>
      <c r="D4307" s="3">
        <v>39</v>
      </c>
      <c r="E4307" s="3">
        <v>99</v>
      </c>
      <c r="F4307" s="3">
        <v>0</v>
      </c>
      <c r="G4307" s="3">
        <v>0</v>
      </c>
      <c r="H4307" s="3" t="s">
        <v>269</v>
      </c>
      <c r="J4307" s="4"/>
      <c r="K4307" s="3"/>
      <c r="L4307" s="3"/>
      <c r="M4307" s="3"/>
      <c r="N4307" s="3"/>
    </row>
    <row r="4308" spans="2:14" ht="32.1" customHeight="1" x14ac:dyDescent="0.25">
      <c r="B4308" s="44" t="str">
        <f>_xlfn.CONCAT( VLOOKUP(tbGemLevels[[#This Row],[Name]],tbGems[],MATCH("Prefix",tbGems[#Headers],0),FALSE),".",tbGemLevels[[#This Row],[Level]]," ",tbGemLevels[[#This Row],[Name]])</f>
        <v>6.14.74.40 Blazing Salvo</v>
      </c>
      <c r="C4308" s="2" t="s">
        <v>874</v>
      </c>
      <c r="D4308" s="3">
        <v>40</v>
      </c>
      <c r="E4308" s="3">
        <v>100</v>
      </c>
      <c r="F4308" s="3">
        <v>0</v>
      </c>
      <c r="G4308" s="3">
        <v>0</v>
      </c>
      <c r="H4308" s="3" t="s">
        <v>269</v>
      </c>
      <c r="J4308" s="4"/>
      <c r="K4308" s="3"/>
      <c r="L4308" s="3"/>
      <c r="M4308" s="3"/>
      <c r="N4308" s="3"/>
    </row>
    <row r="4309" spans="2:14" ht="32.1" customHeight="1" x14ac:dyDescent="0.25">
      <c r="B4309" s="44" t="str">
        <f>_xlfn.CONCAT( VLOOKUP(tbGemLevels[[#This Row],[Name]],tbGems[],MATCH("Prefix",tbGems[#Headers],0),FALSE),".",tbGemLevels[[#This Row],[Level]]," ",tbGemLevels[[#This Row],[Name]])</f>
        <v>6.14.15.1 Arcane Cloak</v>
      </c>
      <c r="C4309" s="2" t="s">
        <v>868</v>
      </c>
      <c r="D4309" s="3">
        <v>1</v>
      </c>
      <c r="E4309" s="3">
        <v>16</v>
      </c>
      <c r="F4309" s="3">
        <v>0</v>
      </c>
      <c r="G4309" s="3">
        <v>0</v>
      </c>
      <c r="H4309" s="3">
        <v>41</v>
      </c>
      <c r="J4309" s="4"/>
      <c r="K4309" s="3"/>
      <c r="L4309" s="3"/>
      <c r="M4309" s="3"/>
      <c r="N4309" s="3"/>
    </row>
    <row r="4310" spans="2:14" ht="32.1" customHeight="1" x14ac:dyDescent="0.25">
      <c r="B4310" s="44" t="str">
        <f>_xlfn.CONCAT( VLOOKUP(tbGemLevels[[#This Row],[Name]],tbGems[],MATCH("Prefix",tbGems[#Headers],0),FALSE),".",tbGemLevels[[#This Row],[Level]]," ",tbGemLevels[[#This Row],[Name]])</f>
        <v>6.14.15.2 Arcane Cloak</v>
      </c>
      <c r="C4310" s="2" t="s">
        <v>868</v>
      </c>
      <c r="D4310" s="3">
        <v>2</v>
      </c>
      <c r="E4310" s="3">
        <v>20</v>
      </c>
      <c r="F4310" s="3">
        <v>0</v>
      </c>
      <c r="G4310" s="3">
        <v>0</v>
      </c>
      <c r="H4310" s="3">
        <v>50</v>
      </c>
      <c r="I4310" s="42"/>
      <c r="J4310" s="42"/>
      <c r="K4310" s="3"/>
      <c r="L4310" s="3"/>
      <c r="M4310" s="3"/>
      <c r="N4310" s="3"/>
    </row>
    <row r="4311" spans="2:14" ht="32.1" customHeight="1" x14ac:dyDescent="0.25">
      <c r="B4311" s="44" t="str">
        <f>_xlfn.CONCAT( VLOOKUP(tbGemLevels[[#This Row],[Name]],tbGems[],MATCH("Prefix",tbGems[#Headers],0),FALSE),".",tbGemLevels[[#This Row],[Level]]," ",tbGemLevels[[#This Row],[Name]])</f>
        <v>6.14.15.3 Arcane Cloak</v>
      </c>
      <c r="C4311" s="2" t="s">
        <v>868</v>
      </c>
      <c r="D4311" s="3">
        <v>3</v>
      </c>
      <c r="E4311" s="3">
        <v>24</v>
      </c>
      <c r="F4311" s="3">
        <v>0</v>
      </c>
      <c r="G4311" s="3">
        <v>0</v>
      </c>
      <c r="H4311" s="3">
        <v>58</v>
      </c>
      <c r="I4311" s="42"/>
      <c r="J4311" s="42"/>
      <c r="K4311" s="3"/>
      <c r="L4311" s="3"/>
      <c r="M4311" s="3"/>
      <c r="N4311" s="3"/>
    </row>
    <row r="4312" spans="2:14" ht="32.1" customHeight="1" x14ac:dyDescent="0.25">
      <c r="B4312" s="44" t="str">
        <f>_xlfn.CONCAT( VLOOKUP(tbGemLevels[[#This Row],[Name]],tbGems[],MATCH("Prefix",tbGems[#Headers],0),FALSE),".",tbGemLevels[[#This Row],[Level]]," ",tbGemLevels[[#This Row],[Name]])</f>
        <v>6.14.15.4 Arcane Cloak</v>
      </c>
      <c r="C4312" s="2" t="s">
        <v>868</v>
      </c>
      <c r="D4312" s="3">
        <v>4</v>
      </c>
      <c r="E4312" s="3">
        <v>28</v>
      </c>
      <c r="F4312" s="3">
        <v>0</v>
      </c>
      <c r="G4312" s="3">
        <v>0</v>
      </c>
      <c r="H4312" s="3">
        <v>67</v>
      </c>
      <c r="I4312" s="42"/>
      <c r="J4312" s="42"/>
      <c r="K4312" s="3"/>
      <c r="L4312" s="3"/>
      <c r="M4312" s="3"/>
      <c r="N4312" s="3"/>
    </row>
    <row r="4313" spans="2:14" ht="32.1" customHeight="1" x14ac:dyDescent="0.25">
      <c r="B4313" s="44" t="str">
        <f>_xlfn.CONCAT( VLOOKUP(tbGemLevels[[#This Row],[Name]],tbGems[],MATCH("Prefix",tbGems[#Headers],0),FALSE),".",tbGemLevels[[#This Row],[Level]]," ",tbGemLevels[[#This Row],[Name]])</f>
        <v>6.14.15.5 Arcane Cloak</v>
      </c>
      <c r="C4313" s="2" t="s">
        <v>868</v>
      </c>
      <c r="D4313" s="3">
        <v>5</v>
      </c>
      <c r="E4313" s="3">
        <v>31</v>
      </c>
      <c r="F4313" s="3">
        <v>0</v>
      </c>
      <c r="G4313" s="3">
        <v>0</v>
      </c>
      <c r="H4313" s="3">
        <v>73</v>
      </c>
      <c r="I4313" s="42"/>
      <c r="J4313" s="42"/>
      <c r="K4313" s="3"/>
      <c r="L4313" s="3"/>
      <c r="M4313" s="3"/>
      <c r="N4313" s="3"/>
    </row>
    <row r="4314" spans="2:14" ht="32.1" customHeight="1" x14ac:dyDescent="0.25">
      <c r="B4314" s="44" t="str">
        <f>_xlfn.CONCAT( VLOOKUP(tbGemLevels[[#This Row],[Name]],tbGems[],MATCH("Prefix",tbGems[#Headers],0),FALSE),".",tbGemLevels[[#This Row],[Level]]," ",tbGemLevels[[#This Row],[Name]])</f>
        <v>6.14.15.6 Arcane Cloak</v>
      </c>
      <c r="C4314" s="2" t="s">
        <v>868</v>
      </c>
      <c r="D4314" s="3">
        <v>6</v>
      </c>
      <c r="E4314" s="3">
        <v>34</v>
      </c>
      <c r="F4314" s="3">
        <v>0</v>
      </c>
      <c r="G4314" s="3">
        <v>0</v>
      </c>
      <c r="H4314" s="3">
        <v>79</v>
      </c>
      <c r="I4314" s="42"/>
      <c r="J4314" s="42"/>
      <c r="K4314" s="3"/>
      <c r="L4314" s="3"/>
      <c r="M4314" s="3"/>
      <c r="N4314" s="3"/>
    </row>
    <row r="4315" spans="2:14" ht="32.1" customHeight="1" x14ac:dyDescent="0.25">
      <c r="B4315" s="44" t="str">
        <f>_xlfn.CONCAT( VLOOKUP(tbGemLevels[[#This Row],[Name]],tbGems[],MATCH("Prefix",tbGems[#Headers],0),FALSE),".",tbGemLevels[[#This Row],[Level]]," ",tbGemLevels[[#This Row],[Name]])</f>
        <v>6.14.15.7 Arcane Cloak</v>
      </c>
      <c r="C4315" s="2" t="s">
        <v>868</v>
      </c>
      <c r="D4315" s="3">
        <v>7</v>
      </c>
      <c r="E4315" s="3">
        <v>37</v>
      </c>
      <c r="F4315" s="3">
        <v>0</v>
      </c>
      <c r="G4315" s="3">
        <v>0</v>
      </c>
      <c r="H4315" s="3">
        <v>85</v>
      </c>
      <c r="I4315" s="42"/>
      <c r="J4315" s="42"/>
      <c r="K4315" s="3"/>
      <c r="L4315" s="3"/>
      <c r="M4315" s="3"/>
      <c r="N4315" s="3"/>
    </row>
    <row r="4316" spans="2:14" ht="32.1" customHeight="1" x14ac:dyDescent="0.25">
      <c r="B4316" s="44" t="str">
        <f>_xlfn.CONCAT( VLOOKUP(tbGemLevels[[#This Row],[Name]],tbGems[],MATCH("Prefix",tbGems[#Headers],0),FALSE),".",tbGemLevels[[#This Row],[Level]]," ",tbGemLevels[[#This Row],[Name]])</f>
        <v>6.14.15.8 Arcane Cloak</v>
      </c>
      <c r="C4316" s="2" t="s">
        <v>868</v>
      </c>
      <c r="D4316" s="3">
        <v>8</v>
      </c>
      <c r="E4316" s="3">
        <v>40</v>
      </c>
      <c r="F4316" s="3">
        <v>0</v>
      </c>
      <c r="G4316" s="3">
        <v>0</v>
      </c>
      <c r="H4316" s="3">
        <v>92</v>
      </c>
      <c r="I4316" s="42"/>
      <c r="J4316" s="42"/>
      <c r="K4316" s="3"/>
      <c r="L4316" s="3"/>
      <c r="M4316" s="3"/>
      <c r="N4316" s="3"/>
    </row>
    <row r="4317" spans="2:14" ht="32.1" customHeight="1" x14ac:dyDescent="0.25">
      <c r="B4317" s="44" t="str">
        <f>_xlfn.CONCAT( VLOOKUP(tbGemLevels[[#This Row],[Name]],tbGems[],MATCH("Prefix",tbGems[#Headers],0),FALSE),".",tbGemLevels[[#This Row],[Level]]," ",tbGemLevels[[#This Row],[Name]])</f>
        <v>6.14.15.9 Arcane Cloak</v>
      </c>
      <c r="C4317" s="2" t="s">
        <v>868</v>
      </c>
      <c r="D4317" s="3">
        <v>9</v>
      </c>
      <c r="E4317" s="3">
        <v>43</v>
      </c>
      <c r="F4317" s="3">
        <v>0</v>
      </c>
      <c r="G4317" s="3">
        <v>0</v>
      </c>
      <c r="H4317" s="3">
        <v>98</v>
      </c>
      <c r="I4317" s="42"/>
      <c r="J4317" s="42"/>
      <c r="K4317" s="3"/>
      <c r="L4317" s="3"/>
      <c r="M4317" s="3"/>
      <c r="N4317" s="3"/>
    </row>
    <row r="4318" spans="2:14" ht="32.1" customHeight="1" x14ac:dyDescent="0.25">
      <c r="B4318" s="44" t="str">
        <f>_xlfn.CONCAT( VLOOKUP(tbGemLevels[[#This Row],[Name]],tbGems[],MATCH("Prefix",tbGems[#Headers],0),FALSE),".",tbGemLevels[[#This Row],[Level]]," ",tbGemLevels[[#This Row],[Name]])</f>
        <v>6.14.15.10 Arcane Cloak</v>
      </c>
      <c r="C4318" s="2" t="s">
        <v>868</v>
      </c>
      <c r="D4318" s="3">
        <v>10</v>
      </c>
      <c r="E4318" s="3">
        <v>46</v>
      </c>
      <c r="F4318" s="3">
        <v>0</v>
      </c>
      <c r="G4318" s="3">
        <v>0</v>
      </c>
      <c r="H4318" s="3">
        <v>104</v>
      </c>
      <c r="I4318" s="42"/>
      <c r="J4318" s="42"/>
      <c r="K4318" s="3"/>
      <c r="L4318" s="3"/>
      <c r="M4318" s="3"/>
      <c r="N4318" s="3"/>
    </row>
    <row r="4319" spans="2:14" ht="32.1" customHeight="1" x14ac:dyDescent="0.25">
      <c r="B4319" s="44" t="str">
        <f>_xlfn.CONCAT( VLOOKUP(tbGemLevels[[#This Row],[Name]],tbGems[],MATCH("Prefix",tbGems[#Headers],0),FALSE),".",tbGemLevels[[#This Row],[Level]]," ",tbGemLevels[[#This Row],[Name]])</f>
        <v>6.14.15.11 Arcane Cloak</v>
      </c>
      <c r="C4319" s="2" t="s">
        <v>868</v>
      </c>
      <c r="D4319" s="3">
        <v>11</v>
      </c>
      <c r="E4319" s="3">
        <v>49</v>
      </c>
      <c r="F4319" s="3">
        <v>0</v>
      </c>
      <c r="G4319" s="3">
        <v>0</v>
      </c>
      <c r="H4319" s="3">
        <v>111</v>
      </c>
      <c r="I4319" s="42"/>
      <c r="J4319" s="42"/>
      <c r="K4319" s="3"/>
      <c r="L4319" s="3"/>
      <c r="M4319" s="3"/>
      <c r="N4319" s="3"/>
    </row>
    <row r="4320" spans="2:14" ht="32.1" customHeight="1" x14ac:dyDescent="0.25">
      <c r="B4320" s="44" t="str">
        <f>_xlfn.CONCAT( VLOOKUP(tbGemLevels[[#This Row],[Name]],tbGems[],MATCH("Prefix",tbGems[#Headers],0),FALSE),".",tbGemLevels[[#This Row],[Level]]," ",tbGemLevels[[#This Row],[Name]])</f>
        <v>6.14.15.12 Arcane Cloak</v>
      </c>
      <c r="C4320" s="2" t="s">
        <v>868</v>
      </c>
      <c r="D4320" s="3">
        <v>12</v>
      </c>
      <c r="E4320" s="3">
        <v>52</v>
      </c>
      <c r="F4320" s="3">
        <v>0</v>
      </c>
      <c r="G4320" s="3">
        <v>0</v>
      </c>
      <c r="H4320" s="3">
        <v>117</v>
      </c>
      <c r="I4320" s="42"/>
      <c r="J4320" s="42"/>
      <c r="K4320" s="3"/>
      <c r="L4320" s="3"/>
      <c r="M4320" s="3"/>
      <c r="N4320" s="3"/>
    </row>
    <row r="4321" spans="2:14" ht="32.1" customHeight="1" x14ac:dyDescent="0.25">
      <c r="B4321" s="44" t="str">
        <f>_xlfn.CONCAT( VLOOKUP(tbGemLevels[[#This Row],[Name]],tbGems[],MATCH("Prefix",tbGems[#Headers],0),FALSE),".",tbGemLevels[[#This Row],[Level]]," ",tbGemLevels[[#This Row],[Name]])</f>
        <v>6.14.15.13 Arcane Cloak</v>
      </c>
      <c r="C4321" s="2" t="s">
        <v>868</v>
      </c>
      <c r="D4321" s="3">
        <v>13</v>
      </c>
      <c r="E4321" s="3">
        <v>55</v>
      </c>
      <c r="F4321" s="3">
        <v>0</v>
      </c>
      <c r="G4321" s="3">
        <v>0</v>
      </c>
      <c r="H4321" s="3">
        <v>123</v>
      </c>
      <c r="I4321" s="42"/>
      <c r="J4321" s="42"/>
      <c r="K4321" s="3"/>
      <c r="L4321" s="3"/>
      <c r="M4321" s="3"/>
      <c r="N4321" s="3"/>
    </row>
    <row r="4322" spans="2:14" ht="32.1" customHeight="1" x14ac:dyDescent="0.25">
      <c r="B4322" s="44" t="str">
        <f>_xlfn.CONCAT( VLOOKUP(tbGemLevels[[#This Row],[Name]],tbGems[],MATCH("Prefix",tbGems[#Headers],0),FALSE),".",tbGemLevels[[#This Row],[Level]]," ",tbGemLevels[[#This Row],[Name]])</f>
        <v>6.14.15.14 Arcane Cloak</v>
      </c>
      <c r="C4322" s="2" t="s">
        <v>868</v>
      </c>
      <c r="D4322" s="3">
        <v>14</v>
      </c>
      <c r="E4322" s="3">
        <v>58</v>
      </c>
      <c r="F4322" s="3">
        <v>0</v>
      </c>
      <c r="G4322" s="3">
        <v>0</v>
      </c>
      <c r="H4322" s="3">
        <v>130</v>
      </c>
      <c r="I4322" s="42"/>
      <c r="J4322" s="42"/>
      <c r="K4322" s="3"/>
      <c r="L4322" s="3"/>
      <c r="M4322" s="3"/>
      <c r="N4322" s="3"/>
    </row>
    <row r="4323" spans="2:14" ht="32.1" customHeight="1" x14ac:dyDescent="0.25">
      <c r="B4323" s="44" t="str">
        <f>_xlfn.CONCAT( VLOOKUP(tbGemLevels[[#This Row],[Name]],tbGems[],MATCH("Prefix",tbGems[#Headers],0),FALSE),".",tbGemLevels[[#This Row],[Level]]," ",tbGemLevels[[#This Row],[Name]])</f>
        <v>6.14.15.15 Arcane Cloak</v>
      </c>
      <c r="C4323" s="2" t="s">
        <v>868</v>
      </c>
      <c r="D4323" s="3">
        <v>15</v>
      </c>
      <c r="E4323" s="3">
        <v>60</v>
      </c>
      <c r="F4323" s="3">
        <v>0</v>
      </c>
      <c r="G4323" s="3">
        <v>0</v>
      </c>
      <c r="H4323" s="3">
        <v>134</v>
      </c>
      <c r="I4323" s="42"/>
      <c r="J4323" s="42"/>
      <c r="K4323" s="3"/>
      <c r="L4323" s="3"/>
      <c r="M4323" s="3"/>
      <c r="N4323" s="3"/>
    </row>
    <row r="4324" spans="2:14" ht="32.1" customHeight="1" x14ac:dyDescent="0.25">
      <c r="B4324" s="44" t="str">
        <f>_xlfn.CONCAT( VLOOKUP(tbGemLevels[[#This Row],[Name]],tbGems[],MATCH("Prefix",tbGems[#Headers],0),FALSE),".",tbGemLevels[[#This Row],[Level]]," ",tbGemLevels[[#This Row],[Name]])</f>
        <v>6.14.15.16 Arcane Cloak</v>
      </c>
      <c r="C4324" s="2" t="s">
        <v>868</v>
      </c>
      <c r="D4324" s="3">
        <v>16</v>
      </c>
      <c r="E4324" s="3">
        <v>62</v>
      </c>
      <c r="F4324" s="3">
        <v>0</v>
      </c>
      <c r="G4324" s="3">
        <v>0</v>
      </c>
      <c r="H4324" s="3">
        <v>138</v>
      </c>
      <c r="I4324" s="42"/>
      <c r="J4324" s="42"/>
      <c r="K4324" s="3"/>
      <c r="L4324" s="3"/>
      <c r="M4324" s="3"/>
      <c r="N4324" s="3"/>
    </row>
    <row r="4325" spans="2:14" ht="32.1" customHeight="1" x14ac:dyDescent="0.25">
      <c r="B4325" s="44" t="str">
        <f>_xlfn.CONCAT( VLOOKUP(tbGemLevels[[#This Row],[Name]],tbGems[],MATCH("Prefix",tbGems[#Headers],0),FALSE),".",tbGemLevels[[#This Row],[Level]]," ",tbGemLevels[[#This Row],[Name]])</f>
        <v>6.14.15.17 Arcane Cloak</v>
      </c>
      <c r="C4325" s="2" t="s">
        <v>868</v>
      </c>
      <c r="D4325" s="3">
        <v>17</v>
      </c>
      <c r="E4325" s="3">
        <v>64</v>
      </c>
      <c r="F4325" s="3">
        <v>0</v>
      </c>
      <c r="G4325" s="3">
        <v>0</v>
      </c>
      <c r="H4325" s="3">
        <v>142</v>
      </c>
      <c r="I4325" s="42"/>
      <c r="J4325" s="42"/>
      <c r="K4325" s="3"/>
      <c r="L4325" s="3"/>
      <c r="M4325" s="3"/>
      <c r="N4325" s="3"/>
    </row>
    <row r="4326" spans="2:14" ht="32.1" customHeight="1" x14ac:dyDescent="0.25">
      <c r="B4326" s="44" t="str">
        <f>_xlfn.CONCAT( VLOOKUP(tbGemLevels[[#This Row],[Name]],tbGems[],MATCH("Prefix",tbGems[#Headers],0),FALSE),".",tbGemLevels[[#This Row],[Level]]," ",tbGemLevels[[#This Row],[Name]])</f>
        <v>6.14.15.18 Arcane Cloak</v>
      </c>
      <c r="C4326" s="2" t="s">
        <v>868</v>
      </c>
      <c r="D4326" s="3">
        <v>18</v>
      </c>
      <c r="E4326" s="3">
        <v>66</v>
      </c>
      <c r="F4326" s="3">
        <v>0</v>
      </c>
      <c r="G4326" s="3">
        <v>0</v>
      </c>
      <c r="H4326" s="3">
        <v>146</v>
      </c>
      <c r="I4326" s="42"/>
      <c r="J4326" s="42"/>
      <c r="K4326" s="3"/>
      <c r="L4326" s="3"/>
      <c r="M4326" s="3"/>
      <c r="N4326" s="3"/>
    </row>
    <row r="4327" spans="2:14" ht="32.1" customHeight="1" x14ac:dyDescent="0.25">
      <c r="B4327" s="44" t="str">
        <f>_xlfn.CONCAT( VLOOKUP(tbGemLevels[[#This Row],[Name]],tbGems[],MATCH("Prefix",tbGems[#Headers],0),FALSE),".",tbGemLevels[[#This Row],[Level]]," ",tbGemLevels[[#This Row],[Name]])</f>
        <v>6.14.15.19 Arcane Cloak</v>
      </c>
      <c r="C4327" s="2" t="s">
        <v>868</v>
      </c>
      <c r="D4327" s="3">
        <v>19</v>
      </c>
      <c r="E4327" s="3">
        <v>68</v>
      </c>
      <c r="F4327" s="3">
        <v>0</v>
      </c>
      <c r="G4327" s="3">
        <v>0</v>
      </c>
      <c r="H4327" s="3">
        <v>151</v>
      </c>
      <c r="I4327" s="42"/>
      <c r="J4327" s="42"/>
      <c r="K4327" s="3"/>
      <c r="L4327" s="3"/>
      <c r="M4327" s="3"/>
      <c r="N4327" s="3"/>
    </row>
    <row r="4328" spans="2:14" ht="32.1" customHeight="1" x14ac:dyDescent="0.25">
      <c r="B4328" s="44" t="str">
        <f>_xlfn.CONCAT( VLOOKUP(tbGemLevels[[#This Row],[Name]],tbGems[],MATCH("Prefix",tbGems[#Headers],0),FALSE),".",tbGemLevels[[#This Row],[Level]]," ",tbGemLevels[[#This Row],[Name]])</f>
        <v>6.14.15.20 Arcane Cloak</v>
      </c>
      <c r="C4328" s="2" t="s">
        <v>868</v>
      </c>
      <c r="D4328" s="3">
        <v>20</v>
      </c>
      <c r="E4328" s="3">
        <v>70</v>
      </c>
      <c r="F4328" s="3">
        <v>0</v>
      </c>
      <c r="G4328" s="3">
        <v>0</v>
      </c>
      <c r="H4328" s="3">
        <v>155</v>
      </c>
      <c r="I4328" s="42"/>
      <c r="J4328" s="42"/>
      <c r="K4328" s="3"/>
      <c r="L4328" s="3"/>
      <c r="M4328" s="3"/>
      <c r="N4328" s="3"/>
    </row>
    <row r="4329" spans="2:14" ht="32.1" customHeight="1" x14ac:dyDescent="0.25">
      <c r="B4329" s="44" t="str">
        <f>_xlfn.CONCAT( VLOOKUP(tbGemLevels[[#This Row],[Name]],tbGems[],MATCH("Prefix",tbGems[#Headers],0),FALSE),".",tbGemLevels[[#This Row],[Level]]," ",tbGemLevels[[#This Row],[Name]])</f>
        <v>6.14.15.21 Arcane Cloak</v>
      </c>
      <c r="C4329" s="2" t="s">
        <v>868</v>
      </c>
      <c r="D4329" s="3">
        <v>21</v>
      </c>
      <c r="E4329" s="3">
        <v>72</v>
      </c>
      <c r="F4329" s="3">
        <v>0</v>
      </c>
      <c r="G4329" s="3">
        <v>0</v>
      </c>
      <c r="H4329" s="3">
        <v>159</v>
      </c>
      <c r="J4329" s="4"/>
      <c r="K4329" s="3"/>
      <c r="L4329" s="3"/>
      <c r="M4329" s="3"/>
      <c r="N4329" s="3"/>
    </row>
    <row r="4330" spans="2:14" ht="32.1" customHeight="1" x14ac:dyDescent="0.25">
      <c r="B4330" s="44" t="str">
        <f>_xlfn.CONCAT( VLOOKUP(tbGemLevels[[#This Row],[Name]],tbGems[],MATCH("Prefix",tbGems[#Headers],0),FALSE),".",tbGemLevels[[#This Row],[Level]]," ",tbGemLevels[[#This Row],[Name]])</f>
        <v>6.14.15.22 Arcane Cloak</v>
      </c>
      <c r="C4330" s="2" t="s">
        <v>868</v>
      </c>
      <c r="D4330" s="3">
        <v>22</v>
      </c>
      <c r="E4330" s="3">
        <v>74</v>
      </c>
      <c r="F4330" s="3">
        <v>0</v>
      </c>
      <c r="G4330" s="3">
        <v>0</v>
      </c>
      <c r="H4330" s="3" t="s">
        <v>269</v>
      </c>
      <c r="J4330" s="4"/>
      <c r="K4330" s="3"/>
      <c r="L4330" s="3"/>
      <c r="M4330" s="3"/>
      <c r="N4330" s="3"/>
    </row>
    <row r="4331" spans="2:14" ht="32.1" customHeight="1" x14ac:dyDescent="0.25">
      <c r="B4331" s="44" t="str">
        <f>_xlfn.CONCAT( VLOOKUP(tbGemLevels[[#This Row],[Name]],tbGems[],MATCH("Prefix",tbGems[#Headers],0),FALSE),".",tbGemLevels[[#This Row],[Level]]," ",tbGemLevels[[#This Row],[Name]])</f>
        <v>6.14.15.23 Arcane Cloak</v>
      </c>
      <c r="C4331" s="2" t="s">
        <v>868</v>
      </c>
      <c r="D4331" s="3">
        <v>23</v>
      </c>
      <c r="E4331" s="3">
        <v>76</v>
      </c>
      <c r="F4331" s="3">
        <v>0</v>
      </c>
      <c r="G4331" s="3">
        <v>0</v>
      </c>
      <c r="H4331" s="3" t="s">
        <v>269</v>
      </c>
      <c r="J4331" s="4"/>
      <c r="K4331" s="3"/>
      <c r="L4331" s="3"/>
      <c r="M4331" s="3"/>
      <c r="N4331" s="3"/>
    </row>
    <row r="4332" spans="2:14" ht="32.1" customHeight="1" x14ac:dyDescent="0.25">
      <c r="B4332" s="44" t="str">
        <f>_xlfn.CONCAT( VLOOKUP(tbGemLevels[[#This Row],[Name]],tbGems[],MATCH("Prefix",tbGems[#Headers],0),FALSE),".",tbGemLevels[[#This Row],[Level]]," ",tbGemLevels[[#This Row],[Name]])</f>
        <v>6.14.15.24 Arcane Cloak</v>
      </c>
      <c r="C4332" s="2" t="s">
        <v>868</v>
      </c>
      <c r="D4332" s="3">
        <v>24</v>
      </c>
      <c r="E4332" s="3">
        <v>78</v>
      </c>
      <c r="F4332" s="3">
        <v>0</v>
      </c>
      <c r="G4332" s="3">
        <v>0</v>
      </c>
      <c r="H4332" s="3" t="s">
        <v>269</v>
      </c>
      <c r="J4332" s="4"/>
      <c r="K4332" s="3"/>
      <c r="L4332" s="3"/>
      <c r="M4332" s="3"/>
      <c r="N4332" s="3"/>
    </row>
    <row r="4333" spans="2:14" ht="32.1" customHeight="1" x14ac:dyDescent="0.25">
      <c r="B4333" s="44" t="str">
        <f>_xlfn.CONCAT( VLOOKUP(tbGemLevels[[#This Row],[Name]],tbGems[],MATCH("Prefix",tbGems[#Headers],0),FALSE),".",tbGemLevels[[#This Row],[Level]]," ",tbGemLevels[[#This Row],[Name]])</f>
        <v>6.14.15.25 Arcane Cloak</v>
      </c>
      <c r="C4333" s="2" t="s">
        <v>868</v>
      </c>
      <c r="D4333" s="3">
        <v>25</v>
      </c>
      <c r="E4333" s="3">
        <v>80</v>
      </c>
      <c r="F4333" s="3">
        <v>0</v>
      </c>
      <c r="G4333" s="3">
        <v>0</v>
      </c>
      <c r="H4333" s="3" t="s">
        <v>269</v>
      </c>
      <c r="J4333" s="4"/>
      <c r="K4333" s="3"/>
      <c r="L4333" s="3"/>
      <c r="M4333" s="3"/>
      <c r="N4333" s="3"/>
    </row>
    <row r="4334" spans="2:14" ht="32.1" customHeight="1" x14ac:dyDescent="0.25">
      <c r="B4334" s="44" t="str">
        <f>_xlfn.CONCAT( VLOOKUP(tbGemLevels[[#This Row],[Name]],tbGems[],MATCH("Prefix",tbGems[#Headers],0),FALSE),".",tbGemLevels[[#This Row],[Level]]," ",tbGemLevels[[#This Row],[Name]])</f>
        <v>6.14.15.26 Arcane Cloak</v>
      </c>
      <c r="C4334" s="2" t="s">
        <v>868</v>
      </c>
      <c r="D4334" s="3">
        <v>26</v>
      </c>
      <c r="E4334" s="3">
        <v>82</v>
      </c>
      <c r="F4334" s="3">
        <v>0</v>
      </c>
      <c r="G4334" s="3">
        <v>0</v>
      </c>
      <c r="H4334" s="3" t="s">
        <v>269</v>
      </c>
      <c r="J4334" s="4"/>
      <c r="K4334" s="3"/>
      <c r="L4334" s="3"/>
      <c r="M4334" s="3"/>
      <c r="N4334" s="3"/>
    </row>
    <row r="4335" spans="2:14" ht="32.1" customHeight="1" x14ac:dyDescent="0.25">
      <c r="B4335" s="44" t="str">
        <f>_xlfn.CONCAT( VLOOKUP(tbGemLevels[[#This Row],[Name]],tbGems[],MATCH("Prefix",tbGems[#Headers],0),FALSE),".",tbGemLevels[[#This Row],[Level]]," ",tbGemLevels[[#This Row],[Name]])</f>
        <v>6.14.15.27 Arcane Cloak</v>
      </c>
      <c r="C4335" s="2" t="s">
        <v>868</v>
      </c>
      <c r="D4335" s="3">
        <v>27</v>
      </c>
      <c r="E4335" s="3">
        <v>84</v>
      </c>
      <c r="F4335" s="3">
        <v>0</v>
      </c>
      <c r="G4335" s="3">
        <v>0</v>
      </c>
      <c r="H4335" s="3" t="s">
        <v>269</v>
      </c>
      <c r="J4335" s="4"/>
      <c r="K4335" s="3"/>
      <c r="L4335" s="3"/>
      <c r="M4335" s="3"/>
      <c r="N4335" s="3"/>
    </row>
    <row r="4336" spans="2:14" ht="32.1" customHeight="1" x14ac:dyDescent="0.25">
      <c r="B4336" s="44" t="str">
        <f>_xlfn.CONCAT( VLOOKUP(tbGemLevels[[#This Row],[Name]],tbGems[],MATCH("Prefix",tbGems[#Headers],0),FALSE),".",tbGemLevels[[#This Row],[Level]]," ",tbGemLevels[[#This Row],[Name]])</f>
        <v>6.14.15.28 Arcane Cloak</v>
      </c>
      <c r="C4336" s="2" t="s">
        <v>868</v>
      </c>
      <c r="D4336" s="3">
        <v>28</v>
      </c>
      <c r="E4336" s="3">
        <v>86</v>
      </c>
      <c r="F4336" s="3">
        <v>0</v>
      </c>
      <c r="G4336" s="3">
        <v>0</v>
      </c>
      <c r="H4336" s="3" t="s">
        <v>269</v>
      </c>
      <c r="J4336" s="4"/>
      <c r="K4336" s="3"/>
      <c r="L4336" s="3"/>
      <c r="M4336" s="3"/>
      <c r="N4336" s="3"/>
    </row>
    <row r="4337" spans="2:14" ht="32.1" customHeight="1" x14ac:dyDescent="0.25">
      <c r="B4337" s="44" t="str">
        <f>_xlfn.CONCAT( VLOOKUP(tbGemLevels[[#This Row],[Name]],tbGems[],MATCH("Prefix",tbGems[#Headers],0),FALSE),".",tbGemLevels[[#This Row],[Level]]," ",tbGemLevels[[#This Row],[Name]])</f>
        <v>6.14.15.29 Arcane Cloak</v>
      </c>
      <c r="C4337" s="2" t="s">
        <v>868</v>
      </c>
      <c r="D4337" s="3">
        <v>29</v>
      </c>
      <c r="E4337" s="3">
        <v>88</v>
      </c>
      <c r="F4337" s="3">
        <v>0</v>
      </c>
      <c r="G4337" s="3">
        <v>0</v>
      </c>
      <c r="H4337" s="3" t="s">
        <v>269</v>
      </c>
      <c r="J4337" s="4"/>
      <c r="K4337" s="3"/>
      <c r="L4337" s="3"/>
      <c r="M4337" s="3"/>
      <c r="N4337" s="3"/>
    </row>
    <row r="4338" spans="2:14" ht="32.1" customHeight="1" x14ac:dyDescent="0.25">
      <c r="B4338" s="44" t="str">
        <f>_xlfn.CONCAT( VLOOKUP(tbGemLevels[[#This Row],[Name]],tbGems[],MATCH("Prefix",tbGems[#Headers],0),FALSE),".",tbGemLevels[[#This Row],[Level]]," ",tbGemLevels[[#This Row],[Name]])</f>
        <v>6.14.15.30 Arcane Cloak</v>
      </c>
      <c r="C4338" s="2" t="s">
        <v>868</v>
      </c>
      <c r="D4338" s="3">
        <v>30</v>
      </c>
      <c r="E4338" s="3">
        <v>90</v>
      </c>
      <c r="F4338" s="3">
        <v>0</v>
      </c>
      <c r="G4338" s="3">
        <v>0</v>
      </c>
      <c r="H4338" s="3" t="s">
        <v>269</v>
      </c>
      <c r="J4338" s="4"/>
      <c r="K4338" s="3"/>
      <c r="L4338" s="3"/>
      <c r="M4338" s="3"/>
      <c r="N4338" s="3"/>
    </row>
    <row r="4339" spans="2:14" ht="32.1" customHeight="1" x14ac:dyDescent="0.25">
      <c r="B4339" s="44" t="str">
        <f>_xlfn.CONCAT( VLOOKUP(tbGemLevels[[#This Row],[Name]],tbGems[],MATCH("Prefix",tbGems[#Headers],0),FALSE),".",tbGemLevels[[#This Row],[Level]]," ",tbGemLevels[[#This Row],[Name]])</f>
        <v>6.14.15.31 Arcane Cloak</v>
      </c>
      <c r="C4339" s="2" t="s">
        <v>868</v>
      </c>
      <c r="D4339" s="3">
        <v>31</v>
      </c>
      <c r="E4339" s="3">
        <v>91</v>
      </c>
      <c r="F4339" s="3">
        <v>0</v>
      </c>
      <c r="G4339" s="3">
        <v>0</v>
      </c>
      <c r="H4339" s="3" t="s">
        <v>269</v>
      </c>
      <c r="J4339" s="4"/>
      <c r="K4339" s="3"/>
      <c r="L4339" s="3"/>
      <c r="M4339" s="3"/>
      <c r="N4339" s="3"/>
    </row>
    <row r="4340" spans="2:14" ht="32.1" customHeight="1" x14ac:dyDescent="0.25">
      <c r="B4340" s="44" t="str">
        <f>_xlfn.CONCAT( VLOOKUP(tbGemLevels[[#This Row],[Name]],tbGems[],MATCH("Prefix",tbGems[#Headers],0),FALSE),".",tbGemLevels[[#This Row],[Level]]," ",tbGemLevels[[#This Row],[Name]])</f>
        <v>6.14.15.32 Arcane Cloak</v>
      </c>
      <c r="C4340" s="2" t="s">
        <v>868</v>
      </c>
      <c r="D4340" s="3">
        <v>32</v>
      </c>
      <c r="E4340" s="3">
        <v>92</v>
      </c>
      <c r="F4340" s="3">
        <v>0</v>
      </c>
      <c r="G4340" s="3">
        <v>0</v>
      </c>
      <c r="H4340" s="3" t="s">
        <v>269</v>
      </c>
      <c r="J4340" s="4"/>
      <c r="K4340" s="3"/>
      <c r="L4340" s="3"/>
      <c r="M4340" s="3"/>
      <c r="N4340" s="3"/>
    </row>
    <row r="4341" spans="2:14" ht="32.1" customHeight="1" x14ac:dyDescent="0.25">
      <c r="B4341" s="44" t="str">
        <f>_xlfn.CONCAT( VLOOKUP(tbGemLevels[[#This Row],[Name]],tbGems[],MATCH("Prefix",tbGems[#Headers],0),FALSE),".",tbGemLevels[[#This Row],[Level]]," ",tbGemLevels[[#This Row],[Name]])</f>
        <v>6.14.15.33 Arcane Cloak</v>
      </c>
      <c r="C4341" s="2" t="s">
        <v>868</v>
      </c>
      <c r="D4341" s="3">
        <v>33</v>
      </c>
      <c r="E4341" s="3">
        <v>93</v>
      </c>
      <c r="F4341" s="3">
        <v>0</v>
      </c>
      <c r="G4341" s="3">
        <v>0</v>
      </c>
      <c r="H4341" s="3" t="s">
        <v>269</v>
      </c>
      <c r="J4341" s="4"/>
      <c r="K4341" s="3"/>
      <c r="L4341" s="3"/>
      <c r="M4341" s="3"/>
      <c r="N4341" s="3"/>
    </row>
    <row r="4342" spans="2:14" ht="32.1" customHeight="1" x14ac:dyDescent="0.25">
      <c r="B4342" s="44" t="str">
        <f>_xlfn.CONCAT( VLOOKUP(tbGemLevels[[#This Row],[Name]],tbGems[],MATCH("Prefix",tbGems[#Headers],0),FALSE),".",tbGemLevels[[#This Row],[Level]]," ",tbGemLevels[[#This Row],[Name]])</f>
        <v>6.14.15.34 Arcane Cloak</v>
      </c>
      <c r="C4342" s="2" t="s">
        <v>868</v>
      </c>
      <c r="D4342" s="3">
        <v>34</v>
      </c>
      <c r="E4342" s="3">
        <v>94</v>
      </c>
      <c r="F4342" s="3">
        <v>0</v>
      </c>
      <c r="G4342" s="3">
        <v>0</v>
      </c>
      <c r="H4342" s="3" t="s">
        <v>269</v>
      </c>
      <c r="J4342" s="4"/>
      <c r="K4342" s="3"/>
      <c r="L4342" s="3"/>
      <c r="M4342" s="3"/>
      <c r="N4342" s="3"/>
    </row>
    <row r="4343" spans="2:14" ht="32.1" customHeight="1" x14ac:dyDescent="0.25">
      <c r="B4343" s="44" t="str">
        <f>_xlfn.CONCAT( VLOOKUP(tbGemLevels[[#This Row],[Name]],tbGems[],MATCH("Prefix",tbGems[#Headers],0),FALSE),".",tbGemLevels[[#This Row],[Level]]," ",tbGemLevels[[#This Row],[Name]])</f>
        <v>6.14.15.35 Arcane Cloak</v>
      </c>
      <c r="C4343" s="2" t="s">
        <v>868</v>
      </c>
      <c r="D4343" s="3">
        <v>35</v>
      </c>
      <c r="E4343" s="3">
        <v>95</v>
      </c>
      <c r="F4343" s="3">
        <v>0</v>
      </c>
      <c r="G4343" s="3">
        <v>0</v>
      </c>
      <c r="H4343" s="3" t="s">
        <v>269</v>
      </c>
      <c r="J4343" s="4"/>
      <c r="K4343" s="3"/>
      <c r="L4343" s="3"/>
      <c r="M4343" s="3"/>
      <c r="N4343" s="3"/>
    </row>
    <row r="4344" spans="2:14" ht="32.1" customHeight="1" x14ac:dyDescent="0.25">
      <c r="B4344" s="44" t="str">
        <f>_xlfn.CONCAT( VLOOKUP(tbGemLevels[[#This Row],[Name]],tbGems[],MATCH("Prefix",tbGems[#Headers],0),FALSE),".",tbGemLevels[[#This Row],[Level]]," ",tbGemLevels[[#This Row],[Name]])</f>
        <v>6.14.15.36 Arcane Cloak</v>
      </c>
      <c r="C4344" s="2" t="s">
        <v>868</v>
      </c>
      <c r="D4344" s="3">
        <v>36</v>
      </c>
      <c r="E4344" s="3">
        <v>96</v>
      </c>
      <c r="F4344" s="3">
        <v>0</v>
      </c>
      <c r="G4344" s="3">
        <v>0</v>
      </c>
      <c r="H4344" s="3" t="s">
        <v>269</v>
      </c>
      <c r="J4344" s="4"/>
      <c r="K4344" s="3"/>
      <c r="L4344" s="3"/>
      <c r="M4344" s="3"/>
      <c r="N4344" s="3"/>
    </row>
    <row r="4345" spans="2:14" ht="32.1" customHeight="1" x14ac:dyDescent="0.25">
      <c r="B4345" s="44" t="str">
        <f>_xlfn.CONCAT( VLOOKUP(tbGemLevels[[#This Row],[Name]],tbGems[],MATCH("Prefix",tbGems[#Headers],0),FALSE),".",tbGemLevels[[#This Row],[Level]]," ",tbGemLevels[[#This Row],[Name]])</f>
        <v>6.14.15.37 Arcane Cloak</v>
      </c>
      <c r="C4345" s="2" t="s">
        <v>868</v>
      </c>
      <c r="D4345" s="3">
        <v>37</v>
      </c>
      <c r="E4345" s="3">
        <v>97</v>
      </c>
      <c r="F4345" s="3">
        <v>0</v>
      </c>
      <c r="G4345" s="3">
        <v>0</v>
      </c>
      <c r="H4345" s="3" t="s">
        <v>269</v>
      </c>
      <c r="J4345" s="4"/>
      <c r="K4345" s="3"/>
      <c r="L4345" s="3"/>
      <c r="M4345" s="3"/>
      <c r="N4345" s="3"/>
    </row>
    <row r="4346" spans="2:14" ht="32.1" customHeight="1" x14ac:dyDescent="0.25">
      <c r="B4346" s="44" t="str">
        <f>_xlfn.CONCAT( VLOOKUP(tbGemLevels[[#This Row],[Name]],tbGems[],MATCH("Prefix",tbGems[#Headers],0),FALSE),".",tbGemLevels[[#This Row],[Level]]," ",tbGemLevels[[#This Row],[Name]])</f>
        <v>6.14.15.38 Arcane Cloak</v>
      </c>
      <c r="C4346" s="2" t="s">
        <v>868</v>
      </c>
      <c r="D4346" s="3">
        <v>38</v>
      </c>
      <c r="E4346" s="3">
        <v>98</v>
      </c>
      <c r="F4346" s="3">
        <v>0</v>
      </c>
      <c r="G4346" s="3">
        <v>0</v>
      </c>
      <c r="H4346" s="3" t="s">
        <v>269</v>
      </c>
      <c r="J4346" s="4"/>
      <c r="K4346" s="3"/>
      <c r="L4346" s="3"/>
      <c r="M4346" s="3"/>
      <c r="N4346" s="3"/>
    </row>
    <row r="4347" spans="2:14" ht="32.1" customHeight="1" x14ac:dyDescent="0.25">
      <c r="B4347" s="44" t="str">
        <f>_xlfn.CONCAT( VLOOKUP(tbGemLevels[[#This Row],[Name]],tbGems[],MATCH("Prefix",tbGems[#Headers],0),FALSE),".",tbGemLevels[[#This Row],[Level]]," ",tbGemLevels[[#This Row],[Name]])</f>
        <v>6.14.15.39 Arcane Cloak</v>
      </c>
      <c r="C4347" s="2" t="s">
        <v>868</v>
      </c>
      <c r="D4347" s="3">
        <v>39</v>
      </c>
      <c r="E4347" s="3">
        <v>99</v>
      </c>
      <c r="F4347" s="3">
        <v>0</v>
      </c>
      <c r="G4347" s="3">
        <v>0</v>
      </c>
      <c r="H4347" s="3" t="s">
        <v>269</v>
      </c>
      <c r="J4347" s="4"/>
      <c r="K4347" s="3"/>
      <c r="L4347" s="3"/>
      <c r="M4347" s="3"/>
      <c r="N4347" s="3"/>
    </row>
    <row r="4348" spans="2:14" ht="32.1" customHeight="1" x14ac:dyDescent="0.25">
      <c r="B4348" s="44" t="str">
        <f>_xlfn.CONCAT( VLOOKUP(tbGemLevels[[#This Row],[Name]],tbGems[],MATCH("Prefix",tbGems[#Headers],0),FALSE),".",tbGemLevels[[#This Row],[Level]]," ",tbGemLevels[[#This Row],[Name]])</f>
        <v>6.14.15.40 Arcane Cloak</v>
      </c>
      <c r="C4348" s="2" t="s">
        <v>868</v>
      </c>
      <c r="D4348" s="3">
        <v>40</v>
      </c>
      <c r="E4348" s="3">
        <v>100</v>
      </c>
      <c r="F4348" s="3">
        <v>0</v>
      </c>
      <c r="G4348" s="3">
        <v>0</v>
      </c>
      <c r="H4348" s="3" t="s">
        <v>269</v>
      </c>
      <c r="J4348" s="4"/>
      <c r="K4348" s="3"/>
      <c r="L4348" s="3"/>
      <c r="M4348" s="3"/>
      <c r="N4348" s="3"/>
    </row>
    <row r="4349" spans="2:14" ht="32.1" customHeight="1" x14ac:dyDescent="0.25">
      <c r="B4349" s="44" t="str">
        <f>_xlfn.CONCAT( VLOOKUP(tbGemLevels[[#This Row],[Name]],tbGems[],MATCH("Prefix",tbGems[#Headers],0),FALSE),".",tbGemLevels[[#This Row],[Level]]," ",tbGemLevels[[#This Row],[Name]])</f>
        <v>6.13.123.1 Culling Strike Support</v>
      </c>
      <c r="C4349" s="35" t="s">
        <v>254</v>
      </c>
      <c r="D4349" s="3">
        <v>1</v>
      </c>
      <c r="E4349" s="3">
        <v>18</v>
      </c>
      <c r="F4349" s="3">
        <v>0</v>
      </c>
      <c r="G4349" s="3">
        <v>33</v>
      </c>
      <c r="H4349" s="3">
        <v>0</v>
      </c>
      <c r="J4349" s="4"/>
      <c r="K4349" s="3"/>
      <c r="L4349" s="3"/>
      <c r="M4349" s="3"/>
      <c r="N4349" s="3"/>
    </row>
    <row r="4350" spans="2:14" ht="32.1" customHeight="1" x14ac:dyDescent="0.25">
      <c r="B4350" s="44" t="str">
        <f>_xlfn.CONCAT( VLOOKUP(tbGemLevels[[#This Row],[Name]],tbGems[],MATCH("Prefix",tbGems[#Headers],0),FALSE),".",tbGemLevels[[#This Row],[Level]]," ",tbGemLevels[[#This Row],[Name]])</f>
        <v>6.13.123.2 Culling Strike Support</v>
      </c>
      <c r="C4350" s="35" t="s">
        <v>254</v>
      </c>
      <c r="D4350" s="3">
        <v>2</v>
      </c>
      <c r="E4350" s="3">
        <v>22</v>
      </c>
      <c r="F4350" s="3">
        <v>0</v>
      </c>
      <c r="G4350" s="3">
        <v>39</v>
      </c>
      <c r="H4350" s="3">
        <v>0</v>
      </c>
      <c r="I4350" s="42"/>
      <c r="J4350" s="4"/>
      <c r="K4350" s="3"/>
      <c r="L4350" s="3"/>
      <c r="M4350" s="3"/>
      <c r="N4350" s="3"/>
    </row>
    <row r="4351" spans="2:14" ht="32.1" customHeight="1" x14ac:dyDescent="0.25">
      <c r="B4351" s="44" t="str">
        <f>_xlfn.CONCAT( VLOOKUP(tbGemLevels[[#This Row],[Name]],tbGems[],MATCH("Prefix",tbGems[#Headers],0),FALSE),".",tbGemLevels[[#This Row],[Level]]," ",tbGemLevels[[#This Row],[Name]])</f>
        <v>6.13.123.3 Culling Strike Support</v>
      </c>
      <c r="C4351" s="35" t="s">
        <v>254</v>
      </c>
      <c r="D4351" s="3">
        <v>3</v>
      </c>
      <c r="E4351" s="3">
        <v>26</v>
      </c>
      <c r="F4351" s="3">
        <v>0</v>
      </c>
      <c r="G4351" s="3">
        <v>45</v>
      </c>
      <c r="H4351" s="3">
        <v>0</v>
      </c>
      <c r="I4351" s="42"/>
      <c r="J4351" s="4"/>
      <c r="K4351" s="3"/>
      <c r="L4351" s="3"/>
      <c r="M4351" s="3"/>
      <c r="N4351" s="3"/>
    </row>
    <row r="4352" spans="2:14" ht="32.1" customHeight="1" x14ac:dyDescent="0.25">
      <c r="B4352" s="44" t="str">
        <f>_xlfn.CONCAT( VLOOKUP(tbGemLevels[[#This Row],[Name]],tbGems[],MATCH("Prefix",tbGems[#Headers],0),FALSE),".",tbGemLevels[[#This Row],[Level]]," ",tbGemLevels[[#This Row],[Name]])</f>
        <v>6.13.123.4 Culling Strike Support</v>
      </c>
      <c r="C4352" s="35" t="s">
        <v>254</v>
      </c>
      <c r="D4352" s="3">
        <v>4</v>
      </c>
      <c r="E4352" s="3">
        <v>29</v>
      </c>
      <c r="F4352" s="3">
        <v>0</v>
      </c>
      <c r="G4352" s="3">
        <v>49</v>
      </c>
      <c r="H4352" s="3">
        <v>0</v>
      </c>
      <c r="I4352" s="42"/>
      <c r="J4352" s="4"/>
      <c r="K4352" s="3"/>
      <c r="L4352" s="3"/>
      <c r="M4352" s="3"/>
      <c r="N4352" s="3"/>
    </row>
    <row r="4353" spans="2:14" ht="32.1" customHeight="1" x14ac:dyDescent="0.25">
      <c r="B4353" s="44" t="str">
        <f>_xlfn.CONCAT( VLOOKUP(tbGemLevels[[#This Row],[Name]],tbGems[],MATCH("Prefix",tbGems[#Headers],0),FALSE),".",tbGemLevels[[#This Row],[Level]]," ",tbGemLevels[[#This Row],[Name]])</f>
        <v>6.13.123.5 Culling Strike Support</v>
      </c>
      <c r="C4353" s="35" t="s">
        <v>254</v>
      </c>
      <c r="D4353" s="3">
        <v>5</v>
      </c>
      <c r="E4353" s="3">
        <v>32</v>
      </c>
      <c r="F4353" s="3">
        <v>0</v>
      </c>
      <c r="G4353" s="3">
        <v>54</v>
      </c>
      <c r="H4353" s="3">
        <v>0</v>
      </c>
      <c r="I4353" s="42"/>
      <c r="J4353" s="4"/>
      <c r="K4353" s="3"/>
      <c r="L4353" s="3"/>
      <c r="M4353" s="3"/>
      <c r="N4353" s="3"/>
    </row>
    <row r="4354" spans="2:14" ht="32.1" customHeight="1" x14ac:dyDescent="0.25">
      <c r="B4354" s="44" t="str">
        <f>_xlfn.CONCAT( VLOOKUP(tbGemLevels[[#This Row],[Name]],tbGems[],MATCH("Prefix",tbGems[#Headers],0),FALSE),".",tbGemLevels[[#This Row],[Level]]," ",tbGemLevels[[#This Row],[Name]])</f>
        <v>6.13.123.6 Culling Strike Support</v>
      </c>
      <c r="C4354" s="35" t="s">
        <v>254</v>
      </c>
      <c r="D4354" s="3">
        <v>6</v>
      </c>
      <c r="E4354" s="3">
        <v>35</v>
      </c>
      <c r="F4354" s="3">
        <v>0</v>
      </c>
      <c r="G4354" s="3">
        <v>58</v>
      </c>
      <c r="H4354" s="3">
        <v>0</v>
      </c>
      <c r="I4354" s="42"/>
      <c r="J4354" s="4"/>
      <c r="K4354" s="3"/>
      <c r="L4354" s="3"/>
      <c r="M4354" s="3"/>
      <c r="N4354" s="3"/>
    </row>
    <row r="4355" spans="2:14" ht="32.1" customHeight="1" x14ac:dyDescent="0.25">
      <c r="B4355" s="44" t="str">
        <f>_xlfn.CONCAT( VLOOKUP(tbGemLevels[[#This Row],[Name]],tbGems[],MATCH("Prefix",tbGems[#Headers],0),FALSE),".",tbGemLevels[[#This Row],[Level]]," ",tbGemLevels[[#This Row],[Name]])</f>
        <v>6.13.123.7 Culling Strike Support</v>
      </c>
      <c r="C4355" s="35" t="s">
        <v>254</v>
      </c>
      <c r="D4355" s="3">
        <v>7</v>
      </c>
      <c r="E4355" s="3">
        <v>38</v>
      </c>
      <c r="F4355" s="3">
        <v>0</v>
      </c>
      <c r="G4355" s="3">
        <v>63</v>
      </c>
      <c r="H4355" s="3">
        <v>0</v>
      </c>
      <c r="I4355" s="42"/>
      <c r="J4355" s="4"/>
      <c r="K4355" s="3"/>
      <c r="L4355" s="3"/>
      <c r="M4355" s="3"/>
      <c r="N4355" s="3"/>
    </row>
    <row r="4356" spans="2:14" ht="32.1" customHeight="1" x14ac:dyDescent="0.25">
      <c r="B4356" s="44" t="str">
        <f>_xlfn.CONCAT( VLOOKUP(tbGemLevels[[#This Row],[Name]],tbGems[],MATCH("Prefix",tbGems[#Headers],0),FALSE),".",tbGemLevels[[#This Row],[Level]]," ",tbGemLevels[[#This Row],[Name]])</f>
        <v>6.13.123.8 Culling Strike Support</v>
      </c>
      <c r="C4356" s="35" t="s">
        <v>254</v>
      </c>
      <c r="D4356" s="3">
        <v>8</v>
      </c>
      <c r="E4356" s="3">
        <v>41</v>
      </c>
      <c r="F4356" s="3">
        <v>0</v>
      </c>
      <c r="G4356" s="3">
        <v>67</v>
      </c>
      <c r="H4356" s="3">
        <v>0</v>
      </c>
      <c r="I4356" s="42"/>
      <c r="J4356" s="4"/>
      <c r="K4356" s="3"/>
      <c r="L4356" s="3"/>
      <c r="M4356" s="3"/>
      <c r="N4356" s="3"/>
    </row>
    <row r="4357" spans="2:14" ht="32.1" customHeight="1" x14ac:dyDescent="0.25">
      <c r="B4357" s="44" t="str">
        <f>_xlfn.CONCAT( VLOOKUP(tbGemLevels[[#This Row],[Name]],tbGems[],MATCH("Prefix",tbGems[#Headers],0),FALSE),".",tbGemLevels[[#This Row],[Level]]," ",tbGemLevels[[#This Row],[Name]])</f>
        <v>6.13.123.9 Culling Strike Support</v>
      </c>
      <c r="C4357" s="35" t="s">
        <v>254</v>
      </c>
      <c r="D4357" s="3">
        <v>9</v>
      </c>
      <c r="E4357" s="3">
        <v>44</v>
      </c>
      <c r="F4357" s="3">
        <v>0</v>
      </c>
      <c r="G4357" s="3">
        <v>72</v>
      </c>
      <c r="H4357" s="3">
        <v>0</v>
      </c>
      <c r="I4357" s="42"/>
      <c r="J4357" s="4"/>
      <c r="K4357" s="3"/>
      <c r="L4357" s="3"/>
      <c r="M4357" s="3"/>
      <c r="N4357" s="3"/>
    </row>
    <row r="4358" spans="2:14" ht="32.1" customHeight="1" x14ac:dyDescent="0.25">
      <c r="B4358" s="44" t="str">
        <f>_xlfn.CONCAT( VLOOKUP(tbGemLevels[[#This Row],[Name]],tbGems[],MATCH("Prefix",tbGems[#Headers],0),FALSE),".",tbGemLevels[[#This Row],[Level]]," ",tbGemLevels[[#This Row],[Name]])</f>
        <v>6.13.123.10 Culling Strike Support</v>
      </c>
      <c r="C4358" s="35" t="s">
        <v>254</v>
      </c>
      <c r="D4358" s="3">
        <v>10</v>
      </c>
      <c r="E4358" s="3">
        <v>47</v>
      </c>
      <c r="F4358" s="3">
        <v>0</v>
      </c>
      <c r="G4358" s="3">
        <v>76</v>
      </c>
      <c r="H4358" s="3">
        <v>0</v>
      </c>
      <c r="I4358" s="42"/>
      <c r="J4358" s="4"/>
      <c r="K4358" s="3"/>
      <c r="L4358" s="3"/>
      <c r="M4358" s="3"/>
      <c r="N4358" s="3"/>
    </row>
    <row r="4359" spans="2:14" ht="32.1" customHeight="1" x14ac:dyDescent="0.25">
      <c r="B4359" s="44" t="str">
        <f>_xlfn.CONCAT( VLOOKUP(tbGemLevels[[#This Row],[Name]],tbGems[],MATCH("Prefix",tbGems[#Headers],0),FALSE),".",tbGemLevels[[#This Row],[Level]]," ",tbGemLevels[[#This Row],[Name]])</f>
        <v>6.13.123.11 Culling Strike Support</v>
      </c>
      <c r="C4359" s="35" t="s">
        <v>254</v>
      </c>
      <c r="D4359" s="3">
        <v>11</v>
      </c>
      <c r="E4359" s="3">
        <v>50</v>
      </c>
      <c r="F4359" s="3">
        <v>0</v>
      </c>
      <c r="G4359" s="3">
        <v>81</v>
      </c>
      <c r="H4359" s="3">
        <v>0</v>
      </c>
      <c r="I4359" s="42"/>
      <c r="J4359" s="4"/>
      <c r="K4359" s="3"/>
      <c r="L4359" s="3"/>
      <c r="M4359" s="3"/>
      <c r="N4359" s="3"/>
    </row>
    <row r="4360" spans="2:14" ht="32.1" customHeight="1" x14ac:dyDescent="0.25">
      <c r="B4360" s="44" t="str">
        <f>_xlfn.CONCAT( VLOOKUP(tbGemLevels[[#This Row],[Name]],tbGems[],MATCH("Prefix",tbGems[#Headers],0),FALSE),".",tbGemLevels[[#This Row],[Level]]," ",tbGemLevels[[#This Row],[Name]])</f>
        <v>6.13.123.12 Culling Strike Support</v>
      </c>
      <c r="C4360" s="35" t="s">
        <v>254</v>
      </c>
      <c r="D4360" s="3">
        <v>12</v>
      </c>
      <c r="E4360" s="3">
        <v>53</v>
      </c>
      <c r="F4360" s="3">
        <v>0</v>
      </c>
      <c r="G4360" s="3">
        <v>85</v>
      </c>
      <c r="H4360" s="3">
        <v>0</v>
      </c>
      <c r="I4360" s="42"/>
      <c r="J4360" s="4"/>
      <c r="K4360" s="3"/>
      <c r="L4360" s="3"/>
      <c r="M4360" s="3"/>
      <c r="N4360" s="3"/>
    </row>
    <row r="4361" spans="2:14" ht="32.1" customHeight="1" x14ac:dyDescent="0.25">
      <c r="B4361" s="44" t="str">
        <f>_xlfn.CONCAT( VLOOKUP(tbGemLevels[[#This Row],[Name]],tbGems[],MATCH("Prefix",tbGems[#Headers],0),FALSE),".",tbGemLevels[[#This Row],[Level]]," ",tbGemLevels[[#This Row],[Name]])</f>
        <v>6.13.123.13 Culling Strike Support</v>
      </c>
      <c r="C4361" s="35" t="s">
        <v>254</v>
      </c>
      <c r="D4361" s="3">
        <v>13</v>
      </c>
      <c r="E4361" s="3">
        <v>56</v>
      </c>
      <c r="F4361" s="3">
        <v>0</v>
      </c>
      <c r="G4361" s="3">
        <v>90</v>
      </c>
      <c r="H4361" s="3">
        <v>0</v>
      </c>
      <c r="I4361" s="42"/>
      <c r="J4361" s="4"/>
      <c r="K4361" s="3"/>
      <c r="L4361" s="3"/>
      <c r="M4361" s="3"/>
      <c r="N4361" s="3"/>
    </row>
    <row r="4362" spans="2:14" ht="32.1" customHeight="1" x14ac:dyDescent="0.25">
      <c r="B4362" s="44" t="str">
        <f>_xlfn.CONCAT( VLOOKUP(tbGemLevels[[#This Row],[Name]],tbGems[],MATCH("Prefix",tbGems[#Headers],0),FALSE),".",tbGemLevels[[#This Row],[Level]]," ",tbGemLevels[[#This Row],[Name]])</f>
        <v>6.13.123.14 Culling Strike Support</v>
      </c>
      <c r="C4362" s="35" t="s">
        <v>254</v>
      </c>
      <c r="D4362" s="3">
        <v>14</v>
      </c>
      <c r="E4362" s="3">
        <v>58</v>
      </c>
      <c r="F4362" s="3">
        <v>0</v>
      </c>
      <c r="G4362" s="3">
        <v>93</v>
      </c>
      <c r="H4362" s="3">
        <v>0</v>
      </c>
      <c r="I4362" s="42"/>
      <c r="J4362" s="4"/>
      <c r="K4362" s="3"/>
      <c r="L4362" s="3"/>
      <c r="M4362" s="3"/>
      <c r="N4362" s="3"/>
    </row>
    <row r="4363" spans="2:14" ht="32.1" customHeight="1" x14ac:dyDescent="0.25">
      <c r="B4363" s="44" t="str">
        <f>_xlfn.CONCAT( VLOOKUP(tbGemLevels[[#This Row],[Name]],tbGems[],MATCH("Prefix",tbGems[#Headers],0),FALSE),".",tbGemLevels[[#This Row],[Level]]," ",tbGemLevels[[#This Row],[Name]])</f>
        <v>6.13.123.15 Culling Strike Support</v>
      </c>
      <c r="C4363" s="35" t="s">
        <v>254</v>
      </c>
      <c r="D4363" s="3">
        <v>15</v>
      </c>
      <c r="E4363" s="3">
        <v>60</v>
      </c>
      <c r="F4363" s="3">
        <v>0</v>
      </c>
      <c r="G4363" s="3">
        <v>96</v>
      </c>
      <c r="H4363" s="3">
        <v>0</v>
      </c>
      <c r="I4363" s="42"/>
      <c r="J4363" s="4"/>
      <c r="K4363" s="3"/>
      <c r="L4363" s="3"/>
      <c r="M4363" s="3"/>
      <c r="N4363" s="3"/>
    </row>
    <row r="4364" spans="2:14" ht="32.1" customHeight="1" x14ac:dyDescent="0.25">
      <c r="B4364" s="44" t="str">
        <f>_xlfn.CONCAT( VLOOKUP(tbGemLevels[[#This Row],[Name]],tbGems[],MATCH("Prefix",tbGems[#Headers],0),FALSE),".",tbGemLevels[[#This Row],[Level]]," ",tbGemLevels[[#This Row],[Name]])</f>
        <v>6.13.123.16 Culling Strike Support</v>
      </c>
      <c r="C4364" s="35" t="s">
        <v>254</v>
      </c>
      <c r="D4364" s="3">
        <v>16</v>
      </c>
      <c r="E4364" s="3">
        <v>62</v>
      </c>
      <c r="F4364" s="3">
        <v>0</v>
      </c>
      <c r="G4364" s="3">
        <v>99</v>
      </c>
      <c r="H4364" s="3">
        <v>0</v>
      </c>
      <c r="I4364" s="42"/>
      <c r="J4364" s="4"/>
      <c r="K4364" s="3"/>
      <c r="L4364" s="3"/>
      <c r="M4364" s="3"/>
      <c r="N4364" s="3"/>
    </row>
    <row r="4365" spans="2:14" ht="32.1" customHeight="1" x14ac:dyDescent="0.25">
      <c r="B4365" s="44" t="str">
        <f>_xlfn.CONCAT( VLOOKUP(tbGemLevels[[#This Row],[Name]],tbGems[],MATCH("Prefix",tbGems[#Headers],0),FALSE),".",tbGemLevels[[#This Row],[Level]]," ",tbGemLevels[[#This Row],[Name]])</f>
        <v>6.13.123.17 Culling Strike Support</v>
      </c>
      <c r="C4365" s="35" t="s">
        <v>254</v>
      </c>
      <c r="D4365" s="3">
        <v>17</v>
      </c>
      <c r="E4365" s="3">
        <v>64</v>
      </c>
      <c r="F4365" s="3">
        <v>0</v>
      </c>
      <c r="G4365" s="3">
        <v>102</v>
      </c>
      <c r="H4365" s="3">
        <v>0</v>
      </c>
      <c r="I4365" s="42"/>
      <c r="J4365" s="4"/>
      <c r="K4365" s="3"/>
      <c r="L4365" s="3"/>
      <c r="M4365" s="3"/>
      <c r="N4365" s="3"/>
    </row>
    <row r="4366" spans="2:14" ht="32.1" customHeight="1" x14ac:dyDescent="0.25">
      <c r="B4366" s="44" t="str">
        <f>_xlfn.CONCAT( VLOOKUP(tbGemLevels[[#This Row],[Name]],tbGems[],MATCH("Prefix",tbGems[#Headers],0),FALSE),".",tbGemLevels[[#This Row],[Level]]," ",tbGemLevels[[#This Row],[Name]])</f>
        <v>6.13.123.18 Culling Strike Support</v>
      </c>
      <c r="C4366" s="35" t="s">
        <v>254</v>
      </c>
      <c r="D4366" s="3">
        <v>18</v>
      </c>
      <c r="E4366" s="3">
        <v>66</v>
      </c>
      <c r="F4366" s="3">
        <v>0</v>
      </c>
      <c r="G4366" s="3">
        <v>105</v>
      </c>
      <c r="H4366" s="3">
        <v>0</v>
      </c>
      <c r="I4366" s="42"/>
      <c r="J4366" s="4"/>
      <c r="K4366" s="3"/>
      <c r="L4366" s="3"/>
      <c r="M4366" s="3"/>
      <c r="N4366" s="3"/>
    </row>
    <row r="4367" spans="2:14" ht="32.1" customHeight="1" x14ac:dyDescent="0.25">
      <c r="B4367" s="44" t="str">
        <f>_xlfn.CONCAT( VLOOKUP(tbGemLevels[[#This Row],[Name]],tbGems[],MATCH("Prefix",tbGems[#Headers],0),FALSE),".",tbGemLevels[[#This Row],[Level]]," ",tbGemLevels[[#This Row],[Name]])</f>
        <v>6.13.123.19 Culling Strike Support</v>
      </c>
      <c r="C4367" s="35" t="s">
        <v>254</v>
      </c>
      <c r="D4367" s="3">
        <v>19</v>
      </c>
      <c r="E4367" s="3">
        <v>68</v>
      </c>
      <c r="F4367" s="3">
        <v>0</v>
      </c>
      <c r="G4367" s="3">
        <v>108</v>
      </c>
      <c r="H4367" s="3">
        <v>0</v>
      </c>
      <c r="I4367" s="42"/>
      <c r="J4367" s="4"/>
      <c r="K4367" s="3"/>
      <c r="L4367" s="3"/>
      <c r="M4367" s="3"/>
      <c r="N4367" s="3"/>
    </row>
    <row r="4368" spans="2:14" ht="32.1" customHeight="1" x14ac:dyDescent="0.25">
      <c r="B4368" s="44" t="str">
        <f>_xlfn.CONCAT( VLOOKUP(tbGemLevels[[#This Row],[Name]],tbGems[],MATCH("Prefix",tbGems[#Headers],0),FALSE),".",tbGemLevels[[#This Row],[Level]]," ",tbGemLevels[[#This Row],[Name]])</f>
        <v>6.13.123.20 Culling Strike Support</v>
      </c>
      <c r="C4368" s="35" t="s">
        <v>254</v>
      </c>
      <c r="D4368" s="3">
        <v>20</v>
      </c>
      <c r="E4368" s="3">
        <v>70</v>
      </c>
      <c r="F4368" s="3">
        <v>0</v>
      </c>
      <c r="G4368" s="3">
        <v>111</v>
      </c>
      <c r="H4368" s="3">
        <v>0</v>
      </c>
      <c r="I4368" s="42"/>
      <c r="J4368" s="4"/>
      <c r="K4368" s="3"/>
      <c r="L4368" s="3"/>
      <c r="M4368" s="3"/>
      <c r="N4368" s="3"/>
    </row>
    <row r="4369" spans="2:14" ht="32.1" customHeight="1" x14ac:dyDescent="0.25">
      <c r="B4369" s="44" t="str">
        <f>_xlfn.CONCAT( VLOOKUP(tbGemLevels[[#This Row],[Name]],tbGems[],MATCH("Prefix",tbGems[#Headers],0),FALSE),".",tbGemLevels[[#This Row],[Level]]," ",tbGemLevels[[#This Row],[Name]])</f>
        <v>6.13.123.21 Culling Strike Support</v>
      </c>
      <c r="C4369" s="35" t="s">
        <v>254</v>
      </c>
      <c r="D4369" s="3">
        <v>21</v>
      </c>
      <c r="E4369" s="3">
        <v>72</v>
      </c>
      <c r="F4369" s="3">
        <v>0</v>
      </c>
      <c r="G4369" s="3">
        <v>114</v>
      </c>
      <c r="H4369" s="3">
        <v>0</v>
      </c>
      <c r="J4369" s="4"/>
      <c r="K4369" s="3"/>
      <c r="L4369" s="3"/>
      <c r="M4369" s="3"/>
      <c r="N4369" s="3"/>
    </row>
    <row r="4370" spans="2:14" ht="32.1" customHeight="1" x14ac:dyDescent="0.25">
      <c r="B4370" s="44" t="str">
        <f>_xlfn.CONCAT( VLOOKUP(tbGemLevels[[#This Row],[Name]],tbGems[],MATCH("Prefix",tbGems[#Headers],0),FALSE),".",tbGemLevels[[#This Row],[Level]]," ",tbGemLevels[[#This Row],[Name]])</f>
        <v>6.13.123.22 Culling Strike Support</v>
      </c>
      <c r="C4370" s="35" t="s">
        <v>254</v>
      </c>
      <c r="D4370" s="3">
        <v>22</v>
      </c>
      <c r="E4370" s="3">
        <v>74</v>
      </c>
      <c r="F4370" s="3">
        <v>0</v>
      </c>
      <c r="G4370" s="3" t="s">
        <v>269</v>
      </c>
      <c r="H4370" s="3">
        <v>0</v>
      </c>
      <c r="J4370" s="4"/>
      <c r="K4370" s="3"/>
      <c r="L4370" s="3"/>
      <c r="M4370" s="3"/>
      <c r="N4370" s="3"/>
    </row>
    <row r="4371" spans="2:14" ht="32.1" customHeight="1" x14ac:dyDescent="0.25">
      <c r="B4371" s="44" t="str">
        <f>_xlfn.CONCAT( VLOOKUP(tbGemLevels[[#This Row],[Name]],tbGems[],MATCH("Prefix",tbGems[#Headers],0),FALSE),".",tbGemLevels[[#This Row],[Level]]," ",tbGemLevels[[#This Row],[Name]])</f>
        <v>6.13.123.23 Culling Strike Support</v>
      </c>
      <c r="C4371" s="35" t="s">
        <v>254</v>
      </c>
      <c r="D4371" s="3">
        <v>23</v>
      </c>
      <c r="E4371" s="3">
        <v>76</v>
      </c>
      <c r="F4371" s="3">
        <v>0</v>
      </c>
      <c r="G4371" s="3" t="s">
        <v>269</v>
      </c>
      <c r="H4371" s="3">
        <v>0</v>
      </c>
      <c r="J4371" s="4"/>
      <c r="K4371" s="3"/>
      <c r="L4371" s="3"/>
      <c r="M4371" s="3"/>
      <c r="N4371" s="3"/>
    </row>
    <row r="4372" spans="2:14" ht="32.1" customHeight="1" x14ac:dyDescent="0.25">
      <c r="B4372" s="44" t="str">
        <f>_xlfn.CONCAT( VLOOKUP(tbGemLevels[[#This Row],[Name]],tbGems[],MATCH("Prefix",tbGems[#Headers],0),FALSE),".",tbGemLevels[[#This Row],[Level]]," ",tbGemLevels[[#This Row],[Name]])</f>
        <v>6.13.123.24 Culling Strike Support</v>
      </c>
      <c r="C4372" s="35" t="s">
        <v>254</v>
      </c>
      <c r="D4372" s="3">
        <v>24</v>
      </c>
      <c r="E4372" s="3">
        <v>78</v>
      </c>
      <c r="F4372" s="3">
        <v>0</v>
      </c>
      <c r="G4372" s="3" t="s">
        <v>269</v>
      </c>
      <c r="H4372" s="3">
        <v>0</v>
      </c>
      <c r="J4372" s="4"/>
      <c r="K4372" s="3"/>
      <c r="L4372" s="3"/>
      <c r="M4372" s="3"/>
      <c r="N4372" s="3"/>
    </row>
    <row r="4373" spans="2:14" ht="32.1" customHeight="1" x14ac:dyDescent="0.25">
      <c r="B4373" s="44" t="str">
        <f>_xlfn.CONCAT( VLOOKUP(tbGemLevels[[#This Row],[Name]],tbGems[],MATCH("Prefix",tbGems[#Headers],0),FALSE),".",tbGemLevels[[#This Row],[Level]]," ",tbGemLevels[[#This Row],[Name]])</f>
        <v>6.13.123.25 Culling Strike Support</v>
      </c>
      <c r="C4373" s="35" t="s">
        <v>254</v>
      </c>
      <c r="D4373" s="3">
        <v>25</v>
      </c>
      <c r="E4373" s="3">
        <v>80</v>
      </c>
      <c r="F4373" s="3">
        <v>0</v>
      </c>
      <c r="G4373" s="3" t="s">
        <v>269</v>
      </c>
      <c r="H4373" s="3">
        <v>0</v>
      </c>
      <c r="J4373" s="4"/>
      <c r="K4373" s="3"/>
      <c r="L4373" s="3"/>
      <c r="M4373" s="3"/>
      <c r="N4373" s="3"/>
    </row>
    <row r="4374" spans="2:14" ht="32.1" customHeight="1" x14ac:dyDescent="0.25">
      <c r="B4374" s="44" t="str">
        <f>_xlfn.CONCAT( VLOOKUP(tbGemLevels[[#This Row],[Name]],tbGems[],MATCH("Prefix",tbGems[#Headers],0),FALSE),".",tbGemLevels[[#This Row],[Level]]," ",tbGemLevels[[#This Row],[Name]])</f>
        <v>6.13.123.26 Culling Strike Support</v>
      </c>
      <c r="C4374" s="35" t="s">
        <v>254</v>
      </c>
      <c r="D4374" s="3">
        <v>26</v>
      </c>
      <c r="E4374" s="3">
        <v>82</v>
      </c>
      <c r="F4374" s="3">
        <v>0</v>
      </c>
      <c r="G4374" s="3" t="s">
        <v>269</v>
      </c>
      <c r="H4374" s="3">
        <v>0</v>
      </c>
      <c r="J4374" s="4"/>
      <c r="K4374" s="3"/>
      <c r="L4374" s="3"/>
      <c r="M4374" s="3"/>
      <c r="N4374" s="3"/>
    </row>
    <row r="4375" spans="2:14" ht="32.1" customHeight="1" x14ac:dyDescent="0.25">
      <c r="B4375" s="44" t="str">
        <f>_xlfn.CONCAT( VLOOKUP(tbGemLevels[[#This Row],[Name]],tbGems[],MATCH("Prefix",tbGems[#Headers],0),FALSE),".",tbGemLevels[[#This Row],[Level]]," ",tbGemLevels[[#This Row],[Name]])</f>
        <v>6.13.123.27 Culling Strike Support</v>
      </c>
      <c r="C4375" s="35" t="s">
        <v>254</v>
      </c>
      <c r="D4375" s="3">
        <v>27</v>
      </c>
      <c r="E4375" s="3">
        <v>84</v>
      </c>
      <c r="F4375" s="3">
        <v>0</v>
      </c>
      <c r="G4375" s="3" t="s">
        <v>269</v>
      </c>
      <c r="H4375" s="3">
        <v>0</v>
      </c>
      <c r="J4375" s="4"/>
      <c r="K4375" s="3"/>
      <c r="L4375" s="3"/>
      <c r="M4375" s="3"/>
      <c r="N4375" s="3"/>
    </row>
    <row r="4376" spans="2:14" ht="32.1" customHeight="1" x14ac:dyDescent="0.25">
      <c r="B4376" s="44" t="str">
        <f>_xlfn.CONCAT( VLOOKUP(tbGemLevels[[#This Row],[Name]],tbGems[],MATCH("Prefix",tbGems[#Headers],0),FALSE),".",tbGemLevels[[#This Row],[Level]]," ",tbGemLevels[[#This Row],[Name]])</f>
        <v>6.13.123.28 Culling Strike Support</v>
      </c>
      <c r="C4376" s="35" t="s">
        <v>254</v>
      </c>
      <c r="D4376" s="3">
        <v>28</v>
      </c>
      <c r="E4376" s="3">
        <v>86</v>
      </c>
      <c r="F4376" s="3">
        <v>0</v>
      </c>
      <c r="G4376" s="3" t="s">
        <v>269</v>
      </c>
      <c r="H4376" s="3">
        <v>0</v>
      </c>
      <c r="J4376" s="4"/>
      <c r="K4376" s="3"/>
      <c r="L4376" s="3"/>
      <c r="M4376" s="3"/>
      <c r="N4376" s="3"/>
    </row>
    <row r="4377" spans="2:14" ht="32.1" customHeight="1" x14ac:dyDescent="0.25">
      <c r="B4377" s="44" t="str">
        <f>_xlfn.CONCAT( VLOOKUP(tbGemLevels[[#This Row],[Name]],tbGems[],MATCH("Prefix",tbGems[#Headers],0),FALSE),".",tbGemLevels[[#This Row],[Level]]," ",tbGemLevels[[#This Row],[Name]])</f>
        <v>6.13.123.29 Culling Strike Support</v>
      </c>
      <c r="C4377" s="35" t="s">
        <v>254</v>
      </c>
      <c r="D4377" s="3">
        <v>29</v>
      </c>
      <c r="E4377" s="3">
        <v>88</v>
      </c>
      <c r="F4377" s="3">
        <v>0</v>
      </c>
      <c r="G4377" s="3" t="s">
        <v>269</v>
      </c>
      <c r="H4377" s="3">
        <v>0</v>
      </c>
      <c r="J4377" s="4"/>
      <c r="K4377" s="3"/>
      <c r="L4377" s="3"/>
      <c r="M4377" s="3"/>
      <c r="N4377" s="3"/>
    </row>
    <row r="4378" spans="2:14" ht="32.1" customHeight="1" x14ac:dyDescent="0.25">
      <c r="B4378" s="44" t="str">
        <f>_xlfn.CONCAT( VLOOKUP(tbGemLevels[[#This Row],[Name]],tbGems[],MATCH("Prefix",tbGems[#Headers],0),FALSE),".",tbGemLevels[[#This Row],[Level]]," ",tbGemLevels[[#This Row],[Name]])</f>
        <v>6.13.123.30 Culling Strike Support</v>
      </c>
      <c r="C4378" s="35" t="s">
        <v>254</v>
      </c>
      <c r="D4378" s="3">
        <v>30</v>
      </c>
      <c r="E4378" s="3">
        <v>90</v>
      </c>
      <c r="F4378" s="3">
        <v>0</v>
      </c>
      <c r="G4378" s="3" t="s">
        <v>269</v>
      </c>
      <c r="H4378" s="3">
        <v>0</v>
      </c>
      <c r="J4378" s="4"/>
      <c r="K4378" s="3"/>
      <c r="L4378" s="3"/>
      <c r="M4378" s="3"/>
      <c r="N4378" s="3"/>
    </row>
    <row r="4379" spans="2:14" ht="32.1" customHeight="1" x14ac:dyDescent="0.25">
      <c r="B4379" s="44" t="str">
        <f>_xlfn.CONCAT( VLOOKUP(tbGemLevels[[#This Row],[Name]],tbGems[],MATCH("Prefix",tbGems[#Headers],0),FALSE),".",tbGemLevels[[#This Row],[Level]]," ",tbGemLevels[[#This Row],[Name]])</f>
        <v>6.13.123.31 Culling Strike Support</v>
      </c>
      <c r="C4379" s="35" t="s">
        <v>254</v>
      </c>
      <c r="D4379" s="3">
        <v>31</v>
      </c>
      <c r="E4379" s="3">
        <v>91</v>
      </c>
      <c r="F4379" s="3">
        <v>0</v>
      </c>
      <c r="G4379" s="3" t="s">
        <v>269</v>
      </c>
      <c r="H4379" s="3">
        <v>0</v>
      </c>
      <c r="J4379" s="4"/>
      <c r="K4379" s="3"/>
      <c r="L4379" s="3"/>
      <c r="M4379" s="3"/>
      <c r="N4379" s="3"/>
    </row>
    <row r="4380" spans="2:14" ht="32.1" customHeight="1" x14ac:dyDescent="0.25">
      <c r="B4380" s="44" t="str">
        <f>_xlfn.CONCAT( VLOOKUP(tbGemLevels[[#This Row],[Name]],tbGems[],MATCH("Prefix",tbGems[#Headers],0),FALSE),".",tbGemLevels[[#This Row],[Level]]," ",tbGemLevels[[#This Row],[Name]])</f>
        <v>6.13.123.32 Culling Strike Support</v>
      </c>
      <c r="C4380" s="35" t="s">
        <v>254</v>
      </c>
      <c r="D4380" s="3">
        <v>32</v>
      </c>
      <c r="E4380" s="3">
        <v>92</v>
      </c>
      <c r="F4380" s="3">
        <v>0</v>
      </c>
      <c r="G4380" s="3" t="s">
        <v>269</v>
      </c>
      <c r="H4380" s="3">
        <v>0</v>
      </c>
      <c r="J4380" s="4"/>
      <c r="K4380" s="3"/>
      <c r="L4380" s="3"/>
      <c r="M4380" s="3"/>
      <c r="N4380" s="3"/>
    </row>
    <row r="4381" spans="2:14" ht="32.1" customHeight="1" x14ac:dyDescent="0.25">
      <c r="B4381" s="44" t="str">
        <f>_xlfn.CONCAT( VLOOKUP(tbGemLevels[[#This Row],[Name]],tbGems[],MATCH("Prefix",tbGems[#Headers],0),FALSE),".",tbGemLevels[[#This Row],[Level]]," ",tbGemLevels[[#This Row],[Name]])</f>
        <v>6.13.123.33 Culling Strike Support</v>
      </c>
      <c r="C4381" s="35" t="s">
        <v>254</v>
      </c>
      <c r="D4381" s="3">
        <v>33</v>
      </c>
      <c r="E4381" s="3">
        <v>93</v>
      </c>
      <c r="F4381" s="3">
        <v>0</v>
      </c>
      <c r="G4381" s="3" t="s">
        <v>269</v>
      </c>
      <c r="H4381" s="3">
        <v>0</v>
      </c>
      <c r="J4381" s="4"/>
      <c r="K4381" s="3"/>
      <c r="L4381" s="3"/>
      <c r="M4381" s="3"/>
      <c r="N4381" s="3"/>
    </row>
    <row r="4382" spans="2:14" ht="32.1" customHeight="1" x14ac:dyDescent="0.25">
      <c r="B4382" s="44" t="str">
        <f>_xlfn.CONCAT( VLOOKUP(tbGemLevels[[#This Row],[Name]],tbGems[],MATCH("Prefix",tbGems[#Headers],0),FALSE),".",tbGemLevels[[#This Row],[Level]]," ",tbGemLevels[[#This Row],[Name]])</f>
        <v>6.13.123.34 Culling Strike Support</v>
      </c>
      <c r="C4382" s="35" t="s">
        <v>254</v>
      </c>
      <c r="D4382" s="3">
        <v>34</v>
      </c>
      <c r="E4382" s="3">
        <v>94</v>
      </c>
      <c r="F4382" s="3">
        <v>0</v>
      </c>
      <c r="G4382" s="3" t="s">
        <v>269</v>
      </c>
      <c r="H4382" s="3">
        <v>0</v>
      </c>
      <c r="J4382" s="4"/>
      <c r="K4382" s="3"/>
      <c r="L4382" s="3"/>
      <c r="M4382" s="3"/>
      <c r="N4382" s="3"/>
    </row>
    <row r="4383" spans="2:14" ht="32.1" customHeight="1" x14ac:dyDescent="0.25">
      <c r="B4383" s="44" t="str">
        <f>_xlfn.CONCAT( VLOOKUP(tbGemLevels[[#This Row],[Name]],tbGems[],MATCH("Prefix",tbGems[#Headers],0),FALSE),".",tbGemLevels[[#This Row],[Level]]," ",tbGemLevels[[#This Row],[Name]])</f>
        <v>6.13.123.35 Culling Strike Support</v>
      </c>
      <c r="C4383" s="35" t="s">
        <v>254</v>
      </c>
      <c r="D4383" s="3">
        <v>35</v>
      </c>
      <c r="E4383" s="3">
        <v>95</v>
      </c>
      <c r="F4383" s="3">
        <v>0</v>
      </c>
      <c r="G4383" s="3" t="s">
        <v>269</v>
      </c>
      <c r="H4383" s="3">
        <v>0</v>
      </c>
      <c r="J4383" s="4"/>
      <c r="K4383" s="3"/>
      <c r="L4383" s="3"/>
      <c r="M4383" s="3"/>
      <c r="N4383" s="3"/>
    </row>
    <row r="4384" spans="2:14" ht="32.1" customHeight="1" x14ac:dyDescent="0.25">
      <c r="B4384" s="44" t="str">
        <f>_xlfn.CONCAT( VLOOKUP(tbGemLevels[[#This Row],[Name]],tbGems[],MATCH("Prefix",tbGems[#Headers],0),FALSE),".",tbGemLevels[[#This Row],[Level]]," ",tbGemLevels[[#This Row],[Name]])</f>
        <v>6.13.123.36 Culling Strike Support</v>
      </c>
      <c r="C4384" s="35" t="s">
        <v>254</v>
      </c>
      <c r="D4384" s="3">
        <v>36</v>
      </c>
      <c r="E4384" s="3">
        <v>96</v>
      </c>
      <c r="F4384" s="3">
        <v>0</v>
      </c>
      <c r="G4384" s="3" t="s">
        <v>269</v>
      </c>
      <c r="H4384" s="3">
        <v>0</v>
      </c>
      <c r="J4384" s="4"/>
      <c r="K4384" s="3"/>
      <c r="L4384" s="3"/>
      <c r="M4384" s="3"/>
      <c r="N4384" s="3"/>
    </row>
    <row r="4385" spans="2:14" ht="32.1" customHeight="1" x14ac:dyDescent="0.25">
      <c r="B4385" s="44" t="str">
        <f>_xlfn.CONCAT( VLOOKUP(tbGemLevels[[#This Row],[Name]],tbGems[],MATCH("Prefix",tbGems[#Headers],0),FALSE),".",tbGemLevels[[#This Row],[Level]]," ",tbGemLevels[[#This Row],[Name]])</f>
        <v>6.13.123.37 Culling Strike Support</v>
      </c>
      <c r="C4385" s="35" t="s">
        <v>254</v>
      </c>
      <c r="D4385" s="3">
        <v>37</v>
      </c>
      <c r="E4385" s="3">
        <v>97</v>
      </c>
      <c r="F4385" s="3">
        <v>0</v>
      </c>
      <c r="G4385" s="3" t="s">
        <v>269</v>
      </c>
      <c r="H4385" s="3">
        <v>0</v>
      </c>
      <c r="J4385" s="4"/>
      <c r="K4385" s="3"/>
      <c r="L4385" s="3"/>
      <c r="M4385" s="3"/>
      <c r="N4385" s="3"/>
    </row>
    <row r="4386" spans="2:14" ht="32.1" customHeight="1" x14ac:dyDescent="0.25">
      <c r="B4386" s="44" t="str">
        <f>_xlfn.CONCAT( VLOOKUP(tbGemLevels[[#This Row],[Name]],tbGems[],MATCH("Prefix",tbGems[#Headers],0),FALSE),".",tbGemLevels[[#This Row],[Level]]," ",tbGemLevels[[#This Row],[Name]])</f>
        <v>6.13.123.38 Culling Strike Support</v>
      </c>
      <c r="C4386" s="35" t="s">
        <v>254</v>
      </c>
      <c r="D4386" s="3">
        <v>38</v>
      </c>
      <c r="E4386" s="3">
        <v>98</v>
      </c>
      <c r="F4386" s="3">
        <v>0</v>
      </c>
      <c r="G4386" s="3" t="s">
        <v>269</v>
      </c>
      <c r="H4386" s="3">
        <v>0</v>
      </c>
      <c r="J4386" s="4"/>
      <c r="K4386" s="3"/>
      <c r="L4386" s="3"/>
      <c r="M4386" s="3"/>
      <c r="N4386" s="3"/>
    </row>
    <row r="4387" spans="2:14" ht="32.1" customHeight="1" x14ac:dyDescent="0.25">
      <c r="B4387" s="44" t="str">
        <f>_xlfn.CONCAT( VLOOKUP(tbGemLevels[[#This Row],[Name]],tbGems[],MATCH("Prefix",tbGems[#Headers],0),FALSE),".",tbGemLevels[[#This Row],[Level]]," ",tbGemLevels[[#This Row],[Name]])</f>
        <v>6.13.123.39 Culling Strike Support</v>
      </c>
      <c r="C4387" s="35" t="s">
        <v>254</v>
      </c>
      <c r="D4387" s="3">
        <v>39</v>
      </c>
      <c r="E4387" s="3">
        <v>99</v>
      </c>
      <c r="F4387" s="3">
        <v>0</v>
      </c>
      <c r="G4387" s="3" t="s">
        <v>269</v>
      </c>
      <c r="H4387" s="3">
        <v>0</v>
      </c>
      <c r="J4387" s="4"/>
      <c r="K4387" s="3"/>
      <c r="L4387" s="3"/>
      <c r="M4387" s="3"/>
      <c r="N4387" s="3"/>
    </row>
    <row r="4388" spans="2:14" ht="32.1" customHeight="1" x14ac:dyDescent="0.25">
      <c r="B4388" s="44" t="str">
        <f>_xlfn.CONCAT( VLOOKUP(tbGemLevels[[#This Row],[Name]],tbGems[],MATCH("Prefix",tbGems[#Headers],0),FALSE),".",tbGemLevels[[#This Row],[Level]]," ",tbGemLevels[[#This Row],[Name]])</f>
        <v>6.13.123.40 Culling Strike Support</v>
      </c>
      <c r="C4388" s="35" t="s">
        <v>254</v>
      </c>
      <c r="D4388" s="3">
        <v>40</v>
      </c>
      <c r="E4388" s="3">
        <v>100</v>
      </c>
      <c r="F4388" s="3">
        <v>0</v>
      </c>
      <c r="G4388" s="3" t="s">
        <v>269</v>
      </c>
      <c r="H4388" s="3">
        <v>0</v>
      </c>
      <c r="J4388" s="4"/>
      <c r="K4388" s="3"/>
      <c r="L4388" s="3"/>
      <c r="M4388" s="3"/>
      <c r="N4388" s="3"/>
    </row>
    <row r="4389" spans="2:14" ht="32.1" customHeight="1" x14ac:dyDescent="0.25">
      <c r="B4389" s="44" t="str">
        <f>_xlfn.CONCAT( VLOOKUP(tbGemLevels[[#This Row],[Name]],tbGems[],MATCH("Prefix",tbGems[#Headers],0),FALSE),".",tbGemLevels[[#This Row],[Level]]," ",tbGemLevels[[#This Row],[Name]])</f>
        <v>6.13.208.1 Herald of Ice</v>
      </c>
      <c r="C4389" s="2" t="s">
        <v>245</v>
      </c>
      <c r="D4389" s="3">
        <v>1</v>
      </c>
      <c r="E4389" s="3">
        <v>16</v>
      </c>
      <c r="F4389" s="3">
        <v>0</v>
      </c>
      <c r="G4389" s="3">
        <v>26</v>
      </c>
      <c r="H4389" s="3">
        <v>18</v>
      </c>
      <c r="J4389" s="4"/>
      <c r="K4389" s="3"/>
      <c r="L4389" s="3"/>
      <c r="M4389" s="3"/>
      <c r="N4389" s="3"/>
    </row>
    <row r="4390" spans="2:14" ht="32.1" customHeight="1" x14ac:dyDescent="0.25">
      <c r="B4390" s="44" t="str">
        <f>_xlfn.CONCAT( VLOOKUP(tbGemLevels[[#This Row],[Name]],tbGems[],MATCH("Prefix",tbGems[#Headers],0),FALSE),".",tbGemLevels[[#This Row],[Level]]," ",tbGemLevels[[#This Row],[Name]])</f>
        <v>6.13.208.2 Herald of Ice</v>
      </c>
      <c r="C4390" s="2" t="s">
        <v>245</v>
      </c>
      <c r="D4390" s="3">
        <v>2</v>
      </c>
      <c r="E4390" s="3">
        <v>20</v>
      </c>
      <c r="F4390" s="3">
        <v>0</v>
      </c>
      <c r="G4390" s="3">
        <v>31</v>
      </c>
      <c r="H4390" s="3">
        <v>22</v>
      </c>
      <c r="J4390" s="4"/>
      <c r="K4390" s="42"/>
      <c r="L4390" s="42"/>
      <c r="M4390" s="3"/>
      <c r="N4390" s="3"/>
    </row>
    <row r="4391" spans="2:14" ht="32.1" customHeight="1" x14ac:dyDescent="0.25">
      <c r="B4391" s="44" t="str">
        <f>_xlfn.CONCAT( VLOOKUP(tbGemLevels[[#This Row],[Name]],tbGems[],MATCH("Prefix",tbGems[#Headers],0),FALSE),".",tbGemLevels[[#This Row],[Level]]," ",tbGemLevels[[#This Row],[Name]])</f>
        <v>6.13.208.3 Herald of Ice</v>
      </c>
      <c r="C4391" s="2" t="s">
        <v>245</v>
      </c>
      <c r="D4391" s="3">
        <v>3</v>
      </c>
      <c r="E4391" s="3">
        <v>24</v>
      </c>
      <c r="F4391" s="3">
        <v>0</v>
      </c>
      <c r="G4391" s="3">
        <v>37</v>
      </c>
      <c r="H4391" s="3">
        <v>25</v>
      </c>
      <c r="J4391" s="4"/>
      <c r="K4391" s="42"/>
      <c r="L4391" s="42"/>
      <c r="M4391" s="3"/>
      <c r="N4391" s="3"/>
    </row>
    <row r="4392" spans="2:14" ht="32.1" customHeight="1" x14ac:dyDescent="0.25">
      <c r="B4392" s="44" t="str">
        <f>_xlfn.CONCAT( VLOOKUP(tbGemLevels[[#This Row],[Name]],tbGems[],MATCH("Prefix",tbGems[#Headers],0),FALSE),".",tbGemLevels[[#This Row],[Level]]," ",tbGemLevels[[#This Row],[Name]])</f>
        <v>6.13.208.4 Herald of Ice</v>
      </c>
      <c r="C4392" s="2" t="s">
        <v>245</v>
      </c>
      <c r="D4392" s="3">
        <v>4</v>
      </c>
      <c r="E4392" s="3">
        <v>28</v>
      </c>
      <c r="F4392" s="3">
        <v>0</v>
      </c>
      <c r="G4392" s="3">
        <v>42</v>
      </c>
      <c r="H4392" s="3">
        <v>29</v>
      </c>
      <c r="J4392" s="4"/>
      <c r="K4392" s="42"/>
      <c r="L4392" s="42"/>
      <c r="M4392" s="3"/>
      <c r="N4392" s="3"/>
    </row>
    <row r="4393" spans="2:14" ht="32.1" customHeight="1" x14ac:dyDescent="0.25">
      <c r="B4393" s="44" t="str">
        <f>_xlfn.CONCAT( VLOOKUP(tbGemLevels[[#This Row],[Name]],tbGems[],MATCH("Prefix",tbGems[#Headers],0),FALSE),".",tbGemLevels[[#This Row],[Level]]," ",tbGemLevels[[#This Row],[Name]])</f>
        <v>6.13.208.5 Herald of Ice</v>
      </c>
      <c r="C4393" s="2" t="s">
        <v>245</v>
      </c>
      <c r="D4393" s="3">
        <v>5</v>
      </c>
      <c r="E4393" s="3">
        <v>31</v>
      </c>
      <c r="F4393" s="3">
        <v>0</v>
      </c>
      <c r="G4393" s="3">
        <v>46</v>
      </c>
      <c r="H4393" s="3">
        <v>32</v>
      </c>
      <c r="J4393" s="4"/>
      <c r="K4393" s="42"/>
      <c r="L4393" s="42"/>
      <c r="M4393" s="3"/>
      <c r="N4393" s="3"/>
    </row>
    <row r="4394" spans="2:14" ht="32.1" customHeight="1" x14ac:dyDescent="0.25">
      <c r="B4394" s="44" t="str">
        <f>_xlfn.CONCAT( VLOOKUP(tbGemLevels[[#This Row],[Name]],tbGems[],MATCH("Prefix",tbGems[#Headers],0),FALSE),".",tbGemLevels[[#This Row],[Level]]," ",tbGemLevels[[#This Row],[Name]])</f>
        <v>6.13.208.6 Herald of Ice</v>
      </c>
      <c r="C4394" s="2" t="s">
        <v>245</v>
      </c>
      <c r="D4394" s="3">
        <v>6</v>
      </c>
      <c r="E4394" s="3">
        <v>34</v>
      </c>
      <c r="F4394" s="3">
        <v>0</v>
      </c>
      <c r="G4394" s="3">
        <v>50</v>
      </c>
      <c r="H4394" s="3">
        <v>35</v>
      </c>
      <c r="J4394" s="4"/>
      <c r="K4394" s="42"/>
      <c r="L4394" s="42"/>
      <c r="M4394" s="3"/>
      <c r="N4394" s="3"/>
    </row>
    <row r="4395" spans="2:14" ht="32.1" customHeight="1" x14ac:dyDescent="0.25">
      <c r="B4395" s="44" t="str">
        <f>_xlfn.CONCAT( VLOOKUP(tbGemLevels[[#This Row],[Name]],tbGems[],MATCH("Prefix",tbGems[#Headers],0),FALSE),".",tbGemLevels[[#This Row],[Level]]," ",tbGemLevels[[#This Row],[Name]])</f>
        <v>6.13.208.7 Herald of Ice</v>
      </c>
      <c r="C4395" s="2" t="s">
        <v>245</v>
      </c>
      <c r="D4395" s="3">
        <v>7</v>
      </c>
      <c r="E4395" s="3">
        <v>37</v>
      </c>
      <c r="F4395" s="3">
        <v>0</v>
      </c>
      <c r="G4395" s="3">
        <v>54</v>
      </c>
      <c r="H4395" s="3">
        <v>37</v>
      </c>
      <c r="J4395" s="4"/>
      <c r="K4395" s="42"/>
      <c r="L4395" s="42"/>
      <c r="M4395" s="3"/>
      <c r="N4395" s="3"/>
    </row>
    <row r="4396" spans="2:14" ht="32.1" customHeight="1" x14ac:dyDescent="0.25">
      <c r="B4396" s="44" t="str">
        <f>_xlfn.CONCAT( VLOOKUP(tbGemLevels[[#This Row],[Name]],tbGems[],MATCH("Prefix",tbGems[#Headers],0),FALSE),".",tbGemLevels[[#This Row],[Level]]," ",tbGemLevels[[#This Row],[Name]])</f>
        <v>6.13.208.8 Herald of Ice</v>
      </c>
      <c r="C4396" s="2" t="s">
        <v>245</v>
      </c>
      <c r="D4396" s="3">
        <v>8</v>
      </c>
      <c r="E4396" s="3">
        <v>40</v>
      </c>
      <c r="F4396" s="3">
        <v>0</v>
      </c>
      <c r="G4396" s="3">
        <v>58</v>
      </c>
      <c r="H4396" s="3">
        <v>40</v>
      </c>
      <c r="J4396" s="4"/>
      <c r="K4396" s="42"/>
      <c r="L4396" s="42"/>
      <c r="M4396" s="3"/>
      <c r="N4396" s="3"/>
    </row>
    <row r="4397" spans="2:14" ht="32.1" customHeight="1" x14ac:dyDescent="0.25">
      <c r="B4397" s="44" t="str">
        <f>_xlfn.CONCAT( VLOOKUP(tbGemLevels[[#This Row],[Name]],tbGems[],MATCH("Prefix",tbGems[#Headers],0),FALSE),".",tbGemLevels[[#This Row],[Level]]," ",tbGemLevels[[#This Row],[Name]])</f>
        <v>6.13.208.9 Herald of Ice</v>
      </c>
      <c r="C4397" s="2" t="s">
        <v>245</v>
      </c>
      <c r="D4397" s="3">
        <v>9</v>
      </c>
      <c r="E4397" s="3">
        <v>43</v>
      </c>
      <c r="F4397" s="3">
        <v>0</v>
      </c>
      <c r="G4397" s="3">
        <v>62</v>
      </c>
      <c r="H4397" s="3">
        <v>43</v>
      </c>
      <c r="J4397" s="4"/>
      <c r="K4397" s="42"/>
      <c r="L4397" s="42"/>
      <c r="M4397" s="3"/>
      <c r="N4397" s="3"/>
    </row>
    <row r="4398" spans="2:14" ht="32.1" customHeight="1" x14ac:dyDescent="0.25">
      <c r="B4398" s="44" t="str">
        <f>_xlfn.CONCAT( VLOOKUP(tbGemLevels[[#This Row],[Name]],tbGems[],MATCH("Prefix",tbGems[#Headers],0),FALSE),".",tbGemLevels[[#This Row],[Level]]," ",tbGemLevels[[#This Row],[Name]])</f>
        <v>6.13.208.10 Herald of Ice</v>
      </c>
      <c r="C4398" s="2" t="s">
        <v>245</v>
      </c>
      <c r="D4398" s="3">
        <v>10</v>
      </c>
      <c r="E4398" s="3">
        <v>46</v>
      </c>
      <c r="F4398" s="3">
        <v>0</v>
      </c>
      <c r="G4398" s="3">
        <v>66</v>
      </c>
      <c r="H4398" s="3">
        <v>46</v>
      </c>
      <c r="J4398" s="4"/>
      <c r="K4398" s="42"/>
      <c r="L4398" s="42"/>
      <c r="M4398" s="3"/>
      <c r="N4398" s="3"/>
    </row>
    <row r="4399" spans="2:14" ht="32.1" customHeight="1" x14ac:dyDescent="0.25">
      <c r="B4399" s="44" t="str">
        <f>_xlfn.CONCAT( VLOOKUP(tbGemLevels[[#This Row],[Name]],tbGems[],MATCH("Prefix",tbGems[#Headers],0),FALSE),".",tbGemLevels[[#This Row],[Level]]," ",tbGemLevels[[#This Row],[Name]])</f>
        <v>6.13.208.11 Herald of Ice</v>
      </c>
      <c r="C4399" s="2" t="s">
        <v>245</v>
      </c>
      <c r="D4399" s="3">
        <v>11</v>
      </c>
      <c r="E4399" s="3">
        <v>49</v>
      </c>
      <c r="F4399" s="3">
        <v>0</v>
      </c>
      <c r="G4399" s="3">
        <v>70</v>
      </c>
      <c r="H4399" s="3">
        <v>48</v>
      </c>
      <c r="J4399" s="4"/>
      <c r="K4399" s="42"/>
      <c r="L4399" s="42"/>
      <c r="M4399" s="3"/>
      <c r="N4399" s="3"/>
    </row>
    <row r="4400" spans="2:14" ht="32.1" customHeight="1" x14ac:dyDescent="0.25">
      <c r="B4400" s="44" t="str">
        <f>_xlfn.CONCAT( VLOOKUP(tbGemLevels[[#This Row],[Name]],tbGems[],MATCH("Prefix",tbGems[#Headers],0),FALSE),".",tbGemLevels[[#This Row],[Level]]," ",tbGemLevels[[#This Row],[Name]])</f>
        <v>6.13.208.12 Herald of Ice</v>
      </c>
      <c r="C4400" s="2" t="s">
        <v>245</v>
      </c>
      <c r="D4400" s="3">
        <v>12</v>
      </c>
      <c r="E4400" s="3">
        <v>52</v>
      </c>
      <c r="F4400" s="3">
        <v>0</v>
      </c>
      <c r="G4400" s="3">
        <v>74</v>
      </c>
      <c r="H4400" s="3">
        <v>51</v>
      </c>
      <c r="J4400" s="4"/>
      <c r="K4400" s="42"/>
      <c r="L4400" s="42"/>
      <c r="M4400" s="3"/>
      <c r="N4400" s="3"/>
    </row>
    <row r="4401" spans="2:14" ht="32.1" customHeight="1" x14ac:dyDescent="0.25">
      <c r="B4401" s="44" t="str">
        <f>_xlfn.CONCAT( VLOOKUP(tbGemLevels[[#This Row],[Name]],tbGems[],MATCH("Prefix",tbGems[#Headers],0),FALSE),".",tbGemLevels[[#This Row],[Level]]," ",tbGemLevels[[#This Row],[Name]])</f>
        <v>6.13.208.13 Herald of Ice</v>
      </c>
      <c r="C4401" s="2" t="s">
        <v>245</v>
      </c>
      <c r="D4401" s="3">
        <v>13</v>
      </c>
      <c r="E4401" s="3">
        <v>55</v>
      </c>
      <c r="F4401" s="3">
        <v>0</v>
      </c>
      <c r="G4401" s="3">
        <v>78</v>
      </c>
      <c r="H4401" s="3">
        <v>54</v>
      </c>
      <c r="J4401" s="4"/>
      <c r="K4401" s="42"/>
      <c r="L4401" s="42"/>
      <c r="M4401" s="3"/>
      <c r="N4401" s="3"/>
    </row>
    <row r="4402" spans="2:14" ht="32.1" customHeight="1" x14ac:dyDescent="0.25">
      <c r="B4402" s="44" t="str">
        <f>_xlfn.CONCAT( VLOOKUP(tbGemLevels[[#This Row],[Name]],tbGems[],MATCH("Prefix",tbGems[#Headers],0),FALSE),".",tbGemLevels[[#This Row],[Level]]," ",tbGemLevels[[#This Row],[Name]])</f>
        <v>6.13.208.14 Herald of Ice</v>
      </c>
      <c r="C4402" s="2" t="s">
        <v>245</v>
      </c>
      <c r="D4402" s="3">
        <v>14</v>
      </c>
      <c r="E4402" s="3">
        <v>58</v>
      </c>
      <c r="F4402" s="3">
        <v>0</v>
      </c>
      <c r="G4402" s="3">
        <v>82</v>
      </c>
      <c r="H4402" s="3">
        <v>57</v>
      </c>
      <c r="J4402" s="4"/>
      <c r="K4402" s="42"/>
      <c r="L4402" s="42"/>
      <c r="M4402" s="3"/>
      <c r="N4402" s="3"/>
    </row>
    <row r="4403" spans="2:14" ht="32.1" customHeight="1" x14ac:dyDescent="0.25">
      <c r="B4403" s="44" t="str">
        <f>_xlfn.CONCAT( VLOOKUP(tbGemLevels[[#This Row],[Name]],tbGems[],MATCH("Prefix",tbGems[#Headers],0),FALSE),".",tbGemLevels[[#This Row],[Level]]," ",tbGemLevels[[#This Row],[Name]])</f>
        <v>6.13.208.15 Herald of Ice</v>
      </c>
      <c r="C4403" s="2" t="s">
        <v>245</v>
      </c>
      <c r="D4403" s="3">
        <v>15</v>
      </c>
      <c r="E4403" s="3">
        <v>60</v>
      </c>
      <c r="F4403" s="3">
        <v>0</v>
      </c>
      <c r="G4403" s="3">
        <v>84</v>
      </c>
      <c r="H4403" s="3">
        <v>59</v>
      </c>
      <c r="J4403" s="4"/>
      <c r="K4403" s="42"/>
      <c r="L4403" s="42"/>
      <c r="M4403" s="3"/>
      <c r="N4403" s="3"/>
    </row>
    <row r="4404" spans="2:14" ht="32.1" customHeight="1" x14ac:dyDescent="0.25">
      <c r="B4404" s="44" t="str">
        <f>_xlfn.CONCAT( VLOOKUP(tbGemLevels[[#This Row],[Name]],tbGems[],MATCH("Prefix",tbGems[#Headers],0),FALSE),".",tbGemLevels[[#This Row],[Level]]," ",tbGemLevels[[#This Row],[Name]])</f>
        <v>6.13.208.16 Herald of Ice</v>
      </c>
      <c r="C4404" s="2" t="s">
        <v>245</v>
      </c>
      <c r="D4404" s="3">
        <v>16</v>
      </c>
      <c r="E4404" s="3">
        <v>62</v>
      </c>
      <c r="F4404" s="3">
        <v>0</v>
      </c>
      <c r="G4404" s="3">
        <v>87</v>
      </c>
      <c r="H4404" s="3">
        <v>60</v>
      </c>
      <c r="J4404" s="4"/>
      <c r="K4404" s="42"/>
      <c r="L4404" s="42"/>
      <c r="M4404" s="3"/>
      <c r="N4404" s="3"/>
    </row>
    <row r="4405" spans="2:14" ht="32.1" customHeight="1" x14ac:dyDescent="0.25">
      <c r="B4405" s="44" t="str">
        <f>_xlfn.CONCAT( VLOOKUP(tbGemLevels[[#This Row],[Name]],tbGems[],MATCH("Prefix",tbGems[#Headers],0),FALSE),".",tbGemLevels[[#This Row],[Level]]," ",tbGemLevels[[#This Row],[Name]])</f>
        <v>6.13.208.17 Herald of Ice</v>
      </c>
      <c r="C4405" s="2" t="s">
        <v>245</v>
      </c>
      <c r="D4405" s="3">
        <v>17</v>
      </c>
      <c r="E4405" s="3">
        <v>64</v>
      </c>
      <c r="F4405" s="3">
        <v>0</v>
      </c>
      <c r="G4405" s="3">
        <v>90</v>
      </c>
      <c r="H4405" s="3">
        <v>62</v>
      </c>
      <c r="J4405" s="4"/>
      <c r="K4405" s="42"/>
      <c r="L4405" s="42"/>
      <c r="M4405" s="3"/>
      <c r="N4405" s="3"/>
    </row>
    <row r="4406" spans="2:14" ht="32.1" customHeight="1" x14ac:dyDescent="0.25">
      <c r="B4406" s="44" t="str">
        <f>_xlfn.CONCAT( VLOOKUP(tbGemLevels[[#This Row],[Name]],tbGems[],MATCH("Prefix",tbGems[#Headers],0),FALSE),".",tbGemLevels[[#This Row],[Level]]," ",tbGemLevels[[#This Row],[Name]])</f>
        <v>6.13.208.18 Herald of Ice</v>
      </c>
      <c r="C4406" s="2" t="s">
        <v>245</v>
      </c>
      <c r="D4406" s="3">
        <v>18</v>
      </c>
      <c r="E4406" s="3">
        <v>66</v>
      </c>
      <c r="F4406" s="3">
        <v>0</v>
      </c>
      <c r="G4406" s="3">
        <v>92</v>
      </c>
      <c r="H4406" s="3">
        <v>64</v>
      </c>
      <c r="J4406" s="4"/>
      <c r="K4406" s="42"/>
      <c r="L4406" s="42"/>
      <c r="M4406" s="3"/>
      <c r="N4406" s="3"/>
    </row>
    <row r="4407" spans="2:14" ht="32.1" customHeight="1" x14ac:dyDescent="0.25">
      <c r="B4407" s="44" t="str">
        <f>_xlfn.CONCAT( VLOOKUP(tbGemLevels[[#This Row],[Name]],tbGems[],MATCH("Prefix",tbGems[#Headers],0),FALSE),".",tbGemLevels[[#This Row],[Level]]," ",tbGemLevels[[#This Row],[Name]])</f>
        <v>6.13.208.19 Herald of Ice</v>
      </c>
      <c r="C4407" s="2" t="s">
        <v>245</v>
      </c>
      <c r="D4407" s="3">
        <v>19</v>
      </c>
      <c r="E4407" s="3">
        <v>68</v>
      </c>
      <c r="F4407" s="3">
        <v>0</v>
      </c>
      <c r="G4407" s="3">
        <v>95</v>
      </c>
      <c r="H4407" s="3">
        <v>66</v>
      </c>
      <c r="J4407" s="4"/>
      <c r="K4407" s="42"/>
      <c r="L4407" s="42"/>
      <c r="M4407" s="3"/>
      <c r="N4407" s="3"/>
    </row>
    <row r="4408" spans="2:14" ht="32.1" customHeight="1" x14ac:dyDescent="0.25">
      <c r="B4408" s="44" t="str">
        <f>_xlfn.CONCAT( VLOOKUP(tbGemLevels[[#This Row],[Name]],tbGems[],MATCH("Prefix",tbGems[#Headers],0),FALSE),".",tbGemLevels[[#This Row],[Level]]," ",tbGemLevels[[#This Row],[Name]])</f>
        <v>6.13.208.20 Herald of Ice</v>
      </c>
      <c r="C4408" s="2" t="s">
        <v>245</v>
      </c>
      <c r="D4408" s="3">
        <v>20</v>
      </c>
      <c r="E4408" s="3">
        <v>70</v>
      </c>
      <c r="F4408" s="3">
        <v>0</v>
      </c>
      <c r="G4408" s="3">
        <v>98</v>
      </c>
      <c r="H4408" s="3">
        <v>68</v>
      </c>
      <c r="J4408" s="4"/>
      <c r="K4408" s="42"/>
      <c r="L4408" s="42"/>
      <c r="M4408" s="3"/>
      <c r="N4408" s="3"/>
    </row>
    <row r="4409" spans="2:14" ht="32.1" customHeight="1" x14ac:dyDescent="0.25">
      <c r="B4409" s="44" t="str">
        <f>_xlfn.CONCAT( VLOOKUP(tbGemLevels[[#This Row],[Name]],tbGems[],MATCH("Prefix",tbGems[#Headers],0),FALSE),".",tbGemLevels[[#This Row],[Level]]," ",tbGemLevels[[#This Row],[Name]])</f>
        <v>6.13.208.21 Herald of Ice</v>
      </c>
      <c r="C4409" s="2" t="s">
        <v>245</v>
      </c>
      <c r="D4409" s="3">
        <v>21</v>
      </c>
      <c r="E4409" s="3">
        <v>72</v>
      </c>
      <c r="F4409" s="3">
        <v>0</v>
      </c>
      <c r="G4409" s="3">
        <v>100</v>
      </c>
      <c r="H4409" s="3">
        <v>70</v>
      </c>
      <c r="J4409" s="4"/>
      <c r="K4409" s="3"/>
      <c r="L4409" s="3"/>
      <c r="M4409" s="3"/>
      <c r="N4409" s="3"/>
    </row>
    <row r="4410" spans="2:14" ht="32.1" customHeight="1" x14ac:dyDescent="0.25">
      <c r="B4410" s="44" t="str">
        <f>_xlfn.CONCAT( VLOOKUP(tbGemLevels[[#This Row],[Name]],tbGems[],MATCH("Prefix",tbGems[#Headers],0),FALSE),".",tbGemLevels[[#This Row],[Level]]," ",tbGemLevels[[#This Row],[Name]])</f>
        <v>6.13.208.22 Herald of Ice</v>
      </c>
      <c r="C4410" s="2" t="s">
        <v>245</v>
      </c>
      <c r="D4410" s="3">
        <v>22</v>
      </c>
      <c r="E4410" s="3">
        <v>74</v>
      </c>
      <c r="F4410" s="3">
        <v>0</v>
      </c>
      <c r="G4410" s="3" t="s">
        <v>269</v>
      </c>
      <c r="H4410" s="3" t="s">
        <v>269</v>
      </c>
      <c r="J4410" s="4"/>
      <c r="K4410" s="3"/>
      <c r="L4410" s="3"/>
      <c r="M4410" s="3"/>
      <c r="N4410" s="3"/>
    </row>
    <row r="4411" spans="2:14" ht="32.1" customHeight="1" x14ac:dyDescent="0.25">
      <c r="B4411" s="44" t="str">
        <f>_xlfn.CONCAT( VLOOKUP(tbGemLevels[[#This Row],[Name]],tbGems[],MATCH("Prefix",tbGems[#Headers],0),FALSE),".",tbGemLevels[[#This Row],[Level]]," ",tbGemLevels[[#This Row],[Name]])</f>
        <v>6.13.208.23 Herald of Ice</v>
      </c>
      <c r="C4411" s="2" t="s">
        <v>245</v>
      </c>
      <c r="D4411" s="3">
        <v>23</v>
      </c>
      <c r="E4411" s="3">
        <v>76</v>
      </c>
      <c r="F4411" s="3">
        <v>0</v>
      </c>
      <c r="G4411" s="3" t="s">
        <v>269</v>
      </c>
      <c r="H4411" s="3" t="s">
        <v>269</v>
      </c>
      <c r="J4411" s="4"/>
      <c r="K4411" s="3"/>
      <c r="L4411" s="3"/>
      <c r="M4411" s="3"/>
      <c r="N4411" s="3"/>
    </row>
    <row r="4412" spans="2:14" ht="32.1" customHeight="1" x14ac:dyDescent="0.25">
      <c r="B4412" s="44" t="str">
        <f>_xlfn.CONCAT( VLOOKUP(tbGemLevels[[#This Row],[Name]],tbGems[],MATCH("Prefix",tbGems[#Headers],0),FALSE),".",tbGemLevels[[#This Row],[Level]]," ",tbGemLevels[[#This Row],[Name]])</f>
        <v>6.13.208.24 Herald of Ice</v>
      </c>
      <c r="C4412" s="2" t="s">
        <v>245</v>
      </c>
      <c r="D4412" s="3">
        <v>24</v>
      </c>
      <c r="E4412" s="3">
        <v>78</v>
      </c>
      <c r="F4412" s="3">
        <v>0</v>
      </c>
      <c r="G4412" s="3" t="s">
        <v>269</v>
      </c>
      <c r="H4412" s="3" t="s">
        <v>269</v>
      </c>
      <c r="J4412" s="4"/>
      <c r="K4412" s="3"/>
      <c r="L4412" s="3"/>
      <c r="M4412" s="3"/>
      <c r="N4412" s="3"/>
    </row>
    <row r="4413" spans="2:14" ht="32.1" customHeight="1" x14ac:dyDescent="0.25">
      <c r="B4413" s="44" t="str">
        <f>_xlfn.CONCAT( VLOOKUP(tbGemLevels[[#This Row],[Name]],tbGems[],MATCH("Prefix",tbGems[#Headers],0),FALSE),".",tbGemLevels[[#This Row],[Level]]," ",tbGemLevels[[#This Row],[Name]])</f>
        <v>6.13.208.25 Herald of Ice</v>
      </c>
      <c r="C4413" s="2" t="s">
        <v>245</v>
      </c>
      <c r="D4413" s="3">
        <v>25</v>
      </c>
      <c r="E4413" s="3">
        <v>80</v>
      </c>
      <c r="F4413" s="3">
        <v>0</v>
      </c>
      <c r="G4413" s="3" t="s">
        <v>269</v>
      </c>
      <c r="H4413" s="3" t="s">
        <v>269</v>
      </c>
      <c r="J4413" s="4"/>
      <c r="K4413" s="3"/>
      <c r="L4413" s="3"/>
      <c r="M4413" s="3"/>
      <c r="N4413" s="3"/>
    </row>
    <row r="4414" spans="2:14" ht="32.1" customHeight="1" x14ac:dyDescent="0.25">
      <c r="B4414" s="44" t="str">
        <f>_xlfn.CONCAT( VLOOKUP(tbGemLevels[[#This Row],[Name]],tbGems[],MATCH("Prefix",tbGems[#Headers],0),FALSE),".",tbGemLevels[[#This Row],[Level]]," ",tbGemLevels[[#This Row],[Name]])</f>
        <v>6.13.208.26 Herald of Ice</v>
      </c>
      <c r="C4414" s="2" t="s">
        <v>245</v>
      </c>
      <c r="D4414" s="3">
        <v>26</v>
      </c>
      <c r="E4414" s="3">
        <v>82</v>
      </c>
      <c r="F4414" s="3">
        <v>0</v>
      </c>
      <c r="G4414" s="3" t="s">
        <v>269</v>
      </c>
      <c r="H4414" s="3" t="s">
        <v>269</v>
      </c>
      <c r="J4414" s="4"/>
      <c r="K4414" s="3"/>
      <c r="L4414" s="3"/>
      <c r="M4414" s="3"/>
      <c r="N4414" s="3"/>
    </row>
    <row r="4415" spans="2:14" ht="32.1" customHeight="1" x14ac:dyDescent="0.25">
      <c r="B4415" s="44" t="str">
        <f>_xlfn.CONCAT( VLOOKUP(tbGemLevels[[#This Row],[Name]],tbGems[],MATCH("Prefix",tbGems[#Headers],0),FALSE),".",tbGemLevels[[#This Row],[Level]]," ",tbGemLevels[[#This Row],[Name]])</f>
        <v>6.13.208.27 Herald of Ice</v>
      </c>
      <c r="C4415" s="2" t="s">
        <v>245</v>
      </c>
      <c r="D4415" s="3">
        <v>27</v>
      </c>
      <c r="E4415" s="3">
        <v>84</v>
      </c>
      <c r="F4415" s="3">
        <v>0</v>
      </c>
      <c r="G4415" s="3" t="s">
        <v>269</v>
      </c>
      <c r="H4415" s="3" t="s">
        <v>269</v>
      </c>
      <c r="J4415" s="4"/>
      <c r="K4415" s="3"/>
      <c r="L4415" s="3"/>
      <c r="M4415" s="3"/>
      <c r="N4415" s="3"/>
    </row>
    <row r="4416" spans="2:14" ht="32.1" customHeight="1" x14ac:dyDescent="0.25">
      <c r="B4416" s="44" t="str">
        <f>_xlfn.CONCAT( VLOOKUP(tbGemLevels[[#This Row],[Name]],tbGems[],MATCH("Prefix",tbGems[#Headers],0),FALSE),".",tbGemLevels[[#This Row],[Level]]," ",tbGemLevels[[#This Row],[Name]])</f>
        <v>6.13.208.28 Herald of Ice</v>
      </c>
      <c r="C4416" s="2" t="s">
        <v>245</v>
      </c>
      <c r="D4416" s="3">
        <v>28</v>
      </c>
      <c r="E4416" s="3">
        <v>86</v>
      </c>
      <c r="F4416" s="3">
        <v>0</v>
      </c>
      <c r="G4416" s="3" t="s">
        <v>269</v>
      </c>
      <c r="H4416" s="3" t="s">
        <v>269</v>
      </c>
      <c r="J4416" s="4"/>
      <c r="K4416" s="3"/>
      <c r="L4416" s="3"/>
      <c r="M4416" s="3"/>
      <c r="N4416" s="3"/>
    </row>
    <row r="4417" spans="2:14" ht="32.1" customHeight="1" x14ac:dyDescent="0.25">
      <c r="B4417" s="44" t="str">
        <f>_xlfn.CONCAT( VLOOKUP(tbGemLevels[[#This Row],[Name]],tbGems[],MATCH("Prefix",tbGems[#Headers],0),FALSE),".",tbGemLevels[[#This Row],[Level]]," ",tbGemLevels[[#This Row],[Name]])</f>
        <v>6.13.208.29 Herald of Ice</v>
      </c>
      <c r="C4417" s="2" t="s">
        <v>245</v>
      </c>
      <c r="D4417" s="3">
        <v>29</v>
      </c>
      <c r="E4417" s="3">
        <v>88</v>
      </c>
      <c r="F4417" s="3">
        <v>0</v>
      </c>
      <c r="G4417" s="3" t="s">
        <v>269</v>
      </c>
      <c r="H4417" s="3" t="s">
        <v>269</v>
      </c>
      <c r="J4417" s="4"/>
      <c r="K4417" s="3"/>
      <c r="L4417" s="3"/>
      <c r="M4417" s="3"/>
      <c r="N4417" s="3"/>
    </row>
    <row r="4418" spans="2:14" ht="32.1" customHeight="1" x14ac:dyDescent="0.25">
      <c r="B4418" s="44" t="str">
        <f>_xlfn.CONCAT( VLOOKUP(tbGemLevels[[#This Row],[Name]],tbGems[],MATCH("Prefix",tbGems[#Headers],0),FALSE),".",tbGemLevels[[#This Row],[Level]]," ",tbGemLevels[[#This Row],[Name]])</f>
        <v>6.13.208.30 Herald of Ice</v>
      </c>
      <c r="C4418" s="2" t="s">
        <v>245</v>
      </c>
      <c r="D4418" s="3">
        <v>30</v>
      </c>
      <c r="E4418" s="3">
        <v>90</v>
      </c>
      <c r="F4418" s="3">
        <v>0</v>
      </c>
      <c r="G4418" s="3" t="s">
        <v>269</v>
      </c>
      <c r="H4418" s="3" t="s">
        <v>269</v>
      </c>
      <c r="J4418" s="4"/>
      <c r="K4418" s="3"/>
      <c r="L4418" s="3"/>
      <c r="M4418" s="3"/>
      <c r="N4418" s="3"/>
    </row>
    <row r="4419" spans="2:14" ht="32.1" customHeight="1" x14ac:dyDescent="0.25">
      <c r="B4419" s="44" t="str">
        <f>_xlfn.CONCAT( VLOOKUP(tbGemLevels[[#This Row],[Name]],tbGems[],MATCH("Prefix",tbGems[#Headers],0),FALSE),".",tbGemLevels[[#This Row],[Level]]," ",tbGemLevels[[#This Row],[Name]])</f>
        <v>6.13.208.31 Herald of Ice</v>
      </c>
      <c r="C4419" s="2" t="s">
        <v>245</v>
      </c>
      <c r="D4419" s="3">
        <v>31</v>
      </c>
      <c r="E4419" s="3">
        <v>91</v>
      </c>
      <c r="F4419" s="3">
        <v>0</v>
      </c>
      <c r="G4419" s="3" t="s">
        <v>269</v>
      </c>
      <c r="H4419" s="3" t="s">
        <v>269</v>
      </c>
      <c r="J4419" s="4"/>
      <c r="K4419" s="3"/>
      <c r="L4419" s="3"/>
      <c r="M4419" s="3"/>
      <c r="N4419" s="3"/>
    </row>
    <row r="4420" spans="2:14" ht="32.1" customHeight="1" x14ac:dyDescent="0.25">
      <c r="B4420" s="44" t="str">
        <f>_xlfn.CONCAT( VLOOKUP(tbGemLevels[[#This Row],[Name]],tbGems[],MATCH("Prefix",tbGems[#Headers],0),FALSE),".",tbGemLevels[[#This Row],[Level]]," ",tbGemLevels[[#This Row],[Name]])</f>
        <v>6.13.208.32 Herald of Ice</v>
      </c>
      <c r="C4420" s="2" t="s">
        <v>245</v>
      </c>
      <c r="D4420" s="3">
        <v>32</v>
      </c>
      <c r="E4420" s="3">
        <v>92</v>
      </c>
      <c r="F4420" s="3">
        <v>0</v>
      </c>
      <c r="G4420" s="3" t="s">
        <v>269</v>
      </c>
      <c r="H4420" s="3" t="s">
        <v>269</v>
      </c>
      <c r="J4420" s="4"/>
      <c r="K4420" s="3"/>
      <c r="L4420" s="3"/>
      <c r="M4420" s="3"/>
      <c r="N4420" s="3"/>
    </row>
    <row r="4421" spans="2:14" ht="32.1" customHeight="1" x14ac:dyDescent="0.25">
      <c r="B4421" s="44" t="str">
        <f>_xlfn.CONCAT( VLOOKUP(tbGemLevels[[#This Row],[Name]],tbGems[],MATCH("Prefix",tbGems[#Headers],0),FALSE),".",tbGemLevels[[#This Row],[Level]]," ",tbGemLevels[[#This Row],[Name]])</f>
        <v>6.13.208.33 Herald of Ice</v>
      </c>
      <c r="C4421" s="2" t="s">
        <v>245</v>
      </c>
      <c r="D4421" s="3">
        <v>33</v>
      </c>
      <c r="E4421" s="3">
        <v>93</v>
      </c>
      <c r="F4421" s="3">
        <v>0</v>
      </c>
      <c r="G4421" s="3" t="s">
        <v>269</v>
      </c>
      <c r="H4421" s="3" t="s">
        <v>269</v>
      </c>
      <c r="J4421" s="4"/>
      <c r="K4421" s="3"/>
      <c r="L4421" s="3"/>
      <c r="M4421" s="3"/>
      <c r="N4421" s="3"/>
    </row>
    <row r="4422" spans="2:14" ht="32.1" customHeight="1" x14ac:dyDescent="0.25">
      <c r="B4422" s="44" t="str">
        <f>_xlfn.CONCAT( VLOOKUP(tbGemLevels[[#This Row],[Name]],tbGems[],MATCH("Prefix",tbGems[#Headers],0),FALSE),".",tbGemLevels[[#This Row],[Level]]," ",tbGemLevels[[#This Row],[Name]])</f>
        <v>6.13.208.34 Herald of Ice</v>
      </c>
      <c r="C4422" s="2" t="s">
        <v>245</v>
      </c>
      <c r="D4422" s="3">
        <v>34</v>
      </c>
      <c r="E4422" s="3">
        <v>94</v>
      </c>
      <c r="F4422" s="3">
        <v>0</v>
      </c>
      <c r="G4422" s="3" t="s">
        <v>269</v>
      </c>
      <c r="H4422" s="3" t="s">
        <v>269</v>
      </c>
      <c r="J4422" s="4"/>
      <c r="K4422" s="3"/>
      <c r="L4422" s="3"/>
      <c r="M4422" s="3"/>
      <c r="N4422" s="3"/>
    </row>
    <row r="4423" spans="2:14" ht="32.1" customHeight="1" x14ac:dyDescent="0.25">
      <c r="B4423" s="44" t="str">
        <f>_xlfn.CONCAT( VLOOKUP(tbGemLevels[[#This Row],[Name]],tbGems[],MATCH("Prefix",tbGems[#Headers],0),FALSE),".",tbGemLevels[[#This Row],[Level]]," ",tbGemLevels[[#This Row],[Name]])</f>
        <v>6.13.208.35 Herald of Ice</v>
      </c>
      <c r="C4423" s="2" t="s">
        <v>245</v>
      </c>
      <c r="D4423" s="3">
        <v>35</v>
      </c>
      <c r="E4423" s="3">
        <v>95</v>
      </c>
      <c r="F4423" s="3">
        <v>0</v>
      </c>
      <c r="G4423" s="3" t="s">
        <v>269</v>
      </c>
      <c r="H4423" s="3" t="s">
        <v>269</v>
      </c>
      <c r="J4423" s="4"/>
      <c r="K4423" s="3"/>
      <c r="L4423" s="3"/>
      <c r="M4423" s="3"/>
      <c r="N4423" s="3"/>
    </row>
    <row r="4424" spans="2:14" ht="32.1" customHeight="1" x14ac:dyDescent="0.25">
      <c r="B4424" s="44" t="str">
        <f>_xlfn.CONCAT( VLOOKUP(tbGemLevels[[#This Row],[Name]],tbGems[],MATCH("Prefix",tbGems[#Headers],0),FALSE),".",tbGemLevels[[#This Row],[Level]]," ",tbGemLevels[[#This Row],[Name]])</f>
        <v>6.13.208.36 Herald of Ice</v>
      </c>
      <c r="C4424" s="2" t="s">
        <v>245</v>
      </c>
      <c r="D4424" s="3">
        <v>36</v>
      </c>
      <c r="E4424" s="3">
        <v>96</v>
      </c>
      <c r="F4424" s="3">
        <v>0</v>
      </c>
      <c r="G4424" s="3" t="s">
        <v>269</v>
      </c>
      <c r="H4424" s="3" t="s">
        <v>269</v>
      </c>
      <c r="J4424" s="4"/>
      <c r="K4424" s="3"/>
      <c r="L4424" s="3"/>
      <c r="M4424" s="3"/>
      <c r="N4424" s="3"/>
    </row>
    <row r="4425" spans="2:14" ht="32.1" customHeight="1" x14ac:dyDescent="0.25">
      <c r="B4425" s="44" t="str">
        <f>_xlfn.CONCAT( VLOOKUP(tbGemLevels[[#This Row],[Name]],tbGems[],MATCH("Prefix",tbGems[#Headers],0),FALSE),".",tbGemLevels[[#This Row],[Level]]," ",tbGemLevels[[#This Row],[Name]])</f>
        <v>6.13.208.37 Herald of Ice</v>
      </c>
      <c r="C4425" s="2" t="s">
        <v>245</v>
      </c>
      <c r="D4425" s="3">
        <v>37</v>
      </c>
      <c r="E4425" s="3">
        <v>97</v>
      </c>
      <c r="F4425" s="3">
        <v>0</v>
      </c>
      <c r="G4425" s="3" t="s">
        <v>269</v>
      </c>
      <c r="H4425" s="3" t="s">
        <v>269</v>
      </c>
      <c r="J4425" s="4"/>
      <c r="K4425" s="3"/>
      <c r="L4425" s="3"/>
      <c r="M4425" s="3"/>
      <c r="N4425" s="3"/>
    </row>
    <row r="4426" spans="2:14" ht="32.1" customHeight="1" x14ac:dyDescent="0.25">
      <c r="B4426" s="44" t="str">
        <f>_xlfn.CONCAT( VLOOKUP(tbGemLevels[[#This Row],[Name]],tbGems[],MATCH("Prefix",tbGems[#Headers],0),FALSE),".",tbGemLevels[[#This Row],[Level]]," ",tbGemLevels[[#This Row],[Name]])</f>
        <v>6.13.208.38 Herald of Ice</v>
      </c>
      <c r="C4426" s="2" t="s">
        <v>245</v>
      </c>
      <c r="D4426" s="3">
        <v>38</v>
      </c>
      <c r="E4426" s="3">
        <v>98</v>
      </c>
      <c r="F4426" s="3">
        <v>0</v>
      </c>
      <c r="G4426" s="3" t="s">
        <v>269</v>
      </c>
      <c r="H4426" s="3" t="s">
        <v>269</v>
      </c>
      <c r="J4426" s="4"/>
      <c r="K4426" s="3"/>
      <c r="L4426" s="3"/>
      <c r="M4426" s="3"/>
      <c r="N4426" s="3"/>
    </row>
    <row r="4427" spans="2:14" ht="32.1" customHeight="1" x14ac:dyDescent="0.25">
      <c r="B4427" s="44" t="str">
        <f>_xlfn.CONCAT( VLOOKUP(tbGemLevels[[#This Row],[Name]],tbGems[],MATCH("Prefix",tbGems[#Headers],0),FALSE),".",tbGemLevels[[#This Row],[Level]]," ",tbGemLevels[[#This Row],[Name]])</f>
        <v>6.13.208.39 Herald of Ice</v>
      </c>
      <c r="C4427" s="2" t="s">
        <v>245</v>
      </c>
      <c r="D4427" s="3">
        <v>39</v>
      </c>
      <c r="E4427" s="3">
        <v>99</v>
      </c>
      <c r="F4427" s="3">
        <v>0</v>
      </c>
      <c r="G4427" s="3" t="s">
        <v>269</v>
      </c>
      <c r="H4427" s="3" t="s">
        <v>269</v>
      </c>
      <c r="J4427" s="4"/>
      <c r="K4427" s="3"/>
      <c r="L4427" s="3"/>
      <c r="M4427" s="3"/>
      <c r="N4427" s="3"/>
    </row>
    <row r="4428" spans="2:14" ht="32.1" customHeight="1" x14ac:dyDescent="0.25">
      <c r="B4428" s="44" t="str">
        <f>_xlfn.CONCAT( VLOOKUP(tbGemLevels[[#This Row],[Name]],tbGems[],MATCH("Prefix",tbGems[#Headers],0),FALSE),".",tbGemLevels[[#This Row],[Level]]," ",tbGemLevels[[#This Row],[Name]])</f>
        <v>6.13.208.40 Herald of Ice</v>
      </c>
      <c r="C4428" s="2" t="s">
        <v>245</v>
      </c>
      <c r="D4428" s="3">
        <v>40</v>
      </c>
      <c r="E4428" s="3">
        <v>100</v>
      </c>
      <c r="F4428" s="3">
        <v>0</v>
      </c>
      <c r="G4428" s="3" t="s">
        <v>269</v>
      </c>
      <c r="H4428" s="3" t="s">
        <v>269</v>
      </c>
      <c r="J4428" s="4"/>
      <c r="K4428" s="3"/>
      <c r="L4428" s="3"/>
      <c r="M4428" s="3"/>
      <c r="N4428" s="3"/>
    </row>
    <row r="4429" spans="2:14" ht="32.1" customHeight="1" x14ac:dyDescent="0.25">
      <c r="B4429" s="44" t="str">
        <f>_xlfn.CONCAT( VLOOKUP(tbGemLevels[[#This Row],[Name]],tbGems[],MATCH("Prefix",tbGems[#Headers],0),FALSE),".",tbGemLevels[[#This Row],[Level]]," ",tbGemLevels[[#This Row],[Name]])</f>
        <v>6.13.215.1 Hypothermia Support</v>
      </c>
      <c r="C4429" s="35" t="s">
        <v>256</v>
      </c>
      <c r="D4429" s="3">
        <v>1</v>
      </c>
      <c r="E4429" s="3">
        <v>31</v>
      </c>
      <c r="F4429" s="3">
        <v>0</v>
      </c>
      <c r="G4429" s="3">
        <v>52</v>
      </c>
      <c r="H4429" s="3">
        <v>0</v>
      </c>
      <c r="J4429" s="4"/>
      <c r="K4429" s="3"/>
      <c r="L4429" s="3"/>
      <c r="M4429" s="3"/>
      <c r="N4429" s="3"/>
    </row>
    <row r="4430" spans="2:14" ht="32.1" customHeight="1" x14ac:dyDescent="0.25">
      <c r="B4430" s="44" t="str">
        <f>_xlfn.CONCAT( VLOOKUP(tbGemLevels[[#This Row],[Name]],tbGems[],MATCH("Prefix",tbGems[#Headers],0),FALSE),".",tbGemLevels[[#This Row],[Level]]," ",tbGemLevels[[#This Row],[Name]])</f>
        <v>6.13.215.2 Hypothermia Support</v>
      </c>
      <c r="C4430" s="35" t="s">
        <v>256</v>
      </c>
      <c r="D4430" s="3">
        <v>2</v>
      </c>
      <c r="E4430" s="3">
        <v>34</v>
      </c>
      <c r="F4430" s="3">
        <v>0</v>
      </c>
      <c r="G4430" s="3">
        <v>57</v>
      </c>
      <c r="H4430" s="3">
        <v>0</v>
      </c>
      <c r="I4430" s="42"/>
      <c r="J4430" s="42"/>
      <c r="K4430" s="3"/>
      <c r="L4430" s="3"/>
      <c r="M4430" s="3"/>
      <c r="N4430" s="3"/>
    </row>
    <row r="4431" spans="2:14" ht="32.1" customHeight="1" x14ac:dyDescent="0.25">
      <c r="B4431" s="44" t="str">
        <f>_xlfn.CONCAT( VLOOKUP(tbGemLevels[[#This Row],[Name]],tbGems[],MATCH("Prefix",tbGems[#Headers],0),FALSE),".",tbGemLevels[[#This Row],[Level]]," ",tbGemLevels[[#This Row],[Name]])</f>
        <v>6.13.215.3 Hypothermia Support</v>
      </c>
      <c r="C4431" s="35" t="s">
        <v>256</v>
      </c>
      <c r="D4431" s="3">
        <v>3</v>
      </c>
      <c r="E4431" s="3">
        <v>36</v>
      </c>
      <c r="F4431" s="3">
        <v>0</v>
      </c>
      <c r="G4431" s="3">
        <v>60</v>
      </c>
      <c r="H4431" s="3">
        <v>0</v>
      </c>
      <c r="I4431" s="42"/>
      <c r="J4431" s="42"/>
      <c r="K4431" s="3"/>
      <c r="L4431" s="3"/>
      <c r="M4431" s="3"/>
      <c r="N4431" s="3"/>
    </row>
    <row r="4432" spans="2:14" ht="32.1" customHeight="1" x14ac:dyDescent="0.25">
      <c r="B4432" s="44" t="str">
        <f>_xlfn.CONCAT( VLOOKUP(tbGemLevels[[#This Row],[Name]],tbGems[],MATCH("Prefix",tbGems[#Headers],0),FALSE),".",tbGemLevels[[#This Row],[Level]]," ",tbGemLevels[[#This Row],[Name]])</f>
        <v>6.13.215.4 Hypothermia Support</v>
      </c>
      <c r="C4432" s="35" t="s">
        <v>256</v>
      </c>
      <c r="D4432" s="3">
        <v>4</v>
      </c>
      <c r="E4432" s="3">
        <v>38</v>
      </c>
      <c r="F4432" s="3">
        <v>0</v>
      </c>
      <c r="G4432" s="3">
        <v>63</v>
      </c>
      <c r="H4432" s="3">
        <v>0</v>
      </c>
      <c r="I4432" s="42"/>
      <c r="J4432" s="42"/>
      <c r="K4432" s="3"/>
      <c r="L4432" s="3"/>
      <c r="M4432" s="3"/>
      <c r="N4432" s="3"/>
    </row>
    <row r="4433" spans="2:14" ht="32.1" customHeight="1" x14ac:dyDescent="0.25">
      <c r="B4433" s="44" t="str">
        <f>_xlfn.CONCAT( VLOOKUP(tbGemLevels[[#This Row],[Name]],tbGems[],MATCH("Prefix",tbGems[#Headers],0),FALSE),".",tbGemLevels[[#This Row],[Level]]," ",tbGemLevels[[#This Row],[Name]])</f>
        <v>6.13.215.5 Hypothermia Support</v>
      </c>
      <c r="C4433" s="35" t="s">
        <v>256</v>
      </c>
      <c r="D4433" s="3">
        <v>5</v>
      </c>
      <c r="E4433" s="3">
        <v>40</v>
      </c>
      <c r="F4433" s="3">
        <v>0</v>
      </c>
      <c r="G4433" s="3">
        <v>66</v>
      </c>
      <c r="H4433" s="3">
        <v>0</v>
      </c>
      <c r="I4433" s="42"/>
      <c r="J4433" s="42"/>
      <c r="K4433" s="3"/>
      <c r="L4433" s="3"/>
      <c r="M4433" s="3"/>
      <c r="N4433" s="3"/>
    </row>
    <row r="4434" spans="2:14" ht="32.1" customHeight="1" x14ac:dyDescent="0.25">
      <c r="B4434" s="44" t="str">
        <f>_xlfn.CONCAT( VLOOKUP(tbGemLevels[[#This Row],[Name]],tbGems[],MATCH("Prefix",tbGems[#Headers],0),FALSE),".",tbGemLevels[[#This Row],[Level]]," ",tbGemLevels[[#This Row],[Name]])</f>
        <v>6.13.215.6 Hypothermia Support</v>
      </c>
      <c r="C4434" s="35" t="s">
        <v>256</v>
      </c>
      <c r="D4434" s="3">
        <v>6</v>
      </c>
      <c r="E4434" s="3">
        <v>42</v>
      </c>
      <c r="F4434" s="3">
        <v>0</v>
      </c>
      <c r="G4434" s="3">
        <v>69</v>
      </c>
      <c r="H4434" s="3">
        <v>0</v>
      </c>
      <c r="I4434" s="42"/>
      <c r="J4434" s="42"/>
      <c r="K4434" s="3"/>
      <c r="L4434" s="3"/>
      <c r="M4434" s="3"/>
      <c r="N4434" s="3"/>
    </row>
    <row r="4435" spans="2:14" ht="32.1" customHeight="1" x14ac:dyDescent="0.25">
      <c r="B4435" s="44" t="str">
        <f>_xlfn.CONCAT( VLOOKUP(tbGemLevels[[#This Row],[Name]],tbGems[],MATCH("Prefix",tbGems[#Headers],0),FALSE),".",tbGemLevels[[#This Row],[Level]]," ",tbGemLevels[[#This Row],[Name]])</f>
        <v>6.13.215.7 Hypothermia Support</v>
      </c>
      <c r="C4435" s="35" t="s">
        <v>256</v>
      </c>
      <c r="D4435" s="3">
        <v>7</v>
      </c>
      <c r="E4435" s="3">
        <v>44</v>
      </c>
      <c r="F4435" s="3">
        <v>0</v>
      </c>
      <c r="G4435" s="3">
        <v>72</v>
      </c>
      <c r="H4435" s="3">
        <v>0</v>
      </c>
      <c r="I4435" s="42"/>
      <c r="J4435" s="42"/>
      <c r="K4435" s="3"/>
      <c r="L4435" s="3"/>
      <c r="M4435" s="3"/>
      <c r="N4435" s="3"/>
    </row>
    <row r="4436" spans="2:14" ht="32.1" customHeight="1" x14ac:dyDescent="0.25">
      <c r="B4436" s="44" t="str">
        <f>_xlfn.CONCAT( VLOOKUP(tbGemLevels[[#This Row],[Name]],tbGems[],MATCH("Prefix",tbGems[#Headers],0),FALSE),".",tbGemLevels[[#This Row],[Level]]," ",tbGemLevels[[#This Row],[Name]])</f>
        <v>6.13.215.8 Hypothermia Support</v>
      </c>
      <c r="C4436" s="35" t="s">
        <v>256</v>
      </c>
      <c r="D4436" s="3">
        <v>8</v>
      </c>
      <c r="E4436" s="3">
        <v>46</v>
      </c>
      <c r="F4436" s="3">
        <v>0</v>
      </c>
      <c r="G4436" s="3">
        <v>75</v>
      </c>
      <c r="H4436" s="3">
        <v>0</v>
      </c>
      <c r="I4436" s="42"/>
      <c r="J4436" s="42"/>
      <c r="K4436" s="3"/>
      <c r="L4436" s="3"/>
      <c r="M4436" s="3"/>
      <c r="N4436" s="3"/>
    </row>
    <row r="4437" spans="2:14" ht="32.1" customHeight="1" x14ac:dyDescent="0.25">
      <c r="B4437" s="44" t="str">
        <f>_xlfn.CONCAT( VLOOKUP(tbGemLevels[[#This Row],[Name]],tbGems[],MATCH("Prefix",tbGems[#Headers],0),FALSE),".",tbGemLevels[[#This Row],[Level]]," ",tbGemLevels[[#This Row],[Name]])</f>
        <v>6.13.215.9 Hypothermia Support</v>
      </c>
      <c r="C4437" s="35" t="s">
        <v>256</v>
      </c>
      <c r="D4437" s="3">
        <v>9</v>
      </c>
      <c r="E4437" s="3">
        <v>48</v>
      </c>
      <c r="F4437" s="3">
        <v>0</v>
      </c>
      <c r="G4437" s="3">
        <v>78</v>
      </c>
      <c r="H4437" s="3">
        <v>0</v>
      </c>
      <c r="I4437" s="42"/>
      <c r="J4437" s="42"/>
      <c r="K4437" s="3"/>
      <c r="L4437" s="3"/>
      <c r="M4437" s="3"/>
      <c r="N4437" s="3"/>
    </row>
    <row r="4438" spans="2:14" ht="32.1" customHeight="1" x14ac:dyDescent="0.25">
      <c r="B4438" s="44" t="str">
        <f>_xlfn.CONCAT( VLOOKUP(tbGemLevels[[#This Row],[Name]],tbGems[],MATCH("Prefix",tbGems[#Headers],0),FALSE),".",tbGemLevels[[#This Row],[Level]]," ",tbGemLevels[[#This Row],[Name]])</f>
        <v>6.13.215.10 Hypothermia Support</v>
      </c>
      <c r="C4438" s="35" t="s">
        <v>256</v>
      </c>
      <c r="D4438" s="3">
        <v>10</v>
      </c>
      <c r="E4438" s="3">
        <v>50</v>
      </c>
      <c r="F4438" s="3">
        <v>0</v>
      </c>
      <c r="G4438" s="3">
        <v>81</v>
      </c>
      <c r="H4438" s="3">
        <v>0</v>
      </c>
      <c r="I4438" s="42"/>
      <c r="J4438" s="42"/>
      <c r="K4438" s="3"/>
      <c r="L4438" s="3"/>
      <c r="M4438" s="3"/>
      <c r="N4438" s="3"/>
    </row>
    <row r="4439" spans="2:14" ht="32.1" customHeight="1" x14ac:dyDescent="0.25">
      <c r="B4439" s="44" t="str">
        <f>_xlfn.CONCAT( VLOOKUP(tbGemLevels[[#This Row],[Name]],tbGems[],MATCH("Prefix",tbGems[#Headers],0),FALSE),".",tbGemLevels[[#This Row],[Level]]," ",tbGemLevels[[#This Row],[Name]])</f>
        <v>6.13.215.11 Hypothermia Support</v>
      </c>
      <c r="C4439" s="35" t="s">
        <v>256</v>
      </c>
      <c r="D4439" s="3">
        <v>11</v>
      </c>
      <c r="E4439" s="3">
        <v>52</v>
      </c>
      <c r="F4439" s="3">
        <v>0</v>
      </c>
      <c r="G4439" s="3">
        <v>84</v>
      </c>
      <c r="H4439" s="3">
        <v>0</v>
      </c>
      <c r="I4439" s="42"/>
      <c r="J4439" s="42"/>
      <c r="K4439" s="3"/>
      <c r="L4439" s="3"/>
      <c r="M4439" s="3"/>
      <c r="N4439" s="3"/>
    </row>
    <row r="4440" spans="2:14" ht="32.1" customHeight="1" x14ac:dyDescent="0.25">
      <c r="B4440" s="44" t="str">
        <f>_xlfn.CONCAT( VLOOKUP(tbGemLevels[[#This Row],[Name]],tbGems[],MATCH("Prefix",tbGems[#Headers],0),FALSE),".",tbGemLevels[[#This Row],[Level]]," ",tbGemLevels[[#This Row],[Name]])</f>
        <v>6.13.215.12 Hypothermia Support</v>
      </c>
      <c r="C4440" s="35" t="s">
        <v>256</v>
      </c>
      <c r="D4440" s="3">
        <v>12</v>
      </c>
      <c r="E4440" s="3">
        <v>54</v>
      </c>
      <c r="F4440" s="3">
        <v>0</v>
      </c>
      <c r="G4440" s="3">
        <v>87</v>
      </c>
      <c r="H4440" s="3">
        <v>0</v>
      </c>
      <c r="I4440" s="42"/>
      <c r="J4440" s="42"/>
      <c r="K4440" s="3"/>
      <c r="L4440" s="3"/>
      <c r="M4440" s="3"/>
      <c r="N4440" s="3"/>
    </row>
    <row r="4441" spans="2:14" ht="32.1" customHeight="1" x14ac:dyDescent="0.25">
      <c r="B4441" s="44" t="str">
        <f>_xlfn.CONCAT( VLOOKUP(tbGemLevels[[#This Row],[Name]],tbGems[],MATCH("Prefix",tbGems[#Headers],0),FALSE),".",tbGemLevels[[#This Row],[Level]]," ",tbGemLevels[[#This Row],[Name]])</f>
        <v>6.13.215.13 Hypothermia Support</v>
      </c>
      <c r="C4441" s="35" t="s">
        <v>256</v>
      </c>
      <c r="D4441" s="3">
        <v>13</v>
      </c>
      <c r="E4441" s="3">
        <v>56</v>
      </c>
      <c r="F4441" s="3">
        <v>0</v>
      </c>
      <c r="G4441" s="3">
        <v>90</v>
      </c>
      <c r="H4441" s="3">
        <v>0</v>
      </c>
      <c r="I4441" s="42"/>
      <c r="J4441" s="42"/>
      <c r="K4441" s="3"/>
      <c r="L4441" s="3"/>
      <c r="M4441" s="3"/>
      <c r="N4441" s="3"/>
    </row>
    <row r="4442" spans="2:14" ht="32.1" customHeight="1" x14ac:dyDescent="0.25">
      <c r="B4442" s="44" t="str">
        <f>_xlfn.CONCAT( VLOOKUP(tbGemLevels[[#This Row],[Name]],tbGems[],MATCH("Prefix",tbGems[#Headers],0),FALSE),".",tbGemLevels[[#This Row],[Level]]," ",tbGemLevels[[#This Row],[Name]])</f>
        <v>6.13.215.14 Hypothermia Support</v>
      </c>
      <c r="C4442" s="35" t="s">
        <v>256</v>
      </c>
      <c r="D4442" s="3">
        <v>14</v>
      </c>
      <c r="E4442" s="3">
        <v>58</v>
      </c>
      <c r="F4442" s="3">
        <v>0</v>
      </c>
      <c r="G4442" s="3">
        <v>93</v>
      </c>
      <c r="H4442" s="3">
        <v>0</v>
      </c>
      <c r="I4442" s="42"/>
      <c r="J4442" s="42"/>
      <c r="K4442" s="3"/>
      <c r="L4442" s="3"/>
      <c r="M4442" s="3"/>
      <c r="N4442" s="3"/>
    </row>
    <row r="4443" spans="2:14" ht="32.1" customHeight="1" x14ac:dyDescent="0.25">
      <c r="B4443" s="44" t="str">
        <f>_xlfn.CONCAT( VLOOKUP(tbGemLevels[[#This Row],[Name]],tbGems[],MATCH("Prefix",tbGems[#Headers],0),FALSE),".",tbGemLevels[[#This Row],[Level]]," ",tbGemLevels[[#This Row],[Name]])</f>
        <v>6.13.215.15 Hypothermia Support</v>
      </c>
      <c r="C4443" s="35" t="s">
        <v>256</v>
      </c>
      <c r="D4443" s="3">
        <v>15</v>
      </c>
      <c r="E4443" s="3">
        <v>60</v>
      </c>
      <c r="F4443" s="3">
        <v>0</v>
      </c>
      <c r="G4443" s="3">
        <v>96</v>
      </c>
      <c r="H4443" s="3">
        <v>0</v>
      </c>
      <c r="I4443" s="42"/>
      <c r="J4443" s="42"/>
      <c r="K4443" s="3"/>
      <c r="L4443" s="3"/>
      <c r="M4443" s="3"/>
      <c r="N4443" s="3"/>
    </row>
    <row r="4444" spans="2:14" ht="32.1" customHeight="1" x14ac:dyDescent="0.25">
      <c r="B4444" s="44" t="str">
        <f>_xlfn.CONCAT( VLOOKUP(tbGemLevels[[#This Row],[Name]],tbGems[],MATCH("Prefix",tbGems[#Headers],0),FALSE),".",tbGemLevels[[#This Row],[Level]]," ",tbGemLevels[[#This Row],[Name]])</f>
        <v>6.13.215.16 Hypothermia Support</v>
      </c>
      <c r="C4444" s="35" t="s">
        <v>256</v>
      </c>
      <c r="D4444" s="3">
        <v>16</v>
      </c>
      <c r="E4444" s="3">
        <v>62</v>
      </c>
      <c r="F4444" s="3">
        <v>0</v>
      </c>
      <c r="G4444" s="3">
        <v>99</v>
      </c>
      <c r="H4444" s="3">
        <v>0</v>
      </c>
      <c r="I4444" s="42"/>
      <c r="J4444" s="42"/>
      <c r="K4444" s="3"/>
      <c r="L4444" s="3"/>
      <c r="M4444" s="3"/>
      <c r="N4444" s="3"/>
    </row>
    <row r="4445" spans="2:14" ht="32.1" customHeight="1" x14ac:dyDescent="0.25">
      <c r="B4445" s="44" t="str">
        <f>_xlfn.CONCAT( VLOOKUP(tbGemLevels[[#This Row],[Name]],tbGems[],MATCH("Prefix",tbGems[#Headers],0),FALSE),".",tbGemLevels[[#This Row],[Level]]," ",tbGemLevels[[#This Row],[Name]])</f>
        <v>6.13.215.17 Hypothermia Support</v>
      </c>
      <c r="C4445" s="35" t="s">
        <v>256</v>
      </c>
      <c r="D4445" s="3">
        <v>17</v>
      </c>
      <c r="E4445" s="3">
        <v>64</v>
      </c>
      <c r="F4445" s="3">
        <v>0</v>
      </c>
      <c r="G4445" s="3">
        <v>102</v>
      </c>
      <c r="H4445" s="3">
        <v>0</v>
      </c>
      <c r="I4445" s="42"/>
      <c r="J4445" s="42"/>
      <c r="K4445" s="3"/>
      <c r="L4445" s="3"/>
      <c r="M4445" s="3"/>
      <c r="N4445" s="3"/>
    </row>
    <row r="4446" spans="2:14" ht="32.1" customHeight="1" x14ac:dyDescent="0.25">
      <c r="B4446" s="44" t="str">
        <f>_xlfn.CONCAT( VLOOKUP(tbGemLevels[[#This Row],[Name]],tbGems[],MATCH("Prefix",tbGems[#Headers],0),FALSE),".",tbGemLevels[[#This Row],[Level]]," ",tbGemLevels[[#This Row],[Name]])</f>
        <v>6.13.215.18 Hypothermia Support</v>
      </c>
      <c r="C4446" s="35" t="s">
        <v>256</v>
      </c>
      <c r="D4446" s="3">
        <v>18</v>
      </c>
      <c r="E4446" s="3">
        <v>66</v>
      </c>
      <c r="F4446" s="3">
        <v>0</v>
      </c>
      <c r="G4446" s="3">
        <v>105</v>
      </c>
      <c r="H4446" s="3">
        <v>0</v>
      </c>
      <c r="I4446" s="42"/>
      <c r="J4446" s="42"/>
      <c r="K4446" s="3"/>
      <c r="L4446" s="3"/>
      <c r="M4446" s="3"/>
      <c r="N4446" s="3"/>
    </row>
    <row r="4447" spans="2:14" ht="32.1" customHeight="1" x14ac:dyDescent="0.25">
      <c r="B4447" s="44" t="str">
        <f>_xlfn.CONCAT( VLOOKUP(tbGemLevels[[#This Row],[Name]],tbGems[],MATCH("Prefix",tbGems[#Headers],0),FALSE),".",tbGemLevels[[#This Row],[Level]]," ",tbGemLevels[[#This Row],[Name]])</f>
        <v>6.13.215.19 Hypothermia Support</v>
      </c>
      <c r="C4447" s="35" t="s">
        <v>256</v>
      </c>
      <c r="D4447" s="3">
        <v>19</v>
      </c>
      <c r="E4447" s="3">
        <v>68</v>
      </c>
      <c r="F4447" s="3">
        <v>0</v>
      </c>
      <c r="G4447" s="3">
        <v>108</v>
      </c>
      <c r="H4447" s="3">
        <v>0</v>
      </c>
      <c r="I4447" s="42"/>
      <c r="J4447" s="42"/>
      <c r="K4447" s="3"/>
      <c r="L4447" s="3"/>
      <c r="M4447" s="3"/>
      <c r="N4447" s="3"/>
    </row>
    <row r="4448" spans="2:14" ht="32.1" customHeight="1" x14ac:dyDescent="0.25">
      <c r="B4448" s="44" t="str">
        <f>_xlfn.CONCAT( VLOOKUP(tbGemLevels[[#This Row],[Name]],tbGems[],MATCH("Prefix",tbGems[#Headers],0),FALSE),".",tbGemLevels[[#This Row],[Level]]," ",tbGemLevels[[#This Row],[Name]])</f>
        <v>6.13.215.20 Hypothermia Support</v>
      </c>
      <c r="C4448" s="35" t="s">
        <v>256</v>
      </c>
      <c r="D4448" s="3">
        <v>20</v>
      </c>
      <c r="E4448" s="3">
        <v>70</v>
      </c>
      <c r="F4448" s="3">
        <v>0</v>
      </c>
      <c r="G4448" s="3">
        <v>111</v>
      </c>
      <c r="H4448" s="3">
        <v>0</v>
      </c>
      <c r="I4448" s="42"/>
      <c r="J4448" s="42"/>
      <c r="K4448" s="3"/>
      <c r="L4448" s="3"/>
      <c r="M4448" s="3"/>
      <c r="N4448" s="3"/>
    </row>
    <row r="4449" spans="2:14" ht="32.1" customHeight="1" x14ac:dyDescent="0.25">
      <c r="B4449" s="44" t="str">
        <f>_xlfn.CONCAT( VLOOKUP(tbGemLevels[[#This Row],[Name]],tbGems[],MATCH("Prefix",tbGems[#Headers],0),FALSE),".",tbGemLevels[[#This Row],[Level]]," ",tbGemLevels[[#This Row],[Name]])</f>
        <v>6.13.215.21 Hypothermia Support</v>
      </c>
      <c r="C4449" s="35" t="s">
        <v>256</v>
      </c>
      <c r="D4449" s="3">
        <v>21</v>
      </c>
      <c r="E4449" s="3">
        <v>72</v>
      </c>
      <c r="F4449" s="3">
        <v>0</v>
      </c>
      <c r="G4449" s="3">
        <v>114</v>
      </c>
      <c r="H4449" s="3">
        <v>0</v>
      </c>
      <c r="J4449" s="4"/>
      <c r="K4449" s="3"/>
      <c r="L4449" s="3"/>
      <c r="M4449" s="3"/>
      <c r="N4449" s="3"/>
    </row>
    <row r="4450" spans="2:14" ht="32.1" customHeight="1" x14ac:dyDescent="0.25">
      <c r="B4450" s="44" t="str">
        <f>_xlfn.CONCAT( VLOOKUP(tbGemLevels[[#This Row],[Name]],tbGems[],MATCH("Prefix",tbGems[#Headers],0),FALSE),".",tbGemLevels[[#This Row],[Level]]," ",tbGemLevels[[#This Row],[Name]])</f>
        <v>6.13.215.22 Hypothermia Support</v>
      </c>
      <c r="C4450" s="35" t="s">
        <v>256</v>
      </c>
      <c r="D4450" s="3">
        <v>22</v>
      </c>
      <c r="E4450" s="3">
        <v>74</v>
      </c>
      <c r="F4450" s="3">
        <v>0</v>
      </c>
      <c r="G4450" s="3" t="s">
        <v>269</v>
      </c>
      <c r="H4450" s="3">
        <v>0</v>
      </c>
      <c r="J4450" s="4"/>
      <c r="K4450" s="3"/>
      <c r="L4450" s="3"/>
      <c r="M4450" s="3"/>
      <c r="N4450" s="3"/>
    </row>
    <row r="4451" spans="2:14" ht="32.1" customHeight="1" x14ac:dyDescent="0.25">
      <c r="B4451" s="44" t="str">
        <f>_xlfn.CONCAT( VLOOKUP(tbGemLevels[[#This Row],[Name]],tbGems[],MATCH("Prefix",tbGems[#Headers],0),FALSE),".",tbGemLevels[[#This Row],[Level]]," ",tbGemLevels[[#This Row],[Name]])</f>
        <v>6.13.215.23 Hypothermia Support</v>
      </c>
      <c r="C4451" s="35" t="s">
        <v>256</v>
      </c>
      <c r="D4451" s="3">
        <v>23</v>
      </c>
      <c r="E4451" s="3">
        <v>76</v>
      </c>
      <c r="F4451" s="3">
        <v>0</v>
      </c>
      <c r="G4451" s="3" t="s">
        <v>269</v>
      </c>
      <c r="H4451" s="3">
        <v>0</v>
      </c>
      <c r="J4451" s="4"/>
      <c r="K4451" s="3"/>
      <c r="L4451" s="3"/>
      <c r="M4451" s="3"/>
      <c r="N4451" s="3"/>
    </row>
    <row r="4452" spans="2:14" ht="32.1" customHeight="1" x14ac:dyDescent="0.25">
      <c r="B4452" s="44" t="str">
        <f>_xlfn.CONCAT( VLOOKUP(tbGemLevels[[#This Row],[Name]],tbGems[],MATCH("Prefix",tbGems[#Headers],0),FALSE),".",tbGemLevels[[#This Row],[Level]]," ",tbGemLevels[[#This Row],[Name]])</f>
        <v>6.13.215.24 Hypothermia Support</v>
      </c>
      <c r="C4452" s="35" t="s">
        <v>256</v>
      </c>
      <c r="D4452" s="3">
        <v>24</v>
      </c>
      <c r="E4452" s="3">
        <v>78</v>
      </c>
      <c r="F4452" s="3">
        <v>0</v>
      </c>
      <c r="G4452" s="3" t="s">
        <v>269</v>
      </c>
      <c r="H4452" s="3">
        <v>0</v>
      </c>
      <c r="J4452" s="4"/>
      <c r="K4452" s="3"/>
      <c r="L4452" s="3"/>
      <c r="M4452" s="3"/>
      <c r="N4452" s="3"/>
    </row>
    <row r="4453" spans="2:14" ht="32.1" customHeight="1" x14ac:dyDescent="0.25">
      <c r="B4453" s="44" t="str">
        <f>_xlfn.CONCAT( VLOOKUP(tbGemLevels[[#This Row],[Name]],tbGems[],MATCH("Prefix",tbGems[#Headers],0),FALSE),".",tbGemLevels[[#This Row],[Level]]," ",tbGemLevels[[#This Row],[Name]])</f>
        <v>6.13.215.25 Hypothermia Support</v>
      </c>
      <c r="C4453" s="35" t="s">
        <v>256</v>
      </c>
      <c r="D4453" s="3">
        <v>25</v>
      </c>
      <c r="E4453" s="3">
        <v>80</v>
      </c>
      <c r="F4453" s="3">
        <v>0</v>
      </c>
      <c r="G4453" s="3" t="s">
        <v>269</v>
      </c>
      <c r="H4453" s="3">
        <v>0</v>
      </c>
      <c r="J4453" s="4"/>
      <c r="K4453" s="3"/>
      <c r="L4453" s="3"/>
      <c r="M4453" s="3"/>
      <c r="N4453" s="3"/>
    </row>
    <row r="4454" spans="2:14" ht="32.1" customHeight="1" x14ac:dyDescent="0.25">
      <c r="B4454" s="44" t="str">
        <f>_xlfn.CONCAT( VLOOKUP(tbGemLevels[[#This Row],[Name]],tbGems[],MATCH("Prefix",tbGems[#Headers],0),FALSE),".",tbGemLevels[[#This Row],[Level]]," ",tbGemLevels[[#This Row],[Name]])</f>
        <v>6.13.215.26 Hypothermia Support</v>
      </c>
      <c r="C4454" s="35" t="s">
        <v>256</v>
      </c>
      <c r="D4454" s="3">
        <v>26</v>
      </c>
      <c r="E4454" s="3">
        <v>82</v>
      </c>
      <c r="F4454" s="3">
        <v>0</v>
      </c>
      <c r="G4454" s="3" t="s">
        <v>269</v>
      </c>
      <c r="H4454" s="3">
        <v>0</v>
      </c>
      <c r="J4454" s="4"/>
      <c r="K4454" s="3"/>
      <c r="L4454" s="3"/>
      <c r="M4454" s="3"/>
      <c r="N4454" s="3"/>
    </row>
    <row r="4455" spans="2:14" ht="32.1" customHeight="1" x14ac:dyDescent="0.25">
      <c r="B4455" s="44" t="str">
        <f>_xlfn.CONCAT( VLOOKUP(tbGemLevels[[#This Row],[Name]],tbGems[],MATCH("Prefix",tbGems[#Headers],0),FALSE),".",tbGemLevels[[#This Row],[Level]]," ",tbGemLevels[[#This Row],[Name]])</f>
        <v>6.13.215.27 Hypothermia Support</v>
      </c>
      <c r="C4455" s="35" t="s">
        <v>256</v>
      </c>
      <c r="D4455" s="3">
        <v>27</v>
      </c>
      <c r="E4455" s="3">
        <v>84</v>
      </c>
      <c r="F4455" s="3">
        <v>0</v>
      </c>
      <c r="G4455" s="3" t="s">
        <v>269</v>
      </c>
      <c r="H4455" s="3">
        <v>0</v>
      </c>
      <c r="J4455" s="4"/>
      <c r="K4455" s="3"/>
      <c r="L4455" s="3"/>
      <c r="M4455" s="3"/>
      <c r="N4455" s="3"/>
    </row>
    <row r="4456" spans="2:14" ht="32.1" customHeight="1" x14ac:dyDescent="0.25">
      <c r="B4456" s="44" t="str">
        <f>_xlfn.CONCAT( VLOOKUP(tbGemLevels[[#This Row],[Name]],tbGems[],MATCH("Prefix",tbGems[#Headers],0),FALSE),".",tbGemLevels[[#This Row],[Level]]," ",tbGemLevels[[#This Row],[Name]])</f>
        <v>6.13.215.28 Hypothermia Support</v>
      </c>
      <c r="C4456" s="35" t="s">
        <v>256</v>
      </c>
      <c r="D4456" s="3">
        <v>28</v>
      </c>
      <c r="E4456" s="3">
        <v>86</v>
      </c>
      <c r="F4456" s="3">
        <v>0</v>
      </c>
      <c r="G4456" s="3" t="s">
        <v>269</v>
      </c>
      <c r="H4456" s="3">
        <v>0</v>
      </c>
      <c r="J4456" s="4"/>
      <c r="K4456" s="3"/>
      <c r="L4456" s="3"/>
      <c r="M4456" s="3"/>
      <c r="N4456" s="3"/>
    </row>
    <row r="4457" spans="2:14" ht="32.1" customHeight="1" x14ac:dyDescent="0.25">
      <c r="B4457" s="44" t="str">
        <f>_xlfn.CONCAT( VLOOKUP(tbGemLevels[[#This Row],[Name]],tbGems[],MATCH("Prefix",tbGems[#Headers],0),FALSE),".",tbGemLevels[[#This Row],[Level]]," ",tbGemLevels[[#This Row],[Name]])</f>
        <v>6.13.215.29 Hypothermia Support</v>
      </c>
      <c r="C4457" s="35" t="s">
        <v>256</v>
      </c>
      <c r="D4457" s="3">
        <v>29</v>
      </c>
      <c r="E4457" s="3">
        <v>88</v>
      </c>
      <c r="F4457" s="3">
        <v>0</v>
      </c>
      <c r="G4457" s="3" t="s">
        <v>269</v>
      </c>
      <c r="H4457" s="3">
        <v>0</v>
      </c>
      <c r="J4457" s="4"/>
      <c r="K4457" s="3"/>
      <c r="L4457" s="3"/>
      <c r="M4457" s="3"/>
      <c r="N4457" s="3"/>
    </row>
    <row r="4458" spans="2:14" ht="32.1" customHeight="1" x14ac:dyDescent="0.25">
      <c r="B4458" s="44" t="str">
        <f>_xlfn.CONCAT( VLOOKUP(tbGemLevels[[#This Row],[Name]],tbGems[],MATCH("Prefix",tbGems[#Headers],0),FALSE),".",tbGemLevels[[#This Row],[Level]]," ",tbGemLevels[[#This Row],[Name]])</f>
        <v>6.13.215.30 Hypothermia Support</v>
      </c>
      <c r="C4458" s="35" t="s">
        <v>256</v>
      </c>
      <c r="D4458" s="3">
        <v>30</v>
      </c>
      <c r="E4458" s="3">
        <v>90</v>
      </c>
      <c r="F4458" s="3">
        <v>0</v>
      </c>
      <c r="G4458" s="3" t="s">
        <v>269</v>
      </c>
      <c r="H4458" s="3">
        <v>0</v>
      </c>
      <c r="J4458" s="4"/>
      <c r="K4458" s="3"/>
      <c r="L4458" s="3"/>
      <c r="M4458" s="3"/>
      <c r="N4458" s="3"/>
    </row>
    <row r="4459" spans="2:14" ht="32.1" customHeight="1" x14ac:dyDescent="0.25">
      <c r="B4459" s="44" t="str">
        <f>_xlfn.CONCAT( VLOOKUP(tbGemLevels[[#This Row],[Name]],tbGems[],MATCH("Prefix",tbGems[#Headers],0),FALSE),".",tbGemLevels[[#This Row],[Level]]," ",tbGemLevels[[#This Row],[Name]])</f>
        <v>6.13.215.31 Hypothermia Support</v>
      </c>
      <c r="C4459" s="35" t="s">
        <v>256</v>
      </c>
      <c r="D4459" s="3">
        <v>31</v>
      </c>
      <c r="E4459" s="3">
        <v>91</v>
      </c>
      <c r="F4459" s="3">
        <v>0</v>
      </c>
      <c r="G4459" s="3" t="s">
        <v>269</v>
      </c>
      <c r="H4459" s="3">
        <v>0</v>
      </c>
      <c r="J4459" s="4"/>
      <c r="K4459" s="3"/>
      <c r="L4459" s="3"/>
      <c r="M4459" s="3"/>
      <c r="N4459" s="3"/>
    </row>
    <row r="4460" spans="2:14" ht="32.1" customHeight="1" x14ac:dyDescent="0.25">
      <c r="B4460" s="44" t="str">
        <f>_xlfn.CONCAT( VLOOKUP(tbGemLevels[[#This Row],[Name]],tbGems[],MATCH("Prefix",tbGems[#Headers],0),FALSE),".",tbGemLevels[[#This Row],[Level]]," ",tbGemLevels[[#This Row],[Name]])</f>
        <v>6.13.215.32 Hypothermia Support</v>
      </c>
      <c r="C4460" s="35" t="s">
        <v>256</v>
      </c>
      <c r="D4460" s="3">
        <v>32</v>
      </c>
      <c r="E4460" s="3">
        <v>92</v>
      </c>
      <c r="F4460" s="3">
        <v>0</v>
      </c>
      <c r="G4460" s="3" t="s">
        <v>269</v>
      </c>
      <c r="H4460" s="3">
        <v>0</v>
      </c>
      <c r="J4460" s="4"/>
      <c r="K4460" s="3"/>
      <c r="L4460" s="3"/>
      <c r="M4460" s="3"/>
      <c r="N4460" s="3"/>
    </row>
    <row r="4461" spans="2:14" ht="32.1" customHeight="1" x14ac:dyDescent="0.25">
      <c r="B4461" s="44" t="str">
        <f>_xlfn.CONCAT( VLOOKUP(tbGemLevels[[#This Row],[Name]],tbGems[],MATCH("Prefix",tbGems[#Headers],0),FALSE),".",tbGemLevels[[#This Row],[Level]]," ",tbGemLevels[[#This Row],[Name]])</f>
        <v>6.13.215.33 Hypothermia Support</v>
      </c>
      <c r="C4461" s="35" t="s">
        <v>256</v>
      </c>
      <c r="D4461" s="3">
        <v>33</v>
      </c>
      <c r="E4461" s="3">
        <v>93</v>
      </c>
      <c r="F4461" s="3">
        <v>0</v>
      </c>
      <c r="G4461" s="3" t="s">
        <v>269</v>
      </c>
      <c r="H4461" s="3">
        <v>0</v>
      </c>
      <c r="J4461" s="4"/>
      <c r="K4461" s="3"/>
      <c r="L4461" s="3"/>
      <c r="M4461" s="3"/>
      <c r="N4461" s="3"/>
    </row>
    <row r="4462" spans="2:14" ht="32.1" customHeight="1" x14ac:dyDescent="0.25">
      <c r="B4462" s="44" t="str">
        <f>_xlfn.CONCAT( VLOOKUP(tbGemLevels[[#This Row],[Name]],tbGems[],MATCH("Prefix",tbGems[#Headers],0),FALSE),".",tbGemLevels[[#This Row],[Level]]," ",tbGemLevels[[#This Row],[Name]])</f>
        <v>6.13.215.34 Hypothermia Support</v>
      </c>
      <c r="C4462" s="35" t="s">
        <v>256</v>
      </c>
      <c r="D4462" s="3">
        <v>34</v>
      </c>
      <c r="E4462" s="3">
        <v>94</v>
      </c>
      <c r="F4462" s="3">
        <v>0</v>
      </c>
      <c r="G4462" s="3" t="s">
        <v>269</v>
      </c>
      <c r="H4462" s="3">
        <v>0</v>
      </c>
      <c r="J4462" s="4"/>
      <c r="K4462" s="3"/>
      <c r="L4462" s="3"/>
      <c r="M4462" s="3"/>
      <c r="N4462" s="3"/>
    </row>
    <row r="4463" spans="2:14" ht="32.1" customHeight="1" x14ac:dyDescent="0.25">
      <c r="B4463" s="44" t="str">
        <f>_xlfn.CONCAT( VLOOKUP(tbGemLevels[[#This Row],[Name]],tbGems[],MATCH("Prefix",tbGems[#Headers],0),FALSE),".",tbGemLevels[[#This Row],[Level]]," ",tbGemLevels[[#This Row],[Name]])</f>
        <v>6.13.215.35 Hypothermia Support</v>
      </c>
      <c r="C4463" s="35" t="s">
        <v>256</v>
      </c>
      <c r="D4463" s="3">
        <v>35</v>
      </c>
      <c r="E4463" s="3">
        <v>95</v>
      </c>
      <c r="F4463" s="3">
        <v>0</v>
      </c>
      <c r="G4463" s="3" t="s">
        <v>269</v>
      </c>
      <c r="H4463" s="3">
        <v>0</v>
      </c>
      <c r="J4463" s="4"/>
      <c r="K4463" s="3"/>
      <c r="L4463" s="3"/>
      <c r="M4463" s="3"/>
      <c r="N4463" s="3"/>
    </row>
    <row r="4464" spans="2:14" ht="32.1" customHeight="1" x14ac:dyDescent="0.25">
      <c r="B4464" s="44" t="str">
        <f>_xlfn.CONCAT( VLOOKUP(tbGemLevels[[#This Row],[Name]],tbGems[],MATCH("Prefix",tbGems[#Headers],0),FALSE),".",tbGemLevels[[#This Row],[Level]]," ",tbGemLevels[[#This Row],[Name]])</f>
        <v>6.13.215.36 Hypothermia Support</v>
      </c>
      <c r="C4464" s="35" t="s">
        <v>256</v>
      </c>
      <c r="D4464" s="3">
        <v>36</v>
      </c>
      <c r="E4464" s="3">
        <v>96</v>
      </c>
      <c r="F4464" s="3">
        <v>0</v>
      </c>
      <c r="G4464" s="3" t="s">
        <v>269</v>
      </c>
      <c r="H4464" s="3">
        <v>0</v>
      </c>
      <c r="J4464" s="4"/>
      <c r="K4464" s="3"/>
      <c r="L4464" s="3"/>
      <c r="M4464" s="3"/>
      <c r="N4464" s="3"/>
    </row>
    <row r="4465" spans="2:14" ht="32.1" customHeight="1" x14ac:dyDescent="0.25">
      <c r="B4465" s="44" t="str">
        <f>_xlfn.CONCAT( VLOOKUP(tbGemLevels[[#This Row],[Name]],tbGems[],MATCH("Prefix",tbGems[#Headers],0),FALSE),".",tbGemLevels[[#This Row],[Level]]," ",tbGemLevels[[#This Row],[Name]])</f>
        <v>6.13.215.37 Hypothermia Support</v>
      </c>
      <c r="C4465" s="35" t="s">
        <v>256</v>
      </c>
      <c r="D4465" s="3">
        <v>37</v>
      </c>
      <c r="E4465" s="3">
        <v>97</v>
      </c>
      <c r="F4465" s="3">
        <v>0</v>
      </c>
      <c r="G4465" s="3" t="s">
        <v>269</v>
      </c>
      <c r="H4465" s="3">
        <v>0</v>
      </c>
      <c r="J4465" s="4"/>
      <c r="K4465" s="3"/>
      <c r="L4465" s="3"/>
      <c r="M4465" s="3"/>
      <c r="N4465" s="3"/>
    </row>
    <row r="4466" spans="2:14" ht="32.1" customHeight="1" x14ac:dyDescent="0.25">
      <c r="B4466" s="44" t="str">
        <f>_xlfn.CONCAT( VLOOKUP(tbGemLevels[[#This Row],[Name]],tbGems[],MATCH("Prefix",tbGems[#Headers],0),FALSE),".",tbGemLevels[[#This Row],[Level]]," ",tbGemLevels[[#This Row],[Name]])</f>
        <v>6.13.215.38 Hypothermia Support</v>
      </c>
      <c r="C4466" s="35" t="s">
        <v>256</v>
      </c>
      <c r="D4466" s="3">
        <v>38</v>
      </c>
      <c r="E4466" s="3">
        <v>98</v>
      </c>
      <c r="F4466" s="3">
        <v>0</v>
      </c>
      <c r="G4466" s="3" t="s">
        <v>269</v>
      </c>
      <c r="H4466" s="3">
        <v>0</v>
      </c>
      <c r="J4466" s="4"/>
      <c r="K4466" s="3"/>
      <c r="L4466" s="3"/>
      <c r="M4466" s="3"/>
      <c r="N4466" s="3"/>
    </row>
    <row r="4467" spans="2:14" ht="32.1" customHeight="1" x14ac:dyDescent="0.25">
      <c r="B4467" s="44" t="str">
        <f>_xlfn.CONCAT( VLOOKUP(tbGemLevels[[#This Row],[Name]],tbGems[],MATCH("Prefix",tbGems[#Headers],0),FALSE),".",tbGemLevels[[#This Row],[Level]]," ",tbGemLevels[[#This Row],[Name]])</f>
        <v>6.13.215.39 Hypothermia Support</v>
      </c>
      <c r="C4467" s="35" t="s">
        <v>256</v>
      </c>
      <c r="D4467" s="3">
        <v>39</v>
      </c>
      <c r="E4467" s="3">
        <v>99</v>
      </c>
      <c r="F4467" s="3">
        <v>0</v>
      </c>
      <c r="G4467" s="3" t="s">
        <v>269</v>
      </c>
      <c r="H4467" s="3">
        <v>0</v>
      </c>
      <c r="J4467" s="4"/>
      <c r="K4467" s="3"/>
      <c r="L4467" s="3"/>
      <c r="M4467" s="3"/>
      <c r="N4467" s="3"/>
    </row>
    <row r="4468" spans="2:14" ht="32.1" customHeight="1" x14ac:dyDescent="0.25">
      <c r="B4468" s="44" t="str">
        <f>_xlfn.CONCAT( VLOOKUP(tbGemLevels[[#This Row],[Name]],tbGems[],MATCH("Prefix",tbGems[#Headers],0),FALSE),".",tbGemLevels[[#This Row],[Level]]," ",tbGemLevels[[#This Row],[Name]])</f>
        <v>6.13.215.40 Hypothermia Support</v>
      </c>
      <c r="C4468" s="35" t="s">
        <v>256</v>
      </c>
      <c r="D4468" s="3">
        <v>40</v>
      </c>
      <c r="E4468" s="3">
        <v>100</v>
      </c>
      <c r="F4468" s="3">
        <v>0</v>
      </c>
      <c r="G4468" s="3" t="s">
        <v>269</v>
      </c>
      <c r="H4468" s="3">
        <v>0</v>
      </c>
      <c r="J4468" s="4"/>
      <c r="K4468" s="3"/>
      <c r="L4468" s="3"/>
      <c r="M4468" s="3"/>
      <c r="N4468" s="3"/>
    </row>
    <row r="4469" spans="2:14" ht="32.1" customHeight="1" x14ac:dyDescent="0.25">
      <c r="B4469" s="44" t="str">
        <f>_xlfn.CONCAT( VLOOKUP(tbGemLevels[[#This Row],[Name]],tbGems[],MATCH("Prefix",tbGems[#Headers],0),FALSE),".",tbGemLevels[[#This Row],[Level]]," ",tbGemLevels[[#This Row],[Name]])</f>
        <v>6.13.219.1 Ice Shot</v>
      </c>
      <c r="C4469" s="2" t="s">
        <v>246</v>
      </c>
      <c r="D4469" s="3">
        <v>1</v>
      </c>
      <c r="E4469" s="3">
        <v>1</v>
      </c>
      <c r="F4469" s="3">
        <v>0</v>
      </c>
      <c r="G4469" s="3">
        <v>0</v>
      </c>
      <c r="H4469" s="3">
        <v>0</v>
      </c>
      <c r="I4469" s="20"/>
      <c r="J4469" s="4"/>
      <c r="K4469" s="20"/>
      <c r="L4469" s="3"/>
      <c r="M4469" s="3"/>
      <c r="N4469" s="3"/>
    </row>
    <row r="4470" spans="2:14" ht="32.1" customHeight="1" x14ac:dyDescent="0.25">
      <c r="B4470" s="44" t="str">
        <f>_xlfn.CONCAT( VLOOKUP(tbGemLevels[[#This Row],[Name]],tbGems[],MATCH("Prefix",tbGems[#Headers],0),FALSE),".",tbGemLevels[[#This Row],[Level]]," ",tbGemLevels[[#This Row],[Name]])</f>
        <v>6.13.219.2 Ice Shot</v>
      </c>
      <c r="C4470" s="2" t="s">
        <v>246</v>
      </c>
      <c r="D4470" s="3">
        <v>2</v>
      </c>
      <c r="E4470" s="3">
        <v>2</v>
      </c>
      <c r="F4470" s="3">
        <v>0</v>
      </c>
      <c r="G4470" s="3">
        <v>0</v>
      </c>
      <c r="H4470" s="3">
        <v>0</v>
      </c>
      <c r="I4470" s="8"/>
      <c r="J4470" s="4"/>
      <c r="K4470" s="20"/>
      <c r="L4470" s="3"/>
      <c r="M4470" s="3"/>
      <c r="N4470" s="3"/>
    </row>
    <row r="4471" spans="2:14" ht="32.1" customHeight="1" x14ac:dyDescent="0.25">
      <c r="B4471" s="44" t="str">
        <f>_xlfn.CONCAT( VLOOKUP(tbGemLevels[[#This Row],[Name]],tbGems[],MATCH("Prefix",tbGems[#Headers],0),FALSE),".",tbGemLevels[[#This Row],[Level]]," ",tbGemLevels[[#This Row],[Name]])</f>
        <v>6.13.219.3 Ice Shot</v>
      </c>
      <c r="C4471" s="2" t="s">
        <v>246</v>
      </c>
      <c r="D4471" s="3">
        <v>3</v>
      </c>
      <c r="E4471" s="3">
        <v>4</v>
      </c>
      <c r="F4471" s="3">
        <v>0</v>
      </c>
      <c r="G4471" s="3">
        <v>16</v>
      </c>
      <c r="H4471" s="3">
        <v>0</v>
      </c>
      <c r="I4471" s="8"/>
      <c r="J4471" s="4"/>
      <c r="K4471" s="20"/>
      <c r="L4471" s="3"/>
      <c r="M4471" s="3"/>
      <c r="N4471" s="3"/>
    </row>
    <row r="4472" spans="2:14" ht="32.1" customHeight="1" x14ac:dyDescent="0.25">
      <c r="B4472" s="44" t="str">
        <f>_xlfn.CONCAT( VLOOKUP(tbGemLevels[[#This Row],[Name]],tbGems[],MATCH("Prefix",tbGems[#Headers],0),FALSE),".",tbGemLevels[[#This Row],[Level]]," ",tbGemLevels[[#This Row],[Name]])</f>
        <v>6.13.219.4 Ice Shot</v>
      </c>
      <c r="C4472" s="2" t="s">
        <v>246</v>
      </c>
      <c r="D4472" s="3">
        <v>4</v>
      </c>
      <c r="E4472" s="3">
        <v>7</v>
      </c>
      <c r="F4472" s="3">
        <v>0</v>
      </c>
      <c r="G4472" s="3">
        <v>22</v>
      </c>
      <c r="H4472" s="3">
        <v>0</v>
      </c>
      <c r="I4472" s="8"/>
      <c r="J4472" s="4"/>
      <c r="K4472" s="20"/>
      <c r="L4472" s="3"/>
      <c r="M4472" s="42"/>
      <c r="N4472" s="42"/>
    </row>
    <row r="4473" spans="2:14" ht="32.1" customHeight="1" x14ac:dyDescent="0.25">
      <c r="B4473" s="44" t="str">
        <f>_xlfn.CONCAT( VLOOKUP(tbGemLevels[[#This Row],[Name]],tbGems[],MATCH("Prefix",tbGems[#Headers],0),FALSE),".",tbGemLevels[[#This Row],[Level]]," ",tbGemLevels[[#This Row],[Name]])</f>
        <v>6.13.219.5 Ice Shot</v>
      </c>
      <c r="C4473" s="2" t="s">
        <v>246</v>
      </c>
      <c r="D4473" s="3">
        <v>5</v>
      </c>
      <c r="E4473" s="3">
        <v>11</v>
      </c>
      <c r="F4473" s="3">
        <v>0</v>
      </c>
      <c r="G4473" s="3">
        <v>31</v>
      </c>
      <c r="H4473" s="3">
        <v>0</v>
      </c>
      <c r="I4473" s="8"/>
      <c r="J4473" s="4"/>
      <c r="K4473" s="20"/>
      <c r="L4473" s="3"/>
      <c r="M4473" s="42"/>
      <c r="N4473" s="42"/>
    </row>
    <row r="4474" spans="2:14" ht="32.1" customHeight="1" x14ac:dyDescent="0.25">
      <c r="B4474" s="44" t="str">
        <f>_xlfn.CONCAT( VLOOKUP(tbGemLevels[[#This Row],[Name]],tbGems[],MATCH("Prefix",tbGems[#Headers],0),FALSE),".",tbGemLevels[[#This Row],[Level]]," ",tbGemLevels[[#This Row],[Name]])</f>
        <v>6.13.219.6 Ice Shot</v>
      </c>
      <c r="C4474" s="2" t="s">
        <v>246</v>
      </c>
      <c r="D4474" s="3">
        <v>6</v>
      </c>
      <c r="E4474" s="3">
        <v>16</v>
      </c>
      <c r="F4474" s="3">
        <v>0</v>
      </c>
      <c r="G4474" s="3">
        <v>41</v>
      </c>
      <c r="H4474" s="3">
        <v>0</v>
      </c>
      <c r="I4474" s="8"/>
      <c r="J4474" s="4"/>
      <c r="K4474" s="20"/>
      <c r="L4474" s="3"/>
      <c r="M4474" s="42"/>
      <c r="N4474" s="42"/>
    </row>
    <row r="4475" spans="2:14" ht="32.1" customHeight="1" x14ac:dyDescent="0.25">
      <c r="B4475" s="44" t="str">
        <f>_xlfn.CONCAT( VLOOKUP(tbGemLevels[[#This Row],[Name]],tbGems[],MATCH("Prefix",tbGems[#Headers],0),FALSE),".",tbGemLevels[[#This Row],[Level]]," ",tbGemLevels[[#This Row],[Name]])</f>
        <v>6.13.219.7 Ice Shot</v>
      </c>
      <c r="C4475" s="2" t="s">
        <v>246</v>
      </c>
      <c r="D4475" s="3">
        <v>7</v>
      </c>
      <c r="E4475" s="3">
        <v>20</v>
      </c>
      <c r="F4475" s="3">
        <v>0</v>
      </c>
      <c r="G4475" s="3">
        <v>50</v>
      </c>
      <c r="H4475" s="3">
        <v>0</v>
      </c>
      <c r="I4475" s="8"/>
      <c r="J4475" s="4"/>
      <c r="K4475" s="20"/>
      <c r="L4475" s="3"/>
      <c r="M4475" s="42"/>
      <c r="N4475" s="42"/>
    </row>
    <row r="4476" spans="2:14" ht="32.1" customHeight="1" x14ac:dyDescent="0.25">
      <c r="B4476" s="44" t="str">
        <f>_xlfn.CONCAT( VLOOKUP(tbGemLevels[[#This Row],[Name]],tbGems[],MATCH("Prefix",tbGems[#Headers],0),FALSE),".",tbGemLevels[[#This Row],[Level]]," ",tbGemLevels[[#This Row],[Name]])</f>
        <v>6.13.219.8 Ice Shot</v>
      </c>
      <c r="C4476" s="2" t="s">
        <v>246</v>
      </c>
      <c r="D4476" s="3">
        <v>8</v>
      </c>
      <c r="E4476" s="3">
        <v>24</v>
      </c>
      <c r="F4476" s="3">
        <v>0</v>
      </c>
      <c r="G4476" s="3">
        <v>58</v>
      </c>
      <c r="H4476" s="3">
        <v>0</v>
      </c>
      <c r="I4476" s="8"/>
      <c r="J4476" s="4"/>
      <c r="K4476" s="20"/>
      <c r="L4476" s="3"/>
      <c r="M4476" s="42"/>
      <c r="N4476" s="42"/>
    </row>
    <row r="4477" spans="2:14" ht="32.1" customHeight="1" x14ac:dyDescent="0.25">
      <c r="B4477" s="44" t="str">
        <f>_xlfn.CONCAT( VLOOKUP(tbGemLevels[[#This Row],[Name]],tbGems[],MATCH("Prefix",tbGems[#Headers],0),FALSE),".",tbGemLevels[[#This Row],[Level]]," ",tbGemLevels[[#This Row],[Name]])</f>
        <v>6.13.219.9 Ice Shot</v>
      </c>
      <c r="C4477" s="2" t="s">
        <v>246</v>
      </c>
      <c r="D4477" s="3">
        <v>9</v>
      </c>
      <c r="E4477" s="3">
        <v>28</v>
      </c>
      <c r="F4477" s="3">
        <v>0</v>
      </c>
      <c r="G4477" s="3">
        <v>67</v>
      </c>
      <c r="H4477" s="3">
        <v>0</v>
      </c>
      <c r="I4477" s="8"/>
      <c r="J4477" s="4"/>
      <c r="K4477" s="20"/>
      <c r="L4477" s="3"/>
      <c r="M4477" s="42"/>
      <c r="N4477" s="42"/>
    </row>
    <row r="4478" spans="2:14" ht="32.1" customHeight="1" x14ac:dyDescent="0.25">
      <c r="B4478" s="44" t="str">
        <f>_xlfn.CONCAT( VLOOKUP(tbGemLevels[[#This Row],[Name]],tbGems[],MATCH("Prefix",tbGems[#Headers],0),FALSE),".",tbGemLevels[[#This Row],[Level]]," ",tbGemLevels[[#This Row],[Name]])</f>
        <v>6.13.219.10 Ice Shot</v>
      </c>
      <c r="C4478" s="2" t="s">
        <v>246</v>
      </c>
      <c r="D4478" s="3">
        <v>10</v>
      </c>
      <c r="E4478" s="3">
        <v>32</v>
      </c>
      <c r="F4478" s="3">
        <v>0</v>
      </c>
      <c r="G4478" s="3">
        <v>75</v>
      </c>
      <c r="H4478" s="3">
        <v>0</v>
      </c>
      <c r="I4478" s="8"/>
      <c r="J4478" s="4"/>
      <c r="K4478" s="20"/>
      <c r="L4478" s="3"/>
      <c r="M4478" s="42"/>
      <c r="N4478" s="42"/>
    </row>
    <row r="4479" spans="2:14" ht="32.1" customHeight="1" x14ac:dyDescent="0.25">
      <c r="B4479" s="44" t="str">
        <f>_xlfn.CONCAT( VLOOKUP(tbGemLevels[[#This Row],[Name]],tbGems[],MATCH("Prefix",tbGems[#Headers],0),FALSE),".",tbGemLevels[[#This Row],[Level]]," ",tbGemLevels[[#This Row],[Name]])</f>
        <v>6.13.219.11 Ice Shot</v>
      </c>
      <c r="C4479" s="2" t="s">
        <v>246</v>
      </c>
      <c r="D4479" s="3">
        <v>11</v>
      </c>
      <c r="E4479" s="3">
        <v>36</v>
      </c>
      <c r="F4479" s="3">
        <v>0</v>
      </c>
      <c r="G4479" s="3">
        <v>83</v>
      </c>
      <c r="H4479" s="3">
        <v>0</v>
      </c>
      <c r="I4479" s="8"/>
      <c r="J4479" s="4"/>
      <c r="K4479" s="20"/>
      <c r="L4479" s="3"/>
      <c r="M4479" s="42"/>
      <c r="N4479" s="42"/>
    </row>
    <row r="4480" spans="2:14" ht="32.1" customHeight="1" x14ac:dyDescent="0.25">
      <c r="B4480" s="44" t="str">
        <f>_xlfn.CONCAT( VLOOKUP(tbGemLevels[[#This Row],[Name]],tbGems[],MATCH("Prefix",tbGems[#Headers],0),FALSE),".",tbGemLevels[[#This Row],[Level]]," ",tbGemLevels[[#This Row],[Name]])</f>
        <v>6.13.219.12 Ice Shot</v>
      </c>
      <c r="C4480" s="2" t="s">
        <v>246</v>
      </c>
      <c r="D4480" s="3">
        <v>12</v>
      </c>
      <c r="E4480" s="3">
        <v>40</v>
      </c>
      <c r="F4480" s="3">
        <v>0</v>
      </c>
      <c r="G4480" s="3">
        <v>92</v>
      </c>
      <c r="H4480" s="3">
        <v>0</v>
      </c>
      <c r="I4480" s="8"/>
      <c r="J4480" s="4"/>
      <c r="K4480" s="20"/>
      <c r="L4480" s="3"/>
      <c r="M4480" s="42"/>
      <c r="N4480" s="42"/>
    </row>
    <row r="4481" spans="2:14" ht="32.1" customHeight="1" x14ac:dyDescent="0.25">
      <c r="B4481" s="44" t="str">
        <f>_xlfn.CONCAT( VLOOKUP(tbGemLevels[[#This Row],[Name]],tbGems[],MATCH("Prefix",tbGems[#Headers],0),FALSE),".",tbGemLevels[[#This Row],[Level]]," ",tbGemLevels[[#This Row],[Name]])</f>
        <v>6.13.219.13 Ice Shot</v>
      </c>
      <c r="C4481" s="2" t="s">
        <v>246</v>
      </c>
      <c r="D4481" s="3">
        <v>13</v>
      </c>
      <c r="E4481" s="3">
        <v>44</v>
      </c>
      <c r="F4481" s="3">
        <v>0</v>
      </c>
      <c r="G4481" s="3">
        <v>100</v>
      </c>
      <c r="H4481" s="3">
        <v>0</v>
      </c>
      <c r="I4481" s="8"/>
      <c r="J4481" s="4"/>
      <c r="K4481" s="20"/>
      <c r="L4481" s="3"/>
      <c r="M4481" s="42"/>
      <c r="N4481" s="42"/>
    </row>
    <row r="4482" spans="2:14" ht="32.1" customHeight="1" x14ac:dyDescent="0.25">
      <c r="B4482" s="44" t="str">
        <f>_xlfn.CONCAT( VLOOKUP(tbGemLevels[[#This Row],[Name]],tbGems[],MATCH("Prefix",tbGems[#Headers],0),FALSE),".",tbGemLevels[[#This Row],[Level]]," ",tbGemLevels[[#This Row],[Name]])</f>
        <v>6.13.219.14 Ice Shot</v>
      </c>
      <c r="C4482" s="2" t="s">
        <v>246</v>
      </c>
      <c r="D4482" s="3">
        <v>14</v>
      </c>
      <c r="E4482" s="3">
        <v>48</v>
      </c>
      <c r="F4482" s="3">
        <v>0</v>
      </c>
      <c r="G4482" s="3">
        <v>109</v>
      </c>
      <c r="H4482" s="3">
        <v>0</v>
      </c>
      <c r="I4482" s="8"/>
      <c r="J4482" s="4"/>
      <c r="K4482" s="20"/>
      <c r="L4482" s="3"/>
      <c r="M4482" s="42"/>
      <c r="N4482" s="42"/>
    </row>
    <row r="4483" spans="2:14" ht="32.1" customHeight="1" x14ac:dyDescent="0.25">
      <c r="B4483" s="44" t="str">
        <f>_xlfn.CONCAT( VLOOKUP(tbGemLevels[[#This Row],[Name]],tbGems[],MATCH("Prefix",tbGems[#Headers],0),FALSE),".",tbGemLevels[[#This Row],[Level]]," ",tbGemLevels[[#This Row],[Name]])</f>
        <v>6.13.219.15 Ice Shot</v>
      </c>
      <c r="C4483" s="2" t="s">
        <v>246</v>
      </c>
      <c r="D4483" s="3">
        <v>15</v>
      </c>
      <c r="E4483" s="3">
        <v>52</v>
      </c>
      <c r="F4483" s="3">
        <v>0</v>
      </c>
      <c r="G4483" s="3">
        <v>117</v>
      </c>
      <c r="H4483" s="3">
        <v>0</v>
      </c>
      <c r="I4483" s="8"/>
      <c r="J4483" s="4"/>
      <c r="K4483" s="20"/>
      <c r="L4483" s="3"/>
      <c r="M4483" s="42"/>
      <c r="N4483" s="42"/>
    </row>
    <row r="4484" spans="2:14" ht="32.1" customHeight="1" x14ac:dyDescent="0.25">
      <c r="B4484" s="44" t="str">
        <f>_xlfn.CONCAT( VLOOKUP(tbGemLevels[[#This Row],[Name]],tbGems[],MATCH("Prefix",tbGems[#Headers],0),FALSE),".",tbGemLevels[[#This Row],[Level]]," ",tbGemLevels[[#This Row],[Name]])</f>
        <v>6.13.219.16 Ice Shot</v>
      </c>
      <c r="C4484" s="2" t="s">
        <v>246</v>
      </c>
      <c r="D4484" s="3">
        <v>16</v>
      </c>
      <c r="E4484" s="3">
        <v>56</v>
      </c>
      <c r="F4484" s="3">
        <v>0</v>
      </c>
      <c r="G4484" s="3">
        <v>125</v>
      </c>
      <c r="H4484" s="3">
        <v>0</v>
      </c>
      <c r="I4484" s="8"/>
      <c r="J4484" s="4"/>
      <c r="K4484" s="20"/>
      <c r="L4484" s="3"/>
      <c r="M4484" s="42"/>
      <c r="N4484" s="42"/>
    </row>
    <row r="4485" spans="2:14" ht="32.1" customHeight="1" x14ac:dyDescent="0.25">
      <c r="B4485" s="44" t="str">
        <f>_xlfn.CONCAT( VLOOKUP(tbGemLevels[[#This Row],[Name]],tbGems[],MATCH("Prefix",tbGems[#Headers],0),FALSE),".",tbGemLevels[[#This Row],[Level]]," ",tbGemLevels[[#This Row],[Name]])</f>
        <v>6.13.219.17 Ice Shot</v>
      </c>
      <c r="C4485" s="2" t="s">
        <v>246</v>
      </c>
      <c r="D4485" s="3">
        <v>17</v>
      </c>
      <c r="E4485" s="3">
        <v>60</v>
      </c>
      <c r="F4485" s="3">
        <v>0</v>
      </c>
      <c r="G4485" s="3">
        <v>134</v>
      </c>
      <c r="H4485" s="3">
        <v>0</v>
      </c>
      <c r="I4485" s="8"/>
      <c r="J4485" s="4"/>
      <c r="K4485" s="20"/>
      <c r="L4485" s="3"/>
      <c r="M4485" s="42"/>
      <c r="N4485" s="42"/>
    </row>
    <row r="4486" spans="2:14" ht="32.1" customHeight="1" x14ac:dyDescent="0.25">
      <c r="B4486" s="44" t="str">
        <f>_xlfn.CONCAT( VLOOKUP(tbGemLevels[[#This Row],[Name]],tbGems[],MATCH("Prefix",tbGems[#Headers],0),FALSE),".",tbGemLevels[[#This Row],[Level]]," ",tbGemLevels[[#This Row],[Name]])</f>
        <v>6.13.219.18 Ice Shot</v>
      </c>
      <c r="C4486" s="2" t="s">
        <v>246</v>
      </c>
      <c r="D4486" s="3">
        <v>18</v>
      </c>
      <c r="E4486" s="3">
        <v>64</v>
      </c>
      <c r="F4486" s="3">
        <v>0</v>
      </c>
      <c r="G4486" s="3">
        <v>142</v>
      </c>
      <c r="H4486" s="3">
        <v>0</v>
      </c>
      <c r="I4486" s="8"/>
      <c r="J4486" s="4"/>
      <c r="K4486" s="20"/>
      <c r="L4486" s="3"/>
      <c r="M4486" s="42"/>
      <c r="N4486" s="42"/>
    </row>
    <row r="4487" spans="2:14" ht="32.1" customHeight="1" x14ac:dyDescent="0.25">
      <c r="B4487" s="44" t="str">
        <f>_xlfn.CONCAT( VLOOKUP(tbGemLevels[[#This Row],[Name]],tbGems[],MATCH("Prefix",tbGems[#Headers],0),FALSE),".",tbGemLevels[[#This Row],[Level]]," ",tbGemLevels[[#This Row],[Name]])</f>
        <v>6.13.219.19 Ice Shot</v>
      </c>
      <c r="C4487" s="2" t="s">
        <v>246</v>
      </c>
      <c r="D4487" s="3">
        <v>19</v>
      </c>
      <c r="E4487" s="3">
        <v>67</v>
      </c>
      <c r="F4487" s="3">
        <v>0</v>
      </c>
      <c r="G4487" s="3">
        <v>148</v>
      </c>
      <c r="H4487" s="3">
        <v>0</v>
      </c>
      <c r="I4487" s="8"/>
      <c r="J4487" s="4"/>
      <c r="K4487" s="20"/>
      <c r="L4487" s="3"/>
      <c r="M4487" s="42"/>
      <c r="N4487" s="42"/>
    </row>
    <row r="4488" spans="2:14" ht="32.1" customHeight="1" x14ac:dyDescent="0.25">
      <c r="B4488" s="44" t="str">
        <f>_xlfn.CONCAT( VLOOKUP(tbGemLevels[[#This Row],[Name]],tbGems[],MATCH("Prefix",tbGems[#Headers],0),FALSE),".",tbGemLevels[[#This Row],[Level]]," ",tbGemLevels[[#This Row],[Name]])</f>
        <v>6.13.219.20 Ice Shot</v>
      </c>
      <c r="C4488" s="2" t="s">
        <v>246</v>
      </c>
      <c r="D4488" s="3">
        <v>20</v>
      </c>
      <c r="E4488" s="3">
        <v>70</v>
      </c>
      <c r="F4488" s="3">
        <v>0</v>
      </c>
      <c r="G4488" s="3">
        <v>155</v>
      </c>
      <c r="H4488" s="3">
        <v>0</v>
      </c>
      <c r="I4488" s="20"/>
      <c r="J4488" s="4"/>
      <c r="K4488" s="20"/>
      <c r="L4488" s="3"/>
      <c r="M4488" s="42"/>
      <c r="N4488" s="42"/>
    </row>
    <row r="4489" spans="2:14" ht="32.1" customHeight="1" x14ac:dyDescent="0.25">
      <c r="B4489" s="44" t="str">
        <f>_xlfn.CONCAT( VLOOKUP(tbGemLevels[[#This Row],[Name]],tbGems[],MATCH("Prefix",tbGems[#Headers],0),FALSE),".",tbGemLevels[[#This Row],[Level]]," ",tbGemLevels[[#This Row],[Name]])</f>
        <v>6.13.219.21 Ice Shot</v>
      </c>
      <c r="C4489" s="2" t="s">
        <v>246</v>
      </c>
      <c r="D4489" s="3">
        <v>21</v>
      </c>
      <c r="E4489" s="3">
        <v>72</v>
      </c>
      <c r="F4489" s="3">
        <v>0</v>
      </c>
      <c r="G4489" s="3">
        <v>159</v>
      </c>
      <c r="H4489" s="3">
        <v>0</v>
      </c>
      <c r="I4489" s="8"/>
      <c r="J4489" s="4"/>
      <c r="K4489" s="20"/>
      <c r="L4489" s="3"/>
      <c r="M4489" s="3"/>
      <c r="N4489" s="3"/>
    </row>
    <row r="4490" spans="2:14" ht="32.1" customHeight="1" x14ac:dyDescent="0.25">
      <c r="B4490" s="44" t="str">
        <f>_xlfn.CONCAT( VLOOKUP(tbGemLevels[[#This Row],[Name]],tbGems[],MATCH("Prefix",tbGems[#Headers],0),FALSE),".",tbGemLevels[[#This Row],[Level]]," ",tbGemLevels[[#This Row],[Name]])</f>
        <v>6.13.219.22 Ice Shot</v>
      </c>
      <c r="C4490" s="2" t="s">
        <v>246</v>
      </c>
      <c r="D4490" s="3">
        <v>22</v>
      </c>
      <c r="E4490" s="3">
        <v>74</v>
      </c>
      <c r="F4490" s="3">
        <v>0</v>
      </c>
      <c r="G4490" s="3" t="s">
        <v>269</v>
      </c>
      <c r="H4490" s="3">
        <v>0</v>
      </c>
      <c r="I4490" s="8"/>
      <c r="J4490" s="4"/>
      <c r="K4490" s="20"/>
      <c r="L4490" s="3"/>
      <c r="M4490" s="3"/>
      <c r="N4490" s="3"/>
    </row>
    <row r="4491" spans="2:14" ht="32.1" customHeight="1" x14ac:dyDescent="0.25">
      <c r="B4491" s="44" t="str">
        <f>_xlfn.CONCAT( VLOOKUP(tbGemLevels[[#This Row],[Name]],tbGems[],MATCH("Prefix",tbGems[#Headers],0),FALSE),".",tbGemLevels[[#This Row],[Level]]," ",tbGemLevels[[#This Row],[Name]])</f>
        <v>6.13.219.23 Ice Shot</v>
      </c>
      <c r="C4491" s="2" t="s">
        <v>246</v>
      </c>
      <c r="D4491" s="3">
        <v>23</v>
      </c>
      <c r="E4491" s="3">
        <v>76</v>
      </c>
      <c r="F4491" s="3">
        <v>0</v>
      </c>
      <c r="G4491" s="3" t="s">
        <v>269</v>
      </c>
      <c r="H4491" s="3">
        <v>0</v>
      </c>
      <c r="I4491" s="8"/>
      <c r="J4491" s="4"/>
      <c r="K4491" s="20"/>
      <c r="L4491" s="3"/>
      <c r="M4491" s="3"/>
      <c r="N4491" s="3"/>
    </row>
    <row r="4492" spans="2:14" ht="32.1" customHeight="1" x14ac:dyDescent="0.25">
      <c r="B4492" s="44" t="str">
        <f>_xlfn.CONCAT( VLOOKUP(tbGemLevels[[#This Row],[Name]],tbGems[],MATCH("Prefix",tbGems[#Headers],0),FALSE),".",tbGemLevels[[#This Row],[Level]]," ",tbGemLevels[[#This Row],[Name]])</f>
        <v>6.13.219.24 Ice Shot</v>
      </c>
      <c r="C4492" s="2" t="s">
        <v>246</v>
      </c>
      <c r="D4492" s="3">
        <v>24</v>
      </c>
      <c r="E4492" s="3">
        <v>78</v>
      </c>
      <c r="F4492" s="3">
        <v>0</v>
      </c>
      <c r="G4492" s="3" t="s">
        <v>269</v>
      </c>
      <c r="H4492" s="3">
        <v>0</v>
      </c>
      <c r="I4492" s="8"/>
      <c r="J4492" s="4"/>
      <c r="K4492" s="20"/>
      <c r="L4492" s="3"/>
      <c r="M4492" s="3"/>
      <c r="N4492" s="3"/>
    </row>
    <row r="4493" spans="2:14" ht="32.1" customHeight="1" x14ac:dyDescent="0.25">
      <c r="B4493" s="44" t="str">
        <f>_xlfn.CONCAT( VLOOKUP(tbGemLevels[[#This Row],[Name]],tbGems[],MATCH("Prefix",tbGems[#Headers],0),FALSE),".",tbGemLevels[[#This Row],[Level]]," ",tbGemLevels[[#This Row],[Name]])</f>
        <v>6.13.219.25 Ice Shot</v>
      </c>
      <c r="C4493" s="2" t="s">
        <v>246</v>
      </c>
      <c r="D4493" s="3">
        <v>25</v>
      </c>
      <c r="E4493" s="3">
        <v>80</v>
      </c>
      <c r="F4493" s="3">
        <v>0</v>
      </c>
      <c r="G4493" s="3" t="s">
        <v>269</v>
      </c>
      <c r="H4493" s="3">
        <v>0</v>
      </c>
      <c r="I4493" s="8"/>
      <c r="J4493" s="4"/>
      <c r="K4493" s="20"/>
      <c r="L4493" s="3"/>
      <c r="M4493" s="3"/>
      <c r="N4493" s="3"/>
    </row>
    <row r="4494" spans="2:14" ht="32.1" customHeight="1" x14ac:dyDescent="0.25">
      <c r="B4494" s="44" t="str">
        <f>_xlfn.CONCAT( VLOOKUP(tbGemLevels[[#This Row],[Name]],tbGems[],MATCH("Prefix",tbGems[#Headers],0),FALSE),".",tbGemLevels[[#This Row],[Level]]," ",tbGemLevels[[#This Row],[Name]])</f>
        <v>6.13.219.26 Ice Shot</v>
      </c>
      <c r="C4494" s="2" t="s">
        <v>246</v>
      </c>
      <c r="D4494" s="3">
        <v>26</v>
      </c>
      <c r="E4494" s="3">
        <v>82</v>
      </c>
      <c r="F4494" s="3">
        <v>0</v>
      </c>
      <c r="G4494" s="3" t="s">
        <v>269</v>
      </c>
      <c r="H4494" s="3">
        <v>0</v>
      </c>
      <c r="I4494" s="8"/>
      <c r="J4494" s="4"/>
      <c r="K4494" s="20"/>
      <c r="L4494" s="3"/>
      <c r="M4494" s="3"/>
      <c r="N4494" s="3"/>
    </row>
    <row r="4495" spans="2:14" ht="32.1" customHeight="1" x14ac:dyDescent="0.25">
      <c r="B4495" s="44" t="str">
        <f>_xlfn.CONCAT( VLOOKUP(tbGemLevels[[#This Row],[Name]],tbGems[],MATCH("Prefix",tbGems[#Headers],0),FALSE),".",tbGemLevels[[#This Row],[Level]]," ",tbGemLevels[[#This Row],[Name]])</f>
        <v>6.13.219.27 Ice Shot</v>
      </c>
      <c r="C4495" s="2" t="s">
        <v>246</v>
      </c>
      <c r="D4495" s="3">
        <v>27</v>
      </c>
      <c r="E4495" s="3">
        <v>84</v>
      </c>
      <c r="F4495" s="3">
        <v>0</v>
      </c>
      <c r="G4495" s="3" t="s">
        <v>269</v>
      </c>
      <c r="H4495" s="3">
        <v>0</v>
      </c>
      <c r="I4495" s="8"/>
      <c r="J4495" s="4"/>
      <c r="K4495" s="20"/>
      <c r="L4495" s="3"/>
      <c r="M4495" s="3"/>
      <c r="N4495" s="3"/>
    </row>
    <row r="4496" spans="2:14" ht="32.1" customHeight="1" x14ac:dyDescent="0.25">
      <c r="B4496" s="44" t="str">
        <f>_xlfn.CONCAT( VLOOKUP(tbGemLevels[[#This Row],[Name]],tbGems[],MATCH("Prefix",tbGems[#Headers],0),FALSE),".",tbGemLevels[[#This Row],[Level]]," ",tbGemLevels[[#This Row],[Name]])</f>
        <v>6.13.219.28 Ice Shot</v>
      </c>
      <c r="C4496" s="2" t="s">
        <v>246</v>
      </c>
      <c r="D4496" s="3">
        <v>28</v>
      </c>
      <c r="E4496" s="3">
        <v>86</v>
      </c>
      <c r="F4496" s="3">
        <v>0</v>
      </c>
      <c r="G4496" s="3" t="s">
        <v>269</v>
      </c>
      <c r="H4496" s="3">
        <v>0</v>
      </c>
      <c r="I4496" s="8"/>
      <c r="J4496" s="4"/>
      <c r="K4496" s="20"/>
      <c r="L4496" s="3"/>
      <c r="M4496" s="3"/>
      <c r="N4496" s="3"/>
    </row>
    <row r="4497" spans="2:14" ht="32.1" customHeight="1" x14ac:dyDescent="0.25">
      <c r="B4497" s="44" t="str">
        <f>_xlfn.CONCAT( VLOOKUP(tbGemLevels[[#This Row],[Name]],tbGems[],MATCH("Prefix",tbGems[#Headers],0),FALSE),".",tbGemLevels[[#This Row],[Level]]," ",tbGemLevels[[#This Row],[Name]])</f>
        <v>6.13.219.29 Ice Shot</v>
      </c>
      <c r="C4497" s="2" t="s">
        <v>246</v>
      </c>
      <c r="D4497" s="3">
        <v>29</v>
      </c>
      <c r="E4497" s="3">
        <v>88</v>
      </c>
      <c r="F4497" s="3">
        <v>0</v>
      </c>
      <c r="G4497" s="3" t="s">
        <v>269</v>
      </c>
      <c r="H4497" s="3">
        <v>0</v>
      </c>
      <c r="I4497" s="8"/>
      <c r="J4497" s="4"/>
      <c r="K4497" s="20"/>
      <c r="L4497" s="3"/>
      <c r="M4497" s="3"/>
      <c r="N4497" s="3"/>
    </row>
    <row r="4498" spans="2:14" ht="32.1" customHeight="1" x14ac:dyDescent="0.25">
      <c r="B4498" s="44" t="str">
        <f>_xlfn.CONCAT( VLOOKUP(tbGemLevels[[#This Row],[Name]],tbGems[],MATCH("Prefix",tbGems[#Headers],0),FALSE),".",tbGemLevels[[#This Row],[Level]]," ",tbGemLevels[[#This Row],[Name]])</f>
        <v>6.13.219.30 Ice Shot</v>
      </c>
      <c r="C4498" s="2" t="s">
        <v>246</v>
      </c>
      <c r="D4498" s="3">
        <v>30</v>
      </c>
      <c r="E4498" s="3">
        <v>90</v>
      </c>
      <c r="F4498" s="3">
        <v>0</v>
      </c>
      <c r="G4498" s="3" t="s">
        <v>269</v>
      </c>
      <c r="H4498" s="3">
        <v>0</v>
      </c>
      <c r="I4498" s="8"/>
      <c r="J4498" s="4"/>
      <c r="K4498" s="20"/>
      <c r="L4498" s="3"/>
      <c r="M4498" s="3"/>
      <c r="N4498" s="3"/>
    </row>
    <row r="4499" spans="2:14" ht="32.1" customHeight="1" x14ac:dyDescent="0.25">
      <c r="B4499" s="44" t="str">
        <f>_xlfn.CONCAT( VLOOKUP(tbGemLevels[[#This Row],[Name]],tbGems[],MATCH("Prefix",tbGems[#Headers],0),FALSE),".",tbGemLevels[[#This Row],[Level]]," ",tbGemLevels[[#This Row],[Name]])</f>
        <v>6.13.219.31 Ice Shot</v>
      </c>
      <c r="C4499" s="2" t="s">
        <v>246</v>
      </c>
      <c r="D4499" s="3">
        <v>31</v>
      </c>
      <c r="E4499" s="3">
        <v>91</v>
      </c>
      <c r="F4499" s="3">
        <v>0</v>
      </c>
      <c r="G4499" s="3" t="s">
        <v>269</v>
      </c>
      <c r="H4499" s="3">
        <v>0</v>
      </c>
      <c r="I4499" s="8"/>
      <c r="J4499" s="4"/>
      <c r="K4499" s="20"/>
      <c r="L4499" s="3"/>
      <c r="M4499" s="3"/>
      <c r="N4499" s="3"/>
    </row>
    <row r="4500" spans="2:14" ht="32.1" customHeight="1" x14ac:dyDescent="0.25">
      <c r="B4500" s="44" t="str">
        <f>_xlfn.CONCAT( VLOOKUP(tbGemLevels[[#This Row],[Name]],tbGems[],MATCH("Prefix",tbGems[#Headers],0),FALSE),".",tbGemLevels[[#This Row],[Level]]," ",tbGemLevels[[#This Row],[Name]])</f>
        <v>6.13.219.32 Ice Shot</v>
      </c>
      <c r="C4500" s="2" t="s">
        <v>246</v>
      </c>
      <c r="D4500" s="3">
        <v>32</v>
      </c>
      <c r="E4500" s="3">
        <v>92</v>
      </c>
      <c r="F4500" s="3">
        <v>0</v>
      </c>
      <c r="G4500" s="3" t="s">
        <v>269</v>
      </c>
      <c r="H4500" s="3">
        <v>0</v>
      </c>
      <c r="I4500" s="8"/>
      <c r="J4500" s="4"/>
      <c r="K4500" s="20"/>
      <c r="L4500" s="3"/>
      <c r="M4500" s="3"/>
      <c r="N4500" s="3"/>
    </row>
    <row r="4501" spans="2:14" ht="32.1" customHeight="1" x14ac:dyDescent="0.25">
      <c r="B4501" s="44" t="str">
        <f>_xlfn.CONCAT( VLOOKUP(tbGemLevels[[#This Row],[Name]],tbGems[],MATCH("Prefix",tbGems[#Headers],0),FALSE),".",tbGemLevels[[#This Row],[Level]]," ",tbGemLevels[[#This Row],[Name]])</f>
        <v>6.13.219.33 Ice Shot</v>
      </c>
      <c r="C4501" s="2" t="s">
        <v>246</v>
      </c>
      <c r="D4501" s="3">
        <v>33</v>
      </c>
      <c r="E4501" s="3">
        <v>93</v>
      </c>
      <c r="F4501" s="3">
        <v>0</v>
      </c>
      <c r="G4501" s="3" t="s">
        <v>269</v>
      </c>
      <c r="H4501" s="3">
        <v>0</v>
      </c>
      <c r="I4501" s="8"/>
      <c r="J4501" s="4"/>
      <c r="K4501" s="20"/>
      <c r="L4501" s="3"/>
      <c r="M4501" s="3"/>
      <c r="N4501" s="3"/>
    </row>
    <row r="4502" spans="2:14" ht="32.1" customHeight="1" x14ac:dyDescent="0.25">
      <c r="B4502" s="44" t="str">
        <f>_xlfn.CONCAT( VLOOKUP(tbGemLevels[[#This Row],[Name]],tbGems[],MATCH("Prefix",tbGems[#Headers],0),FALSE),".",tbGemLevels[[#This Row],[Level]]," ",tbGemLevels[[#This Row],[Name]])</f>
        <v>6.13.219.34 Ice Shot</v>
      </c>
      <c r="C4502" s="2" t="s">
        <v>246</v>
      </c>
      <c r="D4502" s="3">
        <v>34</v>
      </c>
      <c r="E4502" s="3">
        <v>94</v>
      </c>
      <c r="F4502" s="3">
        <v>0</v>
      </c>
      <c r="G4502" s="3" t="s">
        <v>269</v>
      </c>
      <c r="H4502" s="3">
        <v>0</v>
      </c>
      <c r="I4502" s="8"/>
      <c r="J4502" s="4"/>
      <c r="K4502" s="20"/>
      <c r="L4502" s="3"/>
      <c r="M4502" s="3"/>
      <c r="N4502" s="3"/>
    </row>
    <row r="4503" spans="2:14" ht="32.1" customHeight="1" x14ac:dyDescent="0.25">
      <c r="B4503" s="44" t="str">
        <f>_xlfn.CONCAT( VLOOKUP(tbGemLevels[[#This Row],[Name]],tbGems[],MATCH("Prefix",tbGems[#Headers],0),FALSE),".",tbGemLevels[[#This Row],[Level]]," ",tbGemLevels[[#This Row],[Name]])</f>
        <v>6.13.219.35 Ice Shot</v>
      </c>
      <c r="C4503" s="2" t="s">
        <v>246</v>
      </c>
      <c r="D4503" s="3">
        <v>35</v>
      </c>
      <c r="E4503" s="3">
        <v>95</v>
      </c>
      <c r="F4503" s="3">
        <v>0</v>
      </c>
      <c r="G4503" s="3" t="s">
        <v>269</v>
      </c>
      <c r="H4503" s="3">
        <v>0</v>
      </c>
      <c r="I4503" s="8"/>
      <c r="J4503" s="4"/>
      <c r="K4503" s="20"/>
      <c r="L4503" s="3"/>
      <c r="M4503" s="3"/>
      <c r="N4503" s="3"/>
    </row>
    <row r="4504" spans="2:14" ht="32.1" customHeight="1" x14ac:dyDescent="0.25">
      <c r="B4504" s="44" t="str">
        <f>_xlfn.CONCAT( VLOOKUP(tbGemLevels[[#This Row],[Name]],tbGems[],MATCH("Prefix",tbGems[#Headers],0),FALSE),".",tbGemLevels[[#This Row],[Level]]," ",tbGemLevels[[#This Row],[Name]])</f>
        <v>6.13.219.36 Ice Shot</v>
      </c>
      <c r="C4504" s="2" t="s">
        <v>246</v>
      </c>
      <c r="D4504" s="3">
        <v>36</v>
      </c>
      <c r="E4504" s="3">
        <v>96</v>
      </c>
      <c r="F4504" s="3">
        <v>0</v>
      </c>
      <c r="G4504" s="3" t="s">
        <v>269</v>
      </c>
      <c r="H4504" s="3">
        <v>0</v>
      </c>
      <c r="I4504" s="8"/>
      <c r="J4504" s="4"/>
      <c r="K4504" s="20"/>
      <c r="L4504" s="3"/>
      <c r="M4504" s="3"/>
      <c r="N4504" s="3"/>
    </row>
    <row r="4505" spans="2:14" ht="32.1" customHeight="1" x14ac:dyDescent="0.25">
      <c r="B4505" s="44" t="str">
        <f>_xlfn.CONCAT( VLOOKUP(tbGemLevels[[#This Row],[Name]],tbGems[],MATCH("Prefix",tbGems[#Headers],0),FALSE),".",tbGemLevels[[#This Row],[Level]]," ",tbGemLevels[[#This Row],[Name]])</f>
        <v>6.13.219.37 Ice Shot</v>
      </c>
      <c r="C4505" s="2" t="s">
        <v>246</v>
      </c>
      <c r="D4505" s="3">
        <v>37</v>
      </c>
      <c r="E4505" s="3">
        <v>97</v>
      </c>
      <c r="F4505" s="3">
        <v>0</v>
      </c>
      <c r="G4505" s="3" t="s">
        <v>269</v>
      </c>
      <c r="H4505" s="3">
        <v>0</v>
      </c>
      <c r="I4505" s="8"/>
      <c r="J4505" s="4"/>
      <c r="K4505" s="20"/>
      <c r="L4505" s="3"/>
      <c r="M4505" s="3"/>
      <c r="N4505" s="3"/>
    </row>
    <row r="4506" spans="2:14" ht="32.1" customHeight="1" x14ac:dyDescent="0.25">
      <c r="B4506" s="44" t="str">
        <f>_xlfn.CONCAT( VLOOKUP(tbGemLevels[[#This Row],[Name]],tbGems[],MATCH("Prefix",tbGems[#Headers],0),FALSE),".",tbGemLevels[[#This Row],[Level]]," ",tbGemLevels[[#This Row],[Name]])</f>
        <v>6.13.219.38 Ice Shot</v>
      </c>
      <c r="C4506" s="2" t="s">
        <v>246</v>
      </c>
      <c r="D4506" s="3">
        <v>38</v>
      </c>
      <c r="E4506" s="3">
        <v>98</v>
      </c>
      <c r="F4506" s="3">
        <v>0</v>
      </c>
      <c r="G4506" s="3" t="s">
        <v>269</v>
      </c>
      <c r="H4506" s="3">
        <v>0</v>
      </c>
      <c r="I4506" s="8"/>
      <c r="J4506" s="4"/>
      <c r="K4506" s="20"/>
      <c r="L4506" s="3"/>
      <c r="M4506" s="3"/>
      <c r="N4506" s="3"/>
    </row>
    <row r="4507" spans="2:14" ht="32.1" customHeight="1" x14ac:dyDescent="0.25">
      <c r="B4507" s="44" t="str">
        <f>_xlfn.CONCAT( VLOOKUP(tbGemLevels[[#This Row],[Name]],tbGems[],MATCH("Prefix",tbGems[#Headers],0),FALSE),".",tbGemLevels[[#This Row],[Level]]," ",tbGemLevels[[#This Row],[Name]])</f>
        <v>6.13.219.39 Ice Shot</v>
      </c>
      <c r="C4507" s="2" t="s">
        <v>246</v>
      </c>
      <c r="D4507" s="3">
        <v>39</v>
      </c>
      <c r="E4507" s="3">
        <v>99</v>
      </c>
      <c r="F4507" s="3">
        <v>0</v>
      </c>
      <c r="G4507" s="3" t="s">
        <v>269</v>
      </c>
      <c r="H4507" s="3">
        <v>0</v>
      </c>
      <c r="I4507" s="8"/>
      <c r="J4507" s="4"/>
      <c r="K4507" s="20"/>
      <c r="L4507" s="3"/>
      <c r="M4507" s="3"/>
      <c r="N4507" s="3"/>
    </row>
    <row r="4508" spans="2:14" ht="32.1" customHeight="1" x14ac:dyDescent="0.25">
      <c r="B4508" s="44" t="str">
        <f>_xlfn.CONCAT( VLOOKUP(tbGemLevels[[#This Row],[Name]],tbGems[],MATCH("Prefix",tbGems[#Headers],0),FALSE),".",tbGemLevels[[#This Row],[Level]]," ",tbGemLevels[[#This Row],[Name]])</f>
        <v>6.13.219.40 Ice Shot</v>
      </c>
      <c r="C4508" s="2" t="s">
        <v>246</v>
      </c>
      <c r="D4508" s="3">
        <v>40</v>
      </c>
      <c r="E4508" s="3">
        <v>100</v>
      </c>
      <c r="F4508" s="3">
        <v>0</v>
      </c>
      <c r="G4508" s="3" t="s">
        <v>269</v>
      </c>
      <c r="H4508" s="3">
        <v>0</v>
      </c>
      <c r="I4508" s="8"/>
      <c r="J4508" s="4"/>
      <c r="K4508" s="20"/>
      <c r="L4508" s="3"/>
      <c r="M4508" s="3"/>
      <c r="N4508" s="3"/>
    </row>
    <row r="4509" spans="2:14" ht="32.1" customHeight="1" x14ac:dyDescent="0.25">
      <c r="B4509" s="44" t="str">
        <f>_xlfn.CONCAT( VLOOKUP(tbGemLevels[[#This Row],[Name]],tbGems[],MATCH("Prefix",tbGems[#Headers],0),FALSE),".",tbGemLevels[[#This Row],[Level]]," ",tbGemLevels[[#This Row],[Name]])</f>
        <v>6.13.288.1 Pierce Support</v>
      </c>
      <c r="C4509" s="2" t="s">
        <v>249</v>
      </c>
      <c r="D4509" s="3">
        <v>1</v>
      </c>
      <c r="E4509" s="3">
        <v>1</v>
      </c>
      <c r="F4509" s="3">
        <v>0</v>
      </c>
      <c r="G4509" s="3">
        <v>0</v>
      </c>
      <c r="H4509" s="3">
        <v>0</v>
      </c>
      <c r="J4509" s="4"/>
      <c r="K4509" s="3"/>
      <c r="L4509" s="3"/>
      <c r="M4509" s="3"/>
      <c r="N4509" s="3"/>
    </row>
    <row r="4510" spans="2:14" ht="32.1" customHeight="1" x14ac:dyDescent="0.25">
      <c r="B4510" s="44" t="str">
        <f>_xlfn.CONCAT( VLOOKUP(tbGemLevels[[#This Row],[Name]],tbGems[],MATCH("Prefix",tbGems[#Headers],0),FALSE),".",tbGemLevels[[#This Row],[Level]]," ",tbGemLevels[[#This Row],[Name]])</f>
        <v>6.13.288.2 Pierce Support</v>
      </c>
      <c r="C4510" s="2" t="s">
        <v>249</v>
      </c>
      <c r="D4510" s="3">
        <v>2</v>
      </c>
      <c r="E4510" s="3">
        <v>2</v>
      </c>
      <c r="F4510" s="3">
        <v>0</v>
      </c>
      <c r="G4510" s="3">
        <v>0</v>
      </c>
      <c r="H4510" s="3">
        <v>0</v>
      </c>
      <c r="J4510" s="4"/>
      <c r="K4510" s="3"/>
      <c r="L4510" s="3"/>
      <c r="M4510" s="3"/>
      <c r="N4510" s="3"/>
    </row>
    <row r="4511" spans="2:14" ht="32.1" customHeight="1" x14ac:dyDescent="0.25">
      <c r="B4511" s="44" t="str">
        <f>_xlfn.CONCAT( VLOOKUP(tbGemLevels[[#This Row],[Name]],tbGems[],MATCH("Prefix",tbGems[#Headers],0),FALSE),".",tbGemLevels[[#This Row],[Level]]," ",tbGemLevels[[#This Row],[Name]])</f>
        <v>6.13.288.3 Pierce Support</v>
      </c>
      <c r="C4511" s="2" t="s">
        <v>249</v>
      </c>
      <c r="D4511" s="3">
        <v>3</v>
      </c>
      <c r="E4511" s="3">
        <v>4</v>
      </c>
      <c r="F4511" s="3">
        <v>0</v>
      </c>
      <c r="G4511" s="3">
        <v>0</v>
      </c>
      <c r="H4511" s="3">
        <v>0</v>
      </c>
      <c r="J4511" s="4"/>
      <c r="K4511" s="3"/>
      <c r="L4511" s="3"/>
      <c r="M4511" s="3"/>
      <c r="N4511" s="3"/>
    </row>
    <row r="4512" spans="2:14" ht="32.1" customHeight="1" x14ac:dyDescent="0.25">
      <c r="B4512" s="44" t="str">
        <f>_xlfn.CONCAT( VLOOKUP(tbGemLevels[[#This Row],[Name]],tbGems[],MATCH("Prefix",tbGems[#Headers],0),FALSE),".",tbGemLevels[[#This Row],[Level]]," ",tbGemLevels[[#This Row],[Name]])</f>
        <v>6.13.288.4 Pierce Support</v>
      </c>
      <c r="C4512" s="2" t="s">
        <v>249</v>
      </c>
      <c r="D4512" s="3">
        <v>4</v>
      </c>
      <c r="E4512" s="3">
        <v>7</v>
      </c>
      <c r="F4512" s="3">
        <v>0</v>
      </c>
      <c r="G4512" s="3">
        <v>16</v>
      </c>
      <c r="H4512" s="3">
        <v>0</v>
      </c>
      <c r="I4512" s="42"/>
      <c r="J4512" s="42"/>
      <c r="K4512" s="3"/>
      <c r="L4512" s="3"/>
      <c r="M4512" s="3"/>
      <c r="N4512" s="3"/>
    </row>
    <row r="4513" spans="2:14" ht="32.1" customHeight="1" x14ac:dyDescent="0.25">
      <c r="B4513" s="44" t="str">
        <f>_xlfn.CONCAT( VLOOKUP(tbGemLevels[[#This Row],[Name]],tbGems[],MATCH("Prefix",tbGems[#Headers],0),FALSE),".",tbGemLevels[[#This Row],[Level]]," ",tbGemLevels[[#This Row],[Name]])</f>
        <v>6.13.288.5 Pierce Support</v>
      </c>
      <c r="C4513" s="2" t="s">
        <v>249</v>
      </c>
      <c r="D4513" s="3">
        <v>5</v>
      </c>
      <c r="E4513" s="3">
        <v>11</v>
      </c>
      <c r="F4513" s="3">
        <v>0</v>
      </c>
      <c r="G4513" s="3">
        <v>22</v>
      </c>
      <c r="H4513" s="3">
        <v>0</v>
      </c>
      <c r="I4513" s="42"/>
      <c r="J4513" s="42"/>
      <c r="K4513" s="3"/>
      <c r="L4513" s="3"/>
      <c r="M4513" s="3"/>
      <c r="N4513" s="3"/>
    </row>
    <row r="4514" spans="2:14" ht="32.1" customHeight="1" x14ac:dyDescent="0.25">
      <c r="B4514" s="44" t="str">
        <f>_xlfn.CONCAT( VLOOKUP(tbGemLevels[[#This Row],[Name]],tbGems[],MATCH("Prefix",tbGems[#Headers],0),FALSE),".",tbGemLevels[[#This Row],[Level]]," ",tbGemLevels[[#This Row],[Name]])</f>
        <v>6.13.288.6 Pierce Support</v>
      </c>
      <c r="C4514" s="2" t="s">
        <v>249</v>
      </c>
      <c r="D4514" s="3">
        <v>6</v>
      </c>
      <c r="E4514" s="3">
        <v>16</v>
      </c>
      <c r="F4514" s="3">
        <v>0</v>
      </c>
      <c r="G4514" s="3">
        <v>30</v>
      </c>
      <c r="H4514" s="3">
        <v>0</v>
      </c>
      <c r="I4514" s="42"/>
      <c r="J4514" s="42"/>
      <c r="K4514" s="3"/>
      <c r="L4514" s="3"/>
      <c r="M4514" s="3"/>
      <c r="N4514" s="3"/>
    </row>
    <row r="4515" spans="2:14" ht="32.1" customHeight="1" x14ac:dyDescent="0.25">
      <c r="B4515" s="44" t="str">
        <f>_xlfn.CONCAT( VLOOKUP(tbGemLevels[[#This Row],[Name]],tbGems[],MATCH("Prefix",tbGems[#Headers],0),FALSE),".",tbGemLevels[[#This Row],[Level]]," ",tbGemLevels[[#This Row],[Name]])</f>
        <v>6.13.288.7 Pierce Support</v>
      </c>
      <c r="C4515" s="2" t="s">
        <v>249</v>
      </c>
      <c r="D4515" s="3">
        <v>7</v>
      </c>
      <c r="E4515" s="3">
        <v>20</v>
      </c>
      <c r="F4515" s="3">
        <v>0</v>
      </c>
      <c r="G4515" s="3">
        <v>36</v>
      </c>
      <c r="H4515" s="3">
        <v>0</v>
      </c>
      <c r="I4515" s="42"/>
      <c r="J4515" s="42"/>
      <c r="K4515" s="3"/>
      <c r="L4515" s="3"/>
      <c r="M4515" s="3"/>
      <c r="N4515" s="3"/>
    </row>
    <row r="4516" spans="2:14" ht="32.1" customHeight="1" x14ac:dyDescent="0.25">
      <c r="B4516" s="44" t="str">
        <f>_xlfn.CONCAT( VLOOKUP(tbGemLevels[[#This Row],[Name]],tbGems[],MATCH("Prefix",tbGems[#Headers],0),FALSE),".",tbGemLevels[[#This Row],[Level]]," ",tbGemLevels[[#This Row],[Name]])</f>
        <v>6.13.288.8 Pierce Support</v>
      </c>
      <c r="C4516" s="2" t="s">
        <v>249</v>
      </c>
      <c r="D4516" s="3">
        <v>8</v>
      </c>
      <c r="E4516" s="3">
        <v>24</v>
      </c>
      <c r="F4516" s="3">
        <v>0</v>
      </c>
      <c r="G4516" s="3">
        <v>42</v>
      </c>
      <c r="H4516" s="3">
        <v>0</v>
      </c>
      <c r="I4516" s="42"/>
      <c r="J4516" s="42"/>
      <c r="K4516" s="3"/>
      <c r="L4516" s="3"/>
      <c r="M4516" s="3"/>
      <c r="N4516" s="3"/>
    </row>
    <row r="4517" spans="2:14" ht="32.1" customHeight="1" x14ac:dyDescent="0.25">
      <c r="B4517" s="44" t="str">
        <f>_xlfn.CONCAT( VLOOKUP(tbGemLevels[[#This Row],[Name]],tbGems[],MATCH("Prefix",tbGems[#Headers],0),FALSE),".",tbGemLevels[[#This Row],[Level]]," ",tbGemLevels[[#This Row],[Name]])</f>
        <v>6.13.288.9 Pierce Support</v>
      </c>
      <c r="C4517" s="2" t="s">
        <v>249</v>
      </c>
      <c r="D4517" s="3">
        <v>9</v>
      </c>
      <c r="E4517" s="3">
        <v>28</v>
      </c>
      <c r="F4517" s="3">
        <v>0</v>
      </c>
      <c r="G4517" s="3">
        <v>48</v>
      </c>
      <c r="H4517" s="3">
        <v>0</v>
      </c>
      <c r="I4517" s="42"/>
      <c r="J4517" s="42"/>
      <c r="K4517" s="3"/>
      <c r="L4517" s="3"/>
      <c r="M4517" s="3"/>
      <c r="N4517" s="3"/>
    </row>
    <row r="4518" spans="2:14" ht="32.1" customHeight="1" x14ac:dyDescent="0.25">
      <c r="B4518" s="44" t="str">
        <f>_xlfn.CONCAT( VLOOKUP(tbGemLevels[[#This Row],[Name]],tbGems[],MATCH("Prefix",tbGems[#Headers],0),FALSE),".",tbGemLevels[[#This Row],[Level]]," ",tbGemLevels[[#This Row],[Name]])</f>
        <v>6.13.288.10 Pierce Support</v>
      </c>
      <c r="C4518" s="2" t="s">
        <v>249</v>
      </c>
      <c r="D4518" s="3">
        <v>10</v>
      </c>
      <c r="E4518" s="3">
        <v>32</v>
      </c>
      <c r="F4518" s="3">
        <v>0</v>
      </c>
      <c r="G4518" s="3">
        <v>54</v>
      </c>
      <c r="H4518" s="3">
        <v>0</v>
      </c>
      <c r="I4518" s="42"/>
      <c r="J4518" s="42"/>
      <c r="K4518" s="3"/>
      <c r="L4518" s="3"/>
      <c r="M4518" s="3"/>
      <c r="N4518" s="3"/>
    </row>
    <row r="4519" spans="2:14" ht="32.1" customHeight="1" x14ac:dyDescent="0.25">
      <c r="B4519" s="44" t="str">
        <f>_xlfn.CONCAT( VLOOKUP(tbGemLevels[[#This Row],[Name]],tbGems[],MATCH("Prefix",tbGems[#Headers],0),FALSE),".",tbGemLevels[[#This Row],[Level]]," ",tbGemLevels[[#This Row],[Name]])</f>
        <v>6.13.288.11 Pierce Support</v>
      </c>
      <c r="C4519" s="2" t="s">
        <v>249</v>
      </c>
      <c r="D4519" s="3">
        <v>11</v>
      </c>
      <c r="E4519" s="3">
        <v>36</v>
      </c>
      <c r="F4519" s="3">
        <v>0</v>
      </c>
      <c r="G4519" s="3">
        <v>60</v>
      </c>
      <c r="H4519" s="3">
        <v>0</v>
      </c>
      <c r="I4519" s="42"/>
      <c r="J4519" s="42"/>
      <c r="K4519" s="3"/>
      <c r="L4519" s="3"/>
      <c r="M4519" s="3"/>
      <c r="N4519" s="3"/>
    </row>
    <row r="4520" spans="2:14" ht="32.1" customHeight="1" x14ac:dyDescent="0.25">
      <c r="B4520" s="44" t="str">
        <f>_xlfn.CONCAT( VLOOKUP(tbGemLevels[[#This Row],[Name]],tbGems[],MATCH("Prefix",tbGems[#Headers],0),FALSE),".",tbGemLevels[[#This Row],[Level]]," ",tbGemLevels[[#This Row],[Name]])</f>
        <v>6.13.288.12 Pierce Support</v>
      </c>
      <c r="C4520" s="2" t="s">
        <v>249</v>
      </c>
      <c r="D4520" s="3">
        <v>12</v>
      </c>
      <c r="E4520" s="3">
        <v>40</v>
      </c>
      <c r="F4520" s="3">
        <v>0</v>
      </c>
      <c r="G4520" s="3">
        <v>66</v>
      </c>
      <c r="H4520" s="3">
        <v>0</v>
      </c>
      <c r="I4520" s="42"/>
      <c r="J4520" s="42"/>
      <c r="K4520" s="3"/>
      <c r="L4520" s="3"/>
      <c r="M4520" s="3"/>
      <c r="N4520" s="3"/>
    </row>
    <row r="4521" spans="2:14" ht="32.1" customHeight="1" x14ac:dyDescent="0.25">
      <c r="B4521" s="44" t="str">
        <f>_xlfn.CONCAT( VLOOKUP(tbGemLevels[[#This Row],[Name]],tbGems[],MATCH("Prefix",tbGems[#Headers],0),FALSE),".",tbGemLevels[[#This Row],[Level]]," ",tbGemLevels[[#This Row],[Name]])</f>
        <v>6.13.288.13 Pierce Support</v>
      </c>
      <c r="C4521" s="2" t="s">
        <v>249</v>
      </c>
      <c r="D4521" s="3">
        <v>13</v>
      </c>
      <c r="E4521" s="3">
        <v>44</v>
      </c>
      <c r="F4521" s="3">
        <v>0</v>
      </c>
      <c r="G4521" s="3">
        <v>72</v>
      </c>
      <c r="H4521" s="3">
        <v>0</v>
      </c>
      <c r="I4521" s="42"/>
      <c r="J4521" s="42"/>
      <c r="K4521" s="3"/>
      <c r="L4521" s="3"/>
      <c r="M4521" s="3"/>
      <c r="N4521" s="3"/>
    </row>
    <row r="4522" spans="2:14" ht="32.1" customHeight="1" x14ac:dyDescent="0.25">
      <c r="B4522" s="44" t="str">
        <f>_xlfn.CONCAT( VLOOKUP(tbGemLevels[[#This Row],[Name]],tbGems[],MATCH("Prefix",tbGems[#Headers],0),FALSE),".",tbGemLevels[[#This Row],[Level]]," ",tbGemLevels[[#This Row],[Name]])</f>
        <v>6.13.288.14 Pierce Support</v>
      </c>
      <c r="C4522" s="2" t="s">
        <v>249</v>
      </c>
      <c r="D4522" s="3">
        <v>14</v>
      </c>
      <c r="E4522" s="3">
        <v>48</v>
      </c>
      <c r="F4522" s="3">
        <v>0</v>
      </c>
      <c r="G4522" s="3">
        <v>78</v>
      </c>
      <c r="H4522" s="3">
        <v>0</v>
      </c>
      <c r="I4522" s="42"/>
      <c r="J4522" s="42"/>
      <c r="K4522" s="3"/>
      <c r="L4522" s="3"/>
      <c r="M4522" s="3"/>
      <c r="N4522" s="3"/>
    </row>
    <row r="4523" spans="2:14" ht="32.1" customHeight="1" x14ac:dyDescent="0.25">
      <c r="B4523" s="44" t="str">
        <f>_xlfn.CONCAT( VLOOKUP(tbGemLevels[[#This Row],[Name]],tbGems[],MATCH("Prefix",tbGems[#Headers],0),FALSE),".",tbGemLevels[[#This Row],[Level]]," ",tbGemLevels[[#This Row],[Name]])</f>
        <v>6.13.288.15 Pierce Support</v>
      </c>
      <c r="C4523" s="2" t="s">
        <v>249</v>
      </c>
      <c r="D4523" s="3">
        <v>15</v>
      </c>
      <c r="E4523" s="3">
        <v>52</v>
      </c>
      <c r="F4523" s="3">
        <v>0</v>
      </c>
      <c r="G4523" s="3">
        <v>84</v>
      </c>
      <c r="H4523" s="3">
        <v>0</v>
      </c>
      <c r="I4523" s="42"/>
      <c r="J4523" s="42"/>
      <c r="K4523" s="3"/>
      <c r="L4523" s="3"/>
      <c r="M4523" s="3"/>
      <c r="N4523" s="3"/>
    </row>
    <row r="4524" spans="2:14" ht="32.1" customHeight="1" x14ac:dyDescent="0.25">
      <c r="B4524" s="44" t="str">
        <f>_xlfn.CONCAT( VLOOKUP(tbGemLevels[[#This Row],[Name]],tbGems[],MATCH("Prefix",tbGems[#Headers],0),FALSE),".",tbGemLevels[[#This Row],[Level]]," ",tbGemLevels[[#This Row],[Name]])</f>
        <v>6.13.288.16 Pierce Support</v>
      </c>
      <c r="C4524" s="2" t="s">
        <v>249</v>
      </c>
      <c r="D4524" s="3">
        <v>16</v>
      </c>
      <c r="E4524" s="3">
        <v>56</v>
      </c>
      <c r="F4524" s="3">
        <v>0</v>
      </c>
      <c r="G4524" s="3">
        <v>90</v>
      </c>
      <c r="H4524" s="3">
        <v>0</v>
      </c>
      <c r="I4524" s="42"/>
      <c r="J4524" s="42"/>
      <c r="K4524" s="3"/>
      <c r="L4524" s="3"/>
      <c r="M4524" s="3"/>
      <c r="N4524" s="3"/>
    </row>
    <row r="4525" spans="2:14" ht="32.1" customHeight="1" x14ac:dyDescent="0.25">
      <c r="B4525" s="44" t="str">
        <f>_xlfn.CONCAT( VLOOKUP(tbGemLevels[[#This Row],[Name]],tbGems[],MATCH("Prefix",tbGems[#Headers],0),FALSE),".",tbGemLevels[[#This Row],[Level]]," ",tbGemLevels[[#This Row],[Name]])</f>
        <v>6.13.288.17 Pierce Support</v>
      </c>
      <c r="C4525" s="2" t="s">
        <v>249</v>
      </c>
      <c r="D4525" s="3">
        <v>17</v>
      </c>
      <c r="E4525" s="3">
        <v>60</v>
      </c>
      <c r="F4525" s="3">
        <v>0</v>
      </c>
      <c r="G4525" s="3">
        <v>96</v>
      </c>
      <c r="H4525" s="3">
        <v>0</v>
      </c>
      <c r="I4525" s="42"/>
      <c r="J4525" s="42"/>
      <c r="K4525" s="3"/>
      <c r="L4525" s="3"/>
      <c r="M4525" s="3"/>
      <c r="N4525" s="3"/>
    </row>
    <row r="4526" spans="2:14" ht="32.1" customHeight="1" x14ac:dyDescent="0.25">
      <c r="B4526" s="44" t="str">
        <f>_xlfn.CONCAT( VLOOKUP(tbGemLevels[[#This Row],[Name]],tbGems[],MATCH("Prefix",tbGems[#Headers],0),FALSE),".",tbGemLevels[[#This Row],[Level]]," ",tbGemLevels[[#This Row],[Name]])</f>
        <v>6.13.288.18 Pierce Support</v>
      </c>
      <c r="C4526" s="2" t="s">
        <v>249</v>
      </c>
      <c r="D4526" s="3">
        <v>18</v>
      </c>
      <c r="E4526" s="3">
        <v>64</v>
      </c>
      <c r="F4526" s="3">
        <v>0</v>
      </c>
      <c r="G4526" s="3">
        <v>102</v>
      </c>
      <c r="H4526" s="3">
        <v>0</v>
      </c>
      <c r="I4526" s="42"/>
      <c r="J4526" s="42"/>
      <c r="K4526" s="3"/>
      <c r="L4526" s="3"/>
      <c r="M4526" s="3"/>
      <c r="N4526" s="3"/>
    </row>
    <row r="4527" spans="2:14" ht="32.1" customHeight="1" x14ac:dyDescent="0.25">
      <c r="B4527" s="44" t="str">
        <f>_xlfn.CONCAT( VLOOKUP(tbGemLevels[[#This Row],[Name]],tbGems[],MATCH("Prefix",tbGems[#Headers],0),FALSE),".",tbGemLevels[[#This Row],[Level]]," ",tbGemLevels[[#This Row],[Name]])</f>
        <v>6.13.288.19 Pierce Support</v>
      </c>
      <c r="C4527" s="2" t="s">
        <v>249</v>
      </c>
      <c r="D4527" s="3">
        <v>19</v>
      </c>
      <c r="E4527" s="3">
        <v>67</v>
      </c>
      <c r="F4527" s="3">
        <v>0</v>
      </c>
      <c r="G4527" s="3">
        <v>106</v>
      </c>
      <c r="H4527" s="3">
        <v>0</v>
      </c>
      <c r="I4527" s="42"/>
      <c r="J4527" s="42"/>
      <c r="K4527" s="3"/>
      <c r="L4527" s="3"/>
      <c r="M4527" s="3"/>
      <c r="N4527" s="3"/>
    </row>
    <row r="4528" spans="2:14" ht="32.1" customHeight="1" x14ac:dyDescent="0.25">
      <c r="B4528" s="44" t="str">
        <f>_xlfn.CONCAT( VLOOKUP(tbGemLevels[[#This Row],[Name]],tbGems[],MATCH("Prefix",tbGems[#Headers],0),FALSE),".",tbGemLevels[[#This Row],[Level]]," ",tbGemLevels[[#This Row],[Name]])</f>
        <v>6.13.288.20 Pierce Support</v>
      </c>
      <c r="C4528" s="2" t="s">
        <v>249</v>
      </c>
      <c r="D4528" s="3">
        <v>20</v>
      </c>
      <c r="E4528" s="3">
        <v>70</v>
      </c>
      <c r="F4528" s="3">
        <v>0</v>
      </c>
      <c r="G4528" s="3">
        <v>111</v>
      </c>
      <c r="H4528" s="3">
        <v>0</v>
      </c>
      <c r="I4528" s="42"/>
      <c r="J4528" s="42"/>
      <c r="K4528" s="3"/>
      <c r="L4528" s="3"/>
      <c r="M4528" s="3"/>
      <c r="N4528" s="3"/>
    </row>
    <row r="4529" spans="2:14" ht="32.1" customHeight="1" x14ac:dyDescent="0.25">
      <c r="B4529" s="44" t="str">
        <f>_xlfn.CONCAT( VLOOKUP(tbGemLevels[[#This Row],[Name]],tbGems[],MATCH("Prefix",tbGems[#Headers],0),FALSE),".",tbGemLevels[[#This Row],[Level]]," ",tbGemLevels[[#This Row],[Name]])</f>
        <v>6.13.288.21 Pierce Support</v>
      </c>
      <c r="C4529" s="2" t="s">
        <v>249</v>
      </c>
      <c r="D4529" s="3">
        <v>21</v>
      </c>
      <c r="E4529" s="3">
        <v>72</v>
      </c>
      <c r="F4529" s="3">
        <v>0</v>
      </c>
      <c r="G4529" s="3">
        <v>114</v>
      </c>
      <c r="H4529" s="3">
        <v>0</v>
      </c>
      <c r="J4529" s="4"/>
      <c r="K4529" s="3"/>
      <c r="L4529" s="3"/>
      <c r="M4529" s="3"/>
      <c r="N4529" s="3"/>
    </row>
    <row r="4530" spans="2:14" ht="32.1" customHeight="1" x14ac:dyDescent="0.25">
      <c r="B4530" s="44" t="str">
        <f>_xlfn.CONCAT( VLOOKUP(tbGemLevels[[#This Row],[Name]],tbGems[],MATCH("Prefix",tbGems[#Headers],0),FALSE),".",tbGemLevels[[#This Row],[Level]]," ",tbGemLevels[[#This Row],[Name]])</f>
        <v>6.13.288.22 Pierce Support</v>
      </c>
      <c r="C4530" s="2" t="s">
        <v>249</v>
      </c>
      <c r="D4530" s="3">
        <v>22</v>
      </c>
      <c r="E4530" s="3">
        <v>74</v>
      </c>
      <c r="F4530" s="3">
        <v>0</v>
      </c>
      <c r="G4530" s="3" t="s">
        <v>269</v>
      </c>
      <c r="H4530" s="3">
        <v>0</v>
      </c>
      <c r="J4530" s="4"/>
      <c r="K4530" s="3"/>
      <c r="L4530" s="3"/>
      <c r="M4530" s="3"/>
      <c r="N4530" s="3"/>
    </row>
    <row r="4531" spans="2:14" ht="32.1" customHeight="1" x14ac:dyDescent="0.25">
      <c r="B4531" s="44" t="str">
        <f>_xlfn.CONCAT( VLOOKUP(tbGemLevels[[#This Row],[Name]],tbGems[],MATCH("Prefix",tbGems[#Headers],0),FALSE),".",tbGemLevels[[#This Row],[Level]]," ",tbGemLevels[[#This Row],[Name]])</f>
        <v>6.13.288.23 Pierce Support</v>
      </c>
      <c r="C4531" s="2" t="s">
        <v>249</v>
      </c>
      <c r="D4531" s="3">
        <v>23</v>
      </c>
      <c r="E4531" s="3">
        <v>76</v>
      </c>
      <c r="F4531" s="3">
        <v>0</v>
      </c>
      <c r="G4531" s="3" t="s">
        <v>269</v>
      </c>
      <c r="H4531" s="3">
        <v>0</v>
      </c>
      <c r="J4531" s="4"/>
      <c r="K4531" s="3"/>
      <c r="L4531" s="3"/>
      <c r="M4531" s="3"/>
      <c r="N4531" s="3"/>
    </row>
    <row r="4532" spans="2:14" ht="32.1" customHeight="1" x14ac:dyDescent="0.25">
      <c r="B4532" s="44" t="str">
        <f>_xlfn.CONCAT( VLOOKUP(tbGemLevels[[#This Row],[Name]],tbGems[],MATCH("Prefix",tbGems[#Headers],0),FALSE),".",tbGemLevels[[#This Row],[Level]]," ",tbGemLevels[[#This Row],[Name]])</f>
        <v>6.13.288.24 Pierce Support</v>
      </c>
      <c r="C4532" s="2" t="s">
        <v>249</v>
      </c>
      <c r="D4532" s="3">
        <v>24</v>
      </c>
      <c r="E4532" s="3">
        <v>78</v>
      </c>
      <c r="F4532" s="3">
        <v>0</v>
      </c>
      <c r="G4532" s="3" t="s">
        <v>269</v>
      </c>
      <c r="H4532" s="3">
        <v>0</v>
      </c>
      <c r="J4532" s="4"/>
      <c r="K4532" s="3"/>
      <c r="L4532" s="3"/>
      <c r="M4532" s="3"/>
      <c r="N4532" s="3"/>
    </row>
    <row r="4533" spans="2:14" ht="32.1" customHeight="1" x14ac:dyDescent="0.25">
      <c r="B4533" s="44" t="str">
        <f>_xlfn.CONCAT( VLOOKUP(tbGemLevels[[#This Row],[Name]],tbGems[],MATCH("Prefix",tbGems[#Headers],0),FALSE),".",tbGemLevels[[#This Row],[Level]]," ",tbGemLevels[[#This Row],[Name]])</f>
        <v>6.13.288.25 Pierce Support</v>
      </c>
      <c r="C4533" s="2" t="s">
        <v>249</v>
      </c>
      <c r="D4533" s="3">
        <v>25</v>
      </c>
      <c r="E4533" s="3">
        <v>80</v>
      </c>
      <c r="F4533" s="3">
        <v>0</v>
      </c>
      <c r="G4533" s="3" t="s">
        <v>269</v>
      </c>
      <c r="H4533" s="3">
        <v>0</v>
      </c>
      <c r="J4533" s="4"/>
      <c r="K4533" s="3"/>
      <c r="L4533" s="3"/>
      <c r="M4533" s="3"/>
      <c r="N4533" s="3"/>
    </row>
    <row r="4534" spans="2:14" ht="32.1" customHeight="1" x14ac:dyDescent="0.25">
      <c r="B4534" s="44" t="str">
        <f>_xlfn.CONCAT( VLOOKUP(tbGemLevels[[#This Row],[Name]],tbGems[],MATCH("Prefix",tbGems[#Headers],0),FALSE),".",tbGemLevels[[#This Row],[Level]]," ",tbGemLevels[[#This Row],[Name]])</f>
        <v>6.13.288.26 Pierce Support</v>
      </c>
      <c r="C4534" s="2" t="s">
        <v>249</v>
      </c>
      <c r="D4534" s="3">
        <v>26</v>
      </c>
      <c r="E4534" s="3">
        <v>82</v>
      </c>
      <c r="F4534" s="3">
        <v>0</v>
      </c>
      <c r="G4534" s="3" t="s">
        <v>269</v>
      </c>
      <c r="H4534" s="3">
        <v>0</v>
      </c>
      <c r="J4534" s="4"/>
      <c r="K4534" s="3"/>
      <c r="L4534" s="3"/>
      <c r="M4534" s="3"/>
      <c r="N4534" s="3"/>
    </row>
    <row r="4535" spans="2:14" ht="32.1" customHeight="1" x14ac:dyDescent="0.25">
      <c r="B4535" s="44" t="str">
        <f>_xlfn.CONCAT( VLOOKUP(tbGemLevels[[#This Row],[Name]],tbGems[],MATCH("Prefix",tbGems[#Headers],0),FALSE),".",tbGemLevels[[#This Row],[Level]]," ",tbGemLevels[[#This Row],[Name]])</f>
        <v>6.13.288.27 Pierce Support</v>
      </c>
      <c r="C4535" s="2" t="s">
        <v>249</v>
      </c>
      <c r="D4535" s="3">
        <v>27</v>
      </c>
      <c r="E4535" s="3">
        <v>84</v>
      </c>
      <c r="F4535" s="3">
        <v>0</v>
      </c>
      <c r="G4535" s="3" t="s">
        <v>269</v>
      </c>
      <c r="H4535" s="3">
        <v>0</v>
      </c>
      <c r="J4535" s="4"/>
      <c r="K4535" s="3"/>
      <c r="L4535" s="3"/>
      <c r="M4535" s="3"/>
      <c r="N4535" s="3"/>
    </row>
    <row r="4536" spans="2:14" ht="32.1" customHeight="1" x14ac:dyDescent="0.25">
      <c r="B4536" s="44" t="str">
        <f>_xlfn.CONCAT( VLOOKUP(tbGemLevels[[#This Row],[Name]],tbGems[],MATCH("Prefix",tbGems[#Headers],0),FALSE),".",tbGemLevels[[#This Row],[Level]]," ",tbGemLevels[[#This Row],[Name]])</f>
        <v>6.13.288.28 Pierce Support</v>
      </c>
      <c r="C4536" s="2" t="s">
        <v>249</v>
      </c>
      <c r="D4536" s="3">
        <v>28</v>
      </c>
      <c r="E4536" s="3">
        <v>86</v>
      </c>
      <c r="F4536" s="3">
        <v>0</v>
      </c>
      <c r="G4536" s="3" t="s">
        <v>269</v>
      </c>
      <c r="H4536" s="3">
        <v>0</v>
      </c>
      <c r="J4536" s="4"/>
      <c r="K4536" s="3"/>
      <c r="L4536" s="3"/>
      <c r="M4536" s="3"/>
      <c r="N4536" s="3"/>
    </row>
    <row r="4537" spans="2:14" ht="32.1" customHeight="1" x14ac:dyDescent="0.25">
      <c r="B4537" s="44" t="str">
        <f>_xlfn.CONCAT( VLOOKUP(tbGemLevels[[#This Row],[Name]],tbGems[],MATCH("Prefix",tbGems[#Headers],0),FALSE),".",tbGemLevels[[#This Row],[Level]]," ",tbGemLevels[[#This Row],[Name]])</f>
        <v>6.13.288.29 Pierce Support</v>
      </c>
      <c r="C4537" s="2" t="s">
        <v>249</v>
      </c>
      <c r="D4537" s="3">
        <v>29</v>
      </c>
      <c r="E4537" s="3">
        <v>88</v>
      </c>
      <c r="F4537" s="3">
        <v>0</v>
      </c>
      <c r="G4537" s="3" t="s">
        <v>269</v>
      </c>
      <c r="H4537" s="3">
        <v>0</v>
      </c>
      <c r="J4537" s="4"/>
      <c r="K4537" s="3"/>
      <c r="L4537" s="3"/>
      <c r="M4537" s="3"/>
      <c r="N4537" s="3"/>
    </row>
    <row r="4538" spans="2:14" ht="32.1" customHeight="1" x14ac:dyDescent="0.25">
      <c r="B4538" s="44" t="str">
        <f>_xlfn.CONCAT( VLOOKUP(tbGemLevels[[#This Row],[Name]],tbGems[],MATCH("Prefix",tbGems[#Headers],0),FALSE),".",tbGemLevels[[#This Row],[Level]]," ",tbGemLevels[[#This Row],[Name]])</f>
        <v>6.13.288.30 Pierce Support</v>
      </c>
      <c r="C4538" s="2" t="s">
        <v>249</v>
      </c>
      <c r="D4538" s="3">
        <v>30</v>
      </c>
      <c r="E4538" s="3">
        <v>90</v>
      </c>
      <c r="F4538" s="3">
        <v>0</v>
      </c>
      <c r="G4538" s="3" t="s">
        <v>269</v>
      </c>
      <c r="H4538" s="3">
        <v>0</v>
      </c>
      <c r="J4538" s="4"/>
      <c r="K4538" s="3"/>
      <c r="L4538" s="3"/>
      <c r="M4538" s="3"/>
      <c r="N4538" s="3"/>
    </row>
    <row r="4539" spans="2:14" ht="32.1" customHeight="1" x14ac:dyDescent="0.25">
      <c r="B4539" s="44" t="str">
        <f>_xlfn.CONCAT( VLOOKUP(tbGemLevels[[#This Row],[Name]],tbGems[],MATCH("Prefix",tbGems[#Headers],0),FALSE),".",tbGemLevels[[#This Row],[Level]]," ",tbGemLevels[[#This Row],[Name]])</f>
        <v>6.13.288.31 Pierce Support</v>
      </c>
      <c r="C4539" s="2" t="s">
        <v>249</v>
      </c>
      <c r="D4539" s="3">
        <v>31</v>
      </c>
      <c r="E4539" s="3">
        <v>91</v>
      </c>
      <c r="F4539" s="3">
        <v>0</v>
      </c>
      <c r="G4539" s="3" t="s">
        <v>269</v>
      </c>
      <c r="H4539" s="3">
        <v>0</v>
      </c>
      <c r="J4539" s="4"/>
      <c r="K4539" s="3"/>
      <c r="L4539" s="3"/>
      <c r="M4539" s="3"/>
      <c r="N4539" s="3"/>
    </row>
    <row r="4540" spans="2:14" ht="32.1" customHeight="1" x14ac:dyDescent="0.25">
      <c r="B4540" s="44" t="str">
        <f>_xlfn.CONCAT( VLOOKUP(tbGemLevels[[#This Row],[Name]],tbGems[],MATCH("Prefix",tbGems[#Headers],0),FALSE),".",tbGemLevels[[#This Row],[Level]]," ",tbGemLevels[[#This Row],[Name]])</f>
        <v>6.13.288.32 Pierce Support</v>
      </c>
      <c r="C4540" s="2" t="s">
        <v>249</v>
      </c>
      <c r="D4540" s="3">
        <v>32</v>
      </c>
      <c r="E4540" s="3">
        <v>92</v>
      </c>
      <c r="F4540" s="3">
        <v>0</v>
      </c>
      <c r="G4540" s="3" t="s">
        <v>269</v>
      </c>
      <c r="H4540" s="3">
        <v>0</v>
      </c>
      <c r="J4540" s="4"/>
      <c r="K4540" s="3"/>
      <c r="L4540" s="3"/>
      <c r="M4540" s="3"/>
      <c r="N4540" s="3"/>
    </row>
    <row r="4541" spans="2:14" ht="32.1" customHeight="1" x14ac:dyDescent="0.25">
      <c r="B4541" s="44" t="str">
        <f>_xlfn.CONCAT( VLOOKUP(tbGemLevels[[#This Row],[Name]],tbGems[],MATCH("Prefix",tbGems[#Headers],0),FALSE),".",tbGemLevels[[#This Row],[Level]]," ",tbGemLevels[[#This Row],[Name]])</f>
        <v>6.13.288.33 Pierce Support</v>
      </c>
      <c r="C4541" s="2" t="s">
        <v>249</v>
      </c>
      <c r="D4541" s="3">
        <v>33</v>
      </c>
      <c r="E4541" s="3">
        <v>93</v>
      </c>
      <c r="F4541" s="3">
        <v>0</v>
      </c>
      <c r="G4541" s="3" t="s">
        <v>269</v>
      </c>
      <c r="H4541" s="3">
        <v>0</v>
      </c>
      <c r="J4541" s="4"/>
      <c r="K4541" s="3"/>
      <c r="L4541" s="3"/>
      <c r="M4541" s="3"/>
      <c r="N4541" s="3"/>
    </row>
    <row r="4542" spans="2:14" ht="32.1" customHeight="1" x14ac:dyDescent="0.25">
      <c r="B4542" s="44" t="str">
        <f>_xlfn.CONCAT( VLOOKUP(tbGemLevels[[#This Row],[Name]],tbGems[],MATCH("Prefix",tbGems[#Headers],0),FALSE),".",tbGemLevels[[#This Row],[Level]]," ",tbGemLevels[[#This Row],[Name]])</f>
        <v>6.13.288.34 Pierce Support</v>
      </c>
      <c r="C4542" s="2" t="s">
        <v>249</v>
      </c>
      <c r="D4542" s="3">
        <v>34</v>
      </c>
      <c r="E4542" s="3">
        <v>94</v>
      </c>
      <c r="F4542" s="3">
        <v>0</v>
      </c>
      <c r="G4542" s="3" t="s">
        <v>269</v>
      </c>
      <c r="H4542" s="3">
        <v>0</v>
      </c>
      <c r="J4542" s="4"/>
      <c r="K4542" s="3"/>
      <c r="L4542" s="3"/>
      <c r="M4542" s="3"/>
      <c r="N4542" s="3"/>
    </row>
    <row r="4543" spans="2:14" ht="32.1" customHeight="1" x14ac:dyDescent="0.25">
      <c r="B4543" s="44" t="str">
        <f>_xlfn.CONCAT( VLOOKUP(tbGemLevels[[#This Row],[Name]],tbGems[],MATCH("Prefix",tbGems[#Headers],0),FALSE),".",tbGemLevels[[#This Row],[Level]]," ",tbGemLevels[[#This Row],[Name]])</f>
        <v>6.13.288.35 Pierce Support</v>
      </c>
      <c r="C4543" s="2" t="s">
        <v>249</v>
      </c>
      <c r="D4543" s="3">
        <v>35</v>
      </c>
      <c r="E4543" s="3">
        <v>95</v>
      </c>
      <c r="F4543" s="3">
        <v>0</v>
      </c>
      <c r="G4543" s="3" t="s">
        <v>269</v>
      </c>
      <c r="H4543" s="3">
        <v>0</v>
      </c>
      <c r="J4543" s="4"/>
      <c r="K4543" s="3"/>
      <c r="L4543" s="3"/>
      <c r="M4543" s="3"/>
      <c r="N4543" s="3"/>
    </row>
    <row r="4544" spans="2:14" ht="32.1" customHeight="1" x14ac:dyDescent="0.25">
      <c r="B4544" s="44" t="str">
        <f>_xlfn.CONCAT( VLOOKUP(tbGemLevels[[#This Row],[Name]],tbGems[],MATCH("Prefix",tbGems[#Headers],0),FALSE),".",tbGemLevels[[#This Row],[Level]]," ",tbGemLevels[[#This Row],[Name]])</f>
        <v>6.13.288.36 Pierce Support</v>
      </c>
      <c r="C4544" s="2" t="s">
        <v>249</v>
      </c>
      <c r="D4544" s="3">
        <v>36</v>
      </c>
      <c r="E4544" s="3">
        <v>96</v>
      </c>
      <c r="F4544" s="3">
        <v>0</v>
      </c>
      <c r="G4544" s="3" t="s">
        <v>269</v>
      </c>
      <c r="H4544" s="3">
        <v>0</v>
      </c>
      <c r="J4544" s="4"/>
      <c r="K4544" s="3"/>
      <c r="L4544" s="3"/>
      <c r="M4544" s="3"/>
      <c r="N4544" s="3"/>
    </row>
    <row r="4545" spans="2:14" ht="32.1" customHeight="1" x14ac:dyDescent="0.25">
      <c r="B4545" s="44" t="str">
        <f>_xlfn.CONCAT( VLOOKUP(tbGemLevels[[#This Row],[Name]],tbGems[],MATCH("Prefix",tbGems[#Headers],0),FALSE),".",tbGemLevels[[#This Row],[Level]]," ",tbGemLevels[[#This Row],[Name]])</f>
        <v>6.13.288.37 Pierce Support</v>
      </c>
      <c r="C4545" s="2" t="s">
        <v>249</v>
      </c>
      <c r="D4545" s="3">
        <v>37</v>
      </c>
      <c r="E4545" s="3">
        <v>97</v>
      </c>
      <c r="F4545" s="3">
        <v>0</v>
      </c>
      <c r="G4545" s="3" t="s">
        <v>269</v>
      </c>
      <c r="H4545" s="3">
        <v>0</v>
      </c>
      <c r="J4545" s="4"/>
      <c r="K4545" s="3"/>
      <c r="L4545" s="3"/>
      <c r="M4545" s="3"/>
      <c r="N4545" s="3"/>
    </row>
    <row r="4546" spans="2:14" ht="32.1" customHeight="1" x14ac:dyDescent="0.25">
      <c r="B4546" s="44" t="str">
        <f>_xlfn.CONCAT( VLOOKUP(tbGemLevels[[#This Row],[Name]],tbGems[],MATCH("Prefix",tbGems[#Headers],0),FALSE),".",tbGemLevels[[#This Row],[Level]]," ",tbGemLevels[[#This Row],[Name]])</f>
        <v>6.13.288.38 Pierce Support</v>
      </c>
      <c r="C4546" s="2" t="s">
        <v>249</v>
      </c>
      <c r="D4546" s="3">
        <v>38</v>
      </c>
      <c r="E4546" s="3">
        <v>98</v>
      </c>
      <c r="F4546" s="3">
        <v>0</v>
      </c>
      <c r="G4546" s="3" t="s">
        <v>269</v>
      </c>
      <c r="H4546" s="3">
        <v>0</v>
      </c>
      <c r="J4546" s="4"/>
      <c r="K4546" s="3"/>
      <c r="L4546" s="3"/>
      <c r="M4546" s="3"/>
      <c r="N4546" s="3"/>
    </row>
    <row r="4547" spans="2:14" ht="32.1" customHeight="1" x14ac:dyDescent="0.25">
      <c r="B4547" s="44" t="str">
        <f>_xlfn.CONCAT( VLOOKUP(tbGemLevels[[#This Row],[Name]],tbGems[],MATCH("Prefix",tbGems[#Headers],0),FALSE),".",tbGemLevels[[#This Row],[Level]]," ",tbGemLevels[[#This Row],[Name]])</f>
        <v>6.13.288.39 Pierce Support</v>
      </c>
      <c r="C4547" s="2" t="s">
        <v>249</v>
      </c>
      <c r="D4547" s="3">
        <v>39</v>
      </c>
      <c r="E4547" s="3">
        <v>99</v>
      </c>
      <c r="F4547" s="3">
        <v>0</v>
      </c>
      <c r="G4547" s="3" t="s">
        <v>269</v>
      </c>
      <c r="H4547" s="3">
        <v>0</v>
      </c>
      <c r="J4547" s="4"/>
      <c r="K4547" s="3"/>
      <c r="L4547" s="3"/>
      <c r="M4547" s="3"/>
      <c r="N4547" s="3"/>
    </row>
    <row r="4548" spans="2:14" ht="32.1" customHeight="1" x14ac:dyDescent="0.25">
      <c r="B4548" s="44" t="str">
        <f>_xlfn.CONCAT( VLOOKUP(tbGemLevels[[#This Row],[Name]],tbGems[],MATCH("Prefix",tbGems[#Headers],0),FALSE),".",tbGemLevels[[#This Row],[Level]]," ",tbGemLevels[[#This Row],[Name]])</f>
        <v>6.13.288.40 Pierce Support</v>
      </c>
      <c r="C4548" s="2" t="s">
        <v>249</v>
      </c>
      <c r="D4548" s="3">
        <v>40</v>
      </c>
      <c r="E4548" s="3">
        <v>100</v>
      </c>
      <c r="F4548" s="3">
        <v>0</v>
      </c>
      <c r="G4548" s="3" t="s">
        <v>269</v>
      </c>
      <c r="H4548" s="3">
        <v>0</v>
      </c>
      <c r="J4548" s="4"/>
      <c r="K4548" s="3"/>
      <c r="L4548" s="3"/>
      <c r="M4548" s="3"/>
      <c r="N4548" s="3"/>
    </row>
    <row r="4549" spans="2:14" ht="32.1" customHeight="1" x14ac:dyDescent="0.25">
      <c r="B4549" s="44" t="str">
        <f>_xlfn.CONCAT( VLOOKUP(tbGemLevels[[#This Row],[Name]],tbGems[],MATCH("Prefix",tbGems[#Headers],0),FALSE),".",tbGemLevels[[#This Row],[Level]]," ",tbGemLevels[[#This Row],[Name]])</f>
        <v>6.13.127.1 Dash</v>
      </c>
      <c r="C4549" s="35" t="s">
        <v>257</v>
      </c>
      <c r="D4549" s="3">
        <v>1</v>
      </c>
      <c r="E4549" s="3">
        <v>4</v>
      </c>
      <c r="F4549" s="3">
        <v>0</v>
      </c>
      <c r="G4549" s="3">
        <v>16</v>
      </c>
      <c r="H4549" s="3">
        <v>0</v>
      </c>
      <c r="J4549" s="4"/>
      <c r="K4549" s="3"/>
      <c r="L4549" s="3"/>
      <c r="M4549" s="3"/>
      <c r="N4549" s="3"/>
    </row>
    <row r="4550" spans="2:14" ht="32.1" customHeight="1" x14ac:dyDescent="0.25">
      <c r="B4550" s="44" t="str">
        <f>_xlfn.CONCAT( VLOOKUP(tbGemLevels[[#This Row],[Name]],tbGems[],MATCH("Prefix",tbGems[#Headers],0),FALSE),".",tbGemLevels[[#This Row],[Level]]," ",tbGemLevels[[#This Row],[Name]])</f>
        <v>6.13.127.2 Dash</v>
      </c>
      <c r="C4550" s="35" t="s">
        <v>257</v>
      </c>
      <c r="D4550" s="3">
        <v>2</v>
      </c>
      <c r="E4550" s="3">
        <v>6</v>
      </c>
      <c r="F4550" s="3">
        <v>0</v>
      </c>
      <c r="G4550" s="3">
        <v>20</v>
      </c>
      <c r="H4550" s="3">
        <v>0</v>
      </c>
      <c r="I4550" s="20"/>
      <c r="J4550" s="4"/>
      <c r="K4550" s="3"/>
      <c r="L4550" s="3"/>
      <c r="M4550" s="3"/>
      <c r="N4550" s="3"/>
    </row>
    <row r="4551" spans="2:14" ht="32.1" customHeight="1" x14ac:dyDescent="0.25">
      <c r="B4551" s="44" t="str">
        <f>_xlfn.CONCAT( VLOOKUP(tbGemLevels[[#This Row],[Name]],tbGems[],MATCH("Prefix",tbGems[#Headers],0),FALSE),".",tbGemLevels[[#This Row],[Level]]," ",tbGemLevels[[#This Row],[Name]])</f>
        <v>6.13.127.3 Dash</v>
      </c>
      <c r="C4551" s="35" t="s">
        <v>257</v>
      </c>
      <c r="D4551" s="3">
        <v>3</v>
      </c>
      <c r="E4551" s="3">
        <v>9</v>
      </c>
      <c r="F4551" s="3">
        <v>0</v>
      </c>
      <c r="G4551" s="3">
        <v>27</v>
      </c>
      <c r="H4551" s="3">
        <v>0</v>
      </c>
      <c r="I4551" s="20"/>
      <c r="J4551" s="42"/>
      <c r="K4551" s="42"/>
      <c r="L4551" s="3"/>
      <c r="M4551" s="3"/>
      <c r="N4551" s="3"/>
    </row>
    <row r="4552" spans="2:14" ht="32.1" customHeight="1" x14ac:dyDescent="0.25">
      <c r="B4552" s="44" t="str">
        <f>_xlfn.CONCAT( VLOOKUP(tbGemLevels[[#This Row],[Name]],tbGems[],MATCH("Prefix",tbGems[#Headers],0),FALSE),".",tbGemLevels[[#This Row],[Level]]," ",tbGemLevels[[#This Row],[Name]])</f>
        <v>6.13.127.4 Dash</v>
      </c>
      <c r="C4552" s="35" t="s">
        <v>257</v>
      </c>
      <c r="D4552" s="3">
        <v>4</v>
      </c>
      <c r="E4552" s="3">
        <v>12</v>
      </c>
      <c r="F4552" s="3">
        <v>0</v>
      </c>
      <c r="G4552" s="3">
        <v>33</v>
      </c>
      <c r="H4552" s="3">
        <v>0</v>
      </c>
      <c r="I4552" s="20"/>
      <c r="J4552" s="42"/>
      <c r="K4552" s="42"/>
      <c r="L4552" s="3"/>
      <c r="M4552" s="3"/>
      <c r="N4552" s="3"/>
    </row>
    <row r="4553" spans="2:14" ht="32.1" customHeight="1" x14ac:dyDescent="0.25">
      <c r="B4553" s="44" t="str">
        <f>_xlfn.CONCAT( VLOOKUP(tbGemLevels[[#This Row],[Name]],tbGems[],MATCH("Prefix",tbGems[#Headers],0),FALSE),".",tbGemLevels[[#This Row],[Level]]," ",tbGemLevels[[#This Row],[Name]])</f>
        <v>6.13.127.5 Dash</v>
      </c>
      <c r="C4553" s="35" t="s">
        <v>257</v>
      </c>
      <c r="D4553" s="3">
        <v>5</v>
      </c>
      <c r="E4553" s="3">
        <v>16</v>
      </c>
      <c r="F4553" s="3">
        <v>0</v>
      </c>
      <c r="G4553" s="3">
        <v>41</v>
      </c>
      <c r="H4553" s="3">
        <v>0</v>
      </c>
      <c r="I4553" s="20"/>
      <c r="J4553" s="42"/>
      <c r="K4553" s="42"/>
      <c r="L4553" s="3"/>
      <c r="M4553" s="3"/>
      <c r="N4553" s="3"/>
    </row>
    <row r="4554" spans="2:14" ht="32.1" customHeight="1" x14ac:dyDescent="0.25">
      <c r="B4554" s="44" t="str">
        <f>_xlfn.CONCAT( VLOOKUP(tbGemLevels[[#This Row],[Name]],tbGems[],MATCH("Prefix",tbGems[#Headers],0),FALSE),".",tbGemLevels[[#This Row],[Level]]," ",tbGemLevels[[#This Row],[Name]])</f>
        <v>6.13.127.6 Dash</v>
      </c>
      <c r="C4554" s="35" t="s">
        <v>257</v>
      </c>
      <c r="D4554" s="3">
        <v>6</v>
      </c>
      <c r="E4554" s="3">
        <v>20</v>
      </c>
      <c r="F4554" s="3">
        <v>0</v>
      </c>
      <c r="G4554" s="3">
        <v>50</v>
      </c>
      <c r="H4554" s="3">
        <v>0</v>
      </c>
      <c r="I4554" s="20"/>
      <c r="J4554" s="42"/>
      <c r="K4554" s="42"/>
      <c r="L4554" s="3"/>
      <c r="M4554" s="3"/>
      <c r="N4554" s="3"/>
    </row>
    <row r="4555" spans="2:14" ht="32.1" customHeight="1" x14ac:dyDescent="0.25">
      <c r="B4555" s="44" t="str">
        <f>_xlfn.CONCAT( VLOOKUP(tbGemLevels[[#This Row],[Name]],tbGems[],MATCH("Prefix",tbGems[#Headers],0),FALSE),".",tbGemLevels[[#This Row],[Level]]," ",tbGemLevels[[#This Row],[Name]])</f>
        <v>6.13.127.7 Dash</v>
      </c>
      <c r="C4555" s="35" t="s">
        <v>257</v>
      </c>
      <c r="D4555" s="3">
        <v>7</v>
      </c>
      <c r="E4555" s="3">
        <v>24</v>
      </c>
      <c r="F4555" s="3">
        <v>0</v>
      </c>
      <c r="G4555" s="3">
        <v>58</v>
      </c>
      <c r="H4555" s="3">
        <v>0</v>
      </c>
      <c r="I4555" s="20"/>
      <c r="J4555" s="42"/>
      <c r="K4555" s="42"/>
      <c r="L4555" s="3"/>
      <c r="M4555" s="3"/>
      <c r="N4555" s="3"/>
    </row>
    <row r="4556" spans="2:14" ht="32.1" customHeight="1" x14ac:dyDescent="0.25">
      <c r="B4556" s="44" t="str">
        <f>_xlfn.CONCAT( VLOOKUP(tbGemLevels[[#This Row],[Name]],tbGems[],MATCH("Prefix",tbGems[#Headers],0),FALSE),".",tbGemLevels[[#This Row],[Level]]," ",tbGemLevels[[#This Row],[Name]])</f>
        <v>6.13.127.8 Dash</v>
      </c>
      <c r="C4556" s="35" t="s">
        <v>257</v>
      </c>
      <c r="D4556" s="3">
        <v>8</v>
      </c>
      <c r="E4556" s="3">
        <v>28</v>
      </c>
      <c r="F4556" s="3">
        <v>0</v>
      </c>
      <c r="G4556" s="3">
        <v>67</v>
      </c>
      <c r="H4556" s="3">
        <v>0</v>
      </c>
      <c r="I4556" s="20"/>
      <c r="J4556" s="42"/>
      <c r="K4556" s="42"/>
      <c r="L4556" s="3"/>
      <c r="M4556" s="3"/>
      <c r="N4556" s="3"/>
    </row>
    <row r="4557" spans="2:14" ht="32.1" customHeight="1" x14ac:dyDescent="0.25">
      <c r="B4557" s="44" t="str">
        <f>_xlfn.CONCAT( VLOOKUP(tbGemLevels[[#This Row],[Name]],tbGems[],MATCH("Prefix",tbGems[#Headers],0),FALSE),".",tbGemLevels[[#This Row],[Level]]," ",tbGemLevels[[#This Row],[Name]])</f>
        <v>6.13.127.9 Dash</v>
      </c>
      <c r="C4557" s="35" t="s">
        <v>257</v>
      </c>
      <c r="D4557" s="3">
        <v>9</v>
      </c>
      <c r="E4557" s="3">
        <v>32</v>
      </c>
      <c r="F4557" s="3">
        <v>0</v>
      </c>
      <c r="G4557" s="3">
        <v>75</v>
      </c>
      <c r="H4557" s="3">
        <v>0</v>
      </c>
      <c r="I4557" s="20"/>
      <c r="J4557" s="42"/>
      <c r="K4557" s="42"/>
      <c r="L4557" s="3"/>
      <c r="M4557" s="3"/>
      <c r="N4557" s="3"/>
    </row>
    <row r="4558" spans="2:14" ht="32.1" customHeight="1" x14ac:dyDescent="0.25">
      <c r="B4558" s="44" t="str">
        <f>_xlfn.CONCAT( VLOOKUP(tbGemLevels[[#This Row],[Name]],tbGems[],MATCH("Prefix",tbGems[#Headers],0),FALSE),".",tbGemLevels[[#This Row],[Level]]," ",tbGemLevels[[#This Row],[Name]])</f>
        <v>6.13.127.10 Dash</v>
      </c>
      <c r="C4558" s="35" t="s">
        <v>257</v>
      </c>
      <c r="D4558" s="3">
        <v>10</v>
      </c>
      <c r="E4558" s="3">
        <v>36</v>
      </c>
      <c r="F4558" s="3">
        <v>0</v>
      </c>
      <c r="G4558" s="3">
        <v>83</v>
      </c>
      <c r="H4558" s="3">
        <v>0</v>
      </c>
      <c r="I4558" s="20"/>
      <c r="J4558" s="42"/>
      <c r="K4558" s="42"/>
      <c r="L4558" s="3"/>
      <c r="M4558" s="3"/>
      <c r="N4558" s="3"/>
    </row>
    <row r="4559" spans="2:14" ht="32.1" customHeight="1" x14ac:dyDescent="0.25">
      <c r="B4559" s="44" t="str">
        <f>_xlfn.CONCAT( VLOOKUP(tbGemLevels[[#This Row],[Name]],tbGems[],MATCH("Prefix",tbGems[#Headers],0),FALSE),".",tbGemLevels[[#This Row],[Level]]," ",tbGemLevels[[#This Row],[Name]])</f>
        <v>6.13.127.11 Dash</v>
      </c>
      <c r="C4559" s="35" t="s">
        <v>257</v>
      </c>
      <c r="D4559" s="3">
        <v>11</v>
      </c>
      <c r="E4559" s="3">
        <v>40</v>
      </c>
      <c r="F4559" s="3">
        <v>0</v>
      </c>
      <c r="G4559" s="3">
        <v>92</v>
      </c>
      <c r="H4559" s="3">
        <v>0</v>
      </c>
      <c r="I4559" s="20"/>
      <c r="J4559" s="42"/>
      <c r="K4559" s="42"/>
      <c r="L4559" s="3"/>
      <c r="M4559" s="3"/>
      <c r="N4559" s="3"/>
    </row>
    <row r="4560" spans="2:14" ht="32.1" customHeight="1" x14ac:dyDescent="0.25">
      <c r="B4560" s="44" t="str">
        <f>_xlfn.CONCAT( VLOOKUP(tbGemLevels[[#This Row],[Name]],tbGems[],MATCH("Prefix",tbGems[#Headers],0),FALSE),".",tbGemLevels[[#This Row],[Level]]," ",tbGemLevels[[#This Row],[Name]])</f>
        <v>6.13.127.12 Dash</v>
      </c>
      <c r="C4560" s="35" t="s">
        <v>257</v>
      </c>
      <c r="D4560" s="3">
        <v>12</v>
      </c>
      <c r="E4560" s="3">
        <v>44</v>
      </c>
      <c r="F4560" s="3">
        <v>0</v>
      </c>
      <c r="G4560" s="3">
        <v>100</v>
      </c>
      <c r="H4560" s="3">
        <v>0</v>
      </c>
      <c r="I4560" s="20"/>
      <c r="J4560" s="42"/>
      <c r="K4560" s="42"/>
      <c r="L4560" s="3"/>
      <c r="M4560" s="3"/>
      <c r="N4560" s="3"/>
    </row>
    <row r="4561" spans="2:14" ht="32.1" customHeight="1" x14ac:dyDescent="0.25">
      <c r="B4561" s="44" t="str">
        <f>_xlfn.CONCAT( VLOOKUP(tbGemLevels[[#This Row],[Name]],tbGems[],MATCH("Prefix",tbGems[#Headers],0),FALSE),".",tbGemLevels[[#This Row],[Level]]," ",tbGemLevels[[#This Row],[Name]])</f>
        <v>6.13.127.13 Dash</v>
      </c>
      <c r="C4561" s="35" t="s">
        <v>257</v>
      </c>
      <c r="D4561" s="3">
        <v>13</v>
      </c>
      <c r="E4561" s="3">
        <v>48</v>
      </c>
      <c r="F4561" s="3">
        <v>0</v>
      </c>
      <c r="G4561" s="3">
        <v>109</v>
      </c>
      <c r="H4561" s="3">
        <v>0</v>
      </c>
      <c r="I4561" s="20"/>
      <c r="J4561" s="42"/>
      <c r="K4561" s="42"/>
      <c r="L4561" s="3"/>
      <c r="M4561" s="3"/>
      <c r="N4561" s="3"/>
    </row>
    <row r="4562" spans="2:14" ht="32.1" customHeight="1" x14ac:dyDescent="0.25">
      <c r="B4562" s="44" t="str">
        <f>_xlfn.CONCAT( VLOOKUP(tbGemLevels[[#This Row],[Name]],tbGems[],MATCH("Prefix",tbGems[#Headers],0),FALSE),".",tbGemLevels[[#This Row],[Level]]," ",tbGemLevels[[#This Row],[Name]])</f>
        <v>6.13.127.14 Dash</v>
      </c>
      <c r="C4562" s="35" t="s">
        <v>257</v>
      </c>
      <c r="D4562" s="3">
        <v>14</v>
      </c>
      <c r="E4562" s="3">
        <v>52</v>
      </c>
      <c r="F4562" s="3">
        <v>0</v>
      </c>
      <c r="G4562" s="3">
        <v>117</v>
      </c>
      <c r="H4562" s="3">
        <v>0</v>
      </c>
      <c r="I4562" s="20"/>
      <c r="J4562" s="42"/>
      <c r="K4562" s="42"/>
      <c r="L4562" s="3"/>
      <c r="M4562" s="3"/>
      <c r="N4562" s="3"/>
    </row>
    <row r="4563" spans="2:14" ht="32.1" customHeight="1" x14ac:dyDescent="0.25">
      <c r="B4563" s="44" t="str">
        <f>_xlfn.CONCAT( VLOOKUP(tbGemLevels[[#This Row],[Name]],tbGems[],MATCH("Prefix",tbGems[#Headers],0),FALSE),".",tbGemLevels[[#This Row],[Level]]," ",tbGemLevels[[#This Row],[Name]])</f>
        <v>6.13.127.15 Dash</v>
      </c>
      <c r="C4563" s="35" t="s">
        <v>257</v>
      </c>
      <c r="D4563" s="3">
        <v>15</v>
      </c>
      <c r="E4563" s="3">
        <v>55</v>
      </c>
      <c r="F4563" s="3">
        <v>0</v>
      </c>
      <c r="G4563" s="3">
        <v>123</v>
      </c>
      <c r="H4563" s="3">
        <v>0</v>
      </c>
      <c r="I4563" s="20"/>
      <c r="J4563" s="42"/>
      <c r="K4563" s="42"/>
      <c r="L4563" s="3"/>
      <c r="M4563" s="3"/>
      <c r="N4563" s="3"/>
    </row>
    <row r="4564" spans="2:14" ht="32.1" customHeight="1" x14ac:dyDescent="0.25">
      <c r="B4564" s="44" t="str">
        <f>_xlfn.CONCAT( VLOOKUP(tbGemLevels[[#This Row],[Name]],tbGems[],MATCH("Prefix",tbGems[#Headers],0),FALSE),".",tbGemLevels[[#This Row],[Level]]," ",tbGemLevels[[#This Row],[Name]])</f>
        <v>6.13.127.16 Dash</v>
      </c>
      <c r="C4564" s="35" t="s">
        <v>257</v>
      </c>
      <c r="D4564" s="3">
        <v>16</v>
      </c>
      <c r="E4564" s="3">
        <v>58</v>
      </c>
      <c r="F4564" s="3">
        <v>0</v>
      </c>
      <c r="G4564" s="3">
        <v>130</v>
      </c>
      <c r="H4564" s="3">
        <v>0</v>
      </c>
      <c r="I4564" s="20"/>
      <c r="J4564" s="42"/>
      <c r="K4564" s="42"/>
      <c r="L4564" s="3"/>
      <c r="M4564" s="3"/>
      <c r="N4564" s="3"/>
    </row>
    <row r="4565" spans="2:14" ht="32.1" customHeight="1" x14ac:dyDescent="0.25">
      <c r="B4565" s="44" t="str">
        <f>_xlfn.CONCAT( VLOOKUP(tbGemLevels[[#This Row],[Name]],tbGems[],MATCH("Prefix",tbGems[#Headers],0),FALSE),".",tbGemLevels[[#This Row],[Level]]," ",tbGemLevels[[#This Row],[Name]])</f>
        <v>6.13.127.17 Dash</v>
      </c>
      <c r="C4565" s="35" t="s">
        <v>257</v>
      </c>
      <c r="D4565" s="3">
        <v>17</v>
      </c>
      <c r="E4565" s="3">
        <v>61</v>
      </c>
      <c r="F4565" s="3">
        <v>0</v>
      </c>
      <c r="G4565" s="3">
        <v>136</v>
      </c>
      <c r="H4565" s="3">
        <v>0</v>
      </c>
      <c r="I4565" s="20"/>
      <c r="J4565" s="42"/>
      <c r="K4565" s="42"/>
      <c r="L4565" s="3"/>
      <c r="M4565" s="3"/>
      <c r="N4565" s="3"/>
    </row>
    <row r="4566" spans="2:14" ht="32.1" customHeight="1" x14ac:dyDescent="0.25">
      <c r="B4566" s="44" t="str">
        <f>_xlfn.CONCAT( VLOOKUP(tbGemLevels[[#This Row],[Name]],tbGems[],MATCH("Prefix",tbGems[#Headers],0),FALSE),".",tbGemLevels[[#This Row],[Level]]," ",tbGemLevels[[#This Row],[Name]])</f>
        <v>6.13.127.18 Dash</v>
      </c>
      <c r="C4566" s="35" t="s">
        <v>257</v>
      </c>
      <c r="D4566" s="3">
        <v>18</v>
      </c>
      <c r="E4566" s="3">
        <v>64</v>
      </c>
      <c r="F4566" s="3">
        <v>0</v>
      </c>
      <c r="G4566" s="3">
        <v>142</v>
      </c>
      <c r="H4566" s="3">
        <v>0</v>
      </c>
      <c r="I4566" s="20"/>
      <c r="J4566" s="42"/>
      <c r="K4566" s="42"/>
      <c r="L4566" s="3"/>
      <c r="M4566" s="3"/>
      <c r="N4566" s="3"/>
    </row>
    <row r="4567" spans="2:14" ht="32.1" customHeight="1" x14ac:dyDescent="0.25">
      <c r="B4567" s="44" t="str">
        <f>_xlfn.CONCAT( VLOOKUP(tbGemLevels[[#This Row],[Name]],tbGems[],MATCH("Prefix",tbGems[#Headers],0),FALSE),".",tbGemLevels[[#This Row],[Level]]," ",tbGemLevels[[#This Row],[Name]])</f>
        <v>6.13.127.19 Dash</v>
      </c>
      <c r="C4567" s="35" t="s">
        <v>257</v>
      </c>
      <c r="D4567" s="3">
        <v>19</v>
      </c>
      <c r="E4567" s="3">
        <v>67</v>
      </c>
      <c r="F4567" s="3">
        <v>0</v>
      </c>
      <c r="G4567" s="3">
        <v>148</v>
      </c>
      <c r="H4567" s="3">
        <v>0</v>
      </c>
      <c r="I4567" s="20"/>
      <c r="J4567" s="42"/>
      <c r="K4567" s="42"/>
      <c r="L4567" s="3"/>
      <c r="M4567" s="3"/>
      <c r="N4567" s="3"/>
    </row>
    <row r="4568" spans="2:14" ht="32.1" customHeight="1" x14ac:dyDescent="0.25">
      <c r="B4568" s="44" t="str">
        <f>_xlfn.CONCAT( VLOOKUP(tbGemLevels[[#This Row],[Name]],tbGems[],MATCH("Prefix",tbGems[#Headers],0),FALSE),".",tbGemLevels[[#This Row],[Level]]," ",tbGemLevels[[#This Row],[Name]])</f>
        <v>6.13.127.20 Dash</v>
      </c>
      <c r="C4568" s="35" t="s">
        <v>257</v>
      </c>
      <c r="D4568" s="3">
        <v>20</v>
      </c>
      <c r="E4568" s="3">
        <v>70</v>
      </c>
      <c r="F4568" s="3">
        <v>0</v>
      </c>
      <c r="G4568" s="3">
        <v>155</v>
      </c>
      <c r="H4568" s="3">
        <v>0</v>
      </c>
      <c r="I4568" s="20"/>
      <c r="J4568" s="42"/>
      <c r="K4568" s="42"/>
      <c r="L4568" s="3"/>
      <c r="M4568" s="3"/>
      <c r="N4568" s="3"/>
    </row>
    <row r="4569" spans="2:14" ht="32.1" customHeight="1" x14ac:dyDescent="0.25">
      <c r="B4569" s="44" t="str">
        <f>_xlfn.CONCAT( VLOOKUP(tbGemLevels[[#This Row],[Name]],tbGems[],MATCH("Prefix",tbGems[#Headers],0),FALSE),".",tbGemLevels[[#This Row],[Level]]," ",tbGemLevels[[#This Row],[Name]])</f>
        <v>6.13.127.21 Dash</v>
      </c>
      <c r="C4569" s="35" t="s">
        <v>257</v>
      </c>
      <c r="D4569" s="3">
        <v>21</v>
      </c>
      <c r="E4569" s="3">
        <v>72</v>
      </c>
      <c r="F4569" s="3">
        <v>0</v>
      </c>
      <c r="G4569" s="3">
        <v>159</v>
      </c>
      <c r="H4569" s="3">
        <v>0</v>
      </c>
      <c r="I4569" s="20"/>
      <c r="J4569" s="4"/>
      <c r="K4569" s="3"/>
      <c r="L4569" s="3"/>
      <c r="M4569" s="3"/>
      <c r="N4569" s="3"/>
    </row>
    <row r="4570" spans="2:14" ht="32.1" customHeight="1" x14ac:dyDescent="0.25">
      <c r="B4570" s="44" t="str">
        <f>_xlfn.CONCAT( VLOOKUP(tbGemLevels[[#This Row],[Name]],tbGems[],MATCH("Prefix",tbGems[#Headers],0),FALSE),".",tbGemLevels[[#This Row],[Level]]," ",tbGemLevels[[#This Row],[Name]])</f>
        <v>6.13.127.22 Dash</v>
      </c>
      <c r="C4570" s="35" t="s">
        <v>257</v>
      </c>
      <c r="D4570" s="3">
        <v>22</v>
      </c>
      <c r="E4570" s="3">
        <v>74</v>
      </c>
      <c r="F4570" s="3">
        <v>0</v>
      </c>
      <c r="G4570" s="3" t="s">
        <v>269</v>
      </c>
      <c r="H4570" s="3">
        <v>0</v>
      </c>
      <c r="I4570" s="20"/>
      <c r="J4570" s="4"/>
      <c r="K4570" s="3"/>
      <c r="L4570" s="3"/>
      <c r="M4570" s="3"/>
      <c r="N4570" s="3"/>
    </row>
    <row r="4571" spans="2:14" ht="32.1" customHeight="1" x14ac:dyDescent="0.25">
      <c r="B4571" s="44" t="str">
        <f>_xlfn.CONCAT( VLOOKUP(tbGemLevels[[#This Row],[Name]],tbGems[],MATCH("Prefix",tbGems[#Headers],0),FALSE),".",tbGemLevels[[#This Row],[Level]]," ",tbGemLevels[[#This Row],[Name]])</f>
        <v>6.13.127.23 Dash</v>
      </c>
      <c r="C4571" s="35" t="s">
        <v>257</v>
      </c>
      <c r="D4571" s="3">
        <v>23</v>
      </c>
      <c r="E4571" s="3">
        <v>76</v>
      </c>
      <c r="F4571" s="3">
        <v>0</v>
      </c>
      <c r="G4571" s="3" t="s">
        <v>269</v>
      </c>
      <c r="H4571" s="3">
        <v>0</v>
      </c>
      <c r="I4571" s="20"/>
      <c r="J4571" s="4"/>
      <c r="K4571" s="3"/>
      <c r="L4571" s="3"/>
      <c r="M4571" s="3"/>
      <c r="N4571" s="3"/>
    </row>
    <row r="4572" spans="2:14" ht="32.1" customHeight="1" x14ac:dyDescent="0.25">
      <c r="B4572" s="44" t="str">
        <f>_xlfn.CONCAT( VLOOKUP(tbGemLevels[[#This Row],[Name]],tbGems[],MATCH("Prefix",tbGems[#Headers],0),FALSE),".",tbGemLevels[[#This Row],[Level]]," ",tbGemLevels[[#This Row],[Name]])</f>
        <v>6.13.127.24 Dash</v>
      </c>
      <c r="C4572" s="35" t="s">
        <v>257</v>
      </c>
      <c r="D4572" s="3">
        <v>24</v>
      </c>
      <c r="E4572" s="3">
        <v>78</v>
      </c>
      <c r="F4572" s="3">
        <v>0</v>
      </c>
      <c r="G4572" s="3" t="s">
        <v>269</v>
      </c>
      <c r="H4572" s="3">
        <v>0</v>
      </c>
      <c r="I4572" s="20"/>
      <c r="J4572" s="4"/>
      <c r="K4572" s="3"/>
      <c r="L4572" s="3"/>
      <c r="M4572" s="3"/>
      <c r="N4572" s="3"/>
    </row>
    <row r="4573" spans="2:14" ht="32.1" customHeight="1" x14ac:dyDescent="0.25">
      <c r="B4573" s="44" t="str">
        <f>_xlfn.CONCAT( VLOOKUP(tbGemLevels[[#This Row],[Name]],tbGems[],MATCH("Prefix",tbGems[#Headers],0),FALSE),".",tbGemLevels[[#This Row],[Level]]," ",tbGemLevels[[#This Row],[Name]])</f>
        <v>6.13.127.25 Dash</v>
      </c>
      <c r="C4573" s="35" t="s">
        <v>257</v>
      </c>
      <c r="D4573" s="3">
        <v>25</v>
      </c>
      <c r="E4573" s="3">
        <v>80</v>
      </c>
      <c r="F4573" s="3">
        <v>0</v>
      </c>
      <c r="G4573" s="3" t="s">
        <v>269</v>
      </c>
      <c r="H4573" s="3">
        <v>0</v>
      </c>
      <c r="I4573" s="20"/>
      <c r="J4573" s="4"/>
      <c r="K4573" s="3"/>
      <c r="L4573" s="3"/>
      <c r="M4573" s="3"/>
      <c r="N4573" s="3"/>
    </row>
    <row r="4574" spans="2:14" ht="32.1" customHeight="1" x14ac:dyDescent="0.25">
      <c r="B4574" s="44" t="str">
        <f>_xlfn.CONCAT( VLOOKUP(tbGemLevels[[#This Row],[Name]],tbGems[],MATCH("Prefix",tbGems[#Headers],0),FALSE),".",tbGemLevels[[#This Row],[Level]]," ",tbGemLevels[[#This Row],[Name]])</f>
        <v>6.13.127.26 Dash</v>
      </c>
      <c r="C4574" s="35" t="s">
        <v>257</v>
      </c>
      <c r="D4574" s="3">
        <v>26</v>
      </c>
      <c r="E4574" s="3">
        <v>82</v>
      </c>
      <c r="F4574" s="3">
        <v>0</v>
      </c>
      <c r="G4574" s="3" t="s">
        <v>269</v>
      </c>
      <c r="H4574" s="3">
        <v>0</v>
      </c>
      <c r="I4574" s="20"/>
      <c r="J4574" s="4"/>
      <c r="K4574" s="3"/>
      <c r="L4574" s="3"/>
      <c r="M4574" s="3"/>
      <c r="N4574" s="3"/>
    </row>
    <row r="4575" spans="2:14" ht="32.1" customHeight="1" x14ac:dyDescent="0.25">
      <c r="B4575" s="44" t="str">
        <f>_xlfn.CONCAT( VLOOKUP(tbGemLevels[[#This Row],[Name]],tbGems[],MATCH("Prefix",tbGems[#Headers],0),FALSE),".",tbGemLevels[[#This Row],[Level]]," ",tbGemLevels[[#This Row],[Name]])</f>
        <v>6.13.127.27 Dash</v>
      </c>
      <c r="C4575" s="35" t="s">
        <v>257</v>
      </c>
      <c r="D4575" s="3">
        <v>27</v>
      </c>
      <c r="E4575" s="3">
        <v>84</v>
      </c>
      <c r="F4575" s="3">
        <v>0</v>
      </c>
      <c r="G4575" s="3" t="s">
        <v>269</v>
      </c>
      <c r="H4575" s="3">
        <v>0</v>
      </c>
      <c r="I4575" s="20"/>
      <c r="J4575" s="4"/>
      <c r="K4575" s="3"/>
      <c r="L4575" s="3"/>
      <c r="M4575" s="3"/>
      <c r="N4575" s="3"/>
    </row>
    <row r="4576" spans="2:14" ht="32.1" customHeight="1" x14ac:dyDescent="0.25">
      <c r="B4576" s="44" t="str">
        <f>_xlfn.CONCAT( VLOOKUP(tbGemLevels[[#This Row],[Name]],tbGems[],MATCH("Prefix",tbGems[#Headers],0),FALSE),".",tbGemLevels[[#This Row],[Level]]," ",tbGemLevels[[#This Row],[Name]])</f>
        <v>6.13.127.28 Dash</v>
      </c>
      <c r="C4576" s="35" t="s">
        <v>257</v>
      </c>
      <c r="D4576" s="3">
        <v>28</v>
      </c>
      <c r="E4576" s="3">
        <v>86</v>
      </c>
      <c r="F4576" s="3">
        <v>0</v>
      </c>
      <c r="G4576" s="3" t="s">
        <v>269</v>
      </c>
      <c r="H4576" s="3">
        <v>0</v>
      </c>
      <c r="I4576" s="20"/>
      <c r="J4576" s="4"/>
      <c r="K4576" s="3"/>
      <c r="L4576" s="3"/>
      <c r="M4576" s="3"/>
      <c r="N4576" s="3"/>
    </row>
    <row r="4577" spans="2:14" ht="32.1" customHeight="1" x14ac:dyDescent="0.25">
      <c r="B4577" s="44" t="str">
        <f>_xlfn.CONCAT( VLOOKUP(tbGemLevels[[#This Row],[Name]],tbGems[],MATCH("Prefix",tbGems[#Headers],0),FALSE),".",tbGemLevels[[#This Row],[Level]]," ",tbGemLevels[[#This Row],[Name]])</f>
        <v>6.13.127.29 Dash</v>
      </c>
      <c r="C4577" s="35" t="s">
        <v>257</v>
      </c>
      <c r="D4577" s="3">
        <v>29</v>
      </c>
      <c r="E4577" s="3">
        <v>88</v>
      </c>
      <c r="F4577" s="3">
        <v>0</v>
      </c>
      <c r="G4577" s="3" t="s">
        <v>269</v>
      </c>
      <c r="H4577" s="3">
        <v>0</v>
      </c>
      <c r="I4577" s="20"/>
      <c r="J4577" s="4"/>
      <c r="K4577" s="3"/>
      <c r="L4577" s="3"/>
      <c r="M4577" s="3"/>
      <c r="N4577" s="3"/>
    </row>
    <row r="4578" spans="2:14" ht="32.1" customHeight="1" x14ac:dyDescent="0.25">
      <c r="B4578" s="44" t="str">
        <f>_xlfn.CONCAT( VLOOKUP(tbGemLevels[[#This Row],[Name]],tbGems[],MATCH("Prefix",tbGems[#Headers],0),FALSE),".",tbGemLevels[[#This Row],[Level]]," ",tbGemLevels[[#This Row],[Name]])</f>
        <v>6.13.127.30 Dash</v>
      </c>
      <c r="C4578" s="35" t="s">
        <v>257</v>
      </c>
      <c r="D4578" s="3">
        <v>30</v>
      </c>
      <c r="E4578" s="3">
        <v>90</v>
      </c>
      <c r="F4578" s="3">
        <v>0</v>
      </c>
      <c r="G4578" s="3" t="s">
        <v>269</v>
      </c>
      <c r="H4578" s="3">
        <v>0</v>
      </c>
      <c r="I4578" s="20"/>
      <c r="J4578" s="4"/>
      <c r="K4578" s="3"/>
      <c r="L4578" s="3"/>
      <c r="M4578" s="3"/>
      <c r="N4578" s="3"/>
    </row>
    <row r="4579" spans="2:14" ht="32.1" customHeight="1" x14ac:dyDescent="0.25">
      <c r="B4579" s="44" t="str">
        <f>_xlfn.CONCAT( VLOOKUP(tbGemLevels[[#This Row],[Name]],tbGems[],MATCH("Prefix",tbGems[#Headers],0),FALSE),".",tbGemLevels[[#This Row],[Level]]," ",tbGemLevels[[#This Row],[Name]])</f>
        <v>6.13.127.31 Dash</v>
      </c>
      <c r="C4579" s="35" t="s">
        <v>257</v>
      </c>
      <c r="D4579" s="3">
        <v>31</v>
      </c>
      <c r="E4579" s="3">
        <v>91</v>
      </c>
      <c r="F4579" s="3">
        <v>0</v>
      </c>
      <c r="G4579" s="3" t="s">
        <v>269</v>
      </c>
      <c r="H4579" s="3">
        <v>0</v>
      </c>
      <c r="I4579" s="20"/>
      <c r="J4579" s="4"/>
      <c r="K4579" s="3"/>
      <c r="L4579" s="3"/>
      <c r="M4579" s="3"/>
      <c r="N4579" s="3"/>
    </row>
    <row r="4580" spans="2:14" ht="32.1" customHeight="1" x14ac:dyDescent="0.25">
      <c r="B4580" s="44" t="str">
        <f>_xlfn.CONCAT( VLOOKUP(tbGemLevels[[#This Row],[Name]],tbGems[],MATCH("Prefix",tbGems[#Headers],0),FALSE),".",tbGemLevels[[#This Row],[Level]]," ",tbGemLevels[[#This Row],[Name]])</f>
        <v>6.13.127.32 Dash</v>
      </c>
      <c r="C4580" s="35" t="s">
        <v>257</v>
      </c>
      <c r="D4580" s="3">
        <v>32</v>
      </c>
      <c r="E4580" s="3">
        <v>92</v>
      </c>
      <c r="F4580" s="3">
        <v>0</v>
      </c>
      <c r="G4580" s="3" t="s">
        <v>269</v>
      </c>
      <c r="H4580" s="3">
        <v>0</v>
      </c>
      <c r="I4580" s="20"/>
      <c r="J4580" s="4"/>
      <c r="K4580" s="3"/>
      <c r="L4580" s="3"/>
      <c r="M4580" s="3"/>
      <c r="N4580" s="3"/>
    </row>
    <row r="4581" spans="2:14" ht="32.1" customHeight="1" x14ac:dyDescent="0.25">
      <c r="B4581" s="44" t="str">
        <f>_xlfn.CONCAT( VLOOKUP(tbGemLevels[[#This Row],[Name]],tbGems[],MATCH("Prefix",tbGems[#Headers],0),FALSE),".",tbGemLevels[[#This Row],[Level]]," ",tbGemLevels[[#This Row],[Name]])</f>
        <v>6.13.127.33 Dash</v>
      </c>
      <c r="C4581" s="35" t="s">
        <v>257</v>
      </c>
      <c r="D4581" s="3">
        <v>33</v>
      </c>
      <c r="E4581" s="3">
        <v>93</v>
      </c>
      <c r="F4581" s="3">
        <v>0</v>
      </c>
      <c r="G4581" s="3" t="s">
        <v>269</v>
      </c>
      <c r="H4581" s="3">
        <v>0</v>
      </c>
      <c r="I4581" s="20"/>
      <c r="J4581" s="4"/>
      <c r="K4581" s="3"/>
      <c r="L4581" s="3"/>
      <c r="M4581" s="3"/>
      <c r="N4581" s="3"/>
    </row>
    <row r="4582" spans="2:14" ht="32.1" customHeight="1" x14ac:dyDescent="0.25">
      <c r="B4582" s="44" t="str">
        <f>_xlfn.CONCAT( VLOOKUP(tbGemLevels[[#This Row],[Name]],tbGems[],MATCH("Prefix",tbGems[#Headers],0),FALSE),".",tbGemLevels[[#This Row],[Level]]," ",tbGemLevels[[#This Row],[Name]])</f>
        <v>6.13.127.34 Dash</v>
      </c>
      <c r="C4582" s="35" t="s">
        <v>257</v>
      </c>
      <c r="D4582" s="3">
        <v>34</v>
      </c>
      <c r="E4582" s="3">
        <v>94</v>
      </c>
      <c r="F4582" s="3">
        <v>0</v>
      </c>
      <c r="G4582" s="3" t="s">
        <v>269</v>
      </c>
      <c r="H4582" s="3">
        <v>0</v>
      </c>
      <c r="I4582" s="20"/>
      <c r="J4582" s="4"/>
      <c r="K4582" s="3"/>
      <c r="L4582" s="3"/>
      <c r="M4582" s="3"/>
      <c r="N4582" s="3"/>
    </row>
    <row r="4583" spans="2:14" ht="32.1" customHeight="1" x14ac:dyDescent="0.25">
      <c r="B4583" s="44" t="str">
        <f>_xlfn.CONCAT( VLOOKUP(tbGemLevels[[#This Row],[Name]],tbGems[],MATCH("Prefix",tbGems[#Headers],0),FALSE),".",tbGemLevels[[#This Row],[Level]]," ",tbGemLevels[[#This Row],[Name]])</f>
        <v>6.13.127.35 Dash</v>
      </c>
      <c r="C4583" s="35" t="s">
        <v>257</v>
      </c>
      <c r="D4583" s="3">
        <v>35</v>
      </c>
      <c r="E4583" s="3">
        <v>95</v>
      </c>
      <c r="F4583" s="3">
        <v>0</v>
      </c>
      <c r="G4583" s="3" t="s">
        <v>269</v>
      </c>
      <c r="H4583" s="3">
        <v>0</v>
      </c>
      <c r="I4583" s="20"/>
      <c r="J4583" s="4"/>
      <c r="K4583" s="3"/>
      <c r="L4583" s="3"/>
      <c r="M4583" s="3"/>
      <c r="N4583" s="3"/>
    </row>
    <row r="4584" spans="2:14" ht="32.1" customHeight="1" x14ac:dyDescent="0.25">
      <c r="B4584" s="44" t="str">
        <f>_xlfn.CONCAT( VLOOKUP(tbGemLevels[[#This Row],[Name]],tbGems[],MATCH("Prefix",tbGems[#Headers],0),FALSE),".",tbGemLevels[[#This Row],[Level]]," ",tbGemLevels[[#This Row],[Name]])</f>
        <v>6.13.127.36 Dash</v>
      </c>
      <c r="C4584" s="35" t="s">
        <v>257</v>
      </c>
      <c r="D4584" s="3">
        <v>36</v>
      </c>
      <c r="E4584" s="3">
        <v>96</v>
      </c>
      <c r="F4584" s="3">
        <v>0</v>
      </c>
      <c r="G4584" s="3" t="s">
        <v>269</v>
      </c>
      <c r="H4584" s="3">
        <v>0</v>
      </c>
      <c r="I4584" s="20"/>
      <c r="J4584" s="4"/>
      <c r="K4584" s="3"/>
      <c r="L4584" s="3"/>
      <c r="M4584" s="3"/>
      <c r="N4584" s="3"/>
    </row>
    <row r="4585" spans="2:14" ht="32.1" customHeight="1" x14ac:dyDescent="0.25">
      <c r="B4585" s="44" t="str">
        <f>_xlfn.CONCAT( VLOOKUP(tbGemLevels[[#This Row],[Name]],tbGems[],MATCH("Prefix",tbGems[#Headers],0),FALSE),".",tbGemLevels[[#This Row],[Level]]," ",tbGemLevels[[#This Row],[Name]])</f>
        <v>6.13.127.37 Dash</v>
      </c>
      <c r="C4585" s="35" t="s">
        <v>257</v>
      </c>
      <c r="D4585" s="3">
        <v>37</v>
      </c>
      <c r="E4585" s="3">
        <v>97</v>
      </c>
      <c r="F4585" s="3">
        <v>0</v>
      </c>
      <c r="G4585" s="3" t="s">
        <v>269</v>
      </c>
      <c r="H4585" s="3">
        <v>0</v>
      </c>
      <c r="I4585" s="20"/>
      <c r="J4585" s="4"/>
      <c r="K4585" s="3"/>
      <c r="L4585" s="3"/>
      <c r="M4585" s="3"/>
      <c r="N4585" s="3"/>
    </row>
    <row r="4586" spans="2:14" ht="32.1" customHeight="1" x14ac:dyDescent="0.25">
      <c r="B4586" s="44" t="str">
        <f>_xlfn.CONCAT( VLOOKUP(tbGemLevels[[#This Row],[Name]],tbGems[],MATCH("Prefix",tbGems[#Headers],0),FALSE),".",tbGemLevels[[#This Row],[Level]]," ",tbGemLevels[[#This Row],[Name]])</f>
        <v>6.13.127.38 Dash</v>
      </c>
      <c r="C4586" s="35" t="s">
        <v>257</v>
      </c>
      <c r="D4586" s="3">
        <v>38</v>
      </c>
      <c r="E4586" s="3">
        <v>98</v>
      </c>
      <c r="F4586" s="3">
        <v>0</v>
      </c>
      <c r="G4586" s="3" t="s">
        <v>269</v>
      </c>
      <c r="H4586" s="3">
        <v>0</v>
      </c>
      <c r="I4586" s="20"/>
      <c r="J4586" s="4"/>
      <c r="K4586" s="3"/>
      <c r="L4586" s="3"/>
      <c r="M4586" s="3"/>
      <c r="N4586" s="3"/>
    </row>
    <row r="4587" spans="2:14" ht="32.1" customHeight="1" x14ac:dyDescent="0.25">
      <c r="B4587" s="44" t="str">
        <f>_xlfn.CONCAT( VLOOKUP(tbGemLevels[[#This Row],[Name]],tbGems[],MATCH("Prefix",tbGems[#Headers],0),FALSE),".",tbGemLevels[[#This Row],[Level]]," ",tbGemLevels[[#This Row],[Name]])</f>
        <v>6.13.127.39 Dash</v>
      </c>
      <c r="C4587" s="35" t="s">
        <v>257</v>
      </c>
      <c r="D4587" s="3">
        <v>39</v>
      </c>
      <c r="E4587" s="3">
        <v>99</v>
      </c>
      <c r="F4587" s="3">
        <v>0</v>
      </c>
      <c r="G4587" s="3" t="s">
        <v>269</v>
      </c>
      <c r="H4587" s="3">
        <v>0</v>
      </c>
      <c r="I4587" s="20"/>
      <c r="J4587" s="4"/>
      <c r="K4587" s="3"/>
      <c r="L4587" s="3"/>
      <c r="M4587" s="3"/>
      <c r="N4587" s="3"/>
    </row>
    <row r="4588" spans="2:14" ht="32.1" customHeight="1" x14ac:dyDescent="0.25">
      <c r="B4588" s="44" t="str">
        <f>_xlfn.CONCAT( VLOOKUP(tbGemLevels[[#This Row],[Name]],tbGems[],MATCH("Prefix",tbGems[#Headers],0),FALSE),".",tbGemLevels[[#This Row],[Level]]," ",tbGemLevels[[#This Row],[Name]])</f>
        <v>6.13.127.40 Dash</v>
      </c>
      <c r="C4588" s="35" t="s">
        <v>257</v>
      </c>
      <c r="D4588" s="3">
        <v>40</v>
      </c>
      <c r="E4588" s="3">
        <v>100</v>
      </c>
      <c r="F4588" s="3">
        <v>0</v>
      </c>
      <c r="G4588" s="3" t="s">
        <v>269</v>
      </c>
      <c r="H4588" s="3">
        <v>0</v>
      </c>
      <c r="I4588" s="20"/>
      <c r="J4588" s="4"/>
      <c r="K4588" s="3"/>
      <c r="L4588" s="3"/>
      <c r="M4588" s="3"/>
      <c r="N4588" s="3"/>
    </row>
    <row r="4589" spans="2:14" ht="32.1" customHeight="1" x14ac:dyDescent="0.25">
      <c r="B4589" s="44" t="str">
        <f>_xlfn.CONCAT( VLOOKUP(tbGemLevels[[#This Row],[Name]],tbGems[],MATCH("Prefix",tbGems[#Headers],0),FALSE),".",tbGemLevels[[#This Row],[Level]]," ",tbGemLevels[[#This Row],[Name]])</f>
        <v>6.13.165.1 Faster Attacks Support</v>
      </c>
      <c r="C4589" s="2" t="s">
        <v>264</v>
      </c>
      <c r="D4589" s="3">
        <v>1</v>
      </c>
      <c r="E4589" s="3">
        <v>18</v>
      </c>
      <c r="F4589" s="3">
        <v>0</v>
      </c>
      <c r="G4589" s="3">
        <v>33</v>
      </c>
      <c r="H4589" s="3">
        <v>0</v>
      </c>
      <c r="J4589" s="4"/>
      <c r="K4589" s="3"/>
      <c r="L4589" s="3"/>
      <c r="M4589" s="3"/>
      <c r="N4589" s="3"/>
    </row>
    <row r="4590" spans="2:14" ht="32.1" customHeight="1" x14ac:dyDescent="0.25">
      <c r="B4590" s="44" t="str">
        <f>_xlfn.CONCAT( VLOOKUP(tbGemLevels[[#This Row],[Name]],tbGems[],MATCH("Prefix",tbGems[#Headers],0),FALSE),".",tbGemLevels[[#This Row],[Level]]," ",tbGemLevels[[#This Row],[Name]])</f>
        <v>6.13.165.2 Faster Attacks Support</v>
      </c>
      <c r="C4590" s="2" t="s">
        <v>264</v>
      </c>
      <c r="D4590" s="3">
        <v>2</v>
      </c>
      <c r="E4590" s="3">
        <v>22</v>
      </c>
      <c r="F4590" s="3">
        <v>0</v>
      </c>
      <c r="G4590" s="3">
        <v>39</v>
      </c>
      <c r="H4590" s="3">
        <v>0</v>
      </c>
      <c r="I4590" s="42"/>
      <c r="J4590" s="4"/>
      <c r="K4590" s="3"/>
      <c r="L4590" s="3"/>
      <c r="M4590" s="3"/>
      <c r="N4590" s="3"/>
    </row>
    <row r="4591" spans="2:14" ht="32.1" customHeight="1" x14ac:dyDescent="0.25">
      <c r="B4591" s="44" t="str">
        <f>_xlfn.CONCAT( VLOOKUP(tbGemLevels[[#This Row],[Name]],tbGems[],MATCH("Prefix",tbGems[#Headers],0),FALSE),".",tbGemLevels[[#This Row],[Level]]," ",tbGemLevels[[#This Row],[Name]])</f>
        <v>6.13.165.3 Faster Attacks Support</v>
      </c>
      <c r="C4591" s="2" t="s">
        <v>264</v>
      </c>
      <c r="D4591" s="3">
        <v>3</v>
      </c>
      <c r="E4591" s="3">
        <v>26</v>
      </c>
      <c r="F4591" s="3">
        <v>0</v>
      </c>
      <c r="G4591" s="3">
        <v>45</v>
      </c>
      <c r="H4591" s="3">
        <v>0</v>
      </c>
      <c r="I4591" s="42"/>
      <c r="J4591" s="4"/>
      <c r="K4591" s="3"/>
      <c r="L4591" s="3"/>
      <c r="M4591" s="3"/>
      <c r="N4591" s="3"/>
    </row>
    <row r="4592" spans="2:14" ht="32.1" customHeight="1" x14ac:dyDescent="0.25">
      <c r="B4592" s="44" t="str">
        <f>_xlfn.CONCAT( VLOOKUP(tbGemLevels[[#This Row],[Name]],tbGems[],MATCH("Prefix",tbGems[#Headers],0),FALSE),".",tbGemLevels[[#This Row],[Level]]," ",tbGemLevels[[#This Row],[Name]])</f>
        <v>6.13.165.4 Faster Attacks Support</v>
      </c>
      <c r="C4592" s="2" t="s">
        <v>264</v>
      </c>
      <c r="D4592" s="3">
        <v>4</v>
      </c>
      <c r="E4592" s="3">
        <v>29</v>
      </c>
      <c r="F4592" s="3">
        <v>0</v>
      </c>
      <c r="G4592" s="3">
        <v>49</v>
      </c>
      <c r="H4592" s="3">
        <v>0</v>
      </c>
      <c r="I4592" s="42"/>
      <c r="J4592" s="4"/>
      <c r="K4592" s="3"/>
      <c r="L4592" s="3"/>
      <c r="M4592" s="3"/>
      <c r="N4592" s="3"/>
    </row>
    <row r="4593" spans="2:14" ht="32.1" customHeight="1" x14ac:dyDescent="0.25">
      <c r="B4593" s="44" t="str">
        <f>_xlfn.CONCAT( VLOOKUP(tbGemLevels[[#This Row],[Name]],tbGems[],MATCH("Prefix",tbGems[#Headers],0),FALSE),".",tbGemLevels[[#This Row],[Level]]," ",tbGemLevels[[#This Row],[Name]])</f>
        <v>6.13.165.5 Faster Attacks Support</v>
      </c>
      <c r="C4593" s="2" t="s">
        <v>264</v>
      </c>
      <c r="D4593" s="3">
        <v>5</v>
      </c>
      <c r="E4593" s="3">
        <v>32</v>
      </c>
      <c r="F4593" s="3">
        <v>0</v>
      </c>
      <c r="G4593" s="3">
        <v>54</v>
      </c>
      <c r="H4593" s="3">
        <v>0</v>
      </c>
      <c r="I4593" s="42"/>
      <c r="J4593" s="4"/>
      <c r="K4593" s="3"/>
      <c r="L4593" s="3"/>
      <c r="M4593" s="3"/>
      <c r="N4593" s="3"/>
    </row>
    <row r="4594" spans="2:14" ht="32.1" customHeight="1" x14ac:dyDescent="0.25">
      <c r="B4594" s="44" t="str">
        <f>_xlfn.CONCAT( VLOOKUP(tbGemLevels[[#This Row],[Name]],tbGems[],MATCH("Prefix",tbGems[#Headers],0),FALSE),".",tbGemLevels[[#This Row],[Level]]," ",tbGemLevels[[#This Row],[Name]])</f>
        <v>6.13.165.6 Faster Attacks Support</v>
      </c>
      <c r="C4594" s="2" t="s">
        <v>264</v>
      </c>
      <c r="D4594" s="3">
        <v>6</v>
      </c>
      <c r="E4594" s="3">
        <v>35</v>
      </c>
      <c r="F4594" s="3">
        <v>0</v>
      </c>
      <c r="G4594" s="3">
        <v>58</v>
      </c>
      <c r="H4594" s="3">
        <v>0</v>
      </c>
      <c r="I4594" s="42"/>
      <c r="J4594" s="4"/>
      <c r="K4594" s="3"/>
      <c r="L4594" s="3"/>
      <c r="M4594" s="3"/>
      <c r="N4594" s="3"/>
    </row>
    <row r="4595" spans="2:14" ht="32.1" customHeight="1" x14ac:dyDescent="0.25">
      <c r="B4595" s="44" t="str">
        <f>_xlfn.CONCAT( VLOOKUP(tbGemLevels[[#This Row],[Name]],tbGems[],MATCH("Prefix",tbGems[#Headers],0),FALSE),".",tbGemLevels[[#This Row],[Level]]," ",tbGemLevels[[#This Row],[Name]])</f>
        <v>6.13.165.7 Faster Attacks Support</v>
      </c>
      <c r="C4595" s="2" t="s">
        <v>264</v>
      </c>
      <c r="D4595" s="3">
        <v>7</v>
      </c>
      <c r="E4595" s="3">
        <v>38</v>
      </c>
      <c r="F4595" s="3">
        <v>0</v>
      </c>
      <c r="G4595" s="3">
        <v>63</v>
      </c>
      <c r="H4595" s="3">
        <v>0</v>
      </c>
      <c r="I4595" s="42"/>
      <c r="J4595" s="4"/>
      <c r="K4595" s="3"/>
      <c r="L4595" s="3"/>
      <c r="M4595" s="3"/>
      <c r="N4595" s="3"/>
    </row>
    <row r="4596" spans="2:14" ht="32.1" customHeight="1" x14ac:dyDescent="0.25">
      <c r="B4596" s="44" t="str">
        <f>_xlfn.CONCAT( VLOOKUP(tbGemLevels[[#This Row],[Name]],tbGems[],MATCH("Prefix",tbGems[#Headers],0),FALSE),".",tbGemLevels[[#This Row],[Level]]," ",tbGemLevels[[#This Row],[Name]])</f>
        <v>6.13.165.8 Faster Attacks Support</v>
      </c>
      <c r="C4596" s="2" t="s">
        <v>264</v>
      </c>
      <c r="D4596" s="3">
        <v>8</v>
      </c>
      <c r="E4596" s="3">
        <v>41</v>
      </c>
      <c r="F4596" s="3">
        <v>0</v>
      </c>
      <c r="G4596" s="3">
        <v>67</v>
      </c>
      <c r="H4596" s="3">
        <v>0</v>
      </c>
      <c r="I4596" s="42"/>
      <c r="J4596" s="4"/>
      <c r="K4596" s="3"/>
      <c r="L4596" s="3"/>
      <c r="M4596" s="3"/>
      <c r="N4596" s="3"/>
    </row>
    <row r="4597" spans="2:14" ht="32.1" customHeight="1" x14ac:dyDescent="0.25">
      <c r="B4597" s="44" t="str">
        <f>_xlfn.CONCAT( VLOOKUP(tbGemLevels[[#This Row],[Name]],tbGems[],MATCH("Prefix",tbGems[#Headers],0),FALSE),".",tbGemLevels[[#This Row],[Level]]," ",tbGemLevels[[#This Row],[Name]])</f>
        <v>6.13.165.9 Faster Attacks Support</v>
      </c>
      <c r="C4597" s="2" t="s">
        <v>264</v>
      </c>
      <c r="D4597" s="3">
        <v>9</v>
      </c>
      <c r="E4597" s="3">
        <v>44</v>
      </c>
      <c r="F4597" s="3">
        <v>0</v>
      </c>
      <c r="G4597" s="3">
        <v>72</v>
      </c>
      <c r="H4597" s="3">
        <v>0</v>
      </c>
      <c r="I4597" s="42"/>
      <c r="J4597" s="4"/>
      <c r="K4597" s="3"/>
      <c r="L4597" s="3"/>
      <c r="M4597" s="3"/>
      <c r="N4597" s="3"/>
    </row>
    <row r="4598" spans="2:14" ht="32.1" customHeight="1" x14ac:dyDescent="0.25">
      <c r="B4598" s="44" t="str">
        <f>_xlfn.CONCAT( VLOOKUP(tbGemLevels[[#This Row],[Name]],tbGems[],MATCH("Prefix",tbGems[#Headers],0),FALSE),".",tbGemLevels[[#This Row],[Level]]," ",tbGemLevels[[#This Row],[Name]])</f>
        <v>6.13.165.10 Faster Attacks Support</v>
      </c>
      <c r="C4598" s="2" t="s">
        <v>264</v>
      </c>
      <c r="D4598" s="3">
        <v>10</v>
      </c>
      <c r="E4598" s="3">
        <v>47</v>
      </c>
      <c r="F4598" s="3">
        <v>0</v>
      </c>
      <c r="G4598" s="3">
        <v>76</v>
      </c>
      <c r="H4598" s="3">
        <v>0</v>
      </c>
      <c r="I4598" s="42"/>
      <c r="J4598" s="4"/>
      <c r="K4598" s="3"/>
      <c r="L4598" s="3"/>
      <c r="M4598" s="3"/>
      <c r="N4598" s="3"/>
    </row>
    <row r="4599" spans="2:14" ht="32.1" customHeight="1" x14ac:dyDescent="0.25">
      <c r="B4599" s="44" t="str">
        <f>_xlfn.CONCAT( VLOOKUP(tbGemLevels[[#This Row],[Name]],tbGems[],MATCH("Prefix",tbGems[#Headers],0),FALSE),".",tbGemLevels[[#This Row],[Level]]," ",tbGemLevels[[#This Row],[Name]])</f>
        <v>6.13.165.11 Faster Attacks Support</v>
      </c>
      <c r="C4599" s="2" t="s">
        <v>264</v>
      </c>
      <c r="D4599" s="3">
        <v>11</v>
      </c>
      <c r="E4599" s="3">
        <v>50</v>
      </c>
      <c r="F4599" s="3">
        <v>0</v>
      </c>
      <c r="G4599" s="3">
        <v>81</v>
      </c>
      <c r="H4599" s="3">
        <v>0</v>
      </c>
      <c r="I4599" s="42"/>
      <c r="J4599" s="4"/>
      <c r="K4599" s="3"/>
      <c r="L4599" s="3"/>
      <c r="M4599" s="3"/>
      <c r="N4599" s="3"/>
    </row>
    <row r="4600" spans="2:14" ht="32.1" customHeight="1" x14ac:dyDescent="0.25">
      <c r="B4600" s="44" t="str">
        <f>_xlfn.CONCAT( VLOOKUP(tbGemLevels[[#This Row],[Name]],tbGems[],MATCH("Prefix",tbGems[#Headers],0),FALSE),".",tbGemLevels[[#This Row],[Level]]," ",tbGemLevels[[#This Row],[Name]])</f>
        <v>6.13.165.12 Faster Attacks Support</v>
      </c>
      <c r="C4600" s="2" t="s">
        <v>264</v>
      </c>
      <c r="D4600" s="3">
        <v>12</v>
      </c>
      <c r="E4600" s="3">
        <v>53</v>
      </c>
      <c r="F4600" s="3">
        <v>0</v>
      </c>
      <c r="G4600" s="3">
        <v>85</v>
      </c>
      <c r="H4600" s="3">
        <v>0</v>
      </c>
      <c r="I4600" s="42"/>
      <c r="J4600" s="4"/>
      <c r="K4600" s="3"/>
      <c r="L4600" s="3"/>
      <c r="M4600" s="3"/>
      <c r="N4600" s="3"/>
    </row>
    <row r="4601" spans="2:14" ht="32.1" customHeight="1" x14ac:dyDescent="0.25">
      <c r="B4601" s="44" t="str">
        <f>_xlfn.CONCAT( VLOOKUP(tbGemLevels[[#This Row],[Name]],tbGems[],MATCH("Prefix",tbGems[#Headers],0),FALSE),".",tbGemLevels[[#This Row],[Level]]," ",tbGemLevels[[#This Row],[Name]])</f>
        <v>6.13.165.13 Faster Attacks Support</v>
      </c>
      <c r="C4601" s="2" t="s">
        <v>264</v>
      </c>
      <c r="D4601" s="3">
        <v>13</v>
      </c>
      <c r="E4601" s="3">
        <v>56</v>
      </c>
      <c r="F4601" s="3">
        <v>0</v>
      </c>
      <c r="G4601" s="3">
        <v>90</v>
      </c>
      <c r="H4601" s="3">
        <v>0</v>
      </c>
      <c r="I4601" s="42"/>
      <c r="J4601" s="4"/>
      <c r="K4601" s="3"/>
      <c r="L4601" s="3"/>
      <c r="M4601" s="3"/>
      <c r="N4601" s="3"/>
    </row>
    <row r="4602" spans="2:14" ht="32.1" customHeight="1" x14ac:dyDescent="0.25">
      <c r="B4602" s="44" t="str">
        <f>_xlfn.CONCAT( VLOOKUP(tbGemLevels[[#This Row],[Name]],tbGems[],MATCH("Prefix",tbGems[#Headers],0),FALSE),".",tbGemLevels[[#This Row],[Level]]," ",tbGemLevels[[#This Row],[Name]])</f>
        <v>6.13.165.14 Faster Attacks Support</v>
      </c>
      <c r="C4602" s="2" t="s">
        <v>264</v>
      </c>
      <c r="D4602" s="3">
        <v>14</v>
      </c>
      <c r="E4602" s="3">
        <v>58</v>
      </c>
      <c r="F4602" s="3">
        <v>0</v>
      </c>
      <c r="G4602" s="3">
        <v>93</v>
      </c>
      <c r="H4602" s="3">
        <v>0</v>
      </c>
      <c r="I4602" s="42"/>
      <c r="J4602" s="4"/>
      <c r="K4602" s="3"/>
      <c r="L4602" s="3"/>
      <c r="M4602" s="3"/>
      <c r="N4602" s="3"/>
    </row>
    <row r="4603" spans="2:14" ht="32.1" customHeight="1" x14ac:dyDescent="0.25">
      <c r="B4603" s="44" t="str">
        <f>_xlfn.CONCAT( VLOOKUP(tbGemLevels[[#This Row],[Name]],tbGems[],MATCH("Prefix",tbGems[#Headers],0),FALSE),".",tbGemLevels[[#This Row],[Level]]," ",tbGemLevels[[#This Row],[Name]])</f>
        <v>6.13.165.15 Faster Attacks Support</v>
      </c>
      <c r="C4603" s="2" t="s">
        <v>264</v>
      </c>
      <c r="D4603" s="3">
        <v>15</v>
      </c>
      <c r="E4603" s="3">
        <v>60</v>
      </c>
      <c r="F4603" s="3">
        <v>0</v>
      </c>
      <c r="G4603" s="3">
        <v>96</v>
      </c>
      <c r="H4603" s="3">
        <v>0</v>
      </c>
      <c r="I4603" s="42"/>
      <c r="J4603" s="4"/>
      <c r="K4603" s="3"/>
      <c r="L4603" s="3"/>
      <c r="M4603" s="3"/>
      <c r="N4603" s="3"/>
    </row>
    <row r="4604" spans="2:14" ht="32.1" customHeight="1" x14ac:dyDescent="0.25">
      <c r="B4604" s="44" t="str">
        <f>_xlfn.CONCAT( VLOOKUP(tbGemLevels[[#This Row],[Name]],tbGems[],MATCH("Prefix",tbGems[#Headers],0),FALSE),".",tbGemLevels[[#This Row],[Level]]," ",tbGemLevels[[#This Row],[Name]])</f>
        <v>6.13.165.16 Faster Attacks Support</v>
      </c>
      <c r="C4604" s="2" t="s">
        <v>264</v>
      </c>
      <c r="D4604" s="3">
        <v>16</v>
      </c>
      <c r="E4604" s="3">
        <v>62</v>
      </c>
      <c r="F4604" s="3">
        <v>0</v>
      </c>
      <c r="G4604" s="3">
        <v>99</v>
      </c>
      <c r="H4604" s="3">
        <v>0</v>
      </c>
      <c r="I4604" s="42"/>
      <c r="J4604" s="4"/>
      <c r="K4604" s="3"/>
      <c r="L4604" s="3"/>
      <c r="M4604" s="3"/>
      <c r="N4604" s="3"/>
    </row>
    <row r="4605" spans="2:14" ht="32.1" customHeight="1" x14ac:dyDescent="0.25">
      <c r="B4605" s="44" t="str">
        <f>_xlfn.CONCAT( VLOOKUP(tbGemLevels[[#This Row],[Name]],tbGems[],MATCH("Prefix",tbGems[#Headers],0),FALSE),".",tbGemLevels[[#This Row],[Level]]," ",tbGemLevels[[#This Row],[Name]])</f>
        <v>6.13.165.17 Faster Attacks Support</v>
      </c>
      <c r="C4605" s="2" t="s">
        <v>264</v>
      </c>
      <c r="D4605" s="3">
        <v>17</v>
      </c>
      <c r="E4605" s="3">
        <v>64</v>
      </c>
      <c r="F4605" s="3">
        <v>0</v>
      </c>
      <c r="G4605" s="3">
        <v>102</v>
      </c>
      <c r="H4605" s="3">
        <v>0</v>
      </c>
      <c r="I4605" s="42"/>
      <c r="J4605" s="4"/>
      <c r="K4605" s="3"/>
      <c r="L4605" s="3"/>
      <c r="M4605" s="3"/>
      <c r="N4605" s="3"/>
    </row>
    <row r="4606" spans="2:14" ht="32.1" customHeight="1" x14ac:dyDescent="0.25">
      <c r="B4606" s="44" t="str">
        <f>_xlfn.CONCAT( VLOOKUP(tbGemLevels[[#This Row],[Name]],tbGems[],MATCH("Prefix",tbGems[#Headers],0),FALSE),".",tbGemLevels[[#This Row],[Level]]," ",tbGemLevels[[#This Row],[Name]])</f>
        <v>6.13.165.18 Faster Attacks Support</v>
      </c>
      <c r="C4606" s="2" t="s">
        <v>264</v>
      </c>
      <c r="D4606" s="3">
        <v>18</v>
      </c>
      <c r="E4606" s="3">
        <v>66</v>
      </c>
      <c r="F4606" s="3">
        <v>0</v>
      </c>
      <c r="G4606" s="3">
        <v>105</v>
      </c>
      <c r="H4606" s="3">
        <v>0</v>
      </c>
      <c r="I4606" s="42"/>
      <c r="J4606" s="4"/>
      <c r="K4606" s="3"/>
      <c r="L4606" s="3"/>
      <c r="M4606" s="3"/>
      <c r="N4606" s="3"/>
    </row>
    <row r="4607" spans="2:14" ht="32.1" customHeight="1" x14ac:dyDescent="0.25">
      <c r="B4607" s="44" t="str">
        <f>_xlfn.CONCAT( VLOOKUP(tbGemLevels[[#This Row],[Name]],tbGems[],MATCH("Prefix",tbGems[#Headers],0),FALSE),".",tbGemLevels[[#This Row],[Level]]," ",tbGemLevels[[#This Row],[Name]])</f>
        <v>6.13.165.19 Faster Attacks Support</v>
      </c>
      <c r="C4607" s="2" t="s">
        <v>264</v>
      </c>
      <c r="D4607" s="3">
        <v>19</v>
      </c>
      <c r="E4607" s="3">
        <v>68</v>
      </c>
      <c r="F4607" s="3">
        <v>0</v>
      </c>
      <c r="G4607" s="3">
        <v>108</v>
      </c>
      <c r="H4607" s="3">
        <v>0</v>
      </c>
      <c r="I4607" s="42"/>
      <c r="J4607" s="4"/>
      <c r="K4607" s="3"/>
      <c r="L4607" s="3"/>
      <c r="M4607" s="3"/>
      <c r="N4607" s="3"/>
    </row>
    <row r="4608" spans="2:14" ht="32.1" customHeight="1" x14ac:dyDescent="0.25">
      <c r="B4608" s="44" t="str">
        <f>_xlfn.CONCAT( VLOOKUP(tbGemLevels[[#This Row],[Name]],tbGems[],MATCH("Prefix",tbGems[#Headers],0),FALSE),".",tbGemLevels[[#This Row],[Level]]," ",tbGemLevels[[#This Row],[Name]])</f>
        <v>6.13.165.20 Faster Attacks Support</v>
      </c>
      <c r="C4608" s="2" t="s">
        <v>264</v>
      </c>
      <c r="D4608" s="3">
        <v>20</v>
      </c>
      <c r="E4608" s="3">
        <v>70</v>
      </c>
      <c r="F4608" s="3">
        <v>0</v>
      </c>
      <c r="G4608" s="3">
        <v>111</v>
      </c>
      <c r="H4608" s="3">
        <v>0</v>
      </c>
      <c r="I4608" s="42"/>
      <c r="J4608" s="4"/>
      <c r="K4608" s="3"/>
      <c r="L4608" s="3"/>
      <c r="M4608" s="3"/>
      <c r="N4608" s="3"/>
    </row>
    <row r="4609" spans="2:14" ht="32.1" customHeight="1" x14ac:dyDescent="0.25">
      <c r="B4609" s="44" t="str">
        <f>_xlfn.CONCAT( VLOOKUP(tbGemLevels[[#This Row],[Name]],tbGems[],MATCH("Prefix",tbGems[#Headers],0),FALSE),".",tbGemLevels[[#This Row],[Level]]," ",tbGemLevels[[#This Row],[Name]])</f>
        <v>6.13.165.21 Faster Attacks Support</v>
      </c>
      <c r="C4609" s="2" t="s">
        <v>264</v>
      </c>
      <c r="D4609" s="3">
        <v>21</v>
      </c>
      <c r="E4609" s="3">
        <v>72</v>
      </c>
      <c r="F4609" s="3">
        <v>0</v>
      </c>
      <c r="G4609" s="3">
        <v>114</v>
      </c>
      <c r="H4609" s="3">
        <v>0</v>
      </c>
      <c r="J4609" s="4"/>
      <c r="K4609" s="3"/>
      <c r="L4609" s="3"/>
      <c r="M4609" s="3"/>
      <c r="N4609" s="3"/>
    </row>
    <row r="4610" spans="2:14" ht="32.1" customHeight="1" x14ac:dyDescent="0.25">
      <c r="B4610" s="44" t="str">
        <f>_xlfn.CONCAT( VLOOKUP(tbGemLevels[[#This Row],[Name]],tbGems[],MATCH("Prefix",tbGems[#Headers],0),FALSE),".",tbGemLevels[[#This Row],[Level]]," ",tbGemLevels[[#This Row],[Name]])</f>
        <v>6.13.165.22 Faster Attacks Support</v>
      </c>
      <c r="C4610" s="2" t="s">
        <v>264</v>
      </c>
      <c r="D4610" s="3">
        <v>22</v>
      </c>
      <c r="E4610" s="3">
        <v>74</v>
      </c>
      <c r="F4610" s="3">
        <v>0</v>
      </c>
      <c r="G4610" s="3" t="s">
        <v>269</v>
      </c>
      <c r="H4610" s="3">
        <v>0</v>
      </c>
      <c r="J4610" s="4"/>
      <c r="K4610" s="3"/>
      <c r="L4610" s="3"/>
      <c r="M4610" s="3"/>
      <c r="N4610" s="3"/>
    </row>
    <row r="4611" spans="2:14" ht="32.1" customHeight="1" x14ac:dyDescent="0.25">
      <c r="B4611" s="44" t="str">
        <f>_xlfn.CONCAT( VLOOKUP(tbGemLevels[[#This Row],[Name]],tbGems[],MATCH("Prefix",tbGems[#Headers],0),FALSE),".",tbGemLevels[[#This Row],[Level]]," ",tbGemLevels[[#This Row],[Name]])</f>
        <v>6.13.165.23 Faster Attacks Support</v>
      </c>
      <c r="C4611" s="2" t="s">
        <v>264</v>
      </c>
      <c r="D4611" s="3">
        <v>23</v>
      </c>
      <c r="E4611" s="3">
        <v>76</v>
      </c>
      <c r="F4611" s="3">
        <v>0</v>
      </c>
      <c r="G4611" s="3" t="s">
        <v>269</v>
      </c>
      <c r="H4611" s="3">
        <v>0</v>
      </c>
      <c r="J4611" s="4"/>
      <c r="K4611" s="3"/>
      <c r="L4611" s="3"/>
      <c r="M4611" s="3"/>
      <c r="N4611" s="3"/>
    </row>
    <row r="4612" spans="2:14" ht="32.1" customHeight="1" x14ac:dyDescent="0.25">
      <c r="B4612" s="44" t="str">
        <f>_xlfn.CONCAT( VLOOKUP(tbGemLevels[[#This Row],[Name]],tbGems[],MATCH("Prefix",tbGems[#Headers],0),FALSE),".",tbGemLevels[[#This Row],[Level]]," ",tbGemLevels[[#This Row],[Name]])</f>
        <v>6.13.165.24 Faster Attacks Support</v>
      </c>
      <c r="C4612" s="2" t="s">
        <v>264</v>
      </c>
      <c r="D4612" s="3">
        <v>24</v>
      </c>
      <c r="E4612" s="3">
        <v>78</v>
      </c>
      <c r="F4612" s="3">
        <v>0</v>
      </c>
      <c r="G4612" s="3" t="s">
        <v>269</v>
      </c>
      <c r="H4612" s="3">
        <v>0</v>
      </c>
      <c r="J4612" s="4"/>
      <c r="K4612" s="3"/>
      <c r="L4612" s="3"/>
      <c r="M4612" s="3"/>
      <c r="N4612" s="3"/>
    </row>
    <row r="4613" spans="2:14" ht="32.1" customHeight="1" x14ac:dyDescent="0.25">
      <c r="B4613" s="44" t="str">
        <f>_xlfn.CONCAT( VLOOKUP(tbGemLevels[[#This Row],[Name]],tbGems[],MATCH("Prefix",tbGems[#Headers],0),FALSE),".",tbGemLevels[[#This Row],[Level]]," ",tbGemLevels[[#This Row],[Name]])</f>
        <v>6.13.165.25 Faster Attacks Support</v>
      </c>
      <c r="C4613" s="2" t="s">
        <v>264</v>
      </c>
      <c r="D4613" s="3">
        <v>25</v>
      </c>
      <c r="E4613" s="3">
        <v>80</v>
      </c>
      <c r="F4613" s="3">
        <v>0</v>
      </c>
      <c r="G4613" s="3" t="s">
        <v>269</v>
      </c>
      <c r="H4613" s="3">
        <v>0</v>
      </c>
      <c r="J4613" s="4"/>
      <c r="K4613" s="3"/>
      <c r="L4613" s="3"/>
      <c r="M4613" s="3"/>
      <c r="N4613" s="3"/>
    </row>
    <row r="4614" spans="2:14" ht="32.1" customHeight="1" x14ac:dyDescent="0.25">
      <c r="B4614" s="44" t="str">
        <f>_xlfn.CONCAT( VLOOKUP(tbGemLevels[[#This Row],[Name]],tbGems[],MATCH("Prefix",tbGems[#Headers],0),FALSE),".",tbGemLevels[[#This Row],[Level]]," ",tbGemLevels[[#This Row],[Name]])</f>
        <v>6.13.165.26 Faster Attacks Support</v>
      </c>
      <c r="C4614" s="2" t="s">
        <v>264</v>
      </c>
      <c r="D4614" s="3">
        <v>26</v>
      </c>
      <c r="E4614" s="3">
        <v>82</v>
      </c>
      <c r="F4614" s="3">
        <v>0</v>
      </c>
      <c r="G4614" s="3" t="s">
        <v>269</v>
      </c>
      <c r="H4614" s="3">
        <v>0</v>
      </c>
      <c r="J4614" s="4"/>
      <c r="K4614" s="3"/>
      <c r="L4614" s="3"/>
      <c r="M4614" s="3"/>
      <c r="N4614" s="3"/>
    </row>
    <row r="4615" spans="2:14" ht="32.1" customHeight="1" x14ac:dyDescent="0.25">
      <c r="B4615" s="44" t="str">
        <f>_xlfn.CONCAT( VLOOKUP(tbGemLevels[[#This Row],[Name]],tbGems[],MATCH("Prefix",tbGems[#Headers],0),FALSE),".",tbGemLevels[[#This Row],[Level]]," ",tbGemLevels[[#This Row],[Name]])</f>
        <v>6.13.165.27 Faster Attacks Support</v>
      </c>
      <c r="C4615" s="2" t="s">
        <v>264</v>
      </c>
      <c r="D4615" s="3">
        <v>27</v>
      </c>
      <c r="E4615" s="3">
        <v>84</v>
      </c>
      <c r="F4615" s="3">
        <v>0</v>
      </c>
      <c r="G4615" s="3" t="s">
        <v>269</v>
      </c>
      <c r="H4615" s="3">
        <v>0</v>
      </c>
      <c r="J4615" s="4"/>
      <c r="K4615" s="3"/>
      <c r="L4615" s="3"/>
      <c r="M4615" s="3"/>
      <c r="N4615" s="3"/>
    </row>
    <row r="4616" spans="2:14" ht="32.1" customHeight="1" x14ac:dyDescent="0.25">
      <c r="B4616" s="44" t="str">
        <f>_xlfn.CONCAT( VLOOKUP(tbGemLevels[[#This Row],[Name]],tbGems[],MATCH("Prefix",tbGems[#Headers],0),FALSE),".",tbGemLevels[[#This Row],[Level]]," ",tbGemLevels[[#This Row],[Name]])</f>
        <v>6.13.165.28 Faster Attacks Support</v>
      </c>
      <c r="C4616" s="2" t="s">
        <v>264</v>
      </c>
      <c r="D4616" s="3">
        <v>28</v>
      </c>
      <c r="E4616" s="3">
        <v>86</v>
      </c>
      <c r="F4616" s="3">
        <v>0</v>
      </c>
      <c r="G4616" s="3" t="s">
        <v>269</v>
      </c>
      <c r="H4616" s="3">
        <v>0</v>
      </c>
      <c r="J4616" s="4"/>
      <c r="K4616" s="3"/>
      <c r="L4616" s="3"/>
      <c r="M4616" s="3"/>
      <c r="N4616" s="3"/>
    </row>
    <row r="4617" spans="2:14" ht="32.1" customHeight="1" x14ac:dyDescent="0.25">
      <c r="B4617" s="44" t="str">
        <f>_xlfn.CONCAT( VLOOKUP(tbGemLevels[[#This Row],[Name]],tbGems[],MATCH("Prefix",tbGems[#Headers],0),FALSE),".",tbGemLevels[[#This Row],[Level]]," ",tbGemLevels[[#This Row],[Name]])</f>
        <v>6.13.165.29 Faster Attacks Support</v>
      </c>
      <c r="C4617" s="2" t="s">
        <v>264</v>
      </c>
      <c r="D4617" s="3">
        <v>29</v>
      </c>
      <c r="E4617" s="3">
        <v>88</v>
      </c>
      <c r="F4617" s="3">
        <v>0</v>
      </c>
      <c r="G4617" s="3" t="s">
        <v>269</v>
      </c>
      <c r="H4617" s="3">
        <v>0</v>
      </c>
      <c r="J4617" s="4"/>
      <c r="K4617" s="3"/>
      <c r="L4617" s="3"/>
      <c r="M4617" s="3"/>
      <c r="N4617" s="3"/>
    </row>
    <row r="4618" spans="2:14" ht="32.1" customHeight="1" x14ac:dyDescent="0.25">
      <c r="B4618" s="44" t="str">
        <f>_xlfn.CONCAT( VLOOKUP(tbGemLevels[[#This Row],[Name]],tbGems[],MATCH("Prefix",tbGems[#Headers],0),FALSE),".",tbGemLevels[[#This Row],[Level]]," ",tbGemLevels[[#This Row],[Name]])</f>
        <v>6.13.165.30 Faster Attacks Support</v>
      </c>
      <c r="C4618" s="2" t="s">
        <v>264</v>
      </c>
      <c r="D4618" s="3">
        <v>30</v>
      </c>
      <c r="E4618" s="3">
        <v>90</v>
      </c>
      <c r="F4618" s="3">
        <v>0</v>
      </c>
      <c r="G4618" s="3" t="s">
        <v>269</v>
      </c>
      <c r="H4618" s="3">
        <v>0</v>
      </c>
      <c r="J4618" s="4"/>
      <c r="K4618" s="3"/>
      <c r="L4618" s="3"/>
      <c r="M4618" s="3"/>
      <c r="N4618" s="3"/>
    </row>
    <row r="4619" spans="2:14" ht="32.1" customHeight="1" x14ac:dyDescent="0.25">
      <c r="B4619" s="44" t="str">
        <f>_xlfn.CONCAT( VLOOKUP(tbGemLevels[[#This Row],[Name]],tbGems[],MATCH("Prefix",tbGems[#Headers],0),FALSE),".",tbGemLevels[[#This Row],[Level]]," ",tbGemLevels[[#This Row],[Name]])</f>
        <v>6.13.165.31 Faster Attacks Support</v>
      </c>
      <c r="C4619" s="2" t="s">
        <v>264</v>
      </c>
      <c r="D4619" s="3">
        <v>31</v>
      </c>
      <c r="E4619" s="3">
        <v>91</v>
      </c>
      <c r="F4619" s="3">
        <v>0</v>
      </c>
      <c r="G4619" s="3" t="s">
        <v>269</v>
      </c>
      <c r="H4619" s="3">
        <v>0</v>
      </c>
      <c r="J4619" s="4"/>
      <c r="K4619" s="3"/>
      <c r="L4619" s="3"/>
      <c r="M4619" s="3"/>
      <c r="N4619" s="3"/>
    </row>
    <row r="4620" spans="2:14" ht="32.1" customHeight="1" x14ac:dyDescent="0.25">
      <c r="B4620" s="44" t="str">
        <f>_xlfn.CONCAT( VLOOKUP(tbGemLevels[[#This Row],[Name]],tbGems[],MATCH("Prefix",tbGems[#Headers],0),FALSE),".",tbGemLevels[[#This Row],[Level]]," ",tbGemLevels[[#This Row],[Name]])</f>
        <v>6.13.165.32 Faster Attacks Support</v>
      </c>
      <c r="C4620" s="2" t="s">
        <v>264</v>
      </c>
      <c r="D4620" s="3">
        <v>32</v>
      </c>
      <c r="E4620" s="3">
        <v>92</v>
      </c>
      <c r="F4620" s="3">
        <v>0</v>
      </c>
      <c r="G4620" s="3" t="s">
        <v>269</v>
      </c>
      <c r="H4620" s="3">
        <v>0</v>
      </c>
      <c r="J4620" s="4"/>
      <c r="K4620" s="3"/>
      <c r="L4620" s="3"/>
      <c r="M4620" s="3"/>
      <c r="N4620" s="3"/>
    </row>
    <row r="4621" spans="2:14" ht="32.1" customHeight="1" x14ac:dyDescent="0.25">
      <c r="B4621" s="44" t="str">
        <f>_xlfn.CONCAT( VLOOKUP(tbGemLevels[[#This Row],[Name]],tbGems[],MATCH("Prefix",tbGems[#Headers],0),FALSE),".",tbGemLevels[[#This Row],[Level]]," ",tbGemLevels[[#This Row],[Name]])</f>
        <v>6.13.165.33 Faster Attacks Support</v>
      </c>
      <c r="C4621" s="2" t="s">
        <v>264</v>
      </c>
      <c r="D4621" s="3">
        <v>33</v>
      </c>
      <c r="E4621" s="3">
        <v>93</v>
      </c>
      <c r="F4621" s="3">
        <v>0</v>
      </c>
      <c r="G4621" s="3" t="s">
        <v>269</v>
      </c>
      <c r="H4621" s="3">
        <v>0</v>
      </c>
      <c r="J4621" s="4"/>
      <c r="K4621" s="3"/>
      <c r="L4621" s="3"/>
      <c r="M4621" s="3"/>
      <c r="N4621" s="3"/>
    </row>
    <row r="4622" spans="2:14" ht="32.1" customHeight="1" x14ac:dyDescent="0.25">
      <c r="B4622" s="44" t="str">
        <f>_xlfn.CONCAT( VLOOKUP(tbGemLevels[[#This Row],[Name]],tbGems[],MATCH("Prefix",tbGems[#Headers],0),FALSE),".",tbGemLevels[[#This Row],[Level]]," ",tbGemLevels[[#This Row],[Name]])</f>
        <v>6.13.165.34 Faster Attacks Support</v>
      </c>
      <c r="C4622" s="2" t="s">
        <v>264</v>
      </c>
      <c r="D4622" s="3">
        <v>34</v>
      </c>
      <c r="E4622" s="3">
        <v>94</v>
      </c>
      <c r="F4622" s="3">
        <v>0</v>
      </c>
      <c r="G4622" s="3" t="s">
        <v>269</v>
      </c>
      <c r="H4622" s="3">
        <v>0</v>
      </c>
      <c r="J4622" s="4"/>
      <c r="K4622" s="3"/>
      <c r="L4622" s="3"/>
      <c r="M4622" s="3"/>
      <c r="N4622" s="3"/>
    </row>
    <row r="4623" spans="2:14" ht="32.1" customHeight="1" x14ac:dyDescent="0.25">
      <c r="B4623" s="44" t="str">
        <f>_xlfn.CONCAT( VLOOKUP(tbGemLevels[[#This Row],[Name]],tbGems[],MATCH("Prefix",tbGems[#Headers],0),FALSE),".",tbGemLevels[[#This Row],[Level]]," ",tbGemLevels[[#This Row],[Name]])</f>
        <v>6.13.165.35 Faster Attacks Support</v>
      </c>
      <c r="C4623" s="2" t="s">
        <v>264</v>
      </c>
      <c r="D4623" s="3">
        <v>35</v>
      </c>
      <c r="E4623" s="3">
        <v>95</v>
      </c>
      <c r="F4623" s="3">
        <v>0</v>
      </c>
      <c r="G4623" s="3" t="s">
        <v>269</v>
      </c>
      <c r="H4623" s="3">
        <v>0</v>
      </c>
      <c r="J4623" s="4"/>
      <c r="K4623" s="3"/>
      <c r="L4623" s="3"/>
      <c r="M4623" s="3"/>
      <c r="N4623" s="3"/>
    </row>
    <row r="4624" spans="2:14" ht="32.1" customHeight="1" x14ac:dyDescent="0.25">
      <c r="B4624" s="44" t="str">
        <f>_xlfn.CONCAT( VLOOKUP(tbGemLevels[[#This Row],[Name]],tbGems[],MATCH("Prefix",tbGems[#Headers],0),FALSE),".",tbGemLevels[[#This Row],[Level]]," ",tbGemLevels[[#This Row],[Name]])</f>
        <v>6.13.165.36 Faster Attacks Support</v>
      </c>
      <c r="C4624" s="2" t="s">
        <v>264</v>
      </c>
      <c r="D4624" s="3">
        <v>36</v>
      </c>
      <c r="E4624" s="3">
        <v>96</v>
      </c>
      <c r="F4624" s="3">
        <v>0</v>
      </c>
      <c r="G4624" s="3" t="s">
        <v>269</v>
      </c>
      <c r="H4624" s="3">
        <v>0</v>
      </c>
      <c r="J4624" s="4"/>
      <c r="K4624" s="3"/>
      <c r="L4624" s="3"/>
      <c r="M4624" s="3"/>
      <c r="N4624" s="3"/>
    </row>
    <row r="4625" spans="2:14" ht="32.1" customHeight="1" x14ac:dyDescent="0.25">
      <c r="B4625" s="44" t="str">
        <f>_xlfn.CONCAT( VLOOKUP(tbGemLevels[[#This Row],[Name]],tbGems[],MATCH("Prefix",tbGems[#Headers],0),FALSE),".",tbGemLevels[[#This Row],[Level]]," ",tbGemLevels[[#This Row],[Name]])</f>
        <v>6.13.165.37 Faster Attacks Support</v>
      </c>
      <c r="C4625" s="2" t="s">
        <v>264</v>
      </c>
      <c r="D4625" s="3">
        <v>37</v>
      </c>
      <c r="E4625" s="3">
        <v>97</v>
      </c>
      <c r="F4625" s="3">
        <v>0</v>
      </c>
      <c r="G4625" s="3" t="s">
        <v>269</v>
      </c>
      <c r="H4625" s="3">
        <v>0</v>
      </c>
      <c r="J4625" s="4"/>
      <c r="K4625" s="3"/>
      <c r="L4625" s="3"/>
      <c r="M4625" s="3"/>
      <c r="N4625" s="3"/>
    </row>
    <row r="4626" spans="2:14" ht="32.1" customHeight="1" x14ac:dyDescent="0.25">
      <c r="B4626" s="44" t="str">
        <f>_xlfn.CONCAT( VLOOKUP(tbGemLevels[[#This Row],[Name]],tbGems[],MATCH("Prefix",tbGems[#Headers],0),FALSE),".",tbGemLevels[[#This Row],[Level]]," ",tbGemLevels[[#This Row],[Name]])</f>
        <v>6.13.165.38 Faster Attacks Support</v>
      </c>
      <c r="C4626" s="2" t="s">
        <v>264</v>
      </c>
      <c r="D4626" s="3">
        <v>38</v>
      </c>
      <c r="E4626" s="3">
        <v>98</v>
      </c>
      <c r="F4626" s="3">
        <v>0</v>
      </c>
      <c r="G4626" s="3" t="s">
        <v>269</v>
      </c>
      <c r="H4626" s="3">
        <v>0</v>
      </c>
      <c r="J4626" s="4"/>
      <c r="K4626" s="3"/>
      <c r="L4626" s="3"/>
      <c r="M4626" s="3"/>
      <c r="N4626" s="3"/>
    </row>
    <row r="4627" spans="2:14" ht="32.1" customHeight="1" x14ac:dyDescent="0.25">
      <c r="B4627" s="44" t="str">
        <f>_xlfn.CONCAT( VLOOKUP(tbGemLevels[[#This Row],[Name]],tbGems[],MATCH("Prefix",tbGems[#Headers],0),FALSE),".",tbGemLevels[[#This Row],[Level]]," ",tbGemLevels[[#This Row],[Name]])</f>
        <v>6.13.165.39 Faster Attacks Support</v>
      </c>
      <c r="C4627" s="2" t="s">
        <v>264</v>
      </c>
      <c r="D4627" s="3">
        <v>39</v>
      </c>
      <c r="E4627" s="3">
        <v>99</v>
      </c>
      <c r="F4627" s="3">
        <v>0</v>
      </c>
      <c r="G4627" s="3" t="s">
        <v>269</v>
      </c>
      <c r="H4627" s="3">
        <v>0</v>
      </c>
      <c r="J4627" s="4"/>
      <c r="K4627" s="3"/>
      <c r="L4627" s="3"/>
      <c r="M4627" s="3"/>
      <c r="N4627" s="3"/>
    </row>
    <row r="4628" spans="2:14" ht="32.1" customHeight="1" x14ac:dyDescent="0.25">
      <c r="B4628" s="44" t="str">
        <f>_xlfn.CONCAT( VLOOKUP(tbGemLevels[[#This Row],[Name]],tbGems[],MATCH("Prefix",tbGems[#Headers],0),FALSE),".",tbGemLevels[[#This Row],[Level]]," ",tbGemLevels[[#This Row],[Name]])</f>
        <v>6.13.165.40 Faster Attacks Support</v>
      </c>
      <c r="C4628" s="2" t="s">
        <v>264</v>
      </c>
      <c r="D4628" s="3">
        <v>40</v>
      </c>
      <c r="E4628" s="3">
        <v>100</v>
      </c>
      <c r="F4628" s="3">
        <v>0</v>
      </c>
      <c r="G4628" s="3" t="s">
        <v>269</v>
      </c>
      <c r="H4628" s="3">
        <v>0</v>
      </c>
      <c r="J4628" s="4"/>
      <c r="K4628" s="3"/>
      <c r="L4628" s="3"/>
      <c r="M4628" s="3"/>
      <c r="N4628" s="3"/>
    </row>
    <row r="4629" spans="2:14" ht="32.1" customHeight="1" x14ac:dyDescent="0.25">
      <c r="B4629" s="44" t="str">
        <f>_xlfn.CONCAT( VLOOKUP(tbGemLevels[[#This Row],[Name]],tbGems[],MATCH("Prefix",tbGems[#Headers],0),FALSE),".",tbGemLevels[[#This Row],[Level]]," ",tbGemLevels[[#This Row],[Name]])</f>
        <v>6.13.280.1 Nightblade Support</v>
      </c>
      <c r="C4629" s="2" t="s">
        <v>261</v>
      </c>
      <c r="D4629" s="3">
        <v>1</v>
      </c>
      <c r="E4629" s="3">
        <v>18</v>
      </c>
      <c r="F4629" s="3">
        <v>0</v>
      </c>
      <c r="G4629" s="3">
        <v>21</v>
      </c>
      <c r="H4629" s="3">
        <v>14</v>
      </c>
      <c r="I4629" s="20"/>
      <c r="J4629" s="4"/>
      <c r="K4629" s="3"/>
      <c r="L4629" s="3"/>
      <c r="M4629" s="3"/>
      <c r="N4629" s="3"/>
    </row>
    <row r="4630" spans="2:14" ht="32.1" customHeight="1" x14ac:dyDescent="0.25">
      <c r="B4630" s="44" t="str">
        <f>_xlfn.CONCAT( VLOOKUP(tbGemLevels[[#This Row],[Name]],tbGems[],MATCH("Prefix",tbGems[#Headers],0),FALSE),".",tbGemLevels[[#This Row],[Level]]," ",tbGemLevels[[#This Row],[Name]])</f>
        <v>6.13.280.2 Nightblade Support</v>
      </c>
      <c r="C4630" s="2" t="s">
        <v>261</v>
      </c>
      <c r="D4630" s="3">
        <v>2</v>
      </c>
      <c r="E4630" s="3">
        <v>22</v>
      </c>
      <c r="F4630" s="3">
        <v>0</v>
      </c>
      <c r="G4630" s="3">
        <v>24</v>
      </c>
      <c r="H4630" s="3">
        <v>17</v>
      </c>
      <c r="I4630" s="20"/>
      <c r="J4630" s="20"/>
      <c r="K4630" s="42"/>
      <c r="L4630" s="42"/>
      <c r="M4630" s="3"/>
      <c r="N4630" s="3"/>
    </row>
    <row r="4631" spans="2:14" ht="32.1" customHeight="1" x14ac:dyDescent="0.25">
      <c r="B4631" s="44" t="str">
        <f>_xlfn.CONCAT( VLOOKUP(tbGemLevels[[#This Row],[Name]],tbGems[],MATCH("Prefix",tbGems[#Headers],0),FALSE),".",tbGemLevels[[#This Row],[Level]]," ",tbGemLevels[[#This Row],[Name]])</f>
        <v>6.13.280.3 Nightblade Support</v>
      </c>
      <c r="C4631" s="2" t="s">
        <v>261</v>
      </c>
      <c r="D4631" s="3">
        <v>3</v>
      </c>
      <c r="E4631" s="3">
        <v>26</v>
      </c>
      <c r="F4631" s="3">
        <v>0</v>
      </c>
      <c r="G4631" s="3">
        <v>28</v>
      </c>
      <c r="H4631" s="3">
        <v>19</v>
      </c>
      <c r="I4631" s="20"/>
      <c r="J4631" s="20"/>
      <c r="K4631" s="42"/>
      <c r="L4631" s="42"/>
      <c r="M4631" s="3"/>
      <c r="N4631" s="3"/>
    </row>
    <row r="4632" spans="2:14" ht="32.1" customHeight="1" x14ac:dyDescent="0.25">
      <c r="B4632" s="44" t="str">
        <f>_xlfn.CONCAT( VLOOKUP(tbGemLevels[[#This Row],[Name]],tbGems[],MATCH("Prefix",tbGems[#Headers],0),FALSE),".",tbGemLevels[[#This Row],[Level]]," ",tbGemLevels[[#This Row],[Name]])</f>
        <v>6.13.280.4 Nightblade Support</v>
      </c>
      <c r="C4632" s="2" t="s">
        <v>261</v>
      </c>
      <c r="D4632" s="3">
        <v>4</v>
      </c>
      <c r="E4632" s="3">
        <v>29</v>
      </c>
      <c r="F4632" s="3">
        <v>0</v>
      </c>
      <c r="G4632" s="3">
        <v>31</v>
      </c>
      <c r="H4632" s="3">
        <v>21</v>
      </c>
      <c r="I4632" s="20"/>
      <c r="J4632" s="20"/>
      <c r="K4632" s="42"/>
      <c r="L4632" s="42"/>
      <c r="M4632" s="3"/>
      <c r="N4632" s="3"/>
    </row>
    <row r="4633" spans="2:14" ht="32.1" customHeight="1" x14ac:dyDescent="0.25">
      <c r="B4633" s="44" t="str">
        <f>_xlfn.CONCAT( VLOOKUP(tbGemLevels[[#This Row],[Name]],tbGems[],MATCH("Prefix",tbGems[#Headers],0),FALSE),".",tbGemLevels[[#This Row],[Level]]," ",tbGemLevels[[#This Row],[Name]])</f>
        <v>6.13.280.5 Nightblade Support</v>
      </c>
      <c r="C4633" s="2" t="s">
        <v>261</v>
      </c>
      <c r="D4633" s="3">
        <v>5</v>
      </c>
      <c r="E4633" s="3">
        <v>32</v>
      </c>
      <c r="F4633" s="3">
        <v>0</v>
      </c>
      <c r="G4633" s="3">
        <v>34</v>
      </c>
      <c r="H4633" s="3">
        <v>23</v>
      </c>
      <c r="I4633" s="20"/>
      <c r="J4633" s="20"/>
      <c r="K4633" s="42"/>
      <c r="L4633" s="42"/>
      <c r="M4633" s="3"/>
      <c r="N4633" s="3"/>
    </row>
    <row r="4634" spans="2:14" ht="32.1" customHeight="1" x14ac:dyDescent="0.25">
      <c r="B4634" s="44" t="str">
        <f>_xlfn.CONCAT( VLOOKUP(tbGemLevels[[#This Row],[Name]],tbGems[],MATCH("Prefix",tbGems[#Headers],0),FALSE),".",tbGemLevels[[#This Row],[Level]]," ",tbGemLevels[[#This Row],[Name]])</f>
        <v>6.13.280.6 Nightblade Support</v>
      </c>
      <c r="C4634" s="2" t="s">
        <v>261</v>
      </c>
      <c r="D4634" s="3">
        <v>6</v>
      </c>
      <c r="E4634" s="3">
        <v>35</v>
      </c>
      <c r="F4634" s="3">
        <v>0</v>
      </c>
      <c r="G4634" s="3">
        <v>37</v>
      </c>
      <c r="H4634" s="3">
        <v>25</v>
      </c>
      <c r="I4634" s="20"/>
      <c r="J4634" s="20"/>
      <c r="K4634" s="42"/>
      <c r="L4634" s="42"/>
      <c r="M4634" s="3"/>
      <c r="N4634" s="3"/>
    </row>
    <row r="4635" spans="2:14" ht="32.1" customHeight="1" x14ac:dyDescent="0.25">
      <c r="B4635" s="44" t="str">
        <f>_xlfn.CONCAT( VLOOKUP(tbGemLevels[[#This Row],[Name]],tbGems[],MATCH("Prefix",tbGems[#Headers],0),FALSE),".",tbGemLevels[[#This Row],[Level]]," ",tbGemLevels[[#This Row],[Name]])</f>
        <v>6.13.280.7 Nightblade Support</v>
      </c>
      <c r="C4635" s="2" t="s">
        <v>261</v>
      </c>
      <c r="D4635" s="3">
        <v>7</v>
      </c>
      <c r="E4635" s="3">
        <v>38</v>
      </c>
      <c r="F4635" s="3">
        <v>0</v>
      </c>
      <c r="G4635" s="3">
        <v>40</v>
      </c>
      <c r="H4635" s="3">
        <v>27</v>
      </c>
      <c r="I4635" s="20"/>
      <c r="J4635" s="20"/>
      <c r="K4635" s="42"/>
      <c r="L4635" s="42"/>
      <c r="M4635" s="3"/>
      <c r="N4635" s="3"/>
    </row>
    <row r="4636" spans="2:14" ht="32.1" customHeight="1" x14ac:dyDescent="0.25">
      <c r="B4636" s="44" t="str">
        <f>_xlfn.CONCAT( VLOOKUP(tbGemLevels[[#This Row],[Name]],tbGems[],MATCH("Prefix",tbGems[#Headers],0),FALSE),".",tbGemLevels[[#This Row],[Level]]," ",tbGemLevels[[#This Row],[Name]])</f>
        <v>6.13.280.8 Nightblade Support</v>
      </c>
      <c r="C4636" s="2" t="s">
        <v>261</v>
      </c>
      <c r="D4636" s="3">
        <v>8</v>
      </c>
      <c r="E4636" s="3">
        <v>41</v>
      </c>
      <c r="F4636" s="3">
        <v>0</v>
      </c>
      <c r="G4636" s="3">
        <v>42</v>
      </c>
      <c r="H4636" s="3">
        <v>29</v>
      </c>
      <c r="I4636" s="20"/>
      <c r="J4636" s="20"/>
      <c r="K4636" s="42"/>
      <c r="L4636" s="42"/>
      <c r="M4636" s="3"/>
      <c r="N4636" s="3"/>
    </row>
    <row r="4637" spans="2:14" ht="32.1" customHeight="1" x14ac:dyDescent="0.25">
      <c r="B4637" s="44" t="str">
        <f>_xlfn.CONCAT( VLOOKUP(tbGemLevels[[#This Row],[Name]],tbGems[],MATCH("Prefix",tbGems[#Headers],0),FALSE),".",tbGemLevels[[#This Row],[Level]]," ",tbGemLevels[[#This Row],[Name]])</f>
        <v>6.13.280.9 Nightblade Support</v>
      </c>
      <c r="C4637" s="2" t="s">
        <v>261</v>
      </c>
      <c r="D4637" s="3">
        <v>9</v>
      </c>
      <c r="E4637" s="3">
        <v>44</v>
      </c>
      <c r="F4637" s="3">
        <v>0</v>
      </c>
      <c r="G4637" s="3">
        <v>45</v>
      </c>
      <c r="H4637" s="3">
        <v>31</v>
      </c>
      <c r="I4637" s="20"/>
      <c r="J4637" s="20"/>
      <c r="K4637" s="42"/>
      <c r="L4637" s="42"/>
      <c r="M4637" s="3"/>
      <c r="N4637" s="3"/>
    </row>
    <row r="4638" spans="2:14" ht="32.1" customHeight="1" x14ac:dyDescent="0.25">
      <c r="B4638" s="44" t="str">
        <f>_xlfn.CONCAT( VLOOKUP(tbGemLevels[[#This Row],[Name]],tbGems[],MATCH("Prefix",tbGems[#Headers],0),FALSE),".",tbGemLevels[[#This Row],[Level]]," ",tbGemLevels[[#This Row],[Name]])</f>
        <v>6.13.280.10 Nightblade Support</v>
      </c>
      <c r="C4638" s="2" t="s">
        <v>261</v>
      </c>
      <c r="D4638" s="3">
        <v>10</v>
      </c>
      <c r="E4638" s="3">
        <v>47</v>
      </c>
      <c r="F4638" s="3">
        <v>0</v>
      </c>
      <c r="G4638" s="3">
        <v>48</v>
      </c>
      <c r="H4638" s="3">
        <v>33</v>
      </c>
      <c r="I4638" s="20"/>
      <c r="J4638" s="20"/>
      <c r="K4638" s="42"/>
      <c r="L4638" s="42"/>
      <c r="M4638" s="3"/>
      <c r="N4638" s="3"/>
    </row>
    <row r="4639" spans="2:14" ht="32.1" customHeight="1" x14ac:dyDescent="0.25">
      <c r="B4639" s="44" t="str">
        <f>_xlfn.CONCAT( VLOOKUP(tbGemLevels[[#This Row],[Name]],tbGems[],MATCH("Prefix",tbGems[#Headers],0),FALSE),".",tbGemLevels[[#This Row],[Level]]," ",tbGemLevels[[#This Row],[Name]])</f>
        <v>6.13.280.11 Nightblade Support</v>
      </c>
      <c r="C4639" s="2" t="s">
        <v>261</v>
      </c>
      <c r="D4639" s="3">
        <v>11</v>
      </c>
      <c r="E4639" s="3">
        <v>50</v>
      </c>
      <c r="F4639" s="3">
        <v>0</v>
      </c>
      <c r="G4639" s="3">
        <v>51</v>
      </c>
      <c r="H4639" s="3">
        <v>35</v>
      </c>
      <c r="I4639" s="20"/>
      <c r="J4639" s="20"/>
      <c r="K4639" s="42"/>
      <c r="L4639" s="42"/>
      <c r="M4639" s="3"/>
      <c r="N4639" s="3"/>
    </row>
    <row r="4640" spans="2:14" ht="32.1" customHeight="1" x14ac:dyDescent="0.25">
      <c r="B4640" s="44" t="str">
        <f>_xlfn.CONCAT( VLOOKUP(tbGemLevels[[#This Row],[Name]],tbGems[],MATCH("Prefix",tbGems[#Headers],0),FALSE),".",tbGemLevels[[#This Row],[Level]]," ",tbGemLevels[[#This Row],[Name]])</f>
        <v>6.13.280.12 Nightblade Support</v>
      </c>
      <c r="C4640" s="2" t="s">
        <v>261</v>
      </c>
      <c r="D4640" s="3">
        <v>12</v>
      </c>
      <c r="E4640" s="3">
        <v>53</v>
      </c>
      <c r="F4640" s="3">
        <v>0</v>
      </c>
      <c r="G4640" s="3">
        <v>54</v>
      </c>
      <c r="H4640" s="3">
        <v>37</v>
      </c>
      <c r="I4640" s="20"/>
      <c r="J4640" s="20"/>
      <c r="K4640" s="42"/>
      <c r="L4640" s="42"/>
      <c r="M4640" s="3"/>
      <c r="N4640" s="3"/>
    </row>
    <row r="4641" spans="2:14" ht="32.1" customHeight="1" x14ac:dyDescent="0.25">
      <c r="B4641" s="44" t="str">
        <f>_xlfn.CONCAT( VLOOKUP(tbGemLevels[[#This Row],[Name]],tbGems[],MATCH("Prefix",tbGems[#Headers],0),FALSE),".",tbGemLevels[[#This Row],[Level]]," ",tbGemLevels[[#This Row],[Name]])</f>
        <v>6.13.280.13 Nightblade Support</v>
      </c>
      <c r="C4641" s="2" t="s">
        <v>261</v>
      </c>
      <c r="D4641" s="3">
        <v>13</v>
      </c>
      <c r="E4641" s="3">
        <v>56</v>
      </c>
      <c r="F4641" s="3">
        <v>0</v>
      </c>
      <c r="G4641" s="3">
        <v>57</v>
      </c>
      <c r="H4641" s="3">
        <v>39</v>
      </c>
      <c r="I4641" s="20"/>
      <c r="J4641" s="20"/>
      <c r="K4641" s="42"/>
      <c r="L4641" s="42"/>
      <c r="M4641" s="3"/>
      <c r="N4641" s="3"/>
    </row>
    <row r="4642" spans="2:14" ht="32.1" customHeight="1" x14ac:dyDescent="0.25">
      <c r="B4642" s="44" t="str">
        <f>_xlfn.CONCAT( VLOOKUP(tbGemLevels[[#This Row],[Name]],tbGems[],MATCH("Prefix",tbGems[#Headers],0),FALSE),".",tbGemLevels[[#This Row],[Level]]," ",tbGemLevels[[#This Row],[Name]])</f>
        <v>6.13.280.14 Nightblade Support</v>
      </c>
      <c r="C4642" s="2" t="s">
        <v>261</v>
      </c>
      <c r="D4642" s="3">
        <v>14</v>
      </c>
      <c r="E4642" s="3">
        <v>58</v>
      </c>
      <c r="F4642" s="3">
        <v>0</v>
      </c>
      <c r="G4642" s="3">
        <v>58</v>
      </c>
      <c r="H4642" s="3">
        <v>41</v>
      </c>
      <c r="I4642" s="20"/>
      <c r="J4642" s="20"/>
      <c r="K4642" s="42"/>
      <c r="L4642" s="42"/>
      <c r="M4642" s="3"/>
      <c r="N4642" s="3"/>
    </row>
    <row r="4643" spans="2:14" ht="32.1" customHeight="1" x14ac:dyDescent="0.25">
      <c r="B4643" s="44" t="str">
        <f>_xlfn.CONCAT( VLOOKUP(tbGemLevels[[#This Row],[Name]],tbGems[],MATCH("Prefix",tbGems[#Headers],0),FALSE),".",tbGemLevels[[#This Row],[Level]]," ",tbGemLevels[[#This Row],[Name]])</f>
        <v>6.13.280.15 Nightblade Support</v>
      </c>
      <c r="C4643" s="2" t="s">
        <v>261</v>
      </c>
      <c r="D4643" s="3">
        <v>15</v>
      </c>
      <c r="E4643" s="3">
        <v>60</v>
      </c>
      <c r="F4643" s="3">
        <v>0</v>
      </c>
      <c r="G4643" s="3">
        <v>60</v>
      </c>
      <c r="H4643" s="3">
        <v>42</v>
      </c>
      <c r="I4643" s="20"/>
      <c r="J4643" s="20"/>
      <c r="K4643" s="42"/>
      <c r="L4643" s="42"/>
      <c r="M4643" s="3"/>
      <c r="N4643" s="3"/>
    </row>
    <row r="4644" spans="2:14" ht="32.1" customHeight="1" x14ac:dyDescent="0.25">
      <c r="B4644" s="44" t="str">
        <f>_xlfn.CONCAT( VLOOKUP(tbGemLevels[[#This Row],[Name]],tbGems[],MATCH("Prefix",tbGems[#Headers],0),FALSE),".",tbGemLevels[[#This Row],[Level]]," ",tbGemLevels[[#This Row],[Name]])</f>
        <v>6.13.280.16 Nightblade Support</v>
      </c>
      <c r="C4644" s="2" t="s">
        <v>261</v>
      </c>
      <c r="D4644" s="3">
        <v>16</v>
      </c>
      <c r="E4644" s="3">
        <v>62</v>
      </c>
      <c r="F4644" s="3">
        <v>0</v>
      </c>
      <c r="G4644" s="3">
        <v>62</v>
      </c>
      <c r="H4644" s="3">
        <v>43</v>
      </c>
      <c r="I4644" s="20"/>
      <c r="J4644" s="20"/>
      <c r="K4644" s="42"/>
      <c r="L4644" s="42"/>
      <c r="M4644" s="3"/>
      <c r="N4644" s="3"/>
    </row>
    <row r="4645" spans="2:14" ht="32.1" customHeight="1" x14ac:dyDescent="0.25">
      <c r="B4645" s="44" t="str">
        <f>_xlfn.CONCAT( VLOOKUP(tbGemLevels[[#This Row],[Name]],tbGems[],MATCH("Prefix",tbGems[#Headers],0),FALSE),".",tbGemLevels[[#This Row],[Level]]," ",tbGemLevels[[#This Row],[Name]])</f>
        <v>6.13.280.17 Nightblade Support</v>
      </c>
      <c r="C4645" s="2" t="s">
        <v>261</v>
      </c>
      <c r="D4645" s="3">
        <v>17</v>
      </c>
      <c r="E4645" s="3">
        <v>64</v>
      </c>
      <c r="F4645" s="3">
        <v>0</v>
      </c>
      <c r="G4645" s="3">
        <v>64</v>
      </c>
      <c r="H4645" s="3">
        <v>44</v>
      </c>
      <c r="I4645" s="20"/>
      <c r="J4645" s="20"/>
      <c r="K4645" s="42"/>
      <c r="L4645" s="42"/>
      <c r="M4645" s="3"/>
      <c r="N4645" s="3"/>
    </row>
    <row r="4646" spans="2:14" ht="32.1" customHeight="1" x14ac:dyDescent="0.25">
      <c r="B4646" s="44" t="str">
        <f>_xlfn.CONCAT( VLOOKUP(tbGemLevels[[#This Row],[Name]],tbGems[],MATCH("Prefix",tbGems[#Headers],0),FALSE),".",tbGemLevels[[#This Row],[Level]]," ",tbGemLevels[[#This Row],[Name]])</f>
        <v>6.13.280.18 Nightblade Support</v>
      </c>
      <c r="C4646" s="2" t="s">
        <v>261</v>
      </c>
      <c r="D4646" s="3">
        <v>18</v>
      </c>
      <c r="E4646" s="3">
        <v>66</v>
      </c>
      <c r="F4646" s="3">
        <v>0</v>
      </c>
      <c r="G4646" s="3">
        <v>66</v>
      </c>
      <c r="H4646" s="3">
        <v>46</v>
      </c>
      <c r="I4646" s="20"/>
      <c r="J4646" s="20"/>
      <c r="K4646" s="42"/>
      <c r="L4646" s="42"/>
      <c r="M4646" s="3"/>
      <c r="N4646" s="3"/>
    </row>
    <row r="4647" spans="2:14" ht="32.1" customHeight="1" x14ac:dyDescent="0.25">
      <c r="B4647" s="44" t="str">
        <f>_xlfn.CONCAT( VLOOKUP(tbGemLevels[[#This Row],[Name]],tbGems[],MATCH("Prefix",tbGems[#Headers],0),FALSE),".",tbGemLevels[[#This Row],[Level]]," ",tbGemLevels[[#This Row],[Name]])</f>
        <v>6.13.280.19 Nightblade Support</v>
      </c>
      <c r="C4647" s="2" t="s">
        <v>261</v>
      </c>
      <c r="D4647" s="3">
        <v>19</v>
      </c>
      <c r="E4647" s="3">
        <v>68</v>
      </c>
      <c r="F4647" s="3">
        <v>0</v>
      </c>
      <c r="G4647" s="3">
        <v>68</v>
      </c>
      <c r="H4647" s="3">
        <v>47</v>
      </c>
      <c r="I4647" s="20"/>
      <c r="J4647" s="20"/>
      <c r="K4647" s="42"/>
      <c r="L4647" s="42"/>
      <c r="M4647" s="3"/>
      <c r="N4647" s="3"/>
    </row>
    <row r="4648" spans="2:14" ht="32.1" customHeight="1" x14ac:dyDescent="0.25">
      <c r="B4648" s="44" t="str">
        <f>_xlfn.CONCAT( VLOOKUP(tbGemLevels[[#This Row],[Name]],tbGems[],MATCH("Prefix",tbGems[#Headers],0),FALSE),".",tbGemLevels[[#This Row],[Level]]," ",tbGemLevels[[#This Row],[Name]])</f>
        <v>6.13.280.20 Nightblade Support</v>
      </c>
      <c r="C4648" s="2" t="s">
        <v>261</v>
      </c>
      <c r="D4648" s="3">
        <v>20</v>
      </c>
      <c r="E4648" s="3">
        <v>70</v>
      </c>
      <c r="F4648" s="3">
        <v>0</v>
      </c>
      <c r="G4648" s="3">
        <v>70</v>
      </c>
      <c r="H4648" s="3">
        <v>48</v>
      </c>
      <c r="I4648" s="20"/>
      <c r="J4648" s="20"/>
      <c r="K4648" s="42"/>
      <c r="L4648" s="42"/>
      <c r="M4648" s="3"/>
      <c r="N4648" s="3"/>
    </row>
    <row r="4649" spans="2:14" ht="32.1" customHeight="1" x14ac:dyDescent="0.25">
      <c r="B4649" s="44" t="str">
        <f>_xlfn.CONCAT( VLOOKUP(tbGemLevels[[#This Row],[Name]],tbGems[],MATCH("Prefix",tbGems[#Headers],0),FALSE),".",tbGemLevels[[#This Row],[Level]]," ",tbGemLevels[[#This Row],[Name]])</f>
        <v>6.13.280.21 Nightblade Support</v>
      </c>
      <c r="C4649" s="2" t="s">
        <v>261</v>
      </c>
      <c r="D4649" s="3">
        <v>21</v>
      </c>
      <c r="E4649" s="3">
        <v>72</v>
      </c>
      <c r="F4649" s="3">
        <v>0</v>
      </c>
      <c r="G4649" s="3">
        <v>72</v>
      </c>
      <c r="H4649" s="3">
        <v>50</v>
      </c>
      <c r="I4649" s="20"/>
      <c r="J4649" s="20"/>
      <c r="K4649" s="3"/>
      <c r="L4649" s="3"/>
      <c r="M4649" s="3"/>
      <c r="N4649" s="3"/>
    </row>
    <row r="4650" spans="2:14" ht="32.1" customHeight="1" x14ac:dyDescent="0.25">
      <c r="B4650" s="44" t="str">
        <f>_xlfn.CONCAT( VLOOKUP(tbGemLevels[[#This Row],[Name]],tbGems[],MATCH("Prefix",tbGems[#Headers],0),FALSE),".",tbGemLevels[[#This Row],[Level]]," ",tbGemLevels[[#This Row],[Name]])</f>
        <v>6.13.280.22 Nightblade Support</v>
      </c>
      <c r="C4650" s="2" t="s">
        <v>261</v>
      </c>
      <c r="D4650" s="3">
        <v>22</v>
      </c>
      <c r="E4650" s="3">
        <v>74</v>
      </c>
      <c r="F4650" s="3">
        <v>0</v>
      </c>
      <c r="G4650" s="3" t="s">
        <v>269</v>
      </c>
      <c r="H4650" s="3" t="s">
        <v>269</v>
      </c>
      <c r="I4650" s="20"/>
      <c r="J4650" s="20"/>
      <c r="K4650" s="3"/>
      <c r="L4650" s="3"/>
      <c r="M4650" s="3"/>
      <c r="N4650" s="3"/>
    </row>
    <row r="4651" spans="2:14" ht="32.1" customHeight="1" x14ac:dyDescent="0.25">
      <c r="B4651" s="44" t="str">
        <f>_xlfn.CONCAT( VLOOKUP(tbGemLevels[[#This Row],[Name]],tbGems[],MATCH("Prefix",tbGems[#Headers],0),FALSE),".",tbGemLevels[[#This Row],[Level]]," ",tbGemLevels[[#This Row],[Name]])</f>
        <v>6.13.280.23 Nightblade Support</v>
      </c>
      <c r="C4651" s="2" t="s">
        <v>261</v>
      </c>
      <c r="D4651" s="3">
        <v>23</v>
      </c>
      <c r="E4651" s="3">
        <v>76</v>
      </c>
      <c r="F4651" s="3">
        <v>0</v>
      </c>
      <c r="G4651" s="3" t="s">
        <v>269</v>
      </c>
      <c r="H4651" s="3" t="s">
        <v>269</v>
      </c>
      <c r="I4651" s="20"/>
      <c r="J4651" s="20"/>
      <c r="K4651" s="3"/>
      <c r="L4651" s="3"/>
      <c r="M4651" s="3"/>
      <c r="N4651" s="3"/>
    </row>
    <row r="4652" spans="2:14" ht="32.1" customHeight="1" x14ac:dyDescent="0.25">
      <c r="B4652" s="44" t="str">
        <f>_xlfn.CONCAT( VLOOKUP(tbGemLevels[[#This Row],[Name]],tbGems[],MATCH("Prefix",tbGems[#Headers],0),FALSE),".",tbGemLevels[[#This Row],[Level]]," ",tbGemLevels[[#This Row],[Name]])</f>
        <v>6.13.280.24 Nightblade Support</v>
      </c>
      <c r="C4652" s="2" t="s">
        <v>261</v>
      </c>
      <c r="D4652" s="3">
        <v>24</v>
      </c>
      <c r="E4652" s="3">
        <v>78</v>
      </c>
      <c r="F4652" s="3">
        <v>0</v>
      </c>
      <c r="G4652" s="3" t="s">
        <v>269</v>
      </c>
      <c r="H4652" s="3" t="s">
        <v>269</v>
      </c>
      <c r="I4652" s="20"/>
      <c r="J4652" s="20"/>
      <c r="K4652" s="3"/>
      <c r="L4652" s="3"/>
      <c r="M4652" s="3"/>
      <c r="N4652" s="3"/>
    </row>
    <row r="4653" spans="2:14" ht="32.1" customHeight="1" x14ac:dyDescent="0.25">
      <c r="B4653" s="44" t="str">
        <f>_xlfn.CONCAT( VLOOKUP(tbGemLevels[[#This Row],[Name]],tbGems[],MATCH("Prefix",tbGems[#Headers],0),FALSE),".",tbGemLevels[[#This Row],[Level]]," ",tbGemLevels[[#This Row],[Name]])</f>
        <v>6.13.280.25 Nightblade Support</v>
      </c>
      <c r="C4653" s="2" t="s">
        <v>261</v>
      </c>
      <c r="D4653" s="3">
        <v>25</v>
      </c>
      <c r="E4653" s="3">
        <v>80</v>
      </c>
      <c r="F4653" s="3">
        <v>0</v>
      </c>
      <c r="G4653" s="3" t="s">
        <v>269</v>
      </c>
      <c r="H4653" s="3" t="s">
        <v>269</v>
      </c>
      <c r="I4653" s="20"/>
      <c r="J4653" s="20"/>
      <c r="K4653" s="3"/>
      <c r="L4653" s="3"/>
      <c r="M4653" s="3"/>
      <c r="N4653" s="3"/>
    </row>
    <row r="4654" spans="2:14" ht="32.1" customHeight="1" x14ac:dyDescent="0.25">
      <c r="B4654" s="44" t="str">
        <f>_xlfn.CONCAT( VLOOKUP(tbGemLevels[[#This Row],[Name]],tbGems[],MATCH("Prefix",tbGems[#Headers],0),FALSE),".",tbGemLevels[[#This Row],[Level]]," ",tbGemLevels[[#This Row],[Name]])</f>
        <v>6.13.280.26 Nightblade Support</v>
      </c>
      <c r="C4654" s="2" t="s">
        <v>261</v>
      </c>
      <c r="D4654" s="3">
        <v>26</v>
      </c>
      <c r="E4654" s="3">
        <v>82</v>
      </c>
      <c r="F4654" s="3">
        <v>0</v>
      </c>
      <c r="G4654" s="3" t="s">
        <v>269</v>
      </c>
      <c r="H4654" s="3" t="s">
        <v>269</v>
      </c>
      <c r="I4654" s="20"/>
      <c r="J4654" s="20"/>
      <c r="K4654" s="3"/>
      <c r="L4654" s="3"/>
      <c r="M4654" s="3"/>
      <c r="N4654" s="3"/>
    </row>
    <row r="4655" spans="2:14" ht="32.1" customHeight="1" x14ac:dyDescent="0.25">
      <c r="B4655" s="44" t="str">
        <f>_xlfn.CONCAT( VLOOKUP(tbGemLevels[[#This Row],[Name]],tbGems[],MATCH("Prefix",tbGems[#Headers],0),FALSE),".",tbGemLevels[[#This Row],[Level]]," ",tbGemLevels[[#This Row],[Name]])</f>
        <v>6.13.280.27 Nightblade Support</v>
      </c>
      <c r="C4655" s="2" t="s">
        <v>261</v>
      </c>
      <c r="D4655" s="3">
        <v>27</v>
      </c>
      <c r="E4655" s="3">
        <v>84</v>
      </c>
      <c r="F4655" s="3">
        <v>0</v>
      </c>
      <c r="G4655" s="3" t="s">
        <v>269</v>
      </c>
      <c r="H4655" s="3" t="s">
        <v>269</v>
      </c>
      <c r="I4655" s="20"/>
      <c r="J4655" s="20"/>
      <c r="K4655" s="3"/>
      <c r="L4655" s="3"/>
      <c r="M4655" s="3"/>
      <c r="N4655" s="3"/>
    </row>
    <row r="4656" spans="2:14" ht="32.1" customHeight="1" x14ac:dyDescent="0.25">
      <c r="B4656" s="44" t="str">
        <f>_xlfn.CONCAT( VLOOKUP(tbGemLevels[[#This Row],[Name]],tbGems[],MATCH("Prefix",tbGems[#Headers],0),FALSE),".",tbGemLevels[[#This Row],[Level]]," ",tbGemLevels[[#This Row],[Name]])</f>
        <v>6.13.280.28 Nightblade Support</v>
      </c>
      <c r="C4656" s="2" t="s">
        <v>261</v>
      </c>
      <c r="D4656" s="3">
        <v>28</v>
      </c>
      <c r="E4656" s="3">
        <v>86</v>
      </c>
      <c r="F4656" s="3">
        <v>0</v>
      </c>
      <c r="G4656" s="3" t="s">
        <v>269</v>
      </c>
      <c r="H4656" s="3" t="s">
        <v>269</v>
      </c>
      <c r="I4656" s="20"/>
      <c r="J4656" s="20"/>
      <c r="K4656" s="3"/>
      <c r="L4656" s="3"/>
      <c r="M4656" s="3"/>
      <c r="N4656" s="3"/>
    </row>
    <row r="4657" spans="2:14" ht="32.1" customHeight="1" x14ac:dyDescent="0.25">
      <c r="B4657" s="44" t="str">
        <f>_xlfn.CONCAT( VLOOKUP(tbGemLevels[[#This Row],[Name]],tbGems[],MATCH("Prefix",tbGems[#Headers],0),FALSE),".",tbGemLevels[[#This Row],[Level]]," ",tbGemLevels[[#This Row],[Name]])</f>
        <v>6.13.280.29 Nightblade Support</v>
      </c>
      <c r="C4657" s="2" t="s">
        <v>261</v>
      </c>
      <c r="D4657" s="3">
        <v>29</v>
      </c>
      <c r="E4657" s="3">
        <v>88</v>
      </c>
      <c r="F4657" s="3">
        <v>0</v>
      </c>
      <c r="G4657" s="3" t="s">
        <v>269</v>
      </c>
      <c r="H4657" s="3" t="s">
        <v>269</v>
      </c>
      <c r="I4657" s="20"/>
      <c r="J4657" s="20"/>
      <c r="K4657" s="3"/>
      <c r="L4657" s="3"/>
      <c r="M4657" s="3"/>
      <c r="N4657" s="3"/>
    </row>
    <row r="4658" spans="2:14" ht="32.1" customHeight="1" x14ac:dyDescent="0.25">
      <c r="B4658" s="44" t="str">
        <f>_xlfn.CONCAT( VLOOKUP(tbGemLevels[[#This Row],[Name]],tbGems[],MATCH("Prefix",tbGems[#Headers],0),FALSE),".",tbGemLevels[[#This Row],[Level]]," ",tbGemLevels[[#This Row],[Name]])</f>
        <v>6.13.280.30 Nightblade Support</v>
      </c>
      <c r="C4658" s="2" t="s">
        <v>261</v>
      </c>
      <c r="D4658" s="3">
        <v>30</v>
      </c>
      <c r="E4658" s="3">
        <v>90</v>
      </c>
      <c r="F4658" s="3">
        <v>0</v>
      </c>
      <c r="G4658" s="3" t="s">
        <v>269</v>
      </c>
      <c r="H4658" s="3" t="s">
        <v>269</v>
      </c>
      <c r="I4658" s="20"/>
      <c r="J4658" s="20"/>
      <c r="K4658" s="3"/>
      <c r="L4658" s="3"/>
      <c r="M4658" s="3"/>
      <c r="N4658" s="3"/>
    </row>
    <row r="4659" spans="2:14" ht="32.1" customHeight="1" x14ac:dyDescent="0.25">
      <c r="B4659" s="44" t="str">
        <f>_xlfn.CONCAT( VLOOKUP(tbGemLevels[[#This Row],[Name]],tbGems[],MATCH("Prefix",tbGems[#Headers],0),FALSE),".",tbGemLevels[[#This Row],[Level]]," ",tbGemLevels[[#This Row],[Name]])</f>
        <v>6.13.280.31 Nightblade Support</v>
      </c>
      <c r="C4659" s="2" t="s">
        <v>261</v>
      </c>
      <c r="D4659" s="3">
        <v>31</v>
      </c>
      <c r="E4659" s="3">
        <v>91</v>
      </c>
      <c r="F4659" s="3">
        <v>0</v>
      </c>
      <c r="G4659" s="3" t="s">
        <v>269</v>
      </c>
      <c r="H4659" s="3" t="s">
        <v>269</v>
      </c>
      <c r="I4659" s="20"/>
      <c r="J4659" s="20"/>
      <c r="K4659" s="3"/>
      <c r="L4659" s="3"/>
      <c r="M4659" s="3"/>
      <c r="N4659" s="3"/>
    </row>
    <row r="4660" spans="2:14" ht="32.1" customHeight="1" x14ac:dyDescent="0.25">
      <c r="B4660" s="44" t="str">
        <f>_xlfn.CONCAT( VLOOKUP(tbGemLevels[[#This Row],[Name]],tbGems[],MATCH("Prefix",tbGems[#Headers],0),FALSE),".",tbGemLevels[[#This Row],[Level]]," ",tbGemLevels[[#This Row],[Name]])</f>
        <v>6.13.280.32 Nightblade Support</v>
      </c>
      <c r="C4660" s="2" t="s">
        <v>261</v>
      </c>
      <c r="D4660" s="3">
        <v>32</v>
      </c>
      <c r="E4660" s="3">
        <v>92</v>
      </c>
      <c r="F4660" s="3">
        <v>0</v>
      </c>
      <c r="G4660" s="3" t="s">
        <v>269</v>
      </c>
      <c r="H4660" s="3" t="s">
        <v>269</v>
      </c>
      <c r="I4660" s="20"/>
      <c r="J4660" s="20"/>
      <c r="K4660" s="3"/>
      <c r="L4660" s="3"/>
      <c r="M4660" s="3"/>
      <c r="N4660" s="3"/>
    </row>
    <row r="4661" spans="2:14" ht="32.1" customHeight="1" x14ac:dyDescent="0.25">
      <c r="B4661" s="44" t="str">
        <f>_xlfn.CONCAT( VLOOKUP(tbGemLevels[[#This Row],[Name]],tbGems[],MATCH("Prefix",tbGems[#Headers],0),FALSE),".",tbGemLevels[[#This Row],[Level]]," ",tbGemLevels[[#This Row],[Name]])</f>
        <v>6.13.280.33 Nightblade Support</v>
      </c>
      <c r="C4661" s="2" t="s">
        <v>261</v>
      </c>
      <c r="D4661" s="3">
        <v>33</v>
      </c>
      <c r="E4661" s="3">
        <v>93</v>
      </c>
      <c r="F4661" s="3">
        <v>0</v>
      </c>
      <c r="G4661" s="3" t="s">
        <v>269</v>
      </c>
      <c r="H4661" s="3" t="s">
        <v>269</v>
      </c>
      <c r="I4661" s="20"/>
      <c r="J4661" s="20"/>
      <c r="K4661" s="3"/>
      <c r="L4661" s="3"/>
      <c r="M4661" s="3"/>
      <c r="N4661" s="3"/>
    </row>
    <row r="4662" spans="2:14" ht="32.1" customHeight="1" x14ac:dyDescent="0.25">
      <c r="B4662" s="44" t="str">
        <f>_xlfn.CONCAT( VLOOKUP(tbGemLevels[[#This Row],[Name]],tbGems[],MATCH("Prefix",tbGems[#Headers],0),FALSE),".",tbGemLevels[[#This Row],[Level]]," ",tbGemLevels[[#This Row],[Name]])</f>
        <v>6.13.280.34 Nightblade Support</v>
      </c>
      <c r="C4662" s="2" t="s">
        <v>261</v>
      </c>
      <c r="D4662" s="3">
        <v>34</v>
      </c>
      <c r="E4662" s="3">
        <v>94</v>
      </c>
      <c r="F4662" s="3">
        <v>0</v>
      </c>
      <c r="G4662" s="3" t="s">
        <v>269</v>
      </c>
      <c r="H4662" s="3" t="s">
        <v>269</v>
      </c>
      <c r="I4662" s="20"/>
      <c r="J4662" s="20"/>
      <c r="K4662" s="3"/>
      <c r="L4662" s="3"/>
      <c r="M4662" s="3"/>
      <c r="N4662" s="3"/>
    </row>
    <row r="4663" spans="2:14" ht="32.1" customHeight="1" x14ac:dyDescent="0.25">
      <c r="B4663" s="44" t="str">
        <f>_xlfn.CONCAT( VLOOKUP(tbGemLevels[[#This Row],[Name]],tbGems[],MATCH("Prefix",tbGems[#Headers],0),FALSE),".",tbGemLevels[[#This Row],[Level]]," ",tbGemLevels[[#This Row],[Name]])</f>
        <v>6.13.280.35 Nightblade Support</v>
      </c>
      <c r="C4663" s="2" t="s">
        <v>261</v>
      </c>
      <c r="D4663" s="3">
        <v>35</v>
      </c>
      <c r="E4663" s="3">
        <v>95</v>
      </c>
      <c r="F4663" s="3">
        <v>0</v>
      </c>
      <c r="G4663" s="3" t="s">
        <v>269</v>
      </c>
      <c r="H4663" s="3" t="s">
        <v>269</v>
      </c>
      <c r="I4663" s="20"/>
      <c r="J4663" s="20"/>
      <c r="K4663" s="3"/>
      <c r="L4663" s="3"/>
      <c r="M4663" s="3"/>
      <c r="N4663" s="3"/>
    </row>
    <row r="4664" spans="2:14" ht="32.1" customHeight="1" x14ac:dyDescent="0.25">
      <c r="B4664" s="44" t="str">
        <f>_xlfn.CONCAT( VLOOKUP(tbGemLevels[[#This Row],[Name]],tbGems[],MATCH("Prefix",tbGems[#Headers],0),FALSE),".",tbGemLevels[[#This Row],[Level]]," ",tbGemLevels[[#This Row],[Name]])</f>
        <v>6.13.280.36 Nightblade Support</v>
      </c>
      <c r="C4664" s="2" t="s">
        <v>261</v>
      </c>
      <c r="D4664" s="3">
        <v>36</v>
      </c>
      <c r="E4664" s="3">
        <v>96</v>
      </c>
      <c r="F4664" s="3">
        <v>0</v>
      </c>
      <c r="G4664" s="3" t="s">
        <v>269</v>
      </c>
      <c r="H4664" s="3" t="s">
        <v>269</v>
      </c>
      <c r="I4664" s="20"/>
      <c r="J4664" s="20"/>
      <c r="K4664" s="3"/>
      <c r="L4664" s="3"/>
      <c r="M4664" s="3"/>
      <c r="N4664" s="3"/>
    </row>
    <row r="4665" spans="2:14" ht="32.1" customHeight="1" x14ac:dyDescent="0.25">
      <c r="B4665" s="44" t="str">
        <f>_xlfn.CONCAT( VLOOKUP(tbGemLevels[[#This Row],[Name]],tbGems[],MATCH("Prefix",tbGems[#Headers],0),FALSE),".",tbGemLevels[[#This Row],[Level]]," ",tbGemLevels[[#This Row],[Name]])</f>
        <v>6.13.280.37 Nightblade Support</v>
      </c>
      <c r="C4665" s="2" t="s">
        <v>261</v>
      </c>
      <c r="D4665" s="3">
        <v>37</v>
      </c>
      <c r="E4665" s="3">
        <v>97</v>
      </c>
      <c r="F4665" s="3">
        <v>0</v>
      </c>
      <c r="G4665" s="3" t="s">
        <v>269</v>
      </c>
      <c r="H4665" s="3" t="s">
        <v>269</v>
      </c>
      <c r="I4665" s="20"/>
      <c r="J4665" s="20"/>
      <c r="K4665" s="3"/>
      <c r="L4665" s="3"/>
      <c r="M4665" s="3"/>
      <c r="N4665" s="3"/>
    </row>
    <row r="4666" spans="2:14" ht="32.1" customHeight="1" x14ac:dyDescent="0.25">
      <c r="B4666" s="44" t="str">
        <f>_xlfn.CONCAT( VLOOKUP(tbGemLevels[[#This Row],[Name]],tbGems[],MATCH("Prefix",tbGems[#Headers],0),FALSE),".",tbGemLevels[[#This Row],[Level]]," ",tbGemLevels[[#This Row],[Name]])</f>
        <v>6.13.280.38 Nightblade Support</v>
      </c>
      <c r="C4666" s="2" t="s">
        <v>261</v>
      </c>
      <c r="D4666" s="3">
        <v>38</v>
      </c>
      <c r="E4666" s="3">
        <v>98</v>
      </c>
      <c r="F4666" s="3">
        <v>0</v>
      </c>
      <c r="G4666" s="3" t="s">
        <v>269</v>
      </c>
      <c r="H4666" s="3" t="s">
        <v>269</v>
      </c>
      <c r="I4666" s="20"/>
      <c r="J4666" s="20"/>
      <c r="K4666" s="3"/>
      <c r="L4666" s="3"/>
      <c r="M4666" s="3"/>
      <c r="N4666" s="3"/>
    </row>
    <row r="4667" spans="2:14" ht="32.1" customHeight="1" x14ac:dyDescent="0.25">
      <c r="B4667" s="44" t="str">
        <f>_xlfn.CONCAT( VLOOKUP(tbGemLevels[[#This Row],[Name]],tbGems[],MATCH("Prefix",tbGems[#Headers],0),FALSE),".",tbGemLevels[[#This Row],[Level]]," ",tbGemLevels[[#This Row],[Name]])</f>
        <v>6.13.280.39 Nightblade Support</v>
      </c>
      <c r="C4667" s="2" t="s">
        <v>261</v>
      </c>
      <c r="D4667" s="3">
        <v>39</v>
      </c>
      <c r="E4667" s="3">
        <v>99</v>
      </c>
      <c r="F4667" s="3">
        <v>0</v>
      </c>
      <c r="G4667" s="3" t="s">
        <v>269</v>
      </c>
      <c r="H4667" s="3" t="s">
        <v>269</v>
      </c>
      <c r="I4667" s="20"/>
      <c r="J4667" s="20"/>
      <c r="K4667" s="3"/>
      <c r="L4667" s="3"/>
      <c r="M4667" s="3"/>
      <c r="N4667" s="3"/>
    </row>
    <row r="4668" spans="2:14" ht="32.1" customHeight="1" x14ac:dyDescent="0.25">
      <c r="B4668" s="44" t="str">
        <f>_xlfn.CONCAT( VLOOKUP(tbGemLevels[[#This Row],[Name]],tbGems[],MATCH("Prefix",tbGems[#Headers],0),FALSE),".",tbGemLevels[[#This Row],[Level]]," ",tbGemLevels[[#This Row],[Name]])</f>
        <v>6.13.280.40 Nightblade Support</v>
      </c>
      <c r="C4668" s="2" t="s">
        <v>261</v>
      </c>
      <c r="D4668" s="3">
        <v>40</v>
      </c>
      <c r="E4668" s="3">
        <v>100</v>
      </c>
      <c r="F4668" s="3">
        <v>0</v>
      </c>
      <c r="G4668" s="3" t="s">
        <v>269</v>
      </c>
      <c r="H4668" s="3" t="s">
        <v>269</v>
      </c>
      <c r="I4668" s="20"/>
      <c r="J4668" s="20"/>
      <c r="K4668" s="3"/>
      <c r="L4668" s="3"/>
      <c r="M4668" s="3"/>
      <c r="N4668" s="3"/>
    </row>
    <row r="4669" spans="2:14" ht="32.1" customHeight="1" x14ac:dyDescent="0.25">
      <c r="B4669" s="44" t="str">
        <f>_xlfn.CONCAT( VLOOKUP(tbGemLevels[[#This Row],[Name]],tbGems[],MATCH("Prefix",tbGems[#Headers],0),FALSE),".",tbGemLevels[[#This Row],[Level]]," ",tbGemLevels[[#This Row],[Name]])</f>
        <v>6.13.162.1 Ethereal Knives</v>
      </c>
      <c r="C4669" s="2" t="s">
        <v>770</v>
      </c>
      <c r="D4669" s="3">
        <v>1</v>
      </c>
      <c r="E4669" s="3">
        <v>1</v>
      </c>
      <c r="F4669" s="3">
        <v>0</v>
      </c>
      <c r="G4669" s="3">
        <v>0</v>
      </c>
      <c r="H4669" s="3">
        <v>0</v>
      </c>
      <c r="J4669" s="4"/>
      <c r="K4669" s="3"/>
      <c r="L4669" s="3"/>
      <c r="M4669" s="3"/>
      <c r="N4669" s="3"/>
    </row>
    <row r="4670" spans="2:14" ht="32.1" customHeight="1" x14ac:dyDescent="0.25">
      <c r="B4670" s="44" t="str">
        <f>_xlfn.CONCAT( VLOOKUP(tbGemLevels[[#This Row],[Name]],tbGems[],MATCH("Prefix",tbGems[#Headers],0),FALSE),".",tbGemLevels[[#This Row],[Level]]," ",tbGemLevels[[#This Row],[Name]])</f>
        <v>6.13.162.2 Ethereal Knives</v>
      </c>
      <c r="C4670" s="2" t="s">
        <v>770</v>
      </c>
      <c r="D4670" s="3">
        <v>2</v>
      </c>
      <c r="E4670" s="3">
        <v>2</v>
      </c>
      <c r="F4670" s="3">
        <v>0</v>
      </c>
      <c r="G4670" s="3">
        <v>0</v>
      </c>
      <c r="H4670" s="3">
        <v>0</v>
      </c>
      <c r="J4670" s="20"/>
      <c r="K4670" s="3"/>
      <c r="L4670" s="3"/>
      <c r="M4670" s="3"/>
      <c r="N4670" s="3"/>
    </row>
    <row r="4671" spans="2:14" ht="32.1" customHeight="1" x14ac:dyDescent="0.25">
      <c r="B4671" s="44" t="str">
        <f>_xlfn.CONCAT( VLOOKUP(tbGemLevels[[#This Row],[Name]],tbGems[],MATCH("Prefix",tbGems[#Headers],0),FALSE),".",tbGemLevels[[#This Row],[Level]]," ",tbGemLevels[[#This Row],[Name]])</f>
        <v>6.13.162.3 Ethereal Knives</v>
      </c>
      <c r="C4671" s="2" t="s">
        <v>770</v>
      </c>
      <c r="D4671" s="3">
        <v>3</v>
      </c>
      <c r="E4671" s="3">
        <v>4</v>
      </c>
      <c r="F4671" s="3">
        <v>0</v>
      </c>
      <c r="G4671" s="3">
        <v>0</v>
      </c>
      <c r="H4671" s="3">
        <v>0</v>
      </c>
      <c r="J4671" s="20"/>
      <c r="K4671" s="3"/>
      <c r="L4671" s="3"/>
      <c r="M4671" s="3"/>
      <c r="N4671" s="3"/>
    </row>
    <row r="4672" spans="2:14" ht="32.1" customHeight="1" x14ac:dyDescent="0.25">
      <c r="B4672" s="44" t="str">
        <f>_xlfn.CONCAT( VLOOKUP(tbGemLevels[[#This Row],[Name]],tbGems[],MATCH("Prefix",tbGems[#Headers],0),FALSE),".",tbGemLevels[[#This Row],[Level]]," ",tbGemLevels[[#This Row],[Name]])</f>
        <v>6.13.162.4 Ethereal Knives</v>
      </c>
      <c r="C4672" s="2" t="s">
        <v>770</v>
      </c>
      <c r="D4672" s="3">
        <v>4</v>
      </c>
      <c r="E4672" s="3">
        <v>7</v>
      </c>
      <c r="F4672" s="3">
        <v>0</v>
      </c>
      <c r="G4672" s="3">
        <v>14</v>
      </c>
      <c r="H4672" s="3">
        <v>0</v>
      </c>
      <c r="J4672" s="20"/>
      <c r="K4672" s="42"/>
      <c r="L4672" s="42"/>
      <c r="M4672" s="3"/>
      <c r="N4672" s="3"/>
    </row>
    <row r="4673" spans="2:14" ht="32.1" customHeight="1" x14ac:dyDescent="0.25">
      <c r="B4673" s="44" t="str">
        <f>_xlfn.CONCAT( VLOOKUP(tbGemLevels[[#This Row],[Name]],tbGems[],MATCH("Prefix",tbGems[#Headers],0),FALSE),".",tbGemLevels[[#This Row],[Level]]," ",tbGemLevels[[#This Row],[Name]])</f>
        <v>6.13.162.5 Ethereal Knives</v>
      </c>
      <c r="C4673" s="2" t="s">
        <v>770</v>
      </c>
      <c r="D4673" s="3">
        <v>5</v>
      </c>
      <c r="E4673" s="3">
        <v>11</v>
      </c>
      <c r="F4673" s="3">
        <v>0</v>
      </c>
      <c r="G4673" s="3">
        <v>19</v>
      </c>
      <c r="H4673" s="3">
        <v>0</v>
      </c>
      <c r="J4673" s="20"/>
      <c r="K4673" s="42"/>
      <c r="L4673" s="42"/>
      <c r="M4673" s="3"/>
      <c r="N4673" s="3"/>
    </row>
    <row r="4674" spans="2:14" ht="32.1" customHeight="1" x14ac:dyDescent="0.25">
      <c r="B4674" s="44" t="str">
        <f>_xlfn.CONCAT( VLOOKUP(tbGemLevels[[#This Row],[Name]],tbGems[],MATCH("Prefix",tbGems[#Headers],0),FALSE),".",tbGemLevels[[#This Row],[Level]]," ",tbGemLevels[[#This Row],[Name]])</f>
        <v>6.13.162.6 Ethereal Knives</v>
      </c>
      <c r="C4674" s="2" t="s">
        <v>770</v>
      </c>
      <c r="D4674" s="3">
        <v>6</v>
      </c>
      <c r="E4674" s="3">
        <v>16</v>
      </c>
      <c r="F4674" s="3">
        <v>0</v>
      </c>
      <c r="G4674" s="3">
        <v>26</v>
      </c>
      <c r="H4674" s="3">
        <v>18</v>
      </c>
      <c r="J4674" s="20"/>
      <c r="K4674" s="42"/>
      <c r="L4674" s="42"/>
      <c r="M4674" s="3"/>
      <c r="N4674" s="3"/>
    </row>
    <row r="4675" spans="2:14" ht="32.1" customHeight="1" x14ac:dyDescent="0.25">
      <c r="B4675" s="44" t="str">
        <f>_xlfn.CONCAT( VLOOKUP(tbGemLevels[[#This Row],[Name]],tbGems[],MATCH("Prefix",tbGems[#Headers],0),FALSE),".",tbGemLevels[[#This Row],[Level]]," ",tbGemLevels[[#This Row],[Name]])</f>
        <v>6.13.162.7 Ethereal Knives</v>
      </c>
      <c r="C4675" s="2" t="s">
        <v>770</v>
      </c>
      <c r="D4675" s="3">
        <v>7</v>
      </c>
      <c r="E4675" s="3">
        <v>20</v>
      </c>
      <c r="F4675" s="3">
        <v>0</v>
      </c>
      <c r="G4675" s="3">
        <v>31</v>
      </c>
      <c r="H4675" s="3">
        <v>22</v>
      </c>
      <c r="J4675" s="20"/>
      <c r="K4675" s="42"/>
      <c r="L4675" s="42"/>
      <c r="M4675" s="3"/>
      <c r="N4675" s="3"/>
    </row>
    <row r="4676" spans="2:14" ht="32.1" customHeight="1" x14ac:dyDescent="0.25">
      <c r="B4676" s="44" t="str">
        <f>_xlfn.CONCAT( VLOOKUP(tbGemLevels[[#This Row],[Name]],tbGems[],MATCH("Prefix",tbGems[#Headers],0),FALSE),".",tbGemLevels[[#This Row],[Level]]," ",tbGemLevels[[#This Row],[Name]])</f>
        <v>6.13.162.8 Ethereal Knives</v>
      </c>
      <c r="C4676" s="2" t="s">
        <v>770</v>
      </c>
      <c r="D4676" s="3">
        <v>8</v>
      </c>
      <c r="E4676" s="3">
        <v>24</v>
      </c>
      <c r="F4676" s="3">
        <v>0</v>
      </c>
      <c r="G4676" s="3">
        <v>37</v>
      </c>
      <c r="H4676" s="3">
        <v>25</v>
      </c>
      <c r="J4676" s="20"/>
      <c r="K4676" s="42"/>
      <c r="L4676" s="42"/>
      <c r="M4676" s="3"/>
      <c r="N4676" s="3"/>
    </row>
    <row r="4677" spans="2:14" ht="32.1" customHeight="1" x14ac:dyDescent="0.25">
      <c r="B4677" s="44" t="str">
        <f>_xlfn.CONCAT( VLOOKUP(tbGemLevels[[#This Row],[Name]],tbGems[],MATCH("Prefix",tbGems[#Headers],0),FALSE),".",tbGemLevels[[#This Row],[Level]]," ",tbGemLevels[[#This Row],[Name]])</f>
        <v>6.13.162.9 Ethereal Knives</v>
      </c>
      <c r="C4677" s="2" t="s">
        <v>770</v>
      </c>
      <c r="D4677" s="3">
        <v>9</v>
      </c>
      <c r="E4677" s="3">
        <v>28</v>
      </c>
      <c r="F4677" s="3">
        <v>0</v>
      </c>
      <c r="G4677" s="3">
        <v>42</v>
      </c>
      <c r="H4677" s="3">
        <v>29</v>
      </c>
      <c r="J4677" s="20"/>
      <c r="K4677" s="42"/>
      <c r="L4677" s="42"/>
      <c r="M4677" s="3"/>
      <c r="N4677" s="3"/>
    </row>
    <row r="4678" spans="2:14" ht="32.1" customHeight="1" x14ac:dyDescent="0.25">
      <c r="B4678" s="44" t="str">
        <f>_xlfn.CONCAT( VLOOKUP(tbGemLevels[[#This Row],[Name]],tbGems[],MATCH("Prefix",tbGems[#Headers],0),FALSE),".",tbGemLevels[[#This Row],[Level]]," ",tbGemLevels[[#This Row],[Name]])</f>
        <v>6.13.162.10 Ethereal Knives</v>
      </c>
      <c r="C4678" s="2" t="s">
        <v>770</v>
      </c>
      <c r="D4678" s="3">
        <v>10</v>
      </c>
      <c r="E4678" s="3">
        <v>32</v>
      </c>
      <c r="F4678" s="3">
        <v>0</v>
      </c>
      <c r="G4678" s="3">
        <v>47</v>
      </c>
      <c r="H4678" s="3">
        <v>33</v>
      </c>
      <c r="J4678" s="20"/>
      <c r="K4678" s="42"/>
      <c r="L4678" s="42"/>
      <c r="M4678" s="3"/>
      <c r="N4678" s="3"/>
    </row>
    <row r="4679" spans="2:14" ht="32.1" customHeight="1" x14ac:dyDescent="0.25">
      <c r="B4679" s="44" t="str">
        <f>_xlfn.CONCAT( VLOOKUP(tbGemLevels[[#This Row],[Name]],tbGems[],MATCH("Prefix",tbGems[#Headers],0),FALSE),".",tbGemLevels[[#This Row],[Level]]," ",tbGemLevels[[#This Row],[Name]])</f>
        <v>6.13.162.11 Ethereal Knives</v>
      </c>
      <c r="C4679" s="2" t="s">
        <v>770</v>
      </c>
      <c r="D4679" s="3">
        <v>11</v>
      </c>
      <c r="E4679" s="3">
        <v>36</v>
      </c>
      <c r="F4679" s="3">
        <v>0</v>
      </c>
      <c r="G4679" s="3">
        <v>52</v>
      </c>
      <c r="H4679" s="3">
        <v>36</v>
      </c>
      <c r="J4679" s="20"/>
      <c r="K4679" s="42"/>
      <c r="L4679" s="42"/>
      <c r="M4679" s="3"/>
      <c r="N4679" s="3"/>
    </row>
    <row r="4680" spans="2:14" ht="32.1" customHeight="1" x14ac:dyDescent="0.25">
      <c r="B4680" s="44" t="str">
        <f>_xlfn.CONCAT( VLOOKUP(tbGemLevels[[#This Row],[Name]],tbGems[],MATCH("Prefix",tbGems[#Headers],0),FALSE),".",tbGemLevels[[#This Row],[Level]]," ",tbGemLevels[[#This Row],[Name]])</f>
        <v>6.13.162.12 Ethereal Knives</v>
      </c>
      <c r="C4680" s="2" t="s">
        <v>770</v>
      </c>
      <c r="D4680" s="3">
        <v>12</v>
      </c>
      <c r="E4680" s="3">
        <v>40</v>
      </c>
      <c r="F4680" s="3">
        <v>0</v>
      </c>
      <c r="G4680" s="3">
        <v>58</v>
      </c>
      <c r="H4680" s="3">
        <v>40</v>
      </c>
      <c r="J4680" s="20"/>
      <c r="K4680" s="42"/>
      <c r="L4680" s="42"/>
      <c r="M4680" s="3"/>
      <c r="N4680" s="3"/>
    </row>
    <row r="4681" spans="2:14" ht="32.1" customHeight="1" x14ac:dyDescent="0.25">
      <c r="B4681" s="44" t="str">
        <f>_xlfn.CONCAT( VLOOKUP(tbGemLevels[[#This Row],[Name]],tbGems[],MATCH("Prefix",tbGems[#Headers],0),FALSE),".",tbGemLevels[[#This Row],[Level]]," ",tbGemLevels[[#This Row],[Name]])</f>
        <v>6.13.162.13 Ethereal Knives</v>
      </c>
      <c r="C4681" s="2" t="s">
        <v>770</v>
      </c>
      <c r="D4681" s="3">
        <v>13</v>
      </c>
      <c r="E4681" s="3">
        <v>44</v>
      </c>
      <c r="F4681" s="3">
        <v>0</v>
      </c>
      <c r="G4681" s="3">
        <v>63</v>
      </c>
      <c r="H4681" s="3">
        <v>44</v>
      </c>
      <c r="J4681" s="20"/>
      <c r="K4681" s="42"/>
      <c r="L4681" s="42"/>
      <c r="M4681" s="3"/>
      <c r="N4681" s="3"/>
    </row>
    <row r="4682" spans="2:14" ht="32.1" customHeight="1" x14ac:dyDescent="0.25">
      <c r="B4682" s="44" t="str">
        <f>_xlfn.CONCAT( VLOOKUP(tbGemLevels[[#This Row],[Name]],tbGems[],MATCH("Prefix",tbGems[#Headers],0),FALSE),".",tbGemLevels[[#This Row],[Level]]," ",tbGemLevels[[#This Row],[Name]])</f>
        <v>6.13.162.14 Ethereal Knives</v>
      </c>
      <c r="C4682" s="2" t="s">
        <v>770</v>
      </c>
      <c r="D4682" s="3">
        <v>14</v>
      </c>
      <c r="E4682" s="3">
        <v>48</v>
      </c>
      <c r="F4682" s="3">
        <v>0</v>
      </c>
      <c r="G4682" s="3">
        <v>68</v>
      </c>
      <c r="H4682" s="3">
        <v>48</v>
      </c>
      <c r="J4682" s="20"/>
      <c r="K4682" s="42"/>
      <c r="L4682" s="42"/>
      <c r="M4682" s="3"/>
      <c r="N4682" s="3"/>
    </row>
    <row r="4683" spans="2:14" ht="32.1" customHeight="1" x14ac:dyDescent="0.25">
      <c r="B4683" s="44" t="str">
        <f>_xlfn.CONCAT( VLOOKUP(tbGemLevels[[#This Row],[Name]],tbGems[],MATCH("Prefix",tbGems[#Headers],0),FALSE),".",tbGemLevels[[#This Row],[Level]]," ",tbGemLevels[[#This Row],[Name]])</f>
        <v>6.13.162.15 Ethereal Knives</v>
      </c>
      <c r="C4683" s="2" t="s">
        <v>770</v>
      </c>
      <c r="D4683" s="3">
        <v>15</v>
      </c>
      <c r="E4683" s="3">
        <v>52</v>
      </c>
      <c r="F4683" s="3">
        <v>0</v>
      </c>
      <c r="G4683" s="3">
        <v>74</v>
      </c>
      <c r="H4683" s="3">
        <v>51</v>
      </c>
      <c r="J4683" s="20"/>
      <c r="K4683" s="42"/>
      <c r="L4683" s="42"/>
      <c r="M4683" s="3"/>
      <c r="N4683" s="3"/>
    </row>
    <row r="4684" spans="2:14" ht="32.1" customHeight="1" x14ac:dyDescent="0.25">
      <c r="B4684" s="44" t="str">
        <f>_xlfn.CONCAT( VLOOKUP(tbGemLevels[[#This Row],[Name]],tbGems[],MATCH("Prefix",tbGems[#Headers],0),FALSE),".",tbGemLevels[[#This Row],[Level]]," ",tbGemLevels[[#This Row],[Name]])</f>
        <v>6.13.162.16 Ethereal Knives</v>
      </c>
      <c r="C4684" s="2" t="s">
        <v>770</v>
      </c>
      <c r="D4684" s="3">
        <v>16</v>
      </c>
      <c r="E4684" s="3">
        <v>56</v>
      </c>
      <c r="F4684" s="3">
        <v>0</v>
      </c>
      <c r="G4684" s="3">
        <v>79</v>
      </c>
      <c r="H4684" s="3">
        <v>55</v>
      </c>
      <c r="J4684" s="20"/>
      <c r="K4684" s="42"/>
      <c r="L4684" s="42"/>
      <c r="M4684" s="3"/>
      <c r="N4684" s="3"/>
    </row>
    <row r="4685" spans="2:14" ht="32.1" customHeight="1" x14ac:dyDescent="0.25">
      <c r="B4685" s="44" t="str">
        <f>_xlfn.CONCAT( VLOOKUP(tbGemLevels[[#This Row],[Name]],tbGems[],MATCH("Prefix",tbGems[#Headers],0),FALSE),".",tbGemLevels[[#This Row],[Level]]," ",tbGemLevels[[#This Row],[Name]])</f>
        <v>6.13.162.17 Ethereal Knives</v>
      </c>
      <c r="C4685" s="2" t="s">
        <v>770</v>
      </c>
      <c r="D4685" s="3">
        <v>17</v>
      </c>
      <c r="E4685" s="3">
        <v>60</v>
      </c>
      <c r="F4685" s="3">
        <v>0</v>
      </c>
      <c r="G4685" s="3">
        <v>84</v>
      </c>
      <c r="H4685" s="3">
        <v>59</v>
      </c>
      <c r="J4685" s="20"/>
      <c r="K4685" s="42"/>
      <c r="L4685" s="42"/>
      <c r="M4685" s="3"/>
      <c r="N4685" s="3"/>
    </row>
    <row r="4686" spans="2:14" ht="32.1" customHeight="1" x14ac:dyDescent="0.25">
      <c r="B4686" s="44" t="str">
        <f>_xlfn.CONCAT( VLOOKUP(tbGemLevels[[#This Row],[Name]],tbGems[],MATCH("Prefix",tbGems[#Headers],0),FALSE),".",tbGemLevels[[#This Row],[Level]]," ",tbGemLevels[[#This Row],[Name]])</f>
        <v>6.13.162.18 Ethereal Knives</v>
      </c>
      <c r="C4686" s="2" t="s">
        <v>770</v>
      </c>
      <c r="D4686" s="3">
        <v>18</v>
      </c>
      <c r="E4686" s="3">
        <v>64</v>
      </c>
      <c r="F4686" s="3">
        <v>0</v>
      </c>
      <c r="G4686" s="3">
        <v>90</v>
      </c>
      <c r="H4686" s="3">
        <v>62</v>
      </c>
      <c r="J4686" s="20"/>
      <c r="K4686" s="42"/>
      <c r="L4686" s="42"/>
      <c r="M4686" s="3"/>
      <c r="N4686" s="3"/>
    </row>
    <row r="4687" spans="2:14" ht="32.1" customHeight="1" x14ac:dyDescent="0.25">
      <c r="B4687" s="44" t="str">
        <f>_xlfn.CONCAT( VLOOKUP(tbGemLevels[[#This Row],[Name]],tbGems[],MATCH("Prefix",tbGems[#Headers],0),FALSE),".",tbGemLevels[[#This Row],[Level]]," ",tbGemLevels[[#This Row],[Name]])</f>
        <v>6.13.162.19 Ethereal Knives</v>
      </c>
      <c r="C4687" s="2" t="s">
        <v>770</v>
      </c>
      <c r="D4687" s="3">
        <v>19</v>
      </c>
      <c r="E4687" s="3">
        <v>67</v>
      </c>
      <c r="F4687" s="3">
        <v>0</v>
      </c>
      <c r="G4687" s="3">
        <v>94</v>
      </c>
      <c r="H4687" s="3">
        <v>65</v>
      </c>
      <c r="J4687" s="20"/>
      <c r="K4687" s="42"/>
      <c r="L4687" s="42"/>
      <c r="M4687" s="3"/>
      <c r="N4687" s="3"/>
    </row>
    <row r="4688" spans="2:14" ht="32.1" customHeight="1" x14ac:dyDescent="0.25">
      <c r="B4688" s="44" t="str">
        <f>_xlfn.CONCAT( VLOOKUP(tbGemLevels[[#This Row],[Name]],tbGems[],MATCH("Prefix",tbGems[#Headers],0),FALSE),".",tbGemLevels[[#This Row],[Level]]," ",tbGemLevels[[#This Row],[Name]])</f>
        <v>6.13.162.20 Ethereal Knives</v>
      </c>
      <c r="C4688" s="2" t="s">
        <v>770</v>
      </c>
      <c r="D4688" s="3">
        <v>20</v>
      </c>
      <c r="E4688" s="3">
        <v>70</v>
      </c>
      <c r="F4688" s="3">
        <v>0</v>
      </c>
      <c r="G4688" s="3">
        <v>98</v>
      </c>
      <c r="H4688" s="3">
        <v>68</v>
      </c>
      <c r="J4688" s="20"/>
      <c r="K4688" s="42"/>
      <c r="L4688" s="42"/>
      <c r="M4688" s="3"/>
      <c r="N4688" s="3"/>
    </row>
    <row r="4689" spans="2:14" ht="32.1" customHeight="1" x14ac:dyDescent="0.25">
      <c r="B4689" s="44" t="str">
        <f>_xlfn.CONCAT( VLOOKUP(tbGemLevels[[#This Row],[Name]],tbGems[],MATCH("Prefix",tbGems[#Headers],0),FALSE),".",tbGemLevels[[#This Row],[Level]]," ",tbGemLevels[[#This Row],[Name]])</f>
        <v>6.13.162.21 Ethereal Knives</v>
      </c>
      <c r="C4689" s="2" t="s">
        <v>770</v>
      </c>
      <c r="D4689" s="3">
        <v>21</v>
      </c>
      <c r="E4689" s="3">
        <v>72</v>
      </c>
      <c r="F4689" s="3">
        <v>0</v>
      </c>
      <c r="G4689" s="3">
        <v>100</v>
      </c>
      <c r="H4689" s="3">
        <v>70</v>
      </c>
      <c r="J4689" s="20"/>
      <c r="K4689" s="3"/>
      <c r="L4689" s="3"/>
      <c r="M4689" s="3"/>
      <c r="N4689" s="3"/>
    </row>
    <row r="4690" spans="2:14" ht="32.1" customHeight="1" x14ac:dyDescent="0.25">
      <c r="B4690" s="44" t="str">
        <f>_xlfn.CONCAT( VLOOKUP(tbGemLevels[[#This Row],[Name]],tbGems[],MATCH("Prefix",tbGems[#Headers],0),FALSE),".",tbGemLevels[[#This Row],[Level]]," ",tbGemLevels[[#This Row],[Name]])</f>
        <v>6.13.162.22 Ethereal Knives</v>
      </c>
      <c r="C4690" s="2" t="s">
        <v>770</v>
      </c>
      <c r="D4690" s="3">
        <v>22</v>
      </c>
      <c r="E4690" s="3">
        <v>74</v>
      </c>
      <c r="F4690" s="3">
        <v>0</v>
      </c>
      <c r="G4690" s="3" t="s">
        <v>269</v>
      </c>
      <c r="H4690" s="3" t="s">
        <v>269</v>
      </c>
      <c r="J4690" s="20"/>
      <c r="K4690" s="3"/>
      <c r="L4690" s="3"/>
      <c r="M4690" s="3"/>
      <c r="N4690" s="3"/>
    </row>
    <row r="4691" spans="2:14" ht="32.1" customHeight="1" x14ac:dyDescent="0.25">
      <c r="B4691" s="44" t="str">
        <f>_xlfn.CONCAT( VLOOKUP(tbGemLevels[[#This Row],[Name]],tbGems[],MATCH("Prefix",tbGems[#Headers],0),FALSE),".",tbGemLevels[[#This Row],[Level]]," ",tbGemLevels[[#This Row],[Name]])</f>
        <v>6.13.162.23 Ethereal Knives</v>
      </c>
      <c r="C4691" s="2" t="s">
        <v>770</v>
      </c>
      <c r="D4691" s="3">
        <v>23</v>
      </c>
      <c r="E4691" s="3">
        <v>76</v>
      </c>
      <c r="F4691" s="3">
        <v>0</v>
      </c>
      <c r="G4691" s="3" t="s">
        <v>269</v>
      </c>
      <c r="H4691" s="3" t="s">
        <v>269</v>
      </c>
      <c r="J4691" s="20"/>
      <c r="K4691" s="3"/>
      <c r="L4691" s="3"/>
      <c r="M4691" s="3"/>
      <c r="N4691" s="3"/>
    </row>
    <row r="4692" spans="2:14" ht="32.1" customHeight="1" x14ac:dyDescent="0.25">
      <c r="B4692" s="44" t="str">
        <f>_xlfn.CONCAT( VLOOKUP(tbGemLevels[[#This Row],[Name]],tbGems[],MATCH("Prefix",tbGems[#Headers],0),FALSE),".",tbGemLevels[[#This Row],[Level]]," ",tbGemLevels[[#This Row],[Name]])</f>
        <v>6.13.162.24 Ethereal Knives</v>
      </c>
      <c r="C4692" s="2" t="s">
        <v>770</v>
      </c>
      <c r="D4692" s="3">
        <v>24</v>
      </c>
      <c r="E4692" s="3">
        <v>78</v>
      </c>
      <c r="F4692" s="3">
        <v>0</v>
      </c>
      <c r="G4692" s="3" t="s">
        <v>269</v>
      </c>
      <c r="H4692" s="3" t="s">
        <v>269</v>
      </c>
      <c r="J4692" s="20"/>
      <c r="K4692" s="3"/>
      <c r="L4692" s="3"/>
      <c r="M4692" s="3"/>
      <c r="N4692" s="3"/>
    </row>
    <row r="4693" spans="2:14" ht="32.1" customHeight="1" x14ac:dyDescent="0.25">
      <c r="B4693" s="44" t="str">
        <f>_xlfn.CONCAT( VLOOKUP(tbGemLevels[[#This Row],[Name]],tbGems[],MATCH("Prefix",tbGems[#Headers],0),FALSE),".",tbGemLevels[[#This Row],[Level]]," ",tbGemLevels[[#This Row],[Name]])</f>
        <v>6.13.162.25 Ethereal Knives</v>
      </c>
      <c r="C4693" s="2" t="s">
        <v>770</v>
      </c>
      <c r="D4693" s="3">
        <v>25</v>
      </c>
      <c r="E4693" s="3">
        <v>80</v>
      </c>
      <c r="F4693" s="3">
        <v>0</v>
      </c>
      <c r="G4693" s="3" t="s">
        <v>269</v>
      </c>
      <c r="H4693" s="3" t="s">
        <v>269</v>
      </c>
      <c r="J4693" s="20"/>
      <c r="K4693" s="3"/>
      <c r="L4693" s="3"/>
      <c r="M4693" s="3"/>
      <c r="N4693" s="3"/>
    </row>
    <row r="4694" spans="2:14" ht="32.1" customHeight="1" x14ac:dyDescent="0.25">
      <c r="B4694" s="44" t="str">
        <f>_xlfn.CONCAT( VLOOKUP(tbGemLevels[[#This Row],[Name]],tbGems[],MATCH("Prefix",tbGems[#Headers],0),FALSE),".",tbGemLevels[[#This Row],[Level]]," ",tbGemLevels[[#This Row],[Name]])</f>
        <v>6.13.162.26 Ethereal Knives</v>
      </c>
      <c r="C4694" s="2" t="s">
        <v>770</v>
      </c>
      <c r="D4694" s="3">
        <v>26</v>
      </c>
      <c r="E4694" s="3">
        <v>82</v>
      </c>
      <c r="F4694" s="3">
        <v>0</v>
      </c>
      <c r="G4694" s="3" t="s">
        <v>269</v>
      </c>
      <c r="H4694" s="3" t="s">
        <v>269</v>
      </c>
      <c r="J4694" s="20"/>
      <c r="K4694" s="3"/>
      <c r="L4694" s="3"/>
      <c r="M4694" s="3"/>
      <c r="N4694" s="3"/>
    </row>
    <row r="4695" spans="2:14" ht="32.1" customHeight="1" x14ac:dyDescent="0.25">
      <c r="B4695" s="44" t="str">
        <f>_xlfn.CONCAT( VLOOKUP(tbGemLevels[[#This Row],[Name]],tbGems[],MATCH("Prefix",tbGems[#Headers],0),FALSE),".",tbGemLevels[[#This Row],[Level]]," ",tbGemLevels[[#This Row],[Name]])</f>
        <v>6.13.162.27 Ethereal Knives</v>
      </c>
      <c r="C4695" s="2" t="s">
        <v>770</v>
      </c>
      <c r="D4695" s="3">
        <v>27</v>
      </c>
      <c r="E4695" s="3">
        <v>84</v>
      </c>
      <c r="F4695" s="3">
        <v>0</v>
      </c>
      <c r="G4695" s="3" t="s">
        <v>269</v>
      </c>
      <c r="H4695" s="3" t="s">
        <v>269</v>
      </c>
      <c r="J4695" s="20"/>
      <c r="K4695" s="3"/>
      <c r="L4695" s="3"/>
      <c r="M4695" s="3"/>
      <c r="N4695" s="3"/>
    </row>
    <row r="4696" spans="2:14" ht="32.1" customHeight="1" x14ac:dyDescent="0.25">
      <c r="B4696" s="44" t="str">
        <f>_xlfn.CONCAT( VLOOKUP(tbGemLevels[[#This Row],[Name]],tbGems[],MATCH("Prefix",tbGems[#Headers],0),FALSE),".",tbGemLevels[[#This Row],[Level]]," ",tbGemLevels[[#This Row],[Name]])</f>
        <v>6.13.162.28 Ethereal Knives</v>
      </c>
      <c r="C4696" s="2" t="s">
        <v>770</v>
      </c>
      <c r="D4696" s="3">
        <v>28</v>
      </c>
      <c r="E4696" s="3">
        <v>86</v>
      </c>
      <c r="F4696" s="3">
        <v>0</v>
      </c>
      <c r="G4696" s="3" t="s">
        <v>269</v>
      </c>
      <c r="H4696" s="3" t="s">
        <v>269</v>
      </c>
      <c r="J4696" s="20"/>
      <c r="K4696" s="3"/>
      <c r="L4696" s="3"/>
      <c r="M4696" s="3"/>
      <c r="N4696" s="3"/>
    </row>
    <row r="4697" spans="2:14" ht="32.1" customHeight="1" x14ac:dyDescent="0.25">
      <c r="B4697" s="44" t="str">
        <f>_xlfn.CONCAT( VLOOKUP(tbGemLevels[[#This Row],[Name]],tbGems[],MATCH("Prefix",tbGems[#Headers],0),FALSE),".",tbGemLevels[[#This Row],[Level]]," ",tbGemLevels[[#This Row],[Name]])</f>
        <v>6.13.162.29 Ethereal Knives</v>
      </c>
      <c r="C4697" s="2" t="s">
        <v>770</v>
      </c>
      <c r="D4697" s="3">
        <v>29</v>
      </c>
      <c r="E4697" s="3">
        <v>88</v>
      </c>
      <c r="F4697" s="3">
        <v>0</v>
      </c>
      <c r="G4697" s="3" t="s">
        <v>269</v>
      </c>
      <c r="H4697" s="3" t="s">
        <v>269</v>
      </c>
      <c r="J4697" s="20"/>
      <c r="K4697" s="3"/>
      <c r="L4697" s="3"/>
      <c r="M4697" s="3"/>
      <c r="N4697" s="3"/>
    </row>
    <row r="4698" spans="2:14" ht="32.1" customHeight="1" x14ac:dyDescent="0.25">
      <c r="B4698" s="44" t="str">
        <f>_xlfn.CONCAT( VLOOKUP(tbGemLevels[[#This Row],[Name]],tbGems[],MATCH("Prefix",tbGems[#Headers],0),FALSE),".",tbGemLevels[[#This Row],[Level]]," ",tbGemLevels[[#This Row],[Name]])</f>
        <v>6.13.162.30 Ethereal Knives</v>
      </c>
      <c r="C4698" s="2" t="s">
        <v>770</v>
      </c>
      <c r="D4698" s="3">
        <v>30</v>
      </c>
      <c r="E4698" s="3">
        <v>90</v>
      </c>
      <c r="F4698" s="3">
        <v>0</v>
      </c>
      <c r="G4698" s="3" t="s">
        <v>269</v>
      </c>
      <c r="H4698" s="3" t="s">
        <v>269</v>
      </c>
      <c r="J4698" s="20"/>
      <c r="K4698" s="3"/>
      <c r="L4698" s="3"/>
      <c r="M4698" s="3"/>
      <c r="N4698" s="3"/>
    </row>
    <row r="4699" spans="2:14" ht="32.1" customHeight="1" x14ac:dyDescent="0.25">
      <c r="B4699" s="44" t="str">
        <f>_xlfn.CONCAT( VLOOKUP(tbGemLevels[[#This Row],[Name]],tbGems[],MATCH("Prefix",tbGems[#Headers],0),FALSE),".",tbGemLevels[[#This Row],[Level]]," ",tbGemLevels[[#This Row],[Name]])</f>
        <v>6.13.162.31 Ethereal Knives</v>
      </c>
      <c r="C4699" s="2" t="s">
        <v>770</v>
      </c>
      <c r="D4699" s="3">
        <v>31</v>
      </c>
      <c r="E4699" s="3">
        <v>91</v>
      </c>
      <c r="F4699" s="3">
        <v>0</v>
      </c>
      <c r="G4699" s="3" t="s">
        <v>269</v>
      </c>
      <c r="H4699" s="3" t="s">
        <v>269</v>
      </c>
      <c r="J4699" s="20"/>
      <c r="K4699" s="3"/>
      <c r="L4699" s="3"/>
      <c r="M4699" s="3"/>
      <c r="N4699" s="3"/>
    </row>
    <row r="4700" spans="2:14" ht="32.1" customHeight="1" x14ac:dyDescent="0.25">
      <c r="B4700" s="44" t="str">
        <f>_xlfn.CONCAT( VLOOKUP(tbGemLevels[[#This Row],[Name]],tbGems[],MATCH("Prefix",tbGems[#Headers],0),FALSE),".",tbGemLevels[[#This Row],[Level]]," ",tbGemLevels[[#This Row],[Name]])</f>
        <v>6.13.162.32 Ethereal Knives</v>
      </c>
      <c r="C4700" s="2" t="s">
        <v>770</v>
      </c>
      <c r="D4700" s="3">
        <v>32</v>
      </c>
      <c r="E4700" s="3">
        <v>92</v>
      </c>
      <c r="F4700" s="3">
        <v>0</v>
      </c>
      <c r="G4700" s="3" t="s">
        <v>269</v>
      </c>
      <c r="H4700" s="3" t="s">
        <v>269</v>
      </c>
      <c r="J4700" s="20"/>
      <c r="K4700" s="3"/>
      <c r="L4700" s="3"/>
      <c r="M4700" s="3"/>
      <c r="N4700" s="3"/>
    </row>
    <row r="4701" spans="2:14" ht="32.1" customHeight="1" x14ac:dyDescent="0.25">
      <c r="B4701" s="44" t="str">
        <f>_xlfn.CONCAT( VLOOKUP(tbGemLevels[[#This Row],[Name]],tbGems[],MATCH("Prefix",tbGems[#Headers],0),FALSE),".",tbGemLevels[[#This Row],[Level]]," ",tbGemLevels[[#This Row],[Name]])</f>
        <v>6.13.162.33 Ethereal Knives</v>
      </c>
      <c r="C4701" s="2" t="s">
        <v>770</v>
      </c>
      <c r="D4701" s="3">
        <v>33</v>
      </c>
      <c r="E4701" s="3">
        <v>93</v>
      </c>
      <c r="F4701" s="3">
        <v>0</v>
      </c>
      <c r="G4701" s="3" t="s">
        <v>269</v>
      </c>
      <c r="H4701" s="3" t="s">
        <v>269</v>
      </c>
      <c r="J4701" s="20"/>
      <c r="K4701" s="3"/>
      <c r="L4701" s="3"/>
      <c r="M4701" s="3"/>
      <c r="N4701" s="3"/>
    </row>
    <row r="4702" spans="2:14" ht="32.1" customHeight="1" x14ac:dyDescent="0.25">
      <c r="B4702" s="44" t="str">
        <f>_xlfn.CONCAT( VLOOKUP(tbGemLevels[[#This Row],[Name]],tbGems[],MATCH("Prefix",tbGems[#Headers],0),FALSE),".",tbGemLevels[[#This Row],[Level]]," ",tbGemLevels[[#This Row],[Name]])</f>
        <v>6.13.162.34 Ethereal Knives</v>
      </c>
      <c r="C4702" s="2" t="s">
        <v>770</v>
      </c>
      <c r="D4702" s="3">
        <v>34</v>
      </c>
      <c r="E4702" s="3">
        <v>94</v>
      </c>
      <c r="F4702" s="3">
        <v>0</v>
      </c>
      <c r="G4702" s="3" t="s">
        <v>269</v>
      </c>
      <c r="H4702" s="3" t="s">
        <v>269</v>
      </c>
      <c r="J4702" s="20"/>
      <c r="K4702" s="3"/>
      <c r="L4702" s="3"/>
      <c r="M4702" s="3"/>
      <c r="N4702" s="3"/>
    </row>
    <row r="4703" spans="2:14" ht="32.1" customHeight="1" x14ac:dyDescent="0.25">
      <c r="B4703" s="44" t="str">
        <f>_xlfn.CONCAT( VLOOKUP(tbGemLevels[[#This Row],[Name]],tbGems[],MATCH("Prefix",tbGems[#Headers],0),FALSE),".",tbGemLevels[[#This Row],[Level]]," ",tbGemLevels[[#This Row],[Name]])</f>
        <v>6.13.162.35 Ethereal Knives</v>
      </c>
      <c r="C4703" s="2" t="s">
        <v>770</v>
      </c>
      <c r="D4703" s="3">
        <v>35</v>
      </c>
      <c r="E4703" s="3">
        <v>95</v>
      </c>
      <c r="F4703" s="3">
        <v>0</v>
      </c>
      <c r="G4703" s="3" t="s">
        <v>269</v>
      </c>
      <c r="H4703" s="3" t="s">
        <v>269</v>
      </c>
      <c r="J4703" s="20"/>
      <c r="K4703" s="3"/>
      <c r="L4703" s="3"/>
      <c r="M4703" s="3"/>
      <c r="N4703" s="3"/>
    </row>
    <row r="4704" spans="2:14" ht="32.1" customHeight="1" x14ac:dyDescent="0.25">
      <c r="B4704" s="44" t="str">
        <f>_xlfn.CONCAT( VLOOKUP(tbGemLevels[[#This Row],[Name]],tbGems[],MATCH("Prefix",tbGems[#Headers],0),FALSE),".",tbGemLevels[[#This Row],[Level]]," ",tbGemLevels[[#This Row],[Name]])</f>
        <v>6.13.162.36 Ethereal Knives</v>
      </c>
      <c r="C4704" s="2" t="s">
        <v>770</v>
      </c>
      <c r="D4704" s="3">
        <v>36</v>
      </c>
      <c r="E4704" s="3">
        <v>96</v>
      </c>
      <c r="F4704" s="3">
        <v>0</v>
      </c>
      <c r="G4704" s="3" t="s">
        <v>269</v>
      </c>
      <c r="H4704" s="3" t="s">
        <v>269</v>
      </c>
      <c r="J4704" s="20"/>
      <c r="K4704" s="3"/>
      <c r="L4704" s="3"/>
      <c r="M4704" s="3"/>
      <c r="N4704" s="3"/>
    </row>
    <row r="4705" spans="2:14" ht="32.1" customHeight="1" x14ac:dyDescent="0.25">
      <c r="B4705" s="44" t="str">
        <f>_xlfn.CONCAT( VLOOKUP(tbGemLevels[[#This Row],[Name]],tbGems[],MATCH("Prefix",tbGems[#Headers],0),FALSE),".",tbGemLevels[[#This Row],[Level]]," ",tbGemLevels[[#This Row],[Name]])</f>
        <v>6.13.162.37 Ethereal Knives</v>
      </c>
      <c r="C4705" s="2" t="s">
        <v>770</v>
      </c>
      <c r="D4705" s="3">
        <v>37</v>
      </c>
      <c r="E4705" s="3">
        <v>97</v>
      </c>
      <c r="F4705" s="3">
        <v>0</v>
      </c>
      <c r="G4705" s="3" t="s">
        <v>269</v>
      </c>
      <c r="H4705" s="3" t="s">
        <v>269</v>
      </c>
      <c r="J4705" s="20"/>
      <c r="K4705" s="3"/>
      <c r="L4705" s="3"/>
      <c r="M4705" s="3"/>
      <c r="N4705" s="3"/>
    </row>
    <row r="4706" spans="2:14" ht="32.1" customHeight="1" x14ac:dyDescent="0.25">
      <c r="B4706" s="44" t="str">
        <f>_xlfn.CONCAT( VLOOKUP(tbGemLevels[[#This Row],[Name]],tbGems[],MATCH("Prefix",tbGems[#Headers],0),FALSE),".",tbGemLevels[[#This Row],[Level]]," ",tbGemLevels[[#This Row],[Name]])</f>
        <v>6.13.162.38 Ethereal Knives</v>
      </c>
      <c r="C4706" s="2" t="s">
        <v>770</v>
      </c>
      <c r="D4706" s="3">
        <v>38</v>
      </c>
      <c r="E4706" s="3">
        <v>98</v>
      </c>
      <c r="F4706" s="3">
        <v>0</v>
      </c>
      <c r="G4706" s="3" t="s">
        <v>269</v>
      </c>
      <c r="H4706" s="3" t="s">
        <v>269</v>
      </c>
      <c r="J4706" s="20"/>
      <c r="K4706" s="3"/>
      <c r="L4706" s="3"/>
      <c r="M4706" s="3"/>
      <c r="N4706" s="3"/>
    </row>
    <row r="4707" spans="2:14" ht="32.1" customHeight="1" x14ac:dyDescent="0.25">
      <c r="B4707" s="44" t="str">
        <f>_xlfn.CONCAT( VLOOKUP(tbGemLevels[[#This Row],[Name]],tbGems[],MATCH("Prefix",tbGems[#Headers],0),FALSE),".",tbGemLevels[[#This Row],[Level]]," ",tbGemLevels[[#This Row],[Name]])</f>
        <v>6.13.162.39 Ethereal Knives</v>
      </c>
      <c r="C4707" s="2" t="s">
        <v>770</v>
      </c>
      <c r="D4707" s="3">
        <v>39</v>
      </c>
      <c r="E4707" s="3">
        <v>99</v>
      </c>
      <c r="F4707" s="3">
        <v>0</v>
      </c>
      <c r="G4707" s="3" t="s">
        <v>269</v>
      </c>
      <c r="H4707" s="3" t="s">
        <v>269</v>
      </c>
      <c r="J4707" s="20"/>
      <c r="K4707" s="3"/>
      <c r="L4707" s="3"/>
      <c r="M4707" s="3"/>
      <c r="N4707" s="3"/>
    </row>
    <row r="4708" spans="2:14" ht="32.1" customHeight="1" x14ac:dyDescent="0.25">
      <c r="B4708" s="44" t="str">
        <f>_xlfn.CONCAT( VLOOKUP(tbGemLevels[[#This Row],[Name]],tbGems[],MATCH("Prefix",tbGems[#Headers],0),FALSE),".",tbGemLevels[[#This Row],[Level]]," ",tbGemLevels[[#This Row],[Name]])</f>
        <v>6.13.162.40 Ethereal Knives</v>
      </c>
      <c r="C4708" s="2" t="s">
        <v>770</v>
      </c>
      <c r="D4708" s="3">
        <v>40</v>
      </c>
      <c r="E4708" s="3">
        <v>100</v>
      </c>
      <c r="F4708" s="3">
        <v>0</v>
      </c>
      <c r="G4708" s="3" t="s">
        <v>269</v>
      </c>
      <c r="H4708" s="3" t="s">
        <v>269</v>
      </c>
      <c r="J4708" s="20"/>
      <c r="K4708" s="3"/>
      <c r="L4708" s="3"/>
      <c r="M4708" s="3"/>
      <c r="N4708" s="3"/>
    </row>
    <row r="4709" spans="2:14" ht="32.1" customHeight="1" x14ac:dyDescent="0.25">
      <c r="B4709" s="44" t="str">
        <f>_xlfn.CONCAT( VLOOKUP(tbGemLevels[[#This Row],[Name]],tbGems[],MATCH("Prefix",tbGems[#Headers],0),FALSE),".",tbGemLevels[[#This Row],[Level]]," ",tbGemLevels[[#This Row],[Name]])</f>
        <v>6.13.109.1 Cold Penetration Support</v>
      </c>
      <c r="C4709" s="2" t="s">
        <v>971</v>
      </c>
      <c r="D4709" s="3">
        <v>1</v>
      </c>
      <c r="E4709" s="3">
        <v>31</v>
      </c>
      <c r="F4709" s="3">
        <v>0</v>
      </c>
      <c r="G4709" s="3">
        <v>52</v>
      </c>
      <c r="H4709" s="3">
        <v>0</v>
      </c>
      <c r="J4709" s="4"/>
      <c r="K4709" s="3"/>
      <c r="L4709" s="3"/>
      <c r="M4709" s="3"/>
      <c r="N4709" s="3"/>
    </row>
    <row r="4710" spans="2:14" ht="32.1" customHeight="1" x14ac:dyDescent="0.25">
      <c r="B4710" s="44" t="str">
        <f>_xlfn.CONCAT( VLOOKUP(tbGemLevels[[#This Row],[Name]],tbGems[],MATCH("Prefix",tbGems[#Headers],0),FALSE),".",tbGemLevels[[#This Row],[Level]]," ",tbGemLevels[[#This Row],[Name]])</f>
        <v>6.13.109.2 Cold Penetration Support</v>
      </c>
      <c r="C4710" s="2" t="s">
        <v>971</v>
      </c>
      <c r="D4710" s="3">
        <v>2</v>
      </c>
      <c r="E4710" s="3">
        <v>34</v>
      </c>
      <c r="F4710" s="3">
        <v>0</v>
      </c>
      <c r="G4710" s="3">
        <v>57</v>
      </c>
      <c r="H4710" s="3">
        <v>0</v>
      </c>
      <c r="I4710" s="42"/>
      <c r="J4710" s="4"/>
      <c r="K4710" s="3"/>
      <c r="L4710" s="3"/>
      <c r="M4710" s="3"/>
      <c r="N4710" s="3"/>
    </row>
    <row r="4711" spans="2:14" ht="32.1" customHeight="1" x14ac:dyDescent="0.25">
      <c r="B4711" s="44" t="str">
        <f>_xlfn.CONCAT( VLOOKUP(tbGemLevels[[#This Row],[Name]],tbGems[],MATCH("Prefix",tbGems[#Headers],0),FALSE),".",tbGemLevels[[#This Row],[Level]]," ",tbGemLevels[[#This Row],[Name]])</f>
        <v>6.13.109.3 Cold Penetration Support</v>
      </c>
      <c r="C4711" s="2" t="s">
        <v>971</v>
      </c>
      <c r="D4711" s="3">
        <v>3</v>
      </c>
      <c r="E4711" s="3">
        <v>36</v>
      </c>
      <c r="F4711" s="3">
        <v>0</v>
      </c>
      <c r="G4711" s="3">
        <v>60</v>
      </c>
      <c r="H4711" s="3">
        <v>0</v>
      </c>
      <c r="I4711" s="42"/>
      <c r="J4711" s="4"/>
      <c r="K4711" s="3"/>
      <c r="L4711" s="3"/>
      <c r="M4711" s="3"/>
      <c r="N4711" s="3"/>
    </row>
    <row r="4712" spans="2:14" ht="32.1" customHeight="1" x14ac:dyDescent="0.25">
      <c r="B4712" s="44" t="str">
        <f>_xlfn.CONCAT( VLOOKUP(tbGemLevels[[#This Row],[Name]],tbGems[],MATCH("Prefix",tbGems[#Headers],0),FALSE),".",tbGemLevels[[#This Row],[Level]]," ",tbGemLevels[[#This Row],[Name]])</f>
        <v>6.13.109.4 Cold Penetration Support</v>
      </c>
      <c r="C4712" s="2" t="s">
        <v>971</v>
      </c>
      <c r="D4712" s="3">
        <v>4</v>
      </c>
      <c r="E4712" s="3">
        <v>38</v>
      </c>
      <c r="F4712" s="3">
        <v>0</v>
      </c>
      <c r="G4712" s="3">
        <v>63</v>
      </c>
      <c r="H4712" s="3">
        <v>0</v>
      </c>
      <c r="I4712" s="42"/>
      <c r="J4712" s="4"/>
      <c r="K4712" s="3"/>
      <c r="L4712" s="3"/>
      <c r="M4712" s="3"/>
      <c r="N4712" s="3"/>
    </row>
    <row r="4713" spans="2:14" ht="32.1" customHeight="1" x14ac:dyDescent="0.25">
      <c r="B4713" s="44" t="str">
        <f>_xlfn.CONCAT( VLOOKUP(tbGemLevels[[#This Row],[Name]],tbGems[],MATCH("Prefix",tbGems[#Headers],0),FALSE),".",tbGemLevels[[#This Row],[Level]]," ",tbGemLevels[[#This Row],[Name]])</f>
        <v>6.13.109.5 Cold Penetration Support</v>
      </c>
      <c r="C4713" s="2" t="s">
        <v>971</v>
      </c>
      <c r="D4713" s="3">
        <v>5</v>
      </c>
      <c r="E4713" s="3">
        <v>40</v>
      </c>
      <c r="F4713" s="3">
        <v>0</v>
      </c>
      <c r="G4713" s="3">
        <v>66</v>
      </c>
      <c r="H4713" s="3">
        <v>0</v>
      </c>
      <c r="I4713" s="42"/>
      <c r="J4713" s="4"/>
      <c r="K4713" s="3"/>
      <c r="L4713" s="3"/>
      <c r="M4713" s="3"/>
      <c r="N4713" s="3"/>
    </row>
    <row r="4714" spans="2:14" ht="32.1" customHeight="1" x14ac:dyDescent="0.25">
      <c r="B4714" s="44" t="str">
        <f>_xlfn.CONCAT( VLOOKUP(tbGemLevels[[#This Row],[Name]],tbGems[],MATCH("Prefix",tbGems[#Headers],0),FALSE),".",tbGemLevels[[#This Row],[Level]]," ",tbGemLevels[[#This Row],[Name]])</f>
        <v>6.13.109.6 Cold Penetration Support</v>
      </c>
      <c r="C4714" s="2" t="s">
        <v>971</v>
      </c>
      <c r="D4714" s="3">
        <v>6</v>
      </c>
      <c r="E4714" s="3">
        <v>42</v>
      </c>
      <c r="F4714" s="3">
        <v>0</v>
      </c>
      <c r="G4714" s="3">
        <v>69</v>
      </c>
      <c r="H4714" s="3">
        <v>0</v>
      </c>
      <c r="I4714" s="42"/>
      <c r="J4714" s="4"/>
      <c r="K4714" s="3"/>
      <c r="L4714" s="3"/>
      <c r="M4714" s="3"/>
      <c r="N4714" s="3"/>
    </row>
    <row r="4715" spans="2:14" ht="32.1" customHeight="1" x14ac:dyDescent="0.25">
      <c r="B4715" s="44" t="str">
        <f>_xlfn.CONCAT( VLOOKUP(tbGemLevels[[#This Row],[Name]],tbGems[],MATCH("Prefix",tbGems[#Headers],0),FALSE),".",tbGemLevels[[#This Row],[Level]]," ",tbGemLevels[[#This Row],[Name]])</f>
        <v>6.13.109.7 Cold Penetration Support</v>
      </c>
      <c r="C4715" s="2" t="s">
        <v>971</v>
      </c>
      <c r="D4715" s="3">
        <v>7</v>
      </c>
      <c r="E4715" s="3">
        <v>44</v>
      </c>
      <c r="F4715" s="3">
        <v>0</v>
      </c>
      <c r="G4715" s="3">
        <v>72</v>
      </c>
      <c r="H4715" s="3">
        <v>0</v>
      </c>
      <c r="I4715" s="42"/>
      <c r="J4715" s="4"/>
      <c r="K4715" s="3"/>
      <c r="L4715" s="3"/>
      <c r="M4715" s="3"/>
      <c r="N4715" s="3"/>
    </row>
    <row r="4716" spans="2:14" ht="32.1" customHeight="1" x14ac:dyDescent="0.25">
      <c r="B4716" s="44" t="str">
        <f>_xlfn.CONCAT( VLOOKUP(tbGemLevels[[#This Row],[Name]],tbGems[],MATCH("Prefix",tbGems[#Headers],0),FALSE),".",tbGemLevels[[#This Row],[Level]]," ",tbGemLevels[[#This Row],[Name]])</f>
        <v>6.13.109.8 Cold Penetration Support</v>
      </c>
      <c r="C4716" s="2" t="s">
        <v>971</v>
      </c>
      <c r="D4716" s="3">
        <v>8</v>
      </c>
      <c r="E4716" s="3">
        <v>46</v>
      </c>
      <c r="F4716" s="3">
        <v>0</v>
      </c>
      <c r="G4716" s="3">
        <v>75</v>
      </c>
      <c r="H4716" s="3">
        <v>0</v>
      </c>
      <c r="I4716" s="42"/>
      <c r="J4716" s="4"/>
      <c r="K4716" s="3"/>
      <c r="L4716" s="3"/>
      <c r="M4716" s="3"/>
      <c r="N4716" s="3"/>
    </row>
    <row r="4717" spans="2:14" ht="32.1" customHeight="1" x14ac:dyDescent="0.25">
      <c r="B4717" s="44" t="str">
        <f>_xlfn.CONCAT( VLOOKUP(tbGemLevels[[#This Row],[Name]],tbGems[],MATCH("Prefix",tbGems[#Headers],0),FALSE),".",tbGemLevels[[#This Row],[Level]]," ",tbGemLevels[[#This Row],[Name]])</f>
        <v>6.13.109.9 Cold Penetration Support</v>
      </c>
      <c r="C4717" s="2" t="s">
        <v>971</v>
      </c>
      <c r="D4717" s="3">
        <v>9</v>
      </c>
      <c r="E4717" s="3">
        <v>48</v>
      </c>
      <c r="F4717" s="3">
        <v>0</v>
      </c>
      <c r="G4717" s="3">
        <v>78</v>
      </c>
      <c r="H4717" s="3">
        <v>0</v>
      </c>
      <c r="I4717" s="42"/>
      <c r="J4717" s="4"/>
      <c r="K4717" s="3"/>
      <c r="L4717" s="3"/>
      <c r="M4717" s="3"/>
      <c r="N4717" s="3"/>
    </row>
    <row r="4718" spans="2:14" ht="32.1" customHeight="1" x14ac:dyDescent="0.25">
      <c r="B4718" s="44" t="str">
        <f>_xlfn.CONCAT( VLOOKUP(tbGemLevels[[#This Row],[Name]],tbGems[],MATCH("Prefix",tbGems[#Headers],0),FALSE),".",tbGemLevels[[#This Row],[Level]]," ",tbGemLevels[[#This Row],[Name]])</f>
        <v>6.13.109.10 Cold Penetration Support</v>
      </c>
      <c r="C4718" s="2" t="s">
        <v>971</v>
      </c>
      <c r="D4718" s="3">
        <v>10</v>
      </c>
      <c r="E4718" s="3">
        <v>50</v>
      </c>
      <c r="F4718" s="3">
        <v>0</v>
      </c>
      <c r="G4718" s="3">
        <v>81</v>
      </c>
      <c r="H4718" s="3">
        <v>0</v>
      </c>
      <c r="I4718" s="42"/>
      <c r="J4718" s="4"/>
      <c r="K4718" s="3"/>
      <c r="L4718" s="3"/>
      <c r="M4718" s="3"/>
      <c r="N4718" s="3"/>
    </row>
    <row r="4719" spans="2:14" ht="32.1" customHeight="1" x14ac:dyDescent="0.25">
      <c r="B4719" s="44" t="str">
        <f>_xlfn.CONCAT( VLOOKUP(tbGemLevels[[#This Row],[Name]],tbGems[],MATCH("Prefix",tbGems[#Headers],0),FALSE),".",tbGemLevels[[#This Row],[Level]]," ",tbGemLevels[[#This Row],[Name]])</f>
        <v>6.13.109.11 Cold Penetration Support</v>
      </c>
      <c r="C4719" s="2" t="s">
        <v>971</v>
      </c>
      <c r="D4719" s="3">
        <v>11</v>
      </c>
      <c r="E4719" s="3">
        <v>52</v>
      </c>
      <c r="F4719" s="3">
        <v>0</v>
      </c>
      <c r="G4719" s="3">
        <v>84</v>
      </c>
      <c r="H4719" s="3">
        <v>0</v>
      </c>
      <c r="I4719" s="42"/>
      <c r="J4719" s="4"/>
      <c r="K4719" s="3"/>
      <c r="L4719" s="3"/>
      <c r="M4719" s="3"/>
      <c r="N4719" s="3"/>
    </row>
    <row r="4720" spans="2:14" ht="32.1" customHeight="1" x14ac:dyDescent="0.25">
      <c r="B4720" s="44" t="str">
        <f>_xlfn.CONCAT( VLOOKUP(tbGemLevels[[#This Row],[Name]],tbGems[],MATCH("Prefix",tbGems[#Headers],0),FALSE),".",tbGemLevels[[#This Row],[Level]]," ",tbGemLevels[[#This Row],[Name]])</f>
        <v>6.13.109.12 Cold Penetration Support</v>
      </c>
      <c r="C4720" s="2" t="s">
        <v>971</v>
      </c>
      <c r="D4720" s="3">
        <v>12</v>
      </c>
      <c r="E4720" s="3">
        <v>54</v>
      </c>
      <c r="F4720" s="3">
        <v>0</v>
      </c>
      <c r="G4720" s="3">
        <v>87</v>
      </c>
      <c r="H4720" s="3">
        <v>0</v>
      </c>
      <c r="I4720" s="42"/>
      <c r="J4720" s="4"/>
      <c r="K4720" s="3"/>
      <c r="L4720" s="3"/>
      <c r="M4720" s="3"/>
      <c r="N4720" s="3"/>
    </row>
    <row r="4721" spans="2:14" ht="32.1" customHeight="1" x14ac:dyDescent="0.25">
      <c r="B4721" s="44" t="str">
        <f>_xlfn.CONCAT( VLOOKUP(tbGemLevels[[#This Row],[Name]],tbGems[],MATCH("Prefix",tbGems[#Headers],0),FALSE),".",tbGemLevels[[#This Row],[Level]]," ",tbGemLevels[[#This Row],[Name]])</f>
        <v>6.13.109.13 Cold Penetration Support</v>
      </c>
      <c r="C4721" s="2" t="s">
        <v>971</v>
      </c>
      <c r="D4721" s="3">
        <v>13</v>
      </c>
      <c r="E4721" s="3">
        <v>56</v>
      </c>
      <c r="F4721" s="3">
        <v>0</v>
      </c>
      <c r="G4721" s="3">
        <v>90</v>
      </c>
      <c r="H4721" s="3">
        <v>0</v>
      </c>
      <c r="I4721" s="42"/>
      <c r="J4721" s="4"/>
      <c r="K4721" s="3"/>
      <c r="L4721" s="3"/>
      <c r="M4721" s="3"/>
      <c r="N4721" s="3"/>
    </row>
    <row r="4722" spans="2:14" ht="32.1" customHeight="1" x14ac:dyDescent="0.25">
      <c r="B4722" s="44" t="str">
        <f>_xlfn.CONCAT( VLOOKUP(tbGemLevels[[#This Row],[Name]],tbGems[],MATCH("Prefix",tbGems[#Headers],0),FALSE),".",tbGemLevels[[#This Row],[Level]]," ",tbGemLevels[[#This Row],[Name]])</f>
        <v>6.13.109.14 Cold Penetration Support</v>
      </c>
      <c r="C4722" s="2" t="s">
        <v>971</v>
      </c>
      <c r="D4722" s="3">
        <v>14</v>
      </c>
      <c r="E4722" s="3">
        <v>58</v>
      </c>
      <c r="F4722" s="3">
        <v>0</v>
      </c>
      <c r="G4722" s="3">
        <v>93</v>
      </c>
      <c r="H4722" s="3">
        <v>0</v>
      </c>
      <c r="I4722" s="42"/>
      <c r="J4722" s="4"/>
      <c r="K4722" s="3"/>
      <c r="L4722" s="3"/>
      <c r="M4722" s="3"/>
      <c r="N4722" s="3"/>
    </row>
    <row r="4723" spans="2:14" ht="32.1" customHeight="1" x14ac:dyDescent="0.25">
      <c r="B4723" s="44" t="str">
        <f>_xlfn.CONCAT( VLOOKUP(tbGemLevels[[#This Row],[Name]],tbGems[],MATCH("Prefix",tbGems[#Headers],0),FALSE),".",tbGemLevels[[#This Row],[Level]]," ",tbGemLevels[[#This Row],[Name]])</f>
        <v>6.13.109.15 Cold Penetration Support</v>
      </c>
      <c r="C4723" s="2" t="s">
        <v>971</v>
      </c>
      <c r="D4723" s="3">
        <v>15</v>
      </c>
      <c r="E4723" s="3">
        <v>60</v>
      </c>
      <c r="F4723" s="3">
        <v>0</v>
      </c>
      <c r="G4723" s="3">
        <v>96</v>
      </c>
      <c r="H4723" s="3">
        <v>0</v>
      </c>
      <c r="I4723" s="42"/>
      <c r="J4723" s="4"/>
      <c r="K4723" s="3"/>
      <c r="L4723" s="3"/>
      <c r="M4723" s="3"/>
      <c r="N4723" s="3"/>
    </row>
    <row r="4724" spans="2:14" ht="32.1" customHeight="1" x14ac:dyDescent="0.25">
      <c r="B4724" s="44" t="str">
        <f>_xlfn.CONCAT( VLOOKUP(tbGemLevels[[#This Row],[Name]],tbGems[],MATCH("Prefix",tbGems[#Headers],0),FALSE),".",tbGemLevels[[#This Row],[Level]]," ",tbGemLevels[[#This Row],[Name]])</f>
        <v>6.13.109.16 Cold Penetration Support</v>
      </c>
      <c r="C4724" s="2" t="s">
        <v>971</v>
      </c>
      <c r="D4724" s="3">
        <v>16</v>
      </c>
      <c r="E4724" s="3">
        <v>62</v>
      </c>
      <c r="F4724" s="3">
        <v>0</v>
      </c>
      <c r="G4724" s="3">
        <v>99</v>
      </c>
      <c r="H4724" s="3">
        <v>0</v>
      </c>
      <c r="I4724" s="42"/>
      <c r="J4724" s="4"/>
      <c r="K4724" s="3"/>
      <c r="L4724" s="3"/>
      <c r="M4724" s="3"/>
      <c r="N4724" s="3"/>
    </row>
    <row r="4725" spans="2:14" ht="32.1" customHeight="1" x14ac:dyDescent="0.25">
      <c r="B4725" s="44" t="str">
        <f>_xlfn.CONCAT( VLOOKUP(tbGemLevels[[#This Row],[Name]],tbGems[],MATCH("Prefix",tbGems[#Headers],0),FALSE),".",tbGemLevels[[#This Row],[Level]]," ",tbGemLevels[[#This Row],[Name]])</f>
        <v>6.13.109.17 Cold Penetration Support</v>
      </c>
      <c r="C4725" s="2" t="s">
        <v>971</v>
      </c>
      <c r="D4725" s="3">
        <v>17</v>
      </c>
      <c r="E4725" s="3">
        <v>64</v>
      </c>
      <c r="F4725" s="3">
        <v>0</v>
      </c>
      <c r="G4725" s="3">
        <v>102</v>
      </c>
      <c r="H4725" s="3">
        <v>0</v>
      </c>
      <c r="I4725" s="42"/>
      <c r="J4725" s="4"/>
      <c r="K4725" s="3"/>
      <c r="L4725" s="3"/>
      <c r="M4725" s="3"/>
      <c r="N4725" s="3"/>
    </row>
    <row r="4726" spans="2:14" ht="32.1" customHeight="1" x14ac:dyDescent="0.25">
      <c r="B4726" s="44" t="str">
        <f>_xlfn.CONCAT( VLOOKUP(tbGemLevels[[#This Row],[Name]],tbGems[],MATCH("Prefix",tbGems[#Headers],0),FALSE),".",tbGemLevels[[#This Row],[Level]]," ",tbGemLevels[[#This Row],[Name]])</f>
        <v>6.13.109.18 Cold Penetration Support</v>
      </c>
      <c r="C4726" s="2" t="s">
        <v>971</v>
      </c>
      <c r="D4726" s="3">
        <v>18</v>
      </c>
      <c r="E4726" s="3">
        <v>66</v>
      </c>
      <c r="F4726" s="3">
        <v>0</v>
      </c>
      <c r="G4726" s="3">
        <v>105</v>
      </c>
      <c r="H4726" s="3">
        <v>0</v>
      </c>
      <c r="I4726" s="42"/>
      <c r="J4726" s="4"/>
      <c r="K4726" s="3"/>
      <c r="L4726" s="3"/>
      <c r="M4726" s="3"/>
      <c r="N4726" s="3"/>
    </row>
    <row r="4727" spans="2:14" ht="32.1" customHeight="1" x14ac:dyDescent="0.25">
      <c r="B4727" s="44" t="str">
        <f>_xlfn.CONCAT( VLOOKUP(tbGemLevels[[#This Row],[Name]],tbGems[],MATCH("Prefix",tbGems[#Headers],0),FALSE),".",tbGemLevels[[#This Row],[Level]]," ",tbGemLevels[[#This Row],[Name]])</f>
        <v>6.13.109.19 Cold Penetration Support</v>
      </c>
      <c r="C4727" s="2" t="s">
        <v>971</v>
      </c>
      <c r="D4727" s="3">
        <v>19</v>
      </c>
      <c r="E4727" s="3">
        <v>68</v>
      </c>
      <c r="F4727" s="3">
        <v>0</v>
      </c>
      <c r="G4727" s="3">
        <v>108</v>
      </c>
      <c r="H4727" s="3">
        <v>0</v>
      </c>
      <c r="I4727" s="42"/>
      <c r="J4727" s="4"/>
      <c r="K4727" s="3"/>
      <c r="L4727" s="3"/>
      <c r="M4727" s="3"/>
      <c r="N4727" s="3"/>
    </row>
    <row r="4728" spans="2:14" ht="32.1" customHeight="1" x14ac:dyDescent="0.25">
      <c r="B4728" s="44" t="str">
        <f>_xlfn.CONCAT( VLOOKUP(tbGemLevels[[#This Row],[Name]],tbGems[],MATCH("Prefix",tbGems[#Headers],0),FALSE),".",tbGemLevels[[#This Row],[Level]]," ",tbGemLevels[[#This Row],[Name]])</f>
        <v>6.13.109.20 Cold Penetration Support</v>
      </c>
      <c r="C4728" s="2" t="s">
        <v>971</v>
      </c>
      <c r="D4728" s="3">
        <v>20</v>
      </c>
      <c r="E4728" s="3">
        <v>70</v>
      </c>
      <c r="F4728" s="3">
        <v>0</v>
      </c>
      <c r="G4728" s="3">
        <v>111</v>
      </c>
      <c r="H4728" s="3">
        <v>0</v>
      </c>
      <c r="I4728" s="42"/>
      <c r="J4728" s="4"/>
      <c r="K4728" s="3"/>
      <c r="L4728" s="3"/>
      <c r="M4728" s="3"/>
      <c r="N4728" s="3"/>
    </row>
    <row r="4729" spans="2:14" ht="32.1" customHeight="1" x14ac:dyDescent="0.25">
      <c r="B4729" s="44" t="str">
        <f>_xlfn.CONCAT( VLOOKUP(tbGemLevels[[#This Row],[Name]],tbGems[],MATCH("Prefix",tbGems[#Headers],0),FALSE),".",tbGemLevels[[#This Row],[Level]]," ",tbGemLevels[[#This Row],[Name]])</f>
        <v>6.13.109.21 Cold Penetration Support</v>
      </c>
      <c r="C4729" s="2" t="s">
        <v>971</v>
      </c>
      <c r="D4729" s="3">
        <v>21</v>
      </c>
      <c r="E4729" s="3">
        <v>72</v>
      </c>
      <c r="F4729" s="3">
        <v>0</v>
      </c>
      <c r="G4729" s="3">
        <v>114</v>
      </c>
      <c r="H4729" s="3">
        <v>0</v>
      </c>
      <c r="J4729" s="4"/>
      <c r="K4729" s="3"/>
      <c r="L4729" s="3"/>
      <c r="M4729" s="3"/>
      <c r="N4729" s="3"/>
    </row>
    <row r="4730" spans="2:14" ht="32.1" customHeight="1" x14ac:dyDescent="0.25">
      <c r="B4730" s="44" t="str">
        <f>_xlfn.CONCAT( VLOOKUP(tbGemLevels[[#This Row],[Name]],tbGems[],MATCH("Prefix",tbGems[#Headers],0),FALSE),".",tbGemLevels[[#This Row],[Level]]," ",tbGemLevels[[#This Row],[Name]])</f>
        <v>6.13.109.22 Cold Penetration Support</v>
      </c>
      <c r="C4730" s="2" t="s">
        <v>971</v>
      </c>
      <c r="D4730" s="3">
        <v>22</v>
      </c>
      <c r="E4730" s="3">
        <v>74</v>
      </c>
      <c r="F4730" s="3">
        <v>0</v>
      </c>
      <c r="G4730" s="3" t="s">
        <v>269</v>
      </c>
      <c r="H4730" s="3">
        <v>0</v>
      </c>
      <c r="J4730" s="4"/>
      <c r="K4730" s="3"/>
      <c r="L4730" s="3"/>
      <c r="M4730" s="3"/>
      <c r="N4730" s="3"/>
    </row>
    <row r="4731" spans="2:14" ht="32.1" customHeight="1" x14ac:dyDescent="0.25">
      <c r="B4731" s="44" t="str">
        <f>_xlfn.CONCAT( VLOOKUP(tbGemLevels[[#This Row],[Name]],tbGems[],MATCH("Prefix",tbGems[#Headers],0),FALSE),".",tbGemLevels[[#This Row],[Level]]," ",tbGemLevels[[#This Row],[Name]])</f>
        <v>6.13.109.23 Cold Penetration Support</v>
      </c>
      <c r="C4731" s="2" t="s">
        <v>971</v>
      </c>
      <c r="D4731" s="3">
        <v>23</v>
      </c>
      <c r="E4731" s="3">
        <v>76</v>
      </c>
      <c r="F4731" s="3">
        <v>0</v>
      </c>
      <c r="G4731" s="3" t="s">
        <v>269</v>
      </c>
      <c r="H4731" s="3">
        <v>0</v>
      </c>
      <c r="J4731" s="4"/>
      <c r="K4731" s="3"/>
      <c r="L4731" s="3"/>
      <c r="M4731" s="3"/>
      <c r="N4731" s="3"/>
    </row>
    <row r="4732" spans="2:14" ht="32.1" customHeight="1" x14ac:dyDescent="0.25">
      <c r="B4732" s="44" t="str">
        <f>_xlfn.CONCAT( VLOOKUP(tbGemLevels[[#This Row],[Name]],tbGems[],MATCH("Prefix",tbGems[#Headers],0),FALSE),".",tbGemLevels[[#This Row],[Level]]," ",tbGemLevels[[#This Row],[Name]])</f>
        <v>6.13.109.24 Cold Penetration Support</v>
      </c>
      <c r="C4732" s="2" t="s">
        <v>971</v>
      </c>
      <c r="D4732" s="3">
        <v>24</v>
      </c>
      <c r="E4732" s="3">
        <v>78</v>
      </c>
      <c r="F4732" s="3">
        <v>0</v>
      </c>
      <c r="G4732" s="3" t="s">
        <v>269</v>
      </c>
      <c r="H4732" s="3">
        <v>0</v>
      </c>
      <c r="J4732" s="4"/>
      <c r="K4732" s="3"/>
      <c r="L4732" s="3"/>
      <c r="M4732" s="3"/>
      <c r="N4732" s="3"/>
    </row>
    <row r="4733" spans="2:14" ht="32.1" customHeight="1" x14ac:dyDescent="0.25">
      <c r="B4733" s="44" t="str">
        <f>_xlfn.CONCAT( VLOOKUP(tbGemLevels[[#This Row],[Name]],tbGems[],MATCH("Prefix",tbGems[#Headers],0),FALSE),".",tbGemLevels[[#This Row],[Level]]," ",tbGemLevels[[#This Row],[Name]])</f>
        <v>6.13.109.25 Cold Penetration Support</v>
      </c>
      <c r="C4733" s="2" t="s">
        <v>971</v>
      </c>
      <c r="D4733" s="3">
        <v>25</v>
      </c>
      <c r="E4733" s="3">
        <v>80</v>
      </c>
      <c r="F4733" s="3">
        <v>0</v>
      </c>
      <c r="G4733" s="3" t="s">
        <v>269</v>
      </c>
      <c r="H4733" s="3">
        <v>0</v>
      </c>
      <c r="J4733" s="4"/>
      <c r="K4733" s="3"/>
      <c r="L4733" s="3"/>
      <c r="M4733" s="3"/>
      <c r="N4733" s="3"/>
    </row>
    <row r="4734" spans="2:14" ht="32.1" customHeight="1" x14ac:dyDescent="0.25">
      <c r="B4734" s="44" t="str">
        <f>_xlfn.CONCAT( VLOOKUP(tbGemLevels[[#This Row],[Name]],tbGems[],MATCH("Prefix",tbGems[#Headers],0),FALSE),".",tbGemLevels[[#This Row],[Level]]," ",tbGemLevels[[#This Row],[Name]])</f>
        <v>6.13.109.26 Cold Penetration Support</v>
      </c>
      <c r="C4734" s="2" t="s">
        <v>971</v>
      </c>
      <c r="D4734" s="3">
        <v>26</v>
      </c>
      <c r="E4734" s="3">
        <v>82</v>
      </c>
      <c r="F4734" s="3">
        <v>0</v>
      </c>
      <c r="G4734" s="3" t="s">
        <v>269</v>
      </c>
      <c r="H4734" s="3">
        <v>0</v>
      </c>
      <c r="J4734" s="4"/>
      <c r="K4734" s="3"/>
      <c r="L4734" s="3"/>
      <c r="M4734" s="3"/>
      <c r="N4734" s="3"/>
    </row>
    <row r="4735" spans="2:14" ht="32.1" customHeight="1" x14ac:dyDescent="0.25">
      <c r="B4735" s="44" t="str">
        <f>_xlfn.CONCAT( VLOOKUP(tbGemLevels[[#This Row],[Name]],tbGems[],MATCH("Prefix",tbGems[#Headers],0),FALSE),".",tbGemLevels[[#This Row],[Level]]," ",tbGemLevels[[#This Row],[Name]])</f>
        <v>6.13.109.27 Cold Penetration Support</v>
      </c>
      <c r="C4735" s="2" t="s">
        <v>971</v>
      </c>
      <c r="D4735" s="3">
        <v>27</v>
      </c>
      <c r="E4735" s="3">
        <v>84</v>
      </c>
      <c r="F4735" s="3">
        <v>0</v>
      </c>
      <c r="G4735" s="3" t="s">
        <v>269</v>
      </c>
      <c r="H4735" s="3">
        <v>0</v>
      </c>
      <c r="J4735" s="4"/>
      <c r="K4735" s="3"/>
      <c r="L4735" s="3"/>
      <c r="M4735" s="3"/>
      <c r="N4735" s="3"/>
    </row>
    <row r="4736" spans="2:14" ht="32.1" customHeight="1" x14ac:dyDescent="0.25">
      <c r="B4736" s="44" t="str">
        <f>_xlfn.CONCAT( VLOOKUP(tbGemLevels[[#This Row],[Name]],tbGems[],MATCH("Prefix",tbGems[#Headers],0),FALSE),".",tbGemLevels[[#This Row],[Level]]," ",tbGemLevels[[#This Row],[Name]])</f>
        <v>6.13.109.28 Cold Penetration Support</v>
      </c>
      <c r="C4736" s="2" t="s">
        <v>971</v>
      </c>
      <c r="D4736" s="3">
        <v>28</v>
      </c>
      <c r="E4736" s="3">
        <v>86</v>
      </c>
      <c r="F4736" s="3">
        <v>0</v>
      </c>
      <c r="G4736" s="3" t="s">
        <v>269</v>
      </c>
      <c r="H4736" s="3">
        <v>0</v>
      </c>
      <c r="J4736" s="4"/>
      <c r="K4736" s="3"/>
      <c r="L4736" s="3"/>
      <c r="M4736" s="3"/>
      <c r="N4736" s="3"/>
    </row>
    <row r="4737" spans="2:14" ht="32.1" customHeight="1" x14ac:dyDescent="0.25">
      <c r="B4737" s="44" t="str">
        <f>_xlfn.CONCAT( VLOOKUP(tbGemLevels[[#This Row],[Name]],tbGems[],MATCH("Prefix",tbGems[#Headers],0),FALSE),".",tbGemLevels[[#This Row],[Level]]," ",tbGemLevels[[#This Row],[Name]])</f>
        <v>6.13.109.29 Cold Penetration Support</v>
      </c>
      <c r="C4737" s="2" t="s">
        <v>971</v>
      </c>
      <c r="D4737" s="3">
        <v>29</v>
      </c>
      <c r="E4737" s="3">
        <v>88</v>
      </c>
      <c r="F4737" s="3">
        <v>0</v>
      </c>
      <c r="G4737" s="3" t="s">
        <v>269</v>
      </c>
      <c r="H4737" s="3">
        <v>0</v>
      </c>
      <c r="J4737" s="4"/>
      <c r="K4737" s="3"/>
      <c r="L4737" s="3"/>
      <c r="M4737" s="3"/>
      <c r="N4737" s="3"/>
    </row>
    <row r="4738" spans="2:14" ht="32.1" customHeight="1" x14ac:dyDescent="0.25">
      <c r="B4738" s="44" t="str">
        <f>_xlfn.CONCAT( VLOOKUP(tbGemLevels[[#This Row],[Name]],tbGems[],MATCH("Prefix",tbGems[#Headers],0),FALSE),".",tbGemLevels[[#This Row],[Level]]," ",tbGemLevels[[#This Row],[Name]])</f>
        <v>6.13.109.30 Cold Penetration Support</v>
      </c>
      <c r="C4738" s="2" t="s">
        <v>971</v>
      </c>
      <c r="D4738" s="3">
        <v>30</v>
      </c>
      <c r="E4738" s="3">
        <v>90</v>
      </c>
      <c r="F4738" s="3">
        <v>0</v>
      </c>
      <c r="G4738" s="3" t="s">
        <v>269</v>
      </c>
      <c r="H4738" s="3">
        <v>0</v>
      </c>
      <c r="J4738" s="4"/>
      <c r="K4738" s="3"/>
      <c r="L4738" s="3"/>
      <c r="M4738" s="3"/>
      <c r="N4738" s="3"/>
    </row>
    <row r="4739" spans="2:14" ht="32.1" customHeight="1" x14ac:dyDescent="0.25">
      <c r="B4739" s="44" t="str">
        <f>_xlfn.CONCAT( VLOOKUP(tbGemLevels[[#This Row],[Name]],tbGems[],MATCH("Prefix",tbGems[#Headers],0),FALSE),".",tbGemLevels[[#This Row],[Level]]," ",tbGemLevels[[#This Row],[Name]])</f>
        <v>6.13.109.31 Cold Penetration Support</v>
      </c>
      <c r="C4739" s="2" t="s">
        <v>971</v>
      </c>
      <c r="D4739" s="3">
        <v>31</v>
      </c>
      <c r="E4739" s="3">
        <v>91</v>
      </c>
      <c r="F4739" s="3">
        <v>0</v>
      </c>
      <c r="G4739" s="3" t="s">
        <v>269</v>
      </c>
      <c r="H4739" s="3">
        <v>0</v>
      </c>
      <c r="J4739" s="4"/>
      <c r="K4739" s="3"/>
      <c r="L4739" s="3"/>
      <c r="M4739" s="3"/>
      <c r="N4739" s="3"/>
    </row>
    <row r="4740" spans="2:14" ht="32.1" customHeight="1" x14ac:dyDescent="0.25">
      <c r="B4740" s="44" t="str">
        <f>_xlfn.CONCAT( VLOOKUP(tbGemLevels[[#This Row],[Name]],tbGems[],MATCH("Prefix",tbGems[#Headers],0),FALSE),".",tbGemLevels[[#This Row],[Level]]," ",tbGemLevels[[#This Row],[Name]])</f>
        <v>6.13.109.32 Cold Penetration Support</v>
      </c>
      <c r="C4740" s="2" t="s">
        <v>971</v>
      </c>
      <c r="D4740" s="3">
        <v>32</v>
      </c>
      <c r="E4740" s="3">
        <v>92</v>
      </c>
      <c r="F4740" s="3">
        <v>0</v>
      </c>
      <c r="G4740" s="3" t="s">
        <v>269</v>
      </c>
      <c r="H4740" s="3">
        <v>0</v>
      </c>
      <c r="J4740" s="4"/>
      <c r="K4740" s="3"/>
      <c r="L4740" s="3"/>
      <c r="M4740" s="3"/>
      <c r="N4740" s="3"/>
    </row>
    <row r="4741" spans="2:14" ht="32.1" customHeight="1" x14ac:dyDescent="0.25">
      <c r="B4741" s="44" t="str">
        <f>_xlfn.CONCAT( VLOOKUP(tbGemLevels[[#This Row],[Name]],tbGems[],MATCH("Prefix",tbGems[#Headers],0),FALSE),".",tbGemLevels[[#This Row],[Level]]," ",tbGemLevels[[#This Row],[Name]])</f>
        <v>6.13.109.33 Cold Penetration Support</v>
      </c>
      <c r="C4741" s="2" t="s">
        <v>971</v>
      </c>
      <c r="D4741" s="3">
        <v>33</v>
      </c>
      <c r="E4741" s="3">
        <v>93</v>
      </c>
      <c r="F4741" s="3">
        <v>0</v>
      </c>
      <c r="G4741" s="3" t="s">
        <v>269</v>
      </c>
      <c r="H4741" s="3">
        <v>0</v>
      </c>
      <c r="J4741" s="4"/>
      <c r="K4741" s="3"/>
      <c r="L4741" s="3"/>
      <c r="M4741" s="3"/>
      <c r="N4741" s="3"/>
    </row>
    <row r="4742" spans="2:14" ht="32.1" customHeight="1" x14ac:dyDescent="0.25">
      <c r="B4742" s="44" t="str">
        <f>_xlfn.CONCAT( VLOOKUP(tbGemLevels[[#This Row],[Name]],tbGems[],MATCH("Prefix",tbGems[#Headers],0),FALSE),".",tbGemLevels[[#This Row],[Level]]," ",tbGemLevels[[#This Row],[Name]])</f>
        <v>6.13.109.34 Cold Penetration Support</v>
      </c>
      <c r="C4742" s="2" t="s">
        <v>971</v>
      </c>
      <c r="D4742" s="3">
        <v>34</v>
      </c>
      <c r="E4742" s="3">
        <v>94</v>
      </c>
      <c r="F4742" s="3">
        <v>0</v>
      </c>
      <c r="G4742" s="3" t="s">
        <v>269</v>
      </c>
      <c r="H4742" s="3">
        <v>0</v>
      </c>
      <c r="J4742" s="4"/>
      <c r="K4742" s="3"/>
      <c r="L4742" s="3"/>
      <c r="M4742" s="3"/>
      <c r="N4742" s="3"/>
    </row>
    <row r="4743" spans="2:14" ht="32.1" customHeight="1" x14ac:dyDescent="0.25">
      <c r="B4743" s="44" t="str">
        <f>_xlfn.CONCAT( VLOOKUP(tbGemLevels[[#This Row],[Name]],tbGems[],MATCH("Prefix",tbGems[#Headers],0),FALSE),".",tbGemLevels[[#This Row],[Level]]," ",tbGemLevels[[#This Row],[Name]])</f>
        <v>6.13.109.35 Cold Penetration Support</v>
      </c>
      <c r="C4743" s="2" t="s">
        <v>971</v>
      </c>
      <c r="D4743" s="3">
        <v>35</v>
      </c>
      <c r="E4743" s="3">
        <v>95</v>
      </c>
      <c r="F4743" s="3">
        <v>0</v>
      </c>
      <c r="G4743" s="3" t="s">
        <v>269</v>
      </c>
      <c r="H4743" s="3">
        <v>0</v>
      </c>
      <c r="J4743" s="4"/>
      <c r="K4743" s="3"/>
      <c r="L4743" s="3"/>
      <c r="M4743" s="3"/>
      <c r="N4743" s="3"/>
    </row>
    <row r="4744" spans="2:14" ht="32.1" customHeight="1" x14ac:dyDescent="0.25">
      <c r="B4744" s="44" t="str">
        <f>_xlfn.CONCAT( VLOOKUP(tbGemLevels[[#This Row],[Name]],tbGems[],MATCH("Prefix",tbGems[#Headers],0),FALSE),".",tbGemLevels[[#This Row],[Level]]," ",tbGemLevels[[#This Row],[Name]])</f>
        <v>6.13.109.36 Cold Penetration Support</v>
      </c>
      <c r="C4744" s="2" t="s">
        <v>971</v>
      </c>
      <c r="D4744" s="3">
        <v>36</v>
      </c>
      <c r="E4744" s="3">
        <v>96</v>
      </c>
      <c r="F4744" s="3">
        <v>0</v>
      </c>
      <c r="G4744" s="3" t="s">
        <v>269</v>
      </c>
      <c r="H4744" s="3">
        <v>0</v>
      </c>
      <c r="J4744" s="4"/>
      <c r="K4744" s="3"/>
      <c r="L4744" s="3"/>
      <c r="M4744" s="3"/>
      <c r="N4744" s="3"/>
    </row>
    <row r="4745" spans="2:14" ht="32.1" customHeight="1" x14ac:dyDescent="0.25">
      <c r="B4745" s="44" t="str">
        <f>_xlfn.CONCAT( VLOOKUP(tbGemLevels[[#This Row],[Name]],tbGems[],MATCH("Prefix",tbGems[#Headers],0),FALSE),".",tbGemLevels[[#This Row],[Level]]," ",tbGemLevels[[#This Row],[Name]])</f>
        <v>6.13.109.37 Cold Penetration Support</v>
      </c>
      <c r="C4745" s="2" t="s">
        <v>971</v>
      </c>
      <c r="D4745" s="3">
        <v>37</v>
      </c>
      <c r="E4745" s="3">
        <v>97</v>
      </c>
      <c r="F4745" s="3">
        <v>0</v>
      </c>
      <c r="G4745" s="3" t="s">
        <v>269</v>
      </c>
      <c r="H4745" s="3">
        <v>0</v>
      </c>
      <c r="J4745" s="4"/>
      <c r="K4745" s="3"/>
      <c r="L4745" s="3"/>
      <c r="M4745" s="3"/>
      <c r="N4745" s="3"/>
    </row>
    <row r="4746" spans="2:14" ht="32.1" customHeight="1" x14ac:dyDescent="0.25">
      <c r="B4746" s="44" t="str">
        <f>_xlfn.CONCAT( VLOOKUP(tbGemLevels[[#This Row],[Name]],tbGems[],MATCH("Prefix",tbGems[#Headers],0),FALSE),".",tbGemLevels[[#This Row],[Level]]," ",tbGemLevels[[#This Row],[Name]])</f>
        <v>6.13.109.38 Cold Penetration Support</v>
      </c>
      <c r="C4746" s="2" t="s">
        <v>971</v>
      </c>
      <c r="D4746" s="3">
        <v>38</v>
      </c>
      <c r="E4746" s="3">
        <v>98</v>
      </c>
      <c r="F4746" s="3">
        <v>0</v>
      </c>
      <c r="G4746" s="3" t="s">
        <v>269</v>
      </c>
      <c r="H4746" s="3">
        <v>0</v>
      </c>
      <c r="J4746" s="4"/>
      <c r="K4746" s="3"/>
      <c r="L4746" s="3"/>
      <c r="M4746" s="3"/>
      <c r="N4746" s="3"/>
    </row>
    <row r="4747" spans="2:14" ht="32.1" customHeight="1" x14ac:dyDescent="0.25">
      <c r="B4747" s="44" t="str">
        <f>_xlfn.CONCAT( VLOOKUP(tbGemLevels[[#This Row],[Name]],tbGems[],MATCH("Prefix",tbGems[#Headers],0),FALSE),".",tbGemLevels[[#This Row],[Level]]," ",tbGemLevels[[#This Row],[Name]])</f>
        <v>6.13.109.39 Cold Penetration Support</v>
      </c>
      <c r="C4747" s="2" t="s">
        <v>971</v>
      </c>
      <c r="D4747" s="3">
        <v>39</v>
      </c>
      <c r="E4747" s="3">
        <v>99</v>
      </c>
      <c r="F4747" s="3">
        <v>0</v>
      </c>
      <c r="G4747" s="3" t="s">
        <v>269</v>
      </c>
      <c r="H4747" s="3">
        <v>0</v>
      </c>
      <c r="J4747" s="4"/>
      <c r="K4747" s="3"/>
      <c r="L4747" s="3"/>
      <c r="M4747" s="3"/>
      <c r="N4747" s="3"/>
    </row>
    <row r="4748" spans="2:14" ht="32.1" customHeight="1" x14ac:dyDescent="0.25">
      <c r="B4748" s="44" t="str">
        <f>_xlfn.CONCAT( VLOOKUP(tbGemLevels[[#This Row],[Name]],tbGems[],MATCH("Prefix",tbGems[#Headers],0),FALSE),".",tbGemLevels[[#This Row],[Level]]," ",tbGemLevels[[#This Row],[Name]])</f>
        <v>6.13.109.40 Cold Penetration Support</v>
      </c>
      <c r="C4748" s="2" t="s">
        <v>971</v>
      </c>
      <c r="D4748" s="3">
        <v>40</v>
      </c>
      <c r="E4748" s="3">
        <v>100</v>
      </c>
      <c r="F4748" s="3">
        <v>0</v>
      </c>
      <c r="G4748" s="3" t="s">
        <v>269</v>
      </c>
      <c r="H4748" s="3">
        <v>0</v>
      </c>
      <c r="J4748" s="4"/>
      <c r="K4748" s="3"/>
      <c r="L4748" s="3"/>
      <c r="M4748" s="3"/>
      <c r="N4748" s="3"/>
    </row>
    <row r="4749" spans="2:14" ht="32.1" customHeight="1" x14ac:dyDescent="0.25">
      <c r="B4749" s="44" t="str">
        <f>_xlfn.CONCAT( VLOOKUP(tbGemLevels[[#This Row],[Name]],tbGems[],MATCH("Prefix",tbGems[#Headers],0),FALSE),".",tbGemLevels[[#This Row],[Level]]," ",tbGemLevels[[#This Row],[Name]])</f>
        <v>6.14.229.1 Increased Area of Effect Support</v>
      </c>
      <c r="C4749" s="2" t="s">
        <v>1069</v>
      </c>
      <c r="D4749" s="3">
        <v>1</v>
      </c>
      <c r="E4749" s="3">
        <v>38</v>
      </c>
      <c r="F4749" s="3">
        <v>0</v>
      </c>
      <c r="G4749" s="3">
        <v>0</v>
      </c>
      <c r="H4749" s="3">
        <v>63</v>
      </c>
      <c r="J4749" s="4"/>
      <c r="K4749" s="3"/>
      <c r="L4749" s="3"/>
      <c r="M4749" s="3"/>
      <c r="N4749" s="3"/>
    </row>
    <row r="4750" spans="2:14" ht="32.1" customHeight="1" x14ac:dyDescent="0.25">
      <c r="B4750" s="44" t="str">
        <f>_xlfn.CONCAT( VLOOKUP(tbGemLevels[[#This Row],[Name]],tbGems[],MATCH("Prefix",tbGems[#Headers],0),FALSE),".",tbGemLevels[[#This Row],[Level]]," ",tbGemLevels[[#This Row],[Name]])</f>
        <v>6.14.229.2 Increased Area of Effect Support</v>
      </c>
      <c r="C4750" s="2" t="s">
        <v>1069</v>
      </c>
      <c r="D4750" s="3">
        <v>2</v>
      </c>
      <c r="E4750" s="3">
        <v>40</v>
      </c>
      <c r="F4750" s="3">
        <v>0</v>
      </c>
      <c r="G4750" s="3">
        <v>0</v>
      </c>
      <c r="H4750" s="3">
        <v>66</v>
      </c>
      <c r="I4750" s="42"/>
      <c r="J4750" s="4"/>
      <c r="K4750" s="3"/>
      <c r="L4750" s="3"/>
      <c r="M4750" s="3"/>
      <c r="N4750" s="3"/>
    </row>
    <row r="4751" spans="2:14" ht="32.1" customHeight="1" x14ac:dyDescent="0.25">
      <c r="B4751" s="44" t="str">
        <f>_xlfn.CONCAT( VLOOKUP(tbGemLevels[[#This Row],[Name]],tbGems[],MATCH("Prefix",tbGems[#Headers],0),FALSE),".",tbGemLevels[[#This Row],[Level]]," ",tbGemLevels[[#This Row],[Name]])</f>
        <v>6.14.229.3 Increased Area of Effect Support</v>
      </c>
      <c r="C4751" s="2" t="s">
        <v>1069</v>
      </c>
      <c r="D4751" s="3">
        <v>3</v>
      </c>
      <c r="E4751" s="3">
        <v>42</v>
      </c>
      <c r="F4751" s="3">
        <v>0</v>
      </c>
      <c r="G4751" s="3">
        <v>0</v>
      </c>
      <c r="H4751" s="3">
        <v>69</v>
      </c>
      <c r="I4751" s="42"/>
      <c r="J4751" s="4"/>
      <c r="K4751" s="3"/>
      <c r="L4751" s="3"/>
      <c r="M4751" s="3"/>
      <c r="N4751" s="3"/>
    </row>
    <row r="4752" spans="2:14" ht="32.1" customHeight="1" x14ac:dyDescent="0.25">
      <c r="B4752" s="44" t="str">
        <f>_xlfn.CONCAT( VLOOKUP(tbGemLevels[[#This Row],[Name]],tbGems[],MATCH("Prefix",tbGems[#Headers],0),FALSE),".",tbGemLevels[[#This Row],[Level]]," ",tbGemLevels[[#This Row],[Name]])</f>
        <v>6.14.229.4 Increased Area of Effect Support</v>
      </c>
      <c r="C4752" s="2" t="s">
        <v>1069</v>
      </c>
      <c r="D4752" s="3">
        <v>4</v>
      </c>
      <c r="E4752" s="3">
        <v>44</v>
      </c>
      <c r="F4752" s="3">
        <v>0</v>
      </c>
      <c r="G4752" s="3">
        <v>0</v>
      </c>
      <c r="H4752" s="3">
        <v>72</v>
      </c>
      <c r="I4752" s="42"/>
      <c r="J4752" s="4"/>
      <c r="K4752" s="3"/>
      <c r="L4752" s="3"/>
      <c r="M4752" s="3"/>
      <c r="N4752" s="3"/>
    </row>
    <row r="4753" spans="2:14" ht="32.1" customHeight="1" x14ac:dyDescent="0.25">
      <c r="B4753" s="44" t="str">
        <f>_xlfn.CONCAT( VLOOKUP(tbGemLevels[[#This Row],[Name]],tbGems[],MATCH("Prefix",tbGems[#Headers],0),FALSE),".",tbGemLevels[[#This Row],[Level]]," ",tbGemLevels[[#This Row],[Name]])</f>
        <v>6.14.229.5 Increased Area of Effect Support</v>
      </c>
      <c r="C4753" s="2" t="s">
        <v>1069</v>
      </c>
      <c r="D4753" s="3">
        <v>5</v>
      </c>
      <c r="E4753" s="3">
        <v>46</v>
      </c>
      <c r="F4753" s="3">
        <v>0</v>
      </c>
      <c r="G4753" s="3">
        <v>0</v>
      </c>
      <c r="H4753" s="3">
        <v>75</v>
      </c>
      <c r="I4753" s="42"/>
      <c r="J4753" s="4"/>
      <c r="K4753" s="3"/>
      <c r="L4753" s="3"/>
      <c r="M4753" s="3"/>
      <c r="N4753" s="3"/>
    </row>
    <row r="4754" spans="2:14" ht="32.1" customHeight="1" x14ac:dyDescent="0.25">
      <c r="B4754" s="44" t="str">
        <f>_xlfn.CONCAT( VLOOKUP(tbGemLevels[[#This Row],[Name]],tbGems[],MATCH("Prefix",tbGems[#Headers],0),FALSE),".",tbGemLevels[[#This Row],[Level]]," ",tbGemLevels[[#This Row],[Name]])</f>
        <v>6.14.229.6 Increased Area of Effect Support</v>
      </c>
      <c r="C4754" s="2" t="s">
        <v>1069</v>
      </c>
      <c r="D4754" s="3">
        <v>6</v>
      </c>
      <c r="E4754" s="3">
        <v>48</v>
      </c>
      <c r="F4754" s="3">
        <v>0</v>
      </c>
      <c r="G4754" s="3">
        <v>0</v>
      </c>
      <c r="H4754" s="3">
        <v>78</v>
      </c>
      <c r="I4754" s="42"/>
      <c r="J4754" s="4"/>
      <c r="K4754" s="3"/>
      <c r="L4754" s="3"/>
      <c r="M4754" s="3"/>
      <c r="N4754" s="3"/>
    </row>
    <row r="4755" spans="2:14" ht="32.1" customHeight="1" x14ac:dyDescent="0.25">
      <c r="B4755" s="44" t="str">
        <f>_xlfn.CONCAT( VLOOKUP(tbGemLevels[[#This Row],[Name]],tbGems[],MATCH("Prefix",tbGems[#Headers],0),FALSE),".",tbGemLevels[[#This Row],[Level]]," ",tbGemLevels[[#This Row],[Name]])</f>
        <v>6.14.229.7 Increased Area of Effect Support</v>
      </c>
      <c r="C4755" s="2" t="s">
        <v>1069</v>
      </c>
      <c r="D4755" s="3">
        <v>7</v>
      </c>
      <c r="E4755" s="3">
        <v>50</v>
      </c>
      <c r="F4755" s="3">
        <v>0</v>
      </c>
      <c r="G4755" s="3">
        <v>0</v>
      </c>
      <c r="H4755" s="3">
        <v>81</v>
      </c>
      <c r="I4755" s="42"/>
      <c r="J4755" s="4"/>
      <c r="K4755" s="3"/>
      <c r="L4755" s="3"/>
      <c r="M4755" s="3"/>
      <c r="N4755" s="3"/>
    </row>
    <row r="4756" spans="2:14" ht="32.1" customHeight="1" x14ac:dyDescent="0.25">
      <c r="B4756" s="44" t="str">
        <f>_xlfn.CONCAT( VLOOKUP(tbGemLevels[[#This Row],[Name]],tbGems[],MATCH("Prefix",tbGems[#Headers],0),FALSE),".",tbGemLevels[[#This Row],[Level]]," ",tbGemLevels[[#This Row],[Name]])</f>
        <v>6.14.229.8 Increased Area of Effect Support</v>
      </c>
      <c r="C4756" s="2" t="s">
        <v>1069</v>
      </c>
      <c r="D4756" s="3">
        <v>8</v>
      </c>
      <c r="E4756" s="3">
        <v>52</v>
      </c>
      <c r="F4756" s="3">
        <v>0</v>
      </c>
      <c r="G4756" s="3">
        <v>0</v>
      </c>
      <c r="H4756" s="3">
        <v>84</v>
      </c>
      <c r="I4756" s="42"/>
      <c r="J4756" s="4"/>
      <c r="K4756" s="3"/>
      <c r="L4756" s="3"/>
      <c r="M4756" s="3"/>
      <c r="N4756" s="3"/>
    </row>
    <row r="4757" spans="2:14" ht="32.1" customHeight="1" x14ac:dyDescent="0.25">
      <c r="B4757" s="44" t="str">
        <f>_xlfn.CONCAT( VLOOKUP(tbGemLevels[[#This Row],[Name]],tbGems[],MATCH("Prefix",tbGems[#Headers],0),FALSE),".",tbGemLevels[[#This Row],[Level]]," ",tbGemLevels[[#This Row],[Name]])</f>
        <v>6.14.229.9 Increased Area of Effect Support</v>
      </c>
      <c r="C4757" s="2" t="s">
        <v>1069</v>
      </c>
      <c r="D4757" s="3">
        <v>9</v>
      </c>
      <c r="E4757" s="3">
        <v>54</v>
      </c>
      <c r="F4757" s="3">
        <v>0</v>
      </c>
      <c r="G4757" s="3">
        <v>0</v>
      </c>
      <c r="H4757" s="3">
        <v>87</v>
      </c>
      <c r="I4757" s="42"/>
      <c r="J4757" s="4"/>
      <c r="K4757" s="3"/>
      <c r="L4757" s="3"/>
      <c r="M4757" s="3"/>
      <c r="N4757" s="3"/>
    </row>
    <row r="4758" spans="2:14" ht="32.1" customHeight="1" x14ac:dyDescent="0.25">
      <c r="B4758" s="44" t="str">
        <f>_xlfn.CONCAT( VLOOKUP(tbGemLevels[[#This Row],[Name]],tbGems[],MATCH("Prefix",tbGems[#Headers],0),FALSE),".",tbGemLevels[[#This Row],[Level]]," ",tbGemLevels[[#This Row],[Name]])</f>
        <v>6.14.229.10 Increased Area of Effect Support</v>
      </c>
      <c r="C4758" s="2" t="s">
        <v>1069</v>
      </c>
      <c r="D4758" s="3">
        <v>10</v>
      </c>
      <c r="E4758" s="3">
        <v>56</v>
      </c>
      <c r="F4758" s="3">
        <v>0</v>
      </c>
      <c r="G4758" s="3">
        <v>0</v>
      </c>
      <c r="H4758" s="3">
        <v>90</v>
      </c>
      <c r="I4758" s="42"/>
      <c r="J4758" s="4"/>
      <c r="K4758" s="3"/>
      <c r="L4758" s="3"/>
      <c r="M4758" s="3"/>
      <c r="N4758" s="3"/>
    </row>
    <row r="4759" spans="2:14" ht="32.1" customHeight="1" x14ac:dyDescent="0.25">
      <c r="B4759" s="44" t="str">
        <f>_xlfn.CONCAT( VLOOKUP(tbGemLevels[[#This Row],[Name]],tbGems[],MATCH("Prefix",tbGems[#Headers],0),FALSE),".",tbGemLevels[[#This Row],[Level]]," ",tbGemLevels[[#This Row],[Name]])</f>
        <v>6.14.229.11 Increased Area of Effect Support</v>
      </c>
      <c r="C4759" s="2" t="s">
        <v>1069</v>
      </c>
      <c r="D4759" s="3">
        <v>11</v>
      </c>
      <c r="E4759" s="3">
        <v>58</v>
      </c>
      <c r="F4759" s="3">
        <v>0</v>
      </c>
      <c r="G4759" s="3">
        <v>0</v>
      </c>
      <c r="H4759" s="3">
        <v>93</v>
      </c>
      <c r="I4759" s="42"/>
      <c r="J4759" s="4"/>
      <c r="K4759" s="3"/>
      <c r="L4759" s="3"/>
      <c r="M4759" s="3"/>
      <c r="N4759" s="3"/>
    </row>
    <row r="4760" spans="2:14" ht="32.1" customHeight="1" x14ac:dyDescent="0.25">
      <c r="B4760" s="44" t="str">
        <f>_xlfn.CONCAT( VLOOKUP(tbGemLevels[[#This Row],[Name]],tbGems[],MATCH("Prefix",tbGems[#Headers],0),FALSE),".",tbGemLevels[[#This Row],[Level]]," ",tbGemLevels[[#This Row],[Name]])</f>
        <v>6.14.229.12 Increased Area of Effect Support</v>
      </c>
      <c r="C4760" s="2" t="s">
        <v>1069</v>
      </c>
      <c r="D4760" s="3">
        <v>12</v>
      </c>
      <c r="E4760" s="3">
        <v>60</v>
      </c>
      <c r="F4760" s="3">
        <v>0</v>
      </c>
      <c r="G4760" s="3">
        <v>0</v>
      </c>
      <c r="H4760" s="3">
        <v>96</v>
      </c>
      <c r="I4760" s="42"/>
      <c r="J4760" s="4"/>
      <c r="K4760" s="3"/>
      <c r="L4760" s="3"/>
      <c r="M4760" s="3"/>
      <c r="N4760" s="3"/>
    </row>
    <row r="4761" spans="2:14" ht="32.1" customHeight="1" x14ac:dyDescent="0.25">
      <c r="B4761" s="44" t="str">
        <f>_xlfn.CONCAT( VLOOKUP(tbGemLevels[[#This Row],[Name]],tbGems[],MATCH("Prefix",tbGems[#Headers],0),FALSE),".",tbGemLevels[[#This Row],[Level]]," ",tbGemLevels[[#This Row],[Name]])</f>
        <v>6.14.229.13 Increased Area of Effect Support</v>
      </c>
      <c r="C4761" s="2" t="s">
        <v>1069</v>
      </c>
      <c r="D4761" s="3">
        <v>13</v>
      </c>
      <c r="E4761" s="3">
        <v>62</v>
      </c>
      <c r="F4761" s="3">
        <v>0</v>
      </c>
      <c r="G4761" s="3">
        <v>0</v>
      </c>
      <c r="H4761" s="3">
        <v>99</v>
      </c>
      <c r="I4761" s="42"/>
      <c r="J4761" s="4"/>
      <c r="K4761" s="3"/>
      <c r="L4761" s="3"/>
      <c r="M4761" s="3"/>
      <c r="N4761" s="3"/>
    </row>
    <row r="4762" spans="2:14" ht="32.1" customHeight="1" x14ac:dyDescent="0.25">
      <c r="B4762" s="44" t="str">
        <f>_xlfn.CONCAT( VLOOKUP(tbGemLevels[[#This Row],[Name]],tbGems[],MATCH("Prefix",tbGems[#Headers],0),FALSE),".",tbGemLevels[[#This Row],[Level]]," ",tbGemLevels[[#This Row],[Name]])</f>
        <v>6.14.229.14 Increased Area of Effect Support</v>
      </c>
      <c r="C4762" s="2" t="s">
        <v>1069</v>
      </c>
      <c r="D4762" s="3">
        <v>14</v>
      </c>
      <c r="E4762" s="3">
        <v>64</v>
      </c>
      <c r="F4762" s="3">
        <v>0</v>
      </c>
      <c r="G4762" s="3">
        <v>0</v>
      </c>
      <c r="H4762" s="3">
        <v>102</v>
      </c>
      <c r="I4762" s="42"/>
      <c r="J4762" s="4"/>
      <c r="K4762" s="3"/>
      <c r="L4762" s="3"/>
      <c r="M4762" s="3"/>
      <c r="N4762" s="3"/>
    </row>
    <row r="4763" spans="2:14" ht="32.1" customHeight="1" x14ac:dyDescent="0.25">
      <c r="B4763" s="44" t="str">
        <f>_xlfn.CONCAT( VLOOKUP(tbGemLevels[[#This Row],[Name]],tbGems[],MATCH("Prefix",tbGems[#Headers],0),FALSE),".",tbGemLevels[[#This Row],[Level]]," ",tbGemLevels[[#This Row],[Name]])</f>
        <v>6.14.229.15 Increased Area of Effect Support</v>
      </c>
      <c r="C4763" s="2" t="s">
        <v>1069</v>
      </c>
      <c r="D4763" s="3">
        <v>15</v>
      </c>
      <c r="E4763" s="3">
        <v>65</v>
      </c>
      <c r="F4763" s="3">
        <v>0</v>
      </c>
      <c r="G4763" s="3">
        <v>0</v>
      </c>
      <c r="H4763" s="3">
        <v>103</v>
      </c>
      <c r="I4763" s="42"/>
      <c r="J4763" s="4"/>
      <c r="K4763" s="3"/>
      <c r="L4763" s="3"/>
      <c r="M4763" s="3"/>
      <c r="N4763" s="3"/>
    </row>
    <row r="4764" spans="2:14" ht="32.1" customHeight="1" x14ac:dyDescent="0.25">
      <c r="B4764" s="44" t="str">
        <f>_xlfn.CONCAT( VLOOKUP(tbGemLevels[[#This Row],[Name]],tbGems[],MATCH("Prefix",tbGems[#Headers],0),FALSE),".",tbGemLevels[[#This Row],[Level]]," ",tbGemLevels[[#This Row],[Name]])</f>
        <v>6.14.229.16 Increased Area of Effect Support</v>
      </c>
      <c r="C4764" s="2" t="s">
        <v>1069</v>
      </c>
      <c r="D4764" s="3">
        <v>16</v>
      </c>
      <c r="E4764" s="3">
        <v>66</v>
      </c>
      <c r="F4764" s="3">
        <v>0</v>
      </c>
      <c r="G4764" s="3">
        <v>0</v>
      </c>
      <c r="H4764" s="3">
        <v>105</v>
      </c>
      <c r="I4764" s="42"/>
      <c r="J4764" s="4"/>
      <c r="K4764" s="3"/>
      <c r="L4764" s="3"/>
      <c r="M4764" s="3"/>
      <c r="N4764" s="3"/>
    </row>
    <row r="4765" spans="2:14" ht="32.1" customHeight="1" x14ac:dyDescent="0.25">
      <c r="B4765" s="44" t="str">
        <f>_xlfn.CONCAT( VLOOKUP(tbGemLevels[[#This Row],[Name]],tbGems[],MATCH("Prefix",tbGems[#Headers],0),FALSE),".",tbGemLevels[[#This Row],[Level]]," ",tbGemLevels[[#This Row],[Name]])</f>
        <v>6.14.229.17 Increased Area of Effect Support</v>
      </c>
      <c r="C4765" s="2" t="s">
        <v>1069</v>
      </c>
      <c r="D4765" s="3">
        <v>17</v>
      </c>
      <c r="E4765" s="3">
        <v>67</v>
      </c>
      <c r="F4765" s="3">
        <v>0</v>
      </c>
      <c r="G4765" s="3">
        <v>0</v>
      </c>
      <c r="H4765" s="3">
        <v>106</v>
      </c>
      <c r="I4765" s="42"/>
      <c r="J4765" s="4"/>
      <c r="K4765" s="3"/>
      <c r="L4765" s="3"/>
      <c r="M4765" s="3"/>
      <c r="N4765" s="3"/>
    </row>
    <row r="4766" spans="2:14" ht="32.1" customHeight="1" x14ac:dyDescent="0.25">
      <c r="B4766" s="44" t="str">
        <f>_xlfn.CONCAT( VLOOKUP(tbGemLevels[[#This Row],[Name]],tbGems[],MATCH("Prefix",tbGems[#Headers],0),FALSE),".",tbGemLevels[[#This Row],[Level]]," ",tbGemLevels[[#This Row],[Name]])</f>
        <v>6.14.229.18 Increased Area of Effect Support</v>
      </c>
      <c r="C4766" s="2" t="s">
        <v>1069</v>
      </c>
      <c r="D4766" s="3">
        <v>18</v>
      </c>
      <c r="E4766" s="3">
        <v>68</v>
      </c>
      <c r="F4766" s="3">
        <v>0</v>
      </c>
      <c r="G4766" s="3">
        <v>0</v>
      </c>
      <c r="H4766" s="3">
        <v>108</v>
      </c>
      <c r="I4766" s="42"/>
      <c r="J4766" s="4"/>
      <c r="K4766" s="3"/>
      <c r="L4766" s="3"/>
      <c r="M4766" s="3"/>
      <c r="N4766" s="3"/>
    </row>
    <row r="4767" spans="2:14" ht="32.1" customHeight="1" x14ac:dyDescent="0.25">
      <c r="B4767" s="44" t="str">
        <f>_xlfn.CONCAT( VLOOKUP(tbGemLevels[[#This Row],[Name]],tbGems[],MATCH("Prefix",tbGems[#Headers],0),FALSE),".",tbGemLevels[[#This Row],[Level]]," ",tbGemLevels[[#This Row],[Name]])</f>
        <v>6.14.229.19 Increased Area of Effect Support</v>
      </c>
      <c r="C4767" s="2" t="s">
        <v>1069</v>
      </c>
      <c r="D4767" s="3">
        <v>19</v>
      </c>
      <c r="E4767" s="3">
        <v>69</v>
      </c>
      <c r="F4767" s="3">
        <v>0</v>
      </c>
      <c r="G4767" s="3">
        <v>0</v>
      </c>
      <c r="H4767" s="3">
        <v>109</v>
      </c>
      <c r="I4767" s="42"/>
      <c r="J4767" s="4"/>
      <c r="K4767" s="3"/>
      <c r="L4767" s="3"/>
      <c r="M4767" s="3"/>
      <c r="N4767" s="3"/>
    </row>
    <row r="4768" spans="2:14" ht="32.1" customHeight="1" x14ac:dyDescent="0.25">
      <c r="B4768" s="44" t="str">
        <f>_xlfn.CONCAT( VLOOKUP(tbGemLevels[[#This Row],[Name]],tbGems[],MATCH("Prefix",tbGems[#Headers],0),FALSE),".",tbGemLevels[[#This Row],[Level]]," ",tbGemLevels[[#This Row],[Name]])</f>
        <v>6.14.229.20 Increased Area of Effect Support</v>
      </c>
      <c r="C4768" s="2" t="s">
        <v>1069</v>
      </c>
      <c r="D4768" s="3">
        <v>20</v>
      </c>
      <c r="E4768" s="3">
        <v>70</v>
      </c>
      <c r="F4768" s="3">
        <v>0</v>
      </c>
      <c r="G4768" s="3">
        <v>0</v>
      </c>
      <c r="H4768" s="3">
        <v>111</v>
      </c>
      <c r="I4768" s="42"/>
      <c r="J4768" s="4"/>
      <c r="K4768" s="3"/>
      <c r="L4768" s="3"/>
      <c r="M4768" s="3"/>
      <c r="N4768" s="3"/>
    </row>
    <row r="4769" spans="2:14" ht="32.1" customHeight="1" x14ac:dyDescent="0.25">
      <c r="B4769" s="44" t="str">
        <f>_xlfn.CONCAT( VLOOKUP(tbGemLevels[[#This Row],[Name]],tbGems[],MATCH("Prefix",tbGems[#Headers],0),FALSE),".",tbGemLevels[[#This Row],[Level]]," ",tbGemLevels[[#This Row],[Name]])</f>
        <v>6.14.229.21 Increased Area of Effect Support</v>
      </c>
      <c r="C4769" s="2" t="s">
        <v>1069</v>
      </c>
      <c r="D4769" s="3">
        <v>21</v>
      </c>
      <c r="E4769" s="3">
        <v>72</v>
      </c>
      <c r="F4769" s="3">
        <v>0</v>
      </c>
      <c r="G4769" s="3">
        <v>0</v>
      </c>
      <c r="H4769" s="3">
        <v>114</v>
      </c>
      <c r="J4769" s="4"/>
      <c r="K4769" s="3"/>
      <c r="L4769" s="3"/>
      <c r="M4769" s="3"/>
      <c r="N4769" s="3"/>
    </row>
    <row r="4770" spans="2:14" ht="32.1" customHeight="1" x14ac:dyDescent="0.25">
      <c r="B4770" s="44" t="str">
        <f>_xlfn.CONCAT( VLOOKUP(tbGemLevels[[#This Row],[Name]],tbGems[],MATCH("Prefix",tbGems[#Headers],0),FALSE),".",tbGemLevels[[#This Row],[Level]]," ",tbGemLevels[[#This Row],[Name]])</f>
        <v>6.14.229.22 Increased Area of Effect Support</v>
      </c>
      <c r="C4770" s="2" t="s">
        <v>1069</v>
      </c>
      <c r="D4770" s="3">
        <v>22</v>
      </c>
      <c r="E4770" s="3">
        <v>74</v>
      </c>
      <c r="F4770" s="3">
        <v>0</v>
      </c>
      <c r="G4770" s="3">
        <v>0</v>
      </c>
      <c r="H4770" s="3" t="s">
        <v>269</v>
      </c>
      <c r="J4770" s="4"/>
      <c r="K4770" s="3"/>
      <c r="L4770" s="3"/>
      <c r="M4770" s="3"/>
      <c r="N4770" s="3"/>
    </row>
    <row r="4771" spans="2:14" ht="32.1" customHeight="1" x14ac:dyDescent="0.25">
      <c r="B4771" s="44" t="str">
        <f>_xlfn.CONCAT( VLOOKUP(tbGemLevels[[#This Row],[Name]],tbGems[],MATCH("Prefix",tbGems[#Headers],0),FALSE),".",tbGemLevels[[#This Row],[Level]]," ",tbGemLevels[[#This Row],[Name]])</f>
        <v>6.14.229.23 Increased Area of Effect Support</v>
      </c>
      <c r="C4771" s="2" t="s">
        <v>1069</v>
      </c>
      <c r="D4771" s="3">
        <v>23</v>
      </c>
      <c r="E4771" s="3">
        <v>76</v>
      </c>
      <c r="F4771" s="3">
        <v>0</v>
      </c>
      <c r="G4771" s="3">
        <v>0</v>
      </c>
      <c r="H4771" s="3" t="s">
        <v>269</v>
      </c>
      <c r="J4771" s="4"/>
      <c r="K4771" s="3"/>
      <c r="L4771" s="3"/>
      <c r="M4771" s="3"/>
      <c r="N4771" s="3"/>
    </row>
    <row r="4772" spans="2:14" ht="32.1" customHeight="1" x14ac:dyDescent="0.25">
      <c r="B4772" s="44" t="str">
        <f>_xlfn.CONCAT( VLOOKUP(tbGemLevels[[#This Row],[Name]],tbGems[],MATCH("Prefix",tbGems[#Headers],0),FALSE),".",tbGemLevels[[#This Row],[Level]]," ",tbGemLevels[[#This Row],[Name]])</f>
        <v>6.14.229.24 Increased Area of Effect Support</v>
      </c>
      <c r="C4772" s="2" t="s">
        <v>1069</v>
      </c>
      <c r="D4772" s="3">
        <v>24</v>
      </c>
      <c r="E4772" s="3">
        <v>78</v>
      </c>
      <c r="F4772" s="3">
        <v>0</v>
      </c>
      <c r="G4772" s="3">
        <v>0</v>
      </c>
      <c r="H4772" s="3" t="s">
        <v>269</v>
      </c>
      <c r="J4772" s="4"/>
      <c r="K4772" s="3"/>
      <c r="L4772" s="3"/>
      <c r="M4772" s="3"/>
      <c r="N4772" s="3"/>
    </row>
    <row r="4773" spans="2:14" ht="32.1" customHeight="1" x14ac:dyDescent="0.25">
      <c r="B4773" s="44" t="str">
        <f>_xlfn.CONCAT( VLOOKUP(tbGemLevels[[#This Row],[Name]],tbGems[],MATCH("Prefix",tbGems[#Headers],0),FALSE),".",tbGemLevels[[#This Row],[Level]]," ",tbGemLevels[[#This Row],[Name]])</f>
        <v>6.14.229.25 Increased Area of Effect Support</v>
      </c>
      <c r="C4773" s="2" t="s">
        <v>1069</v>
      </c>
      <c r="D4773" s="3">
        <v>25</v>
      </c>
      <c r="E4773" s="3">
        <v>80</v>
      </c>
      <c r="F4773" s="3">
        <v>0</v>
      </c>
      <c r="G4773" s="3">
        <v>0</v>
      </c>
      <c r="H4773" s="3" t="s">
        <v>269</v>
      </c>
      <c r="J4773" s="4"/>
      <c r="K4773" s="3"/>
      <c r="L4773" s="3"/>
      <c r="M4773" s="3"/>
      <c r="N4773" s="3"/>
    </row>
    <row r="4774" spans="2:14" ht="32.1" customHeight="1" x14ac:dyDescent="0.25">
      <c r="B4774" s="44" t="str">
        <f>_xlfn.CONCAT( VLOOKUP(tbGemLevels[[#This Row],[Name]],tbGems[],MATCH("Prefix",tbGems[#Headers],0),FALSE),".",tbGemLevels[[#This Row],[Level]]," ",tbGemLevels[[#This Row],[Name]])</f>
        <v>6.14.229.26 Increased Area of Effect Support</v>
      </c>
      <c r="C4774" s="2" t="s">
        <v>1069</v>
      </c>
      <c r="D4774" s="3">
        <v>26</v>
      </c>
      <c r="E4774" s="3">
        <v>82</v>
      </c>
      <c r="F4774" s="3">
        <v>0</v>
      </c>
      <c r="G4774" s="3">
        <v>0</v>
      </c>
      <c r="H4774" s="3" t="s">
        <v>269</v>
      </c>
      <c r="J4774" s="4"/>
      <c r="K4774" s="3"/>
      <c r="L4774" s="3"/>
      <c r="M4774" s="3"/>
      <c r="N4774" s="3"/>
    </row>
    <row r="4775" spans="2:14" ht="32.1" customHeight="1" x14ac:dyDescent="0.25">
      <c r="B4775" s="44" t="str">
        <f>_xlfn.CONCAT( VLOOKUP(tbGemLevels[[#This Row],[Name]],tbGems[],MATCH("Prefix",tbGems[#Headers],0),FALSE),".",tbGemLevels[[#This Row],[Level]]," ",tbGemLevels[[#This Row],[Name]])</f>
        <v>6.14.229.27 Increased Area of Effect Support</v>
      </c>
      <c r="C4775" s="2" t="s">
        <v>1069</v>
      </c>
      <c r="D4775" s="3">
        <v>27</v>
      </c>
      <c r="E4775" s="3">
        <v>84</v>
      </c>
      <c r="F4775" s="3">
        <v>0</v>
      </c>
      <c r="G4775" s="3">
        <v>0</v>
      </c>
      <c r="H4775" s="3" t="s">
        <v>269</v>
      </c>
      <c r="J4775" s="4"/>
      <c r="K4775" s="3"/>
      <c r="L4775" s="3"/>
      <c r="M4775" s="3"/>
      <c r="N4775" s="3"/>
    </row>
    <row r="4776" spans="2:14" ht="32.1" customHeight="1" x14ac:dyDescent="0.25">
      <c r="B4776" s="44" t="str">
        <f>_xlfn.CONCAT( VLOOKUP(tbGemLevels[[#This Row],[Name]],tbGems[],MATCH("Prefix",tbGems[#Headers],0),FALSE),".",tbGemLevels[[#This Row],[Level]]," ",tbGemLevels[[#This Row],[Name]])</f>
        <v>6.14.229.28 Increased Area of Effect Support</v>
      </c>
      <c r="C4776" s="2" t="s">
        <v>1069</v>
      </c>
      <c r="D4776" s="3">
        <v>28</v>
      </c>
      <c r="E4776" s="3">
        <v>86</v>
      </c>
      <c r="F4776" s="3">
        <v>0</v>
      </c>
      <c r="G4776" s="3">
        <v>0</v>
      </c>
      <c r="H4776" s="3" t="s">
        <v>269</v>
      </c>
      <c r="J4776" s="4"/>
      <c r="K4776" s="3"/>
      <c r="L4776" s="3"/>
      <c r="M4776" s="3"/>
      <c r="N4776" s="3"/>
    </row>
    <row r="4777" spans="2:14" ht="32.1" customHeight="1" x14ac:dyDescent="0.25">
      <c r="B4777" s="44" t="str">
        <f>_xlfn.CONCAT( VLOOKUP(tbGemLevels[[#This Row],[Name]],tbGems[],MATCH("Prefix",tbGems[#Headers],0),FALSE),".",tbGemLevels[[#This Row],[Level]]," ",tbGemLevels[[#This Row],[Name]])</f>
        <v>6.14.229.29 Increased Area of Effect Support</v>
      </c>
      <c r="C4777" s="2" t="s">
        <v>1069</v>
      </c>
      <c r="D4777" s="3">
        <v>29</v>
      </c>
      <c r="E4777" s="3">
        <v>88</v>
      </c>
      <c r="F4777" s="3">
        <v>0</v>
      </c>
      <c r="G4777" s="3">
        <v>0</v>
      </c>
      <c r="H4777" s="3" t="s">
        <v>269</v>
      </c>
      <c r="J4777" s="4"/>
      <c r="K4777" s="3"/>
      <c r="L4777" s="3"/>
      <c r="M4777" s="3"/>
      <c r="N4777" s="3"/>
    </row>
    <row r="4778" spans="2:14" ht="32.1" customHeight="1" x14ac:dyDescent="0.25">
      <c r="B4778" s="44" t="str">
        <f>_xlfn.CONCAT( VLOOKUP(tbGemLevels[[#This Row],[Name]],tbGems[],MATCH("Prefix",tbGems[#Headers],0),FALSE),".",tbGemLevels[[#This Row],[Level]]," ",tbGemLevels[[#This Row],[Name]])</f>
        <v>6.14.229.30 Increased Area of Effect Support</v>
      </c>
      <c r="C4778" s="2" t="s">
        <v>1069</v>
      </c>
      <c r="D4778" s="3">
        <v>30</v>
      </c>
      <c r="E4778" s="3">
        <v>90</v>
      </c>
      <c r="F4778" s="3">
        <v>0</v>
      </c>
      <c r="G4778" s="3">
        <v>0</v>
      </c>
      <c r="H4778" s="3" t="s">
        <v>269</v>
      </c>
      <c r="J4778" s="4"/>
      <c r="K4778" s="3"/>
      <c r="L4778" s="3"/>
      <c r="M4778" s="3"/>
      <c r="N4778" s="3"/>
    </row>
    <row r="4779" spans="2:14" ht="32.1" customHeight="1" x14ac:dyDescent="0.25">
      <c r="B4779" s="44" t="str">
        <f>_xlfn.CONCAT( VLOOKUP(tbGemLevels[[#This Row],[Name]],tbGems[],MATCH("Prefix",tbGems[#Headers],0),FALSE),".",tbGemLevels[[#This Row],[Level]]," ",tbGemLevels[[#This Row],[Name]])</f>
        <v>6.14.229.31 Increased Area of Effect Support</v>
      </c>
      <c r="C4779" s="2" t="s">
        <v>1069</v>
      </c>
      <c r="D4779" s="3">
        <v>31</v>
      </c>
      <c r="E4779" s="3">
        <v>91</v>
      </c>
      <c r="F4779" s="3">
        <v>0</v>
      </c>
      <c r="G4779" s="3">
        <v>0</v>
      </c>
      <c r="H4779" s="3" t="s">
        <v>269</v>
      </c>
      <c r="J4779" s="4"/>
      <c r="K4779" s="3"/>
      <c r="L4779" s="3"/>
      <c r="M4779" s="3"/>
      <c r="N4779" s="3"/>
    </row>
    <row r="4780" spans="2:14" ht="32.1" customHeight="1" x14ac:dyDescent="0.25">
      <c r="B4780" s="44" t="str">
        <f>_xlfn.CONCAT( VLOOKUP(tbGemLevels[[#This Row],[Name]],tbGems[],MATCH("Prefix",tbGems[#Headers],0),FALSE),".",tbGemLevels[[#This Row],[Level]]," ",tbGemLevels[[#This Row],[Name]])</f>
        <v>6.14.229.32 Increased Area of Effect Support</v>
      </c>
      <c r="C4780" s="2" t="s">
        <v>1069</v>
      </c>
      <c r="D4780" s="3">
        <v>32</v>
      </c>
      <c r="E4780" s="3">
        <v>92</v>
      </c>
      <c r="F4780" s="3">
        <v>0</v>
      </c>
      <c r="G4780" s="3">
        <v>0</v>
      </c>
      <c r="H4780" s="3" t="s">
        <v>269</v>
      </c>
      <c r="J4780" s="4"/>
      <c r="K4780" s="3"/>
      <c r="L4780" s="3"/>
      <c r="M4780" s="3"/>
      <c r="N4780" s="3"/>
    </row>
    <row r="4781" spans="2:14" ht="32.1" customHeight="1" x14ac:dyDescent="0.25">
      <c r="B4781" s="44" t="str">
        <f>_xlfn.CONCAT( VLOOKUP(tbGemLevels[[#This Row],[Name]],tbGems[],MATCH("Prefix",tbGems[#Headers],0),FALSE),".",tbGemLevels[[#This Row],[Level]]," ",tbGemLevels[[#This Row],[Name]])</f>
        <v>6.14.229.33 Increased Area of Effect Support</v>
      </c>
      <c r="C4781" s="2" t="s">
        <v>1069</v>
      </c>
      <c r="D4781" s="3">
        <v>33</v>
      </c>
      <c r="E4781" s="3">
        <v>93</v>
      </c>
      <c r="F4781" s="3">
        <v>0</v>
      </c>
      <c r="G4781" s="3">
        <v>0</v>
      </c>
      <c r="H4781" s="3" t="s">
        <v>269</v>
      </c>
      <c r="J4781" s="4"/>
      <c r="K4781" s="3"/>
      <c r="L4781" s="3"/>
      <c r="M4781" s="3"/>
      <c r="N4781" s="3"/>
    </row>
    <row r="4782" spans="2:14" ht="32.1" customHeight="1" x14ac:dyDescent="0.25">
      <c r="B4782" s="44" t="str">
        <f>_xlfn.CONCAT( VLOOKUP(tbGemLevels[[#This Row],[Name]],tbGems[],MATCH("Prefix",tbGems[#Headers],0),FALSE),".",tbGemLevels[[#This Row],[Level]]," ",tbGemLevels[[#This Row],[Name]])</f>
        <v>6.14.229.34 Increased Area of Effect Support</v>
      </c>
      <c r="C4782" s="2" t="s">
        <v>1069</v>
      </c>
      <c r="D4782" s="3">
        <v>34</v>
      </c>
      <c r="E4782" s="3">
        <v>94</v>
      </c>
      <c r="F4782" s="3">
        <v>0</v>
      </c>
      <c r="G4782" s="3">
        <v>0</v>
      </c>
      <c r="H4782" s="3" t="s">
        <v>269</v>
      </c>
      <c r="J4782" s="4"/>
      <c r="K4782" s="3"/>
      <c r="L4782" s="3"/>
      <c r="M4782" s="3"/>
      <c r="N4782" s="3"/>
    </row>
    <row r="4783" spans="2:14" ht="32.1" customHeight="1" x14ac:dyDescent="0.25">
      <c r="B4783" s="44" t="str">
        <f>_xlfn.CONCAT( VLOOKUP(tbGemLevels[[#This Row],[Name]],tbGems[],MATCH("Prefix",tbGems[#Headers],0),FALSE),".",tbGemLevels[[#This Row],[Level]]," ",tbGemLevels[[#This Row],[Name]])</f>
        <v>6.14.229.35 Increased Area of Effect Support</v>
      </c>
      <c r="C4783" s="2" t="s">
        <v>1069</v>
      </c>
      <c r="D4783" s="3">
        <v>35</v>
      </c>
      <c r="E4783" s="3">
        <v>95</v>
      </c>
      <c r="F4783" s="3">
        <v>0</v>
      </c>
      <c r="G4783" s="3">
        <v>0</v>
      </c>
      <c r="H4783" s="3" t="s">
        <v>269</v>
      </c>
      <c r="J4783" s="4"/>
      <c r="K4783" s="3"/>
      <c r="L4783" s="3"/>
      <c r="M4783" s="3"/>
      <c r="N4783" s="3"/>
    </row>
    <row r="4784" spans="2:14" ht="32.1" customHeight="1" x14ac:dyDescent="0.25">
      <c r="B4784" s="44" t="str">
        <f>_xlfn.CONCAT( VLOOKUP(tbGemLevels[[#This Row],[Name]],tbGems[],MATCH("Prefix",tbGems[#Headers],0),FALSE),".",tbGemLevels[[#This Row],[Level]]," ",tbGemLevels[[#This Row],[Name]])</f>
        <v>6.14.229.36 Increased Area of Effect Support</v>
      </c>
      <c r="C4784" s="2" t="s">
        <v>1069</v>
      </c>
      <c r="D4784" s="3">
        <v>36</v>
      </c>
      <c r="E4784" s="3">
        <v>96</v>
      </c>
      <c r="F4784" s="3">
        <v>0</v>
      </c>
      <c r="G4784" s="3">
        <v>0</v>
      </c>
      <c r="H4784" s="3" t="s">
        <v>269</v>
      </c>
      <c r="J4784" s="4"/>
      <c r="K4784" s="3"/>
      <c r="L4784" s="3"/>
      <c r="M4784" s="3"/>
      <c r="N4784" s="3"/>
    </row>
    <row r="4785" spans="2:14" ht="32.1" customHeight="1" x14ac:dyDescent="0.25">
      <c r="B4785" s="44" t="str">
        <f>_xlfn.CONCAT( VLOOKUP(tbGemLevels[[#This Row],[Name]],tbGems[],MATCH("Prefix",tbGems[#Headers],0),FALSE),".",tbGemLevels[[#This Row],[Level]]," ",tbGemLevels[[#This Row],[Name]])</f>
        <v>6.14.229.37 Increased Area of Effect Support</v>
      </c>
      <c r="C4785" s="2" t="s">
        <v>1069</v>
      </c>
      <c r="D4785" s="3">
        <v>37</v>
      </c>
      <c r="E4785" s="3">
        <v>97</v>
      </c>
      <c r="F4785" s="3">
        <v>0</v>
      </c>
      <c r="G4785" s="3">
        <v>0</v>
      </c>
      <c r="H4785" s="3" t="s">
        <v>269</v>
      </c>
      <c r="J4785" s="4"/>
      <c r="K4785" s="3"/>
      <c r="L4785" s="3"/>
      <c r="M4785" s="3"/>
      <c r="N4785" s="3"/>
    </row>
    <row r="4786" spans="2:14" ht="32.1" customHeight="1" x14ac:dyDescent="0.25">
      <c r="B4786" s="44" t="str">
        <f>_xlfn.CONCAT( VLOOKUP(tbGemLevels[[#This Row],[Name]],tbGems[],MATCH("Prefix",tbGems[#Headers],0),FALSE),".",tbGemLevels[[#This Row],[Level]]," ",tbGemLevels[[#This Row],[Name]])</f>
        <v>6.14.229.38 Increased Area of Effect Support</v>
      </c>
      <c r="C4786" s="2" t="s">
        <v>1069</v>
      </c>
      <c r="D4786" s="3">
        <v>38</v>
      </c>
      <c r="E4786" s="3">
        <v>98</v>
      </c>
      <c r="F4786" s="3">
        <v>0</v>
      </c>
      <c r="G4786" s="3">
        <v>0</v>
      </c>
      <c r="H4786" s="3" t="s">
        <v>269</v>
      </c>
      <c r="J4786" s="4"/>
      <c r="K4786" s="3"/>
      <c r="L4786" s="3"/>
      <c r="M4786" s="3"/>
      <c r="N4786" s="3"/>
    </row>
    <row r="4787" spans="2:14" ht="32.1" customHeight="1" x14ac:dyDescent="0.25">
      <c r="B4787" s="44" t="str">
        <f>_xlfn.CONCAT( VLOOKUP(tbGemLevels[[#This Row],[Name]],tbGems[],MATCH("Prefix",tbGems[#Headers],0),FALSE),".",tbGemLevels[[#This Row],[Level]]," ",tbGemLevels[[#This Row],[Name]])</f>
        <v>6.14.229.39 Increased Area of Effect Support</v>
      </c>
      <c r="C4787" s="2" t="s">
        <v>1069</v>
      </c>
      <c r="D4787" s="3">
        <v>39</v>
      </c>
      <c r="E4787" s="3">
        <v>99</v>
      </c>
      <c r="F4787" s="3">
        <v>0</v>
      </c>
      <c r="G4787" s="3">
        <v>0</v>
      </c>
      <c r="H4787" s="3" t="s">
        <v>269</v>
      </c>
      <c r="J4787" s="4"/>
      <c r="K4787" s="3"/>
      <c r="L4787" s="3"/>
      <c r="M4787" s="3"/>
      <c r="N4787" s="3"/>
    </row>
    <row r="4788" spans="2:14" ht="32.1" customHeight="1" x14ac:dyDescent="0.25">
      <c r="B4788" s="44" t="str">
        <f>_xlfn.CONCAT( VLOOKUP(tbGemLevels[[#This Row],[Name]],tbGems[],MATCH("Prefix",tbGems[#Headers],0),FALSE),".",tbGemLevels[[#This Row],[Level]]," ",tbGemLevels[[#This Row],[Name]])</f>
        <v>6.14.229.40 Increased Area of Effect Support</v>
      </c>
      <c r="C4788" s="2" t="s">
        <v>1069</v>
      </c>
      <c r="D4788" s="3">
        <v>40</v>
      </c>
      <c r="E4788" s="3">
        <v>100</v>
      </c>
      <c r="F4788" s="3">
        <v>0</v>
      </c>
      <c r="G4788" s="3">
        <v>0</v>
      </c>
      <c r="H4788" s="3" t="s">
        <v>269</v>
      </c>
      <c r="J4788" s="4"/>
      <c r="K4788" s="3"/>
      <c r="L4788" s="3"/>
      <c r="M4788" s="3"/>
      <c r="N4788" s="3"/>
    </row>
    <row r="4789" spans="2:14" ht="32.1" customHeight="1" x14ac:dyDescent="0.25">
      <c r="B4789" s="44" t="str">
        <f>_xlfn.CONCAT( VLOOKUP(tbGemLevels[[#This Row],[Name]],tbGems[],MATCH("Prefix",tbGems[#Headers],0),FALSE),".",tbGemLevels[[#This Row],[Level]]," ",tbGemLevels[[#This Row],[Name]])</f>
        <v>6.14.190.1 Frost Wall</v>
      </c>
      <c r="C4789" s="2" t="s">
        <v>904</v>
      </c>
      <c r="D4789" s="3">
        <v>1</v>
      </c>
      <c r="E4789" s="3">
        <v>4</v>
      </c>
      <c r="F4789" s="3">
        <v>0</v>
      </c>
      <c r="G4789" s="3">
        <v>0</v>
      </c>
      <c r="H4789" s="3">
        <v>16</v>
      </c>
      <c r="J4789" s="4"/>
      <c r="K4789" s="3"/>
      <c r="L4789" s="3"/>
      <c r="M4789" s="3"/>
      <c r="N4789" s="3"/>
    </row>
    <row r="4790" spans="2:14" ht="32.1" customHeight="1" x14ac:dyDescent="0.25">
      <c r="B4790" s="44" t="str">
        <f>_xlfn.CONCAT( VLOOKUP(tbGemLevels[[#This Row],[Name]],tbGems[],MATCH("Prefix",tbGems[#Headers],0),FALSE),".",tbGemLevels[[#This Row],[Level]]," ",tbGemLevels[[#This Row],[Name]])</f>
        <v>6.14.190.2 Frost Wall</v>
      </c>
      <c r="C4790" s="2" t="s">
        <v>904</v>
      </c>
      <c r="D4790" s="3">
        <v>2</v>
      </c>
      <c r="E4790" s="3">
        <v>6</v>
      </c>
      <c r="F4790" s="3">
        <v>0</v>
      </c>
      <c r="G4790" s="3">
        <v>0</v>
      </c>
      <c r="H4790" s="3">
        <v>20</v>
      </c>
      <c r="J4790" s="4"/>
      <c r="K4790" s="3"/>
      <c r="L4790" s="3"/>
      <c r="M4790" s="3"/>
      <c r="N4790" s="3"/>
    </row>
    <row r="4791" spans="2:14" ht="32.1" customHeight="1" x14ac:dyDescent="0.25">
      <c r="B4791" s="44" t="str">
        <f>_xlfn.CONCAT( VLOOKUP(tbGemLevels[[#This Row],[Name]],tbGems[],MATCH("Prefix",tbGems[#Headers],0),FALSE),".",tbGemLevels[[#This Row],[Level]]," ",tbGemLevels[[#This Row],[Name]])</f>
        <v>6.14.190.3 Frost Wall</v>
      </c>
      <c r="C4791" s="2" t="s">
        <v>904</v>
      </c>
      <c r="D4791" s="3">
        <v>3</v>
      </c>
      <c r="E4791" s="3">
        <v>9</v>
      </c>
      <c r="F4791" s="3">
        <v>0</v>
      </c>
      <c r="G4791" s="3">
        <v>0</v>
      </c>
      <c r="H4791" s="3">
        <v>27</v>
      </c>
      <c r="J4791" s="4"/>
      <c r="K4791" s="42"/>
      <c r="L4791" s="42"/>
      <c r="M4791" s="3"/>
      <c r="N4791" s="3"/>
    </row>
    <row r="4792" spans="2:14" ht="32.1" customHeight="1" x14ac:dyDescent="0.25">
      <c r="B4792" s="44" t="str">
        <f>_xlfn.CONCAT( VLOOKUP(tbGemLevels[[#This Row],[Name]],tbGems[],MATCH("Prefix",tbGems[#Headers],0),FALSE),".",tbGemLevels[[#This Row],[Level]]," ",tbGemLevels[[#This Row],[Name]])</f>
        <v>6.14.190.4 Frost Wall</v>
      </c>
      <c r="C4792" s="2" t="s">
        <v>904</v>
      </c>
      <c r="D4792" s="3">
        <v>4</v>
      </c>
      <c r="E4792" s="3">
        <v>12</v>
      </c>
      <c r="F4792" s="3">
        <v>0</v>
      </c>
      <c r="G4792" s="3">
        <v>0</v>
      </c>
      <c r="H4792" s="3">
        <v>33</v>
      </c>
      <c r="J4792" s="4"/>
      <c r="K4792" s="42"/>
      <c r="L4792" s="42"/>
      <c r="M4792" s="3"/>
      <c r="N4792" s="3"/>
    </row>
    <row r="4793" spans="2:14" ht="32.1" customHeight="1" x14ac:dyDescent="0.25">
      <c r="B4793" s="44" t="str">
        <f>_xlfn.CONCAT( VLOOKUP(tbGemLevels[[#This Row],[Name]],tbGems[],MATCH("Prefix",tbGems[#Headers],0),FALSE),".",tbGemLevels[[#This Row],[Level]]," ",tbGemLevels[[#This Row],[Name]])</f>
        <v>6.14.190.5 Frost Wall</v>
      </c>
      <c r="C4793" s="2" t="s">
        <v>904</v>
      </c>
      <c r="D4793" s="3">
        <v>5</v>
      </c>
      <c r="E4793" s="3">
        <v>16</v>
      </c>
      <c r="F4793" s="3">
        <v>0</v>
      </c>
      <c r="G4793" s="3">
        <v>0</v>
      </c>
      <c r="H4793" s="3">
        <v>41</v>
      </c>
      <c r="J4793" s="4"/>
      <c r="K4793" s="42"/>
      <c r="L4793" s="42"/>
      <c r="M4793" s="3"/>
      <c r="N4793" s="3"/>
    </row>
    <row r="4794" spans="2:14" ht="32.1" customHeight="1" x14ac:dyDescent="0.25">
      <c r="B4794" s="44" t="str">
        <f>_xlfn.CONCAT( VLOOKUP(tbGemLevels[[#This Row],[Name]],tbGems[],MATCH("Prefix",tbGems[#Headers],0),FALSE),".",tbGemLevels[[#This Row],[Level]]," ",tbGemLevels[[#This Row],[Name]])</f>
        <v>6.14.190.6 Frost Wall</v>
      </c>
      <c r="C4794" s="2" t="s">
        <v>904</v>
      </c>
      <c r="D4794" s="3">
        <v>6</v>
      </c>
      <c r="E4794" s="3">
        <v>20</v>
      </c>
      <c r="F4794" s="3">
        <v>0</v>
      </c>
      <c r="G4794" s="3">
        <v>0</v>
      </c>
      <c r="H4794" s="3">
        <v>50</v>
      </c>
      <c r="J4794" s="4"/>
      <c r="K4794" s="42"/>
      <c r="L4794" s="42"/>
      <c r="M4794" s="3"/>
      <c r="N4794" s="3"/>
    </row>
    <row r="4795" spans="2:14" ht="32.1" customHeight="1" x14ac:dyDescent="0.25">
      <c r="B4795" s="44" t="str">
        <f>_xlfn.CONCAT( VLOOKUP(tbGemLevels[[#This Row],[Name]],tbGems[],MATCH("Prefix",tbGems[#Headers],0),FALSE),".",tbGemLevels[[#This Row],[Level]]," ",tbGemLevels[[#This Row],[Name]])</f>
        <v>6.14.190.7 Frost Wall</v>
      </c>
      <c r="C4795" s="2" t="s">
        <v>904</v>
      </c>
      <c r="D4795" s="3">
        <v>7</v>
      </c>
      <c r="E4795" s="3">
        <v>24</v>
      </c>
      <c r="F4795" s="3">
        <v>0</v>
      </c>
      <c r="G4795" s="3">
        <v>0</v>
      </c>
      <c r="H4795" s="3">
        <v>58</v>
      </c>
      <c r="J4795" s="4"/>
      <c r="K4795" s="42"/>
      <c r="L4795" s="42"/>
      <c r="M4795" s="3"/>
      <c r="N4795" s="3"/>
    </row>
    <row r="4796" spans="2:14" ht="32.1" customHeight="1" x14ac:dyDescent="0.25">
      <c r="B4796" s="44" t="str">
        <f>_xlfn.CONCAT( VLOOKUP(tbGemLevels[[#This Row],[Name]],tbGems[],MATCH("Prefix",tbGems[#Headers],0),FALSE),".",tbGemLevels[[#This Row],[Level]]," ",tbGemLevels[[#This Row],[Name]])</f>
        <v>6.14.190.8 Frost Wall</v>
      </c>
      <c r="C4796" s="2" t="s">
        <v>904</v>
      </c>
      <c r="D4796" s="3">
        <v>8</v>
      </c>
      <c r="E4796" s="3">
        <v>28</v>
      </c>
      <c r="F4796" s="3">
        <v>0</v>
      </c>
      <c r="G4796" s="3">
        <v>0</v>
      </c>
      <c r="H4796" s="3">
        <v>67</v>
      </c>
      <c r="J4796" s="4"/>
      <c r="K4796" s="42"/>
      <c r="L4796" s="42"/>
      <c r="M4796" s="3"/>
      <c r="N4796" s="3"/>
    </row>
    <row r="4797" spans="2:14" ht="32.1" customHeight="1" x14ac:dyDescent="0.25">
      <c r="B4797" s="44" t="str">
        <f>_xlfn.CONCAT( VLOOKUP(tbGemLevels[[#This Row],[Name]],tbGems[],MATCH("Prefix",tbGems[#Headers],0),FALSE),".",tbGemLevels[[#This Row],[Level]]," ",tbGemLevels[[#This Row],[Name]])</f>
        <v>6.14.190.9 Frost Wall</v>
      </c>
      <c r="C4797" s="2" t="s">
        <v>904</v>
      </c>
      <c r="D4797" s="3">
        <v>9</v>
      </c>
      <c r="E4797" s="3">
        <v>32</v>
      </c>
      <c r="F4797" s="3">
        <v>0</v>
      </c>
      <c r="G4797" s="3">
        <v>0</v>
      </c>
      <c r="H4797" s="3">
        <v>75</v>
      </c>
      <c r="J4797" s="4"/>
      <c r="K4797" s="42"/>
      <c r="L4797" s="42"/>
      <c r="M4797" s="3"/>
      <c r="N4797" s="3"/>
    </row>
    <row r="4798" spans="2:14" ht="32.1" customHeight="1" x14ac:dyDescent="0.25">
      <c r="B4798" s="44" t="str">
        <f>_xlfn.CONCAT( VLOOKUP(tbGemLevels[[#This Row],[Name]],tbGems[],MATCH("Prefix",tbGems[#Headers],0),FALSE),".",tbGemLevels[[#This Row],[Level]]," ",tbGemLevels[[#This Row],[Name]])</f>
        <v>6.14.190.10 Frost Wall</v>
      </c>
      <c r="C4798" s="2" t="s">
        <v>904</v>
      </c>
      <c r="D4798" s="3">
        <v>10</v>
      </c>
      <c r="E4798" s="3">
        <v>36</v>
      </c>
      <c r="F4798" s="3">
        <v>0</v>
      </c>
      <c r="G4798" s="3">
        <v>0</v>
      </c>
      <c r="H4798" s="3">
        <v>83</v>
      </c>
      <c r="J4798" s="4"/>
      <c r="K4798" s="42"/>
      <c r="L4798" s="42"/>
      <c r="M4798" s="3"/>
      <c r="N4798" s="3"/>
    </row>
    <row r="4799" spans="2:14" ht="32.1" customHeight="1" x14ac:dyDescent="0.25">
      <c r="B4799" s="44" t="str">
        <f>_xlfn.CONCAT( VLOOKUP(tbGemLevels[[#This Row],[Name]],tbGems[],MATCH("Prefix",tbGems[#Headers],0),FALSE),".",tbGemLevels[[#This Row],[Level]]," ",tbGemLevels[[#This Row],[Name]])</f>
        <v>6.14.190.11 Frost Wall</v>
      </c>
      <c r="C4799" s="2" t="s">
        <v>904</v>
      </c>
      <c r="D4799" s="3">
        <v>11</v>
      </c>
      <c r="E4799" s="3">
        <v>40</v>
      </c>
      <c r="F4799" s="3">
        <v>0</v>
      </c>
      <c r="G4799" s="3">
        <v>0</v>
      </c>
      <c r="H4799" s="3">
        <v>92</v>
      </c>
      <c r="J4799" s="4"/>
      <c r="K4799" s="42"/>
      <c r="L4799" s="42"/>
      <c r="M4799" s="3"/>
      <c r="N4799" s="3"/>
    </row>
    <row r="4800" spans="2:14" ht="32.1" customHeight="1" x14ac:dyDescent="0.25">
      <c r="B4800" s="44" t="str">
        <f>_xlfn.CONCAT( VLOOKUP(tbGemLevels[[#This Row],[Name]],tbGems[],MATCH("Prefix",tbGems[#Headers],0),FALSE),".",tbGemLevels[[#This Row],[Level]]," ",tbGemLevels[[#This Row],[Name]])</f>
        <v>6.14.190.12 Frost Wall</v>
      </c>
      <c r="C4800" s="2" t="s">
        <v>904</v>
      </c>
      <c r="D4800" s="3">
        <v>12</v>
      </c>
      <c r="E4800" s="3">
        <v>44</v>
      </c>
      <c r="F4800" s="3">
        <v>0</v>
      </c>
      <c r="G4800" s="3">
        <v>0</v>
      </c>
      <c r="H4800" s="3">
        <v>100</v>
      </c>
      <c r="J4800" s="4"/>
      <c r="K4800" s="42"/>
      <c r="L4800" s="42"/>
      <c r="M4800" s="3"/>
      <c r="N4800" s="3"/>
    </row>
    <row r="4801" spans="2:14" ht="32.1" customHeight="1" x14ac:dyDescent="0.25">
      <c r="B4801" s="44" t="str">
        <f>_xlfn.CONCAT( VLOOKUP(tbGemLevels[[#This Row],[Name]],tbGems[],MATCH("Prefix",tbGems[#Headers],0),FALSE),".",tbGemLevels[[#This Row],[Level]]," ",tbGemLevels[[#This Row],[Name]])</f>
        <v>6.14.190.13 Frost Wall</v>
      </c>
      <c r="C4801" s="2" t="s">
        <v>904</v>
      </c>
      <c r="D4801" s="3">
        <v>13</v>
      </c>
      <c r="E4801" s="3">
        <v>48</v>
      </c>
      <c r="F4801" s="3">
        <v>0</v>
      </c>
      <c r="G4801" s="3">
        <v>0</v>
      </c>
      <c r="H4801" s="3">
        <v>109</v>
      </c>
      <c r="J4801" s="4"/>
      <c r="K4801" s="42"/>
      <c r="L4801" s="42"/>
      <c r="M4801" s="3"/>
      <c r="N4801" s="3"/>
    </row>
    <row r="4802" spans="2:14" ht="32.1" customHeight="1" x14ac:dyDescent="0.25">
      <c r="B4802" s="44" t="str">
        <f>_xlfn.CONCAT( VLOOKUP(tbGemLevels[[#This Row],[Name]],tbGems[],MATCH("Prefix",tbGems[#Headers],0),FALSE),".",tbGemLevels[[#This Row],[Level]]," ",tbGemLevels[[#This Row],[Name]])</f>
        <v>6.14.190.14 Frost Wall</v>
      </c>
      <c r="C4802" s="2" t="s">
        <v>904</v>
      </c>
      <c r="D4802" s="3">
        <v>14</v>
      </c>
      <c r="E4802" s="3">
        <v>52</v>
      </c>
      <c r="F4802" s="3">
        <v>0</v>
      </c>
      <c r="G4802" s="3">
        <v>0</v>
      </c>
      <c r="H4802" s="3">
        <v>117</v>
      </c>
      <c r="J4802" s="4"/>
      <c r="K4802" s="42"/>
      <c r="L4802" s="42"/>
      <c r="M4802" s="3"/>
      <c r="N4802" s="3"/>
    </row>
    <row r="4803" spans="2:14" ht="32.1" customHeight="1" x14ac:dyDescent="0.25">
      <c r="B4803" s="44" t="str">
        <f>_xlfn.CONCAT( VLOOKUP(tbGemLevels[[#This Row],[Name]],tbGems[],MATCH("Prefix",tbGems[#Headers],0),FALSE),".",tbGemLevels[[#This Row],[Level]]," ",tbGemLevels[[#This Row],[Name]])</f>
        <v>6.14.190.15 Frost Wall</v>
      </c>
      <c r="C4803" s="2" t="s">
        <v>904</v>
      </c>
      <c r="D4803" s="3">
        <v>15</v>
      </c>
      <c r="E4803" s="3">
        <v>55</v>
      </c>
      <c r="F4803" s="3">
        <v>0</v>
      </c>
      <c r="G4803" s="3">
        <v>0</v>
      </c>
      <c r="H4803" s="3">
        <v>123</v>
      </c>
      <c r="J4803" s="4"/>
      <c r="K4803" s="42"/>
      <c r="L4803" s="42"/>
      <c r="M4803" s="3"/>
      <c r="N4803" s="3"/>
    </row>
    <row r="4804" spans="2:14" ht="32.1" customHeight="1" x14ac:dyDescent="0.25">
      <c r="B4804" s="44" t="str">
        <f>_xlfn.CONCAT( VLOOKUP(tbGemLevels[[#This Row],[Name]],tbGems[],MATCH("Prefix",tbGems[#Headers],0),FALSE),".",tbGemLevels[[#This Row],[Level]]," ",tbGemLevels[[#This Row],[Name]])</f>
        <v>6.14.190.16 Frost Wall</v>
      </c>
      <c r="C4804" s="2" t="s">
        <v>904</v>
      </c>
      <c r="D4804" s="3">
        <v>16</v>
      </c>
      <c r="E4804" s="3">
        <v>58</v>
      </c>
      <c r="F4804" s="3">
        <v>0</v>
      </c>
      <c r="G4804" s="3">
        <v>0</v>
      </c>
      <c r="H4804" s="3">
        <v>130</v>
      </c>
      <c r="J4804" s="4"/>
      <c r="K4804" s="42"/>
      <c r="L4804" s="42"/>
      <c r="M4804" s="3"/>
      <c r="N4804" s="3"/>
    </row>
    <row r="4805" spans="2:14" ht="32.1" customHeight="1" x14ac:dyDescent="0.25">
      <c r="B4805" s="44" t="str">
        <f>_xlfn.CONCAT( VLOOKUP(tbGemLevels[[#This Row],[Name]],tbGems[],MATCH("Prefix",tbGems[#Headers],0),FALSE),".",tbGemLevels[[#This Row],[Level]]," ",tbGemLevels[[#This Row],[Name]])</f>
        <v>6.14.190.17 Frost Wall</v>
      </c>
      <c r="C4805" s="2" t="s">
        <v>904</v>
      </c>
      <c r="D4805" s="3">
        <v>17</v>
      </c>
      <c r="E4805" s="3">
        <v>61</v>
      </c>
      <c r="F4805" s="3">
        <v>0</v>
      </c>
      <c r="G4805" s="3">
        <v>0</v>
      </c>
      <c r="H4805" s="3">
        <v>136</v>
      </c>
      <c r="J4805" s="4"/>
      <c r="K4805" s="42"/>
      <c r="L4805" s="42"/>
      <c r="M4805" s="3"/>
      <c r="N4805" s="3"/>
    </row>
    <row r="4806" spans="2:14" ht="32.1" customHeight="1" x14ac:dyDescent="0.25">
      <c r="B4806" s="44" t="str">
        <f>_xlfn.CONCAT( VLOOKUP(tbGemLevels[[#This Row],[Name]],tbGems[],MATCH("Prefix",tbGems[#Headers],0),FALSE),".",tbGemLevels[[#This Row],[Level]]," ",tbGemLevels[[#This Row],[Name]])</f>
        <v>6.14.190.18 Frost Wall</v>
      </c>
      <c r="C4806" s="2" t="s">
        <v>904</v>
      </c>
      <c r="D4806" s="3">
        <v>18</v>
      </c>
      <c r="E4806" s="3">
        <v>64</v>
      </c>
      <c r="F4806" s="3">
        <v>0</v>
      </c>
      <c r="G4806" s="3">
        <v>0</v>
      </c>
      <c r="H4806" s="3">
        <v>142</v>
      </c>
      <c r="J4806" s="4"/>
      <c r="K4806" s="42"/>
      <c r="L4806" s="42"/>
      <c r="M4806" s="3"/>
      <c r="N4806" s="3"/>
    </row>
    <row r="4807" spans="2:14" ht="32.1" customHeight="1" x14ac:dyDescent="0.25">
      <c r="B4807" s="44" t="str">
        <f>_xlfn.CONCAT( VLOOKUP(tbGemLevels[[#This Row],[Name]],tbGems[],MATCH("Prefix",tbGems[#Headers],0),FALSE),".",tbGemLevels[[#This Row],[Level]]," ",tbGemLevels[[#This Row],[Name]])</f>
        <v>6.14.190.19 Frost Wall</v>
      </c>
      <c r="C4807" s="2" t="s">
        <v>904</v>
      </c>
      <c r="D4807" s="3">
        <v>19</v>
      </c>
      <c r="E4807" s="3">
        <v>67</v>
      </c>
      <c r="F4807" s="3">
        <v>0</v>
      </c>
      <c r="G4807" s="3">
        <v>0</v>
      </c>
      <c r="H4807" s="3">
        <v>148</v>
      </c>
      <c r="J4807" s="4"/>
      <c r="K4807" s="42"/>
      <c r="L4807" s="42"/>
      <c r="M4807" s="3"/>
      <c r="N4807" s="3"/>
    </row>
    <row r="4808" spans="2:14" ht="32.1" customHeight="1" x14ac:dyDescent="0.25">
      <c r="B4808" s="44" t="str">
        <f>_xlfn.CONCAT( VLOOKUP(tbGemLevels[[#This Row],[Name]],tbGems[],MATCH("Prefix",tbGems[#Headers],0),FALSE),".",tbGemLevels[[#This Row],[Level]]," ",tbGemLevels[[#This Row],[Name]])</f>
        <v>6.14.190.20 Frost Wall</v>
      </c>
      <c r="C4808" s="2" t="s">
        <v>904</v>
      </c>
      <c r="D4808" s="3">
        <v>20</v>
      </c>
      <c r="E4808" s="3">
        <v>70</v>
      </c>
      <c r="F4808" s="3">
        <v>0</v>
      </c>
      <c r="G4808" s="3">
        <v>0</v>
      </c>
      <c r="H4808" s="3">
        <v>155</v>
      </c>
      <c r="J4808" s="4"/>
      <c r="K4808" s="42"/>
      <c r="L4808" s="42"/>
      <c r="M4808" s="3"/>
      <c r="N4808" s="3"/>
    </row>
    <row r="4809" spans="2:14" ht="32.1" customHeight="1" x14ac:dyDescent="0.25">
      <c r="B4809" s="44" t="str">
        <f>_xlfn.CONCAT( VLOOKUP(tbGemLevels[[#This Row],[Name]],tbGems[],MATCH("Prefix",tbGems[#Headers],0),FALSE),".",tbGemLevels[[#This Row],[Level]]," ",tbGemLevels[[#This Row],[Name]])</f>
        <v>6.14.190.21 Frost Wall</v>
      </c>
      <c r="C4809" s="2" t="s">
        <v>904</v>
      </c>
      <c r="D4809" s="3">
        <v>21</v>
      </c>
      <c r="E4809" s="3">
        <v>72</v>
      </c>
      <c r="F4809" s="3">
        <v>0</v>
      </c>
      <c r="G4809" s="3">
        <v>0</v>
      </c>
      <c r="H4809" s="3">
        <v>159</v>
      </c>
      <c r="J4809" s="4"/>
      <c r="K4809" s="3"/>
      <c r="L4809" s="3"/>
      <c r="M4809" s="3"/>
      <c r="N4809" s="3"/>
    </row>
    <row r="4810" spans="2:14" ht="32.1" customHeight="1" x14ac:dyDescent="0.25">
      <c r="B4810" s="44" t="str">
        <f>_xlfn.CONCAT( VLOOKUP(tbGemLevels[[#This Row],[Name]],tbGems[],MATCH("Prefix",tbGems[#Headers],0),FALSE),".",tbGemLevels[[#This Row],[Level]]," ",tbGemLevels[[#This Row],[Name]])</f>
        <v>6.14.190.22 Frost Wall</v>
      </c>
      <c r="C4810" s="2" t="s">
        <v>904</v>
      </c>
      <c r="D4810" s="3">
        <v>22</v>
      </c>
      <c r="E4810" s="3">
        <v>74</v>
      </c>
      <c r="F4810" s="3">
        <v>0</v>
      </c>
      <c r="G4810" s="3">
        <v>0</v>
      </c>
      <c r="H4810" s="3" t="s">
        <v>269</v>
      </c>
      <c r="J4810" s="4"/>
      <c r="K4810" s="3"/>
      <c r="L4810" s="3"/>
      <c r="M4810" s="3"/>
      <c r="N4810" s="3"/>
    </row>
    <row r="4811" spans="2:14" ht="32.1" customHeight="1" x14ac:dyDescent="0.25">
      <c r="B4811" s="44" t="str">
        <f>_xlfn.CONCAT( VLOOKUP(tbGemLevels[[#This Row],[Name]],tbGems[],MATCH("Prefix",tbGems[#Headers],0),FALSE),".",tbGemLevels[[#This Row],[Level]]," ",tbGemLevels[[#This Row],[Name]])</f>
        <v>6.14.190.23 Frost Wall</v>
      </c>
      <c r="C4811" s="2" t="s">
        <v>904</v>
      </c>
      <c r="D4811" s="3">
        <v>23</v>
      </c>
      <c r="E4811" s="3">
        <v>76</v>
      </c>
      <c r="F4811" s="3">
        <v>0</v>
      </c>
      <c r="G4811" s="3">
        <v>0</v>
      </c>
      <c r="H4811" s="3" t="s">
        <v>269</v>
      </c>
      <c r="J4811" s="4"/>
      <c r="K4811" s="3"/>
      <c r="L4811" s="3"/>
      <c r="M4811" s="3"/>
      <c r="N4811" s="3"/>
    </row>
    <row r="4812" spans="2:14" ht="32.1" customHeight="1" x14ac:dyDescent="0.25">
      <c r="B4812" s="44" t="str">
        <f>_xlfn.CONCAT( VLOOKUP(tbGemLevels[[#This Row],[Name]],tbGems[],MATCH("Prefix",tbGems[#Headers],0),FALSE),".",tbGemLevels[[#This Row],[Level]]," ",tbGemLevels[[#This Row],[Name]])</f>
        <v>6.14.190.24 Frost Wall</v>
      </c>
      <c r="C4812" s="2" t="s">
        <v>904</v>
      </c>
      <c r="D4812" s="3">
        <v>24</v>
      </c>
      <c r="E4812" s="3">
        <v>78</v>
      </c>
      <c r="F4812" s="3">
        <v>0</v>
      </c>
      <c r="G4812" s="3">
        <v>0</v>
      </c>
      <c r="H4812" s="3" t="s">
        <v>269</v>
      </c>
      <c r="J4812" s="4"/>
      <c r="K4812" s="3"/>
      <c r="L4812" s="3"/>
      <c r="M4812" s="3"/>
      <c r="N4812" s="3"/>
    </row>
    <row r="4813" spans="2:14" ht="32.1" customHeight="1" x14ac:dyDescent="0.25">
      <c r="B4813" s="44" t="str">
        <f>_xlfn.CONCAT( VLOOKUP(tbGemLevels[[#This Row],[Name]],tbGems[],MATCH("Prefix",tbGems[#Headers],0),FALSE),".",tbGemLevels[[#This Row],[Level]]," ",tbGemLevels[[#This Row],[Name]])</f>
        <v>6.14.190.25 Frost Wall</v>
      </c>
      <c r="C4813" s="2" t="s">
        <v>904</v>
      </c>
      <c r="D4813" s="3">
        <v>25</v>
      </c>
      <c r="E4813" s="3">
        <v>80</v>
      </c>
      <c r="F4813" s="3">
        <v>0</v>
      </c>
      <c r="G4813" s="3">
        <v>0</v>
      </c>
      <c r="H4813" s="3" t="s">
        <v>269</v>
      </c>
      <c r="J4813" s="4"/>
      <c r="K4813" s="3"/>
      <c r="L4813" s="3"/>
      <c r="M4813" s="3"/>
      <c r="N4813" s="3"/>
    </row>
    <row r="4814" spans="2:14" ht="32.1" customHeight="1" x14ac:dyDescent="0.25">
      <c r="B4814" s="44" t="str">
        <f>_xlfn.CONCAT( VLOOKUP(tbGemLevels[[#This Row],[Name]],tbGems[],MATCH("Prefix",tbGems[#Headers],0),FALSE),".",tbGemLevels[[#This Row],[Level]]," ",tbGemLevels[[#This Row],[Name]])</f>
        <v>6.14.190.26 Frost Wall</v>
      </c>
      <c r="C4814" s="2" t="s">
        <v>904</v>
      </c>
      <c r="D4814" s="3">
        <v>26</v>
      </c>
      <c r="E4814" s="3">
        <v>82</v>
      </c>
      <c r="F4814" s="3">
        <v>0</v>
      </c>
      <c r="G4814" s="3">
        <v>0</v>
      </c>
      <c r="H4814" s="3" t="s">
        <v>269</v>
      </c>
      <c r="J4814" s="4"/>
      <c r="K4814" s="3"/>
      <c r="L4814" s="3"/>
      <c r="M4814" s="3"/>
      <c r="N4814" s="3"/>
    </row>
    <row r="4815" spans="2:14" ht="32.1" customHeight="1" x14ac:dyDescent="0.25">
      <c r="B4815" s="44" t="str">
        <f>_xlfn.CONCAT( VLOOKUP(tbGemLevels[[#This Row],[Name]],tbGems[],MATCH("Prefix",tbGems[#Headers],0),FALSE),".",tbGemLevels[[#This Row],[Level]]," ",tbGemLevels[[#This Row],[Name]])</f>
        <v>6.14.190.27 Frost Wall</v>
      </c>
      <c r="C4815" s="2" t="s">
        <v>904</v>
      </c>
      <c r="D4815" s="3">
        <v>27</v>
      </c>
      <c r="E4815" s="3">
        <v>84</v>
      </c>
      <c r="F4815" s="3">
        <v>0</v>
      </c>
      <c r="G4815" s="3">
        <v>0</v>
      </c>
      <c r="H4815" s="3" t="s">
        <v>269</v>
      </c>
      <c r="J4815" s="4"/>
      <c r="K4815" s="3"/>
      <c r="L4815" s="3"/>
      <c r="M4815" s="3"/>
      <c r="N4815" s="3"/>
    </row>
    <row r="4816" spans="2:14" ht="32.1" customHeight="1" x14ac:dyDescent="0.25">
      <c r="B4816" s="44" t="str">
        <f>_xlfn.CONCAT( VLOOKUP(tbGemLevels[[#This Row],[Name]],tbGems[],MATCH("Prefix",tbGems[#Headers],0),FALSE),".",tbGemLevels[[#This Row],[Level]]," ",tbGemLevels[[#This Row],[Name]])</f>
        <v>6.14.190.28 Frost Wall</v>
      </c>
      <c r="C4816" s="2" t="s">
        <v>904</v>
      </c>
      <c r="D4816" s="3">
        <v>28</v>
      </c>
      <c r="E4816" s="3">
        <v>86</v>
      </c>
      <c r="F4816" s="3">
        <v>0</v>
      </c>
      <c r="G4816" s="3">
        <v>0</v>
      </c>
      <c r="H4816" s="3" t="s">
        <v>269</v>
      </c>
      <c r="J4816" s="4"/>
      <c r="K4816" s="3"/>
      <c r="L4816" s="3"/>
      <c r="M4816" s="3"/>
      <c r="N4816" s="3"/>
    </row>
    <row r="4817" spans="2:14" ht="32.1" customHeight="1" x14ac:dyDescent="0.25">
      <c r="B4817" s="44" t="str">
        <f>_xlfn.CONCAT( VLOOKUP(tbGemLevels[[#This Row],[Name]],tbGems[],MATCH("Prefix",tbGems[#Headers],0),FALSE),".",tbGemLevels[[#This Row],[Level]]," ",tbGemLevels[[#This Row],[Name]])</f>
        <v>6.14.190.29 Frost Wall</v>
      </c>
      <c r="C4817" s="2" t="s">
        <v>904</v>
      </c>
      <c r="D4817" s="3">
        <v>29</v>
      </c>
      <c r="E4817" s="3">
        <v>88</v>
      </c>
      <c r="F4817" s="3">
        <v>0</v>
      </c>
      <c r="G4817" s="3">
        <v>0</v>
      </c>
      <c r="H4817" s="3" t="s">
        <v>269</v>
      </c>
      <c r="J4817" s="4"/>
      <c r="K4817" s="3"/>
      <c r="L4817" s="3"/>
      <c r="M4817" s="3"/>
      <c r="N4817" s="3"/>
    </row>
    <row r="4818" spans="2:14" ht="32.1" customHeight="1" x14ac:dyDescent="0.25">
      <c r="B4818" s="44" t="str">
        <f>_xlfn.CONCAT( VLOOKUP(tbGemLevels[[#This Row],[Name]],tbGems[],MATCH("Prefix",tbGems[#Headers],0),FALSE),".",tbGemLevels[[#This Row],[Level]]," ",tbGemLevels[[#This Row],[Name]])</f>
        <v>6.14.190.30 Frost Wall</v>
      </c>
      <c r="C4818" s="2" t="s">
        <v>904</v>
      </c>
      <c r="D4818" s="3">
        <v>30</v>
      </c>
      <c r="E4818" s="3">
        <v>90</v>
      </c>
      <c r="F4818" s="3">
        <v>0</v>
      </c>
      <c r="G4818" s="3">
        <v>0</v>
      </c>
      <c r="H4818" s="3" t="s">
        <v>269</v>
      </c>
      <c r="J4818" s="4"/>
      <c r="K4818" s="3"/>
      <c r="L4818" s="3"/>
      <c r="M4818" s="3"/>
      <c r="N4818" s="3"/>
    </row>
    <row r="4819" spans="2:14" ht="32.1" customHeight="1" x14ac:dyDescent="0.25">
      <c r="B4819" s="44" t="str">
        <f>_xlfn.CONCAT( VLOOKUP(tbGemLevels[[#This Row],[Name]],tbGems[],MATCH("Prefix",tbGems[#Headers],0),FALSE),".",tbGemLevels[[#This Row],[Level]]," ",tbGemLevels[[#This Row],[Name]])</f>
        <v>6.14.190.31 Frost Wall</v>
      </c>
      <c r="C4819" s="2" t="s">
        <v>904</v>
      </c>
      <c r="D4819" s="3">
        <v>31</v>
      </c>
      <c r="E4819" s="3">
        <v>91</v>
      </c>
      <c r="F4819" s="3">
        <v>0</v>
      </c>
      <c r="G4819" s="3">
        <v>0</v>
      </c>
      <c r="H4819" s="3" t="s">
        <v>269</v>
      </c>
      <c r="J4819" s="4"/>
      <c r="K4819" s="3"/>
      <c r="L4819" s="3"/>
      <c r="M4819" s="3"/>
      <c r="N4819" s="3"/>
    </row>
    <row r="4820" spans="2:14" ht="32.1" customHeight="1" x14ac:dyDescent="0.25">
      <c r="B4820" s="44" t="str">
        <f>_xlfn.CONCAT( VLOOKUP(tbGemLevels[[#This Row],[Name]],tbGems[],MATCH("Prefix",tbGems[#Headers],0),FALSE),".",tbGemLevels[[#This Row],[Level]]," ",tbGemLevels[[#This Row],[Name]])</f>
        <v>6.14.190.32 Frost Wall</v>
      </c>
      <c r="C4820" s="2" t="s">
        <v>904</v>
      </c>
      <c r="D4820" s="3">
        <v>32</v>
      </c>
      <c r="E4820" s="3">
        <v>92</v>
      </c>
      <c r="F4820" s="3">
        <v>0</v>
      </c>
      <c r="G4820" s="3">
        <v>0</v>
      </c>
      <c r="H4820" s="3" t="s">
        <v>269</v>
      </c>
      <c r="J4820" s="4"/>
      <c r="K4820" s="3"/>
      <c r="L4820" s="3"/>
      <c r="M4820" s="3"/>
      <c r="N4820" s="3"/>
    </row>
    <row r="4821" spans="2:14" ht="32.1" customHeight="1" x14ac:dyDescent="0.25">
      <c r="B4821" s="44" t="str">
        <f>_xlfn.CONCAT( VLOOKUP(tbGemLevels[[#This Row],[Name]],tbGems[],MATCH("Prefix",tbGems[#Headers],0),FALSE),".",tbGemLevels[[#This Row],[Level]]," ",tbGemLevels[[#This Row],[Name]])</f>
        <v>6.14.190.33 Frost Wall</v>
      </c>
      <c r="C4821" s="2" t="s">
        <v>904</v>
      </c>
      <c r="D4821" s="3">
        <v>33</v>
      </c>
      <c r="E4821" s="3">
        <v>93</v>
      </c>
      <c r="F4821" s="3">
        <v>0</v>
      </c>
      <c r="G4821" s="3">
        <v>0</v>
      </c>
      <c r="H4821" s="3" t="s">
        <v>269</v>
      </c>
      <c r="J4821" s="4"/>
      <c r="K4821" s="3"/>
      <c r="L4821" s="3"/>
      <c r="M4821" s="3"/>
      <c r="N4821" s="3"/>
    </row>
    <row r="4822" spans="2:14" ht="32.1" customHeight="1" x14ac:dyDescent="0.25">
      <c r="B4822" s="44" t="str">
        <f>_xlfn.CONCAT( VLOOKUP(tbGemLevels[[#This Row],[Name]],tbGems[],MATCH("Prefix",tbGems[#Headers],0),FALSE),".",tbGemLevels[[#This Row],[Level]]," ",tbGemLevels[[#This Row],[Name]])</f>
        <v>6.14.190.34 Frost Wall</v>
      </c>
      <c r="C4822" s="2" t="s">
        <v>904</v>
      </c>
      <c r="D4822" s="3">
        <v>34</v>
      </c>
      <c r="E4822" s="3">
        <v>94</v>
      </c>
      <c r="F4822" s="3">
        <v>0</v>
      </c>
      <c r="G4822" s="3">
        <v>0</v>
      </c>
      <c r="H4822" s="3" t="s">
        <v>269</v>
      </c>
      <c r="J4822" s="4"/>
      <c r="K4822" s="3"/>
      <c r="L4822" s="3"/>
      <c r="M4822" s="3"/>
      <c r="N4822" s="3"/>
    </row>
    <row r="4823" spans="2:14" ht="32.1" customHeight="1" x14ac:dyDescent="0.25">
      <c r="B4823" s="44" t="str">
        <f>_xlfn.CONCAT( VLOOKUP(tbGemLevels[[#This Row],[Name]],tbGems[],MATCH("Prefix",tbGems[#Headers],0),FALSE),".",tbGemLevels[[#This Row],[Level]]," ",tbGemLevels[[#This Row],[Name]])</f>
        <v>6.14.190.35 Frost Wall</v>
      </c>
      <c r="C4823" s="2" t="s">
        <v>904</v>
      </c>
      <c r="D4823" s="3">
        <v>35</v>
      </c>
      <c r="E4823" s="3">
        <v>95</v>
      </c>
      <c r="F4823" s="3">
        <v>0</v>
      </c>
      <c r="G4823" s="3">
        <v>0</v>
      </c>
      <c r="H4823" s="3" t="s">
        <v>269</v>
      </c>
      <c r="J4823" s="4"/>
      <c r="K4823" s="3"/>
      <c r="L4823" s="3"/>
      <c r="M4823" s="3"/>
      <c r="N4823" s="3"/>
    </row>
    <row r="4824" spans="2:14" ht="32.1" customHeight="1" x14ac:dyDescent="0.25">
      <c r="B4824" s="44" t="str">
        <f>_xlfn.CONCAT( VLOOKUP(tbGemLevels[[#This Row],[Name]],tbGems[],MATCH("Prefix",tbGems[#Headers],0),FALSE),".",tbGemLevels[[#This Row],[Level]]," ",tbGemLevels[[#This Row],[Name]])</f>
        <v>6.14.190.36 Frost Wall</v>
      </c>
      <c r="C4824" s="2" t="s">
        <v>904</v>
      </c>
      <c r="D4824" s="3">
        <v>36</v>
      </c>
      <c r="E4824" s="3">
        <v>96</v>
      </c>
      <c r="F4824" s="3">
        <v>0</v>
      </c>
      <c r="G4824" s="3">
        <v>0</v>
      </c>
      <c r="H4824" s="3" t="s">
        <v>269</v>
      </c>
      <c r="J4824" s="4"/>
      <c r="K4824" s="3"/>
      <c r="L4824" s="3"/>
      <c r="M4824" s="3"/>
      <c r="N4824" s="3"/>
    </row>
    <row r="4825" spans="2:14" ht="32.1" customHeight="1" x14ac:dyDescent="0.25">
      <c r="B4825" s="44" t="str">
        <f>_xlfn.CONCAT( VLOOKUP(tbGemLevels[[#This Row],[Name]],tbGems[],MATCH("Prefix",tbGems[#Headers],0),FALSE),".",tbGemLevels[[#This Row],[Level]]," ",tbGemLevels[[#This Row],[Name]])</f>
        <v>6.14.190.37 Frost Wall</v>
      </c>
      <c r="C4825" s="2" t="s">
        <v>904</v>
      </c>
      <c r="D4825" s="3">
        <v>37</v>
      </c>
      <c r="E4825" s="3">
        <v>97</v>
      </c>
      <c r="F4825" s="3">
        <v>0</v>
      </c>
      <c r="G4825" s="3">
        <v>0</v>
      </c>
      <c r="H4825" s="3" t="s">
        <v>269</v>
      </c>
      <c r="J4825" s="4"/>
      <c r="K4825" s="3"/>
      <c r="L4825" s="3"/>
      <c r="M4825" s="3"/>
      <c r="N4825" s="3"/>
    </row>
    <row r="4826" spans="2:14" ht="32.1" customHeight="1" x14ac:dyDescent="0.25">
      <c r="B4826" s="44" t="str">
        <f>_xlfn.CONCAT( VLOOKUP(tbGemLevels[[#This Row],[Name]],tbGems[],MATCH("Prefix",tbGems[#Headers],0),FALSE),".",tbGemLevels[[#This Row],[Level]]," ",tbGemLevels[[#This Row],[Name]])</f>
        <v>6.14.190.38 Frost Wall</v>
      </c>
      <c r="C4826" s="2" t="s">
        <v>904</v>
      </c>
      <c r="D4826" s="3">
        <v>38</v>
      </c>
      <c r="E4826" s="3">
        <v>98</v>
      </c>
      <c r="F4826" s="3">
        <v>0</v>
      </c>
      <c r="G4826" s="3">
        <v>0</v>
      </c>
      <c r="H4826" s="3" t="s">
        <v>269</v>
      </c>
      <c r="J4826" s="4"/>
      <c r="K4826" s="3"/>
      <c r="L4826" s="3"/>
      <c r="M4826" s="3"/>
      <c r="N4826" s="3"/>
    </row>
    <row r="4827" spans="2:14" ht="32.1" customHeight="1" x14ac:dyDescent="0.25">
      <c r="B4827" s="44" t="str">
        <f>_xlfn.CONCAT( VLOOKUP(tbGemLevels[[#This Row],[Name]],tbGems[],MATCH("Prefix",tbGems[#Headers],0),FALSE),".",tbGemLevels[[#This Row],[Level]]," ",tbGemLevels[[#This Row],[Name]])</f>
        <v>6.14.190.39 Frost Wall</v>
      </c>
      <c r="C4827" s="2" t="s">
        <v>904</v>
      </c>
      <c r="D4827" s="3">
        <v>39</v>
      </c>
      <c r="E4827" s="3">
        <v>99</v>
      </c>
      <c r="F4827" s="3">
        <v>0</v>
      </c>
      <c r="G4827" s="3">
        <v>0</v>
      </c>
      <c r="H4827" s="3" t="s">
        <v>269</v>
      </c>
      <c r="J4827" s="4"/>
      <c r="K4827" s="3"/>
      <c r="L4827" s="3"/>
      <c r="M4827" s="3"/>
      <c r="N4827" s="3"/>
    </row>
    <row r="4828" spans="2:14" ht="32.1" customHeight="1" x14ac:dyDescent="0.25">
      <c r="B4828" s="44" t="str">
        <f>_xlfn.CONCAT( VLOOKUP(tbGemLevels[[#This Row],[Name]],tbGems[],MATCH("Prefix",tbGems[#Headers],0),FALSE),".",tbGemLevels[[#This Row],[Level]]," ",tbGemLevels[[#This Row],[Name]])</f>
        <v>6.14.190.40 Frost Wall</v>
      </c>
      <c r="C4828" s="2" t="s">
        <v>904</v>
      </c>
      <c r="D4828" s="3">
        <v>40</v>
      </c>
      <c r="E4828" s="3">
        <v>100</v>
      </c>
      <c r="F4828" s="3">
        <v>0</v>
      </c>
      <c r="G4828" s="3">
        <v>0</v>
      </c>
      <c r="H4828" s="3" t="s">
        <v>269</v>
      </c>
      <c r="J4828" s="4"/>
      <c r="K4828" s="3"/>
      <c r="L4828" s="3"/>
      <c r="M4828" s="3"/>
      <c r="N4828" s="3"/>
    </row>
    <row r="4829" spans="2:14" ht="32.1" customHeight="1" x14ac:dyDescent="0.25">
      <c r="B4829" s="44" t="str">
        <f>_xlfn.CONCAT( VLOOKUP(tbGemLevels[[#This Row],[Name]],tbGems[],MATCH("Prefix",tbGems[#Headers],0),FALSE),".",tbGemLevels[[#This Row],[Level]]," ",tbGemLevels[[#This Row],[Name]])</f>
        <v>6.14.84.1 Bone Offering</v>
      </c>
      <c r="C4829" s="2" t="s">
        <v>877</v>
      </c>
      <c r="D4829" s="3">
        <v>1</v>
      </c>
      <c r="E4829" s="3">
        <v>12</v>
      </c>
      <c r="F4829" s="3">
        <v>0</v>
      </c>
      <c r="G4829" s="3">
        <v>0</v>
      </c>
      <c r="H4829" s="3">
        <v>33</v>
      </c>
      <c r="I4829" s="20"/>
      <c r="J4829" s="4"/>
      <c r="K4829" s="3"/>
      <c r="L4829" s="3"/>
      <c r="M4829" s="3"/>
      <c r="N4829" s="3"/>
    </row>
    <row r="4830" spans="2:14" ht="32.1" customHeight="1" x14ac:dyDescent="0.25">
      <c r="B4830" s="44" t="str">
        <f>_xlfn.CONCAT( VLOOKUP(tbGemLevels[[#This Row],[Name]],tbGems[],MATCH("Prefix",tbGems[#Headers],0),FALSE),".",tbGemLevels[[#This Row],[Level]]," ",tbGemLevels[[#This Row],[Name]])</f>
        <v>6.14.84.2 Bone Offering</v>
      </c>
      <c r="C4830" s="2" t="s">
        <v>877</v>
      </c>
      <c r="D4830" s="3">
        <v>2</v>
      </c>
      <c r="E4830" s="3">
        <v>15</v>
      </c>
      <c r="F4830" s="3">
        <v>0</v>
      </c>
      <c r="G4830" s="3">
        <v>0</v>
      </c>
      <c r="H4830" s="3">
        <v>39</v>
      </c>
      <c r="I4830" s="20"/>
      <c r="J4830" s="4"/>
      <c r="K4830" s="42"/>
      <c r="L4830" s="42"/>
      <c r="M4830" s="3"/>
      <c r="N4830" s="3"/>
    </row>
    <row r="4831" spans="2:14" ht="32.1" customHeight="1" x14ac:dyDescent="0.25">
      <c r="B4831" s="44" t="str">
        <f>_xlfn.CONCAT( VLOOKUP(tbGemLevels[[#This Row],[Name]],tbGems[],MATCH("Prefix",tbGems[#Headers],0),FALSE),".",tbGemLevels[[#This Row],[Level]]," ",tbGemLevels[[#This Row],[Name]])</f>
        <v>6.14.84.3 Bone Offering</v>
      </c>
      <c r="C4831" s="2" t="s">
        <v>877</v>
      </c>
      <c r="D4831" s="3">
        <v>3</v>
      </c>
      <c r="E4831" s="3">
        <v>19</v>
      </c>
      <c r="F4831" s="3">
        <v>0</v>
      </c>
      <c r="G4831" s="3">
        <v>0</v>
      </c>
      <c r="H4831" s="3">
        <v>48</v>
      </c>
      <c r="I4831" s="20"/>
      <c r="J4831" s="4"/>
      <c r="K4831" s="42"/>
      <c r="L4831" s="42"/>
      <c r="M4831" s="3"/>
      <c r="N4831" s="3"/>
    </row>
    <row r="4832" spans="2:14" ht="32.1" customHeight="1" x14ac:dyDescent="0.25">
      <c r="B4832" s="44" t="str">
        <f>_xlfn.CONCAT( VLOOKUP(tbGemLevels[[#This Row],[Name]],tbGems[],MATCH("Prefix",tbGems[#Headers],0),FALSE),".",tbGemLevels[[#This Row],[Level]]," ",tbGemLevels[[#This Row],[Name]])</f>
        <v>6.14.84.4 Bone Offering</v>
      </c>
      <c r="C4832" s="2" t="s">
        <v>877</v>
      </c>
      <c r="D4832" s="3">
        <v>4</v>
      </c>
      <c r="E4832" s="3">
        <v>23</v>
      </c>
      <c r="F4832" s="3">
        <v>0</v>
      </c>
      <c r="G4832" s="3">
        <v>0</v>
      </c>
      <c r="H4832" s="3">
        <v>56</v>
      </c>
      <c r="I4832" s="20"/>
      <c r="J4832" s="4"/>
      <c r="K4832" s="42"/>
      <c r="L4832" s="42"/>
      <c r="M4832" s="3"/>
      <c r="N4832" s="3"/>
    </row>
    <row r="4833" spans="2:14" ht="32.1" customHeight="1" x14ac:dyDescent="0.25">
      <c r="B4833" s="44" t="str">
        <f>_xlfn.CONCAT( VLOOKUP(tbGemLevels[[#This Row],[Name]],tbGems[],MATCH("Prefix",tbGems[#Headers],0),FALSE),".",tbGemLevels[[#This Row],[Level]]," ",tbGemLevels[[#This Row],[Name]])</f>
        <v>6.14.84.5 Bone Offering</v>
      </c>
      <c r="C4833" s="2" t="s">
        <v>877</v>
      </c>
      <c r="D4833" s="3">
        <v>5</v>
      </c>
      <c r="E4833" s="3">
        <v>27</v>
      </c>
      <c r="F4833" s="3">
        <v>0</v>
      </c>
      <c r="G4833" s="3">
        <v>0</v>
      </c>
      <c r="H4833" s="3">
        <v>64</v>
      </c>
      <c r="I4833" s="20"/>
      <c r="J4833" s="4"/>
      <c r="K4833" s="42"/>
      <c r="L4833" s="42"/>
      <c r="M4833" s="3"/>
      <c r="N4833" s="3"/>
    </row>
    <row r="4834" spans="2:14" ht="32.1" customHeight="1" x14ac:dyDescent="0.25">
      <c r="B4834" s="44" t="str">
        <f>_xlfn.CONCAT( VLOOKUP(tbGemLevels[[#This Row],[Name]],tbGems[],MATCH("Prefix",tbGems[#Headers],0),FALSE),".",tbGemLevels[[#This Row],[Level]]," ",tbGemLevels[[#This Row],[Name]])</f>
        <v>6.14.84.6 Bone Offering</v>
      </c>
      <c r="C4834" s="2" t="s">
        <v>877</v>
      </c>
      <c r="D4834" s="3">
        <v>6</v>
      </c>
      <c r="E4834" s="3">
        <v>31</v>
      </c>
      <c r="F4834" s="3">
        <v>0</v>
      </c>
      <c r="G4834" s="3">
        <v>0</v>
      </c>
      <c r="H4834" s="3">
        <v>73</v>
      </c>
      <c r="I4834" s="20"/>
      <c r="J4834" s="4"/>
      <c r="K4834" s="42"/>
      <c r="L4834" s="42"/>
      <c r="M4834" s="3"/>
      <c r="N4834" s="3"/>
    </row>
    <row r="4835" spans="2:14" ht="32.1" customHeight="1" x14ac:dyDescent="0.25">
      <c r="B4835" s="44" t="str">
        <f>_xlfn.CONCAT( VLOOKUP(tbGemLevels[[#This Row],[Name]],tbGems[],MATCH("Prefix",tbGems[#Headers],0),FALSE),".",tbGemLevels[[#This Row],[Level]]," ",tbGemLevels[[#This Row],[Name]])</f>
        <v>6.14.84.7 Bone Offering</v>
      </c>
      <c r="C4835" s="2" t="s">
        <v>877</v>
      </c>
      <c r="D4835" s="3">
        <v>7</v>
      </c>
      <c r="E4835" s="3">
        <v>35</v>
      </c>
      <c r="F4835" s="3">
        <v>0</v>
      </c>
      <c r="G4835" s="3">
        <v>0</v>
      </c>
      <c r="H4835" s="3">
        <v>81</v>
      </c>
      <c r="I4835" s="20"/>
      <c r="J4835" s="4"/>
      <c r="K4835" s="42"/>
      <c r="L4835" s="42"/>
      <c r="M4835" s="3"/>
      <c r="N4835" s="3"/>
    </row>
    <row r="4836" spans="2:14" ht="32.1" customHeight="1" x14ac:dyDescent="0.25">
      <c r="B4836" s="44" t="str">
        <f>_xlfn.CONCAT( VLOOKUP(tbGemLevels[[#This Row],[Name]],tbGems[],MATCH("Prefix",tbGems[#Headers],0),FALSE),".",tbGemLevels[[#This Row],[Level]]," ",tbGemLevels[[#This Row],[Name]])</f>
        <v>6.14.84.8 Bone Offering</v>
      </c>
      <c r="C4836" s="2" t="s">
        <v>877</v>
      </c>
      <c r="D4836" s="3">
        <v>8</v>
      </c>
      <c r="E4836" s="3">
        <v>38</v>
      </c>
      <c r="F4836" s="3">
        <v>0</v>
      </c>
      <c r="G4836" s="3">
        <v>0</v>
      </c>
      <c r="H4836" s="3">
        <v>88</v>
      </c>
      <c r="I4836" s="20"/>
      <c r="J4836" s="4"/>
      <c r="K4836" s="42"/>
      <c r="L4836" s="42"/>
      <c r="M4836" s="3"/>
      <c r="N4836" s="3"/>
    </row>
    <row r="4837" spans="2:14" ht="32.1" customHeight="1" x14ac:dyDescent="0.25">
      <c r="B4837" s="44" t="str">
        <f>_xlfn.CONCAT( VLOOKUP(tbGemLevels[[#This Row],[Name]],tbGems[],MATCH("Prefix",tbGems[#Headers],0),FALSE),".",tbGemLevels[[#This Row],[Level]]," ",tbGemLevels[[#This Row],[Name]])</f>
        <v>6.14.84.9 Bone Offering</v>
      </c>
      <c r="C4837" s="2" t="s">
        <v>877</v>
      </c>
      <c r="D4837" s="3">
        <v>9</v>
      </c>
      <c r="E4837" s="3">
        <v>41</v>
      </c>
      <c r="F4837" s="3">
        <v>0</v>
      </c>
      <c r="G4837" s="3">
        <v>0</v>
      </c>
      <c r="H4837" s="3">
        <v>94</v>
      </c>
      <c r="I4837" s="20"/>
      <c r="J4837" s="4"/>
      <c r="K4837" s="42"/>
      <c r="L4837" s="42"/>
      <c r="M4837" s="3"/>
      <c r="N4837" s="3"/>
    </row>
    <row r="4838" spans="2:14" ht="32.1" customHeight="1" x14ac:dyDescent="0.25">
      <c r="B4838" s="44" t="str">
        <f>_xlfn.CONCAT( VLOOKUP(tbGemLevels[[#This Row],[Name]],tbGems[],MATCH("Prefix",tbGems[#Headers],0),FALSE),".",tbGemLevels[[#This Row],[Level]]," ",tbGemLevels[[#This Row],[Name]])</f>
        <v>6.14.84.10 Bone Offering</v>
      </c>
      <c r="C4838" s="2" t="s">
        <v>877</v>
      </c>
      <c r="D4838" s="3">
        <v>10</v>
      </c>
      <c r="E4838" s="3">
        <v>44</v>
      </c>
      <c r="F4838" s="3">
        <v>0</v>
      </c>
      <c r="G4838" s="3">
        <v>0</v>
      </c>
      <c r="H4838" s="3">
        <v>100</v>
      </c>
      <c r="I4838" s="20"/>
      <c r="J4838" s="4"/>
      <c r="K4838" s="42"/>
      <c r="L4838" s="42"/>
      <c r="M4838" s="3"/>
      <c r="N4838" s="3"/>
    </row>
    <row r="4839" spans="2:14" ht="32.1" customHeight="1" x14ac:dyDescent="0.25">
      <c r="B4839" s="44" t="str">
        <f>_xlfn.CONCAT( VLOOKUP(tbGemLevels[[#This Row],[Name]],tbGems[],MATCH("Prefix",tbGems[#Headers],0),FALSE),".",tbGemLevels[[#This Row],[Level]]," ",tbGemLevels[[#This Row],[Name]])</f>
        <v>6.14.84.11 Bone Offering</v>
      </c>
      <c r="C4839" s="2" t="s">
        <v>877</v>
      </c>
      <c r="D4839" s="3">
        <v>11</v>
      </c>
      <c r="E4839" s="3">
        <v>47</v>
      </c>
      <c r="F4839" s="3">
        <v>0</v>
      </c>
      <c r="G4839" s="3">
        <v>0</v>
      </c>
      <c r="H4839" s="3">
        <v>106</v>
      </c>
      <c r="I4839" s="20"/>
      <c r="J4839" s="4"/>
      <c r="K4839" s="42"/>
      <c r="L4839" s="42"/>
      <c r="M4839" s="3"/>
      <c r="N4839" s="3"/>
    </row>
    <row r="4840" spans="2:14" ht="32.1" customHeight="1" x14ac:dyDescent="0.25">
      <c r="B4840" s="44" t="str">
        <f>_xlfn.CONCAT( VLOOKUP(tbGemLevels[[#This Row],[Name]],tbGems[],MATCH("Prefix",tbGems[#Headers],0),FALSE),".",tbGemLevels[[#This Row],[Level]]," ",tbGemLevels[[#This Row],[Name]])</f>
        <v>6.14.84.12 Bone Offering</v>
      </c>
      <c r="C4840" s="2" t="s">
        <v>877</v>
      </c>
      <c r="D4840" s="3">
        <v>12</v>
      </c>
      <c r="E4840" s="3">
        <v>50</v>
      </c>
      <c r="F4840" s="3">
        <v>0</v>
      </c>
      <c r="G4840" s="3">
        <v>0</v>
      </c>
      <c r="H4840" s="3">
        <v>113</v>
      </c>
      <c r="I4840" s="20"/>
      <c r="J4840" s="4"/>
      <c r="K4840" s="42"/>
      <c r="L4840" s="42"/>
      <c r="M4840" s="3"/>
      <c r="N4840" s="3"/>
    </row>
    <row r="4841" spans="2:14" ht="32.1" customHeight="1" x14ac:dyDescent="0.25">
      <c r="B4841" s="44" t="str">
        <f>_xlfn.CONCAT( VLOOKUP(tbGemLevels[[#This Row],[Name]],tbGems[],MATCH("Prefix",tbGems[#Headers],0),FALSE),".",tbGemLevels[[#This Row],[Level]]," ",tbGemLevels[[#This Row],[Name]])</f>
        <v>6.14.84.13 Bone Offering</v>
      </c>
      <c r="C4841" s="2" t="s">
        <v>877</v>
      </c>
      <c r="D4841" s="3">
        <v>13</v>
      </c>
      <c r="E4841" s="3">
        <v>53</v>
      </c>
      <c r="F4841" s="3">
        <v>0</v>
      </c>
      <c r="G4841" s="3">
        <v>0</v>
      </c>
      <c r="H4841" s="3">
        <v>119</v>
      </c>
      <c r="I4841" s="20"/>
      <c r="J4841" s="4"/>
      <c r="K4841" s="42"/>
      <c r="L4841" s="42"/>
      <c r="M4841" s="3"/>
      <c r="N4841" s="3"/>
    </row>
    <row r="4842" spans="2:14" ht="32.1" customHeight="1" x14ac:dyDescent="0.25">
      <c r="B4842" s="44" t="str">
        <f>_xlfn.CONCAT( VLOOKUP(tbGemLevels[[#This Row],[Name]],tbGems[],MATCH("Prefix",tbGems[#Headers],0),FALSE),".",tbGemLevels[[#This Row],[Level]]," ",tbGemLevels[[#This Row],[Name]])</f>
        <v>6.14.84.14 Bone Offering</v>
      </c>
      <c r="C4842" s="2" t="s">
        <v>877</v>
      </c>
      <c r="D4842" s="3">
        <v>14</v>
      </c>
      <c r="E4842" s="3">
        <v>56</v>
      </c>
      <c r="F4842" s="3">
        <v>0</v>
      </c>
      <c r="G4842" s="3">
        <v>0</v>
      </c>
      <c r="H4842" s="3">
        <v>125</v>
      </c>
      <c r="I4842" s="20"/>
      <c r="J4842" s="4"/>
      <c r="K4842" s="42"/>
      <c r="L4842" s="42"/>
      <c r="M4842" s="3"/>
      <c r="N4842" s="3"/>
    </row>
    <row r="4843" spans="2:14" ht="32.1" customHeight="1" x14ac:dyDescent="0.25">
      <c r="B4843" s="44" t="str">
        <f>_xlfn.CONCAT( VLOOKUP(tbGemLevels[[#This Row],[Name]],tbGems[],MATCH("Prefix",tbGems[#Headers],0),FALSE),".",tbGemLevels[[#This Row],[Level]]," ",tbGemLevels[[#This Row],[Name]])</f>
        <v>6.14.84.15 Bone Offering</v>
      </c>
      <c r="C4843" s="2" t="s">
        <v>877</v>
      </c>
      <c r="D4843" s="3">
        <v>15</v>
      </c>
      <c r="E4843" s="3">
        <v>59</v>
      </c>
      <c r="F4843" s="3">
        <v>0</v>
      </c>
      <c r="G4843" s="3">
        <v>0</v>
      </c>
      <c r="H4843" s="3">
        <v>132</v>
      </c>
      <c r="I4843" s="20"/>
      <c r="J4843" s="4"/>
      <c r="K4843" s="42"/>
      <c r="L4843" s="42"/>
      <c r="M4843" s="3"/>
      <c r="N4843" s="3"/>
    </row>
    <row r="4844" spans="2:14" ht="32.1" customHeight="1" x14ac:dyDescent="0.25">
      <c r="B4844" s="44" t="str">
        <f>_xlfn.CONCAT( VLOOKUP(tbGemLevels[[#This Row],[Name]],tbGems[],MATCH("Prefix",tbGems[#Headers],0),FALSE),".",tbGemLevels[[#This Row],[Level]]," ",tbGemLevels[[#This Row],[Name]])</f>
        <v>6.14.84.16 Bone Offering</v>
      </c>
      <c r="C4844" s="2" t="s">
        <v>877</v>
      </c>
      <c r="D4844" s="3">
        <v>16</v>
      </c>
      <c r="E4844" s="3">
        <v>62</v>
      </c>
      <c r="F4844" s="3">
        <v>0</v>
      </c>
      <c r="G4844" s="3">
        <v>0</v>
      </c>
      <c r="H4844" s="3">
        <v>138</v>
      </c>
      <c r="I4844" s="20"/>
      <c r="J4844" s="4"/>
      <c r="K4844" s="42"/>
      <c r="L4844" s="42"/>
      <c r="M4844" s="3"/>
      <c r="N4844" s="3"/>
    </row>
    <row r="4845" spans="2:14" ht="32.1" customHeight="1" x14ac:dyDescent="0.25">
      <c r="B4845" s="44" t="str">
        <f>_xlfn.CONCAT( VLOOKUP(tbGemLevels[[#This Row],[Name]],tbGems[],MATCH("Prefix",tbGems[#Headers],0),FALSE),".",tbGemLevels[[#This Row],[Level]]," ",tbGemLevels[[#This Row],[Name]])</f>
        <v>6.14.84.17 Bone Offering</v>
      </c>
      <c r="C4845" s="2" t="s">
        <v>877</v>
      </c>
      <c r="D4845" s="3">
        <v>17</v>
      </c>
      <c r="E4845" s="3">
        <v>64</v>
      </c>
      <c r="F4845" s="3">
        <v>0</v>
      </c>
      <c r="G4845" s="3">
        <v>0</v>
      </c>
      <c r="H4845" s="3">
        <v>142</v>
      </c>
      <c r="I4845" s="20"/>
      <c r="J4845" s="4"/>
      <c r="K4845" s="42"/>
      <c r="L4845" s="42"/>
      <c r="M4845" s="3"/>
      <c r="N4845" s="3"/>
    </row>
    <row r="4846" spans="2:14" ht="32.1" customHeight="1" x14ac:dyDescent="0.25">
      <c r="B4846" s="44" t="str">
        <f>_xlfn.CONCAT( VLOOKUP(tbGemLevels[[#This Row],[Name]],tbGems[],MATCH("Prefix",tbGems[#Headers],0),FALSE),".",tbGemLevels[[#This Row],[Level]]," ",tbGemLevels[[#This Row],[Name]])</f>
        <v>6.14.84.18 Bone Offering</v>
      </c>
      <c r="C4846" s="2" t="s">
        <v>877</v>
      </c>
      <c r="D4846" s="3">
        <v>18</v>
      </c>
      <c r="E4846" s="3">
        <v>66</v>
      </c>
      <c r="F4846" s="3">
        <v>0</v>
      </c>
      <c r="G4846" s="3">
        <v>0</v>
      </c>
      <c r="H4846" s="3">
        <v>146</v>
      </c>
      <c r="I4846" s="20"/>
      <c r="J4846" s="4"/>
      <c r="K4846" s="42"/>
      <c r="L4846" s="42"/>
      <c r="M4846" s="3"/>
      <c r="N4846" s="3"/>
    </row>
    <row r="4847" spans="2:14" ht="32.1" customHeight="1" x14ac:dyDescent="0.25">
      <c r="B4847" s="44" t="str">
        <f>_xlfn.CONCAT( VLOOKUP(tbGemLevels[[#This Row],[Name]],tbGems[],MATCH("Prefix",tbGems[#Headers],0),FALSE),".",tbGemLevels[[#This Row],[Level]]," ",tbGemLevels[[#This Row],[Name]])</f>
        <v>6.14.84.19 Bone Offering</v>
      </c>
      <c r="C4847" s="2" t="s">
        <v>877</v>
      </c>
      <c r="D4847" s="3">
        <v>19</v>
      </c>
      <c r="E4847" s="3">
        <v>68</v>
      </c>
      <c r="F4847" s="3">
        <v>0</v>
      </c>
      <c r="G4847" s="3">
        <v>0</v>
      </c>
      <c r="H4847" s="3">
        <v>151</v>
      </c>
      <c r="I4847" s="20"/>
      <c r="J4847" s="4"/>
      <c r="K4847" s="42"/>
      <c r="L4847" s="42"/>
      <c r="M4847" s="3"/>
      <c r="N4847" s="3"/>
    </row>
    <row r="4848" spans="2:14" ht="32.1" customHeight="1" x14ac:dyDescent="0.25">
      <c r="B4848" s="44" t="str">
        <f>_xlfn.CONCAT( VLOOKUP(tbGemLevels[[#This Row],[Name]],tbGems[],MATCH("Prefix",tbGems[#Headers],0),FALSE),".",tbGemLevels[[#This Row],[Level]]," ",tbGemLevels[[#This Row],[Name]])</f>
        <v>6.14.84.20 Bone Offering</v>
      </c>
      <c r="C4848" s="2" t="s">
        <v>877</v>
      </c>
      <c r="D4848" s="3">
        <v>20</v>
      </c>
      <c r="E4848" s="3">
        <v>70</v>
      </c>
      <c r="F4848" s="3">
        <v>0</v>
      </c>
      <c r="G4848" s="3">
        <v>0</v>
      </c>
      <c r="H4848" s="3">
        <v>155</v>
      </c>
      <c r="I4848" s="20"/>
      <c r="J4848" s="4"/>
      <c r="K4848" s="42"/>
      <c r="L4848" s="42"/>
      <c r="M4848" s="3"/>
      <c r="N4848" s="3"/>
    </row>
    <row r="4849" spans="2:14" ht="32.1" customHeight="1" x14ac:dyDescent="0.25">
      <c r="B4849" s="44" t="str">
        <f>_xlfn.CONCAT( VLOOKUP(tbGemLevels[[#This Row],[Name]],tbGems[],MATCH("Prefix",tbGems[#Headers],0),FALSE),".",tbGemLevels[[#This Row],[Level]]," ",tbGemLevels[[#This Row],[Name]])</f>
        <v>6.14.84.21 Bone Offering</v>
      </c>
      <c r="C4849" s="2" t="s">
        <v>877</v>
      </c>
      <c r="D4849" s="3">
        <v>21</v>
      </c>
      <c r="E4849" s="3">
        <v>72</v>
      </c>
      <c r="F4849" s="3">
        <v>0</v>
      </c>
      <c r="G4849" s="3">
        <v>0</v>
      </c>
      <c r="H4849" s="3">
        <v>159</v>
      </c>
      <c r="I4849" s="20"/>
      <c r="J4849" s="4"/>
      <c r="K4849" s="3"/>
      <c r="L4849" s="3"/>
      <c r="M4849" s="3"/>
      <c r="N4849" s="3"/>
    </row>
    <row r="4850" spans="2:14" ht="32.1" customHeight="1" x14ac:dyDescent="0.25">
      <c r="B4850" s="44" t="str">
        <f>_xlfn.CONCAT( VLOOKUP(tbGemLevels[[#This Row],[Name]],tbGems[],MATCH("Prefix",tbGems[#Headers],0),FALSE),".",tbGemLevels[[#This Row],[Level]]," ",tbGemLevels[[#This Row],[Name]])</f>
        <v>6.14.84.22 Bone Offering</v>
      </c>
      <c r="C4850" s="2" t="s">
        <v>877</v>
      </c>
      <c r="D4850" s="3">
        <v>22</v>
      </c>
      <c r="E4850" s="3">
        <v>74</v>
      </c>
      <c r="F4850" s="3">
        <v>0</v>
      </c>
      <c r="G4850" s="3">
        <v>0</v>
      </c>
      <c r="H4850" s="3" t="s">
        <v>269</v>
      </c>
      <c r="I4850" s="20"/>
      <c r="J4850" s="4"/>
      <c r="K4850" s="3"/>
      <c r="L4850" s="3"/>
      <c r="M4850" s="3"/>
      <c r="N4850" s="3"/>
    </row>
    <row r="4851" spans="2:14" ht="32.1" customHeight="1" x14ac:dyDescent="0.25">
      <c r="B4851" s="44" t="str">
        <f>_xlfn.CONCAT( VLOOKUP(tbGemLevels[[#This Row],[Name]],tbGems[],MATCH("Prefix",tbGems[#Headers],0),FALSE),".",tbGemLevels[[#This Row],[Level]]," ",tbGemLevels[[#This Row],[Name]])</f>
        <v>6.14.84.23 Bone Offering</v>
      </c>
      <c r="C4851" s="2" t="s">
        <v>877</v>
      </c>
      <c r="D4851" s="3">
        <v>23</v>
      </c>
      <c r="E4851" s="3">
        <v>76</v>
      </c>
      <c r="F4851" s="3">
        <v>0</v>
      </c>
      <c r="G4851" s="3">
        <v>0</v>
      </c>
      <c r="H4851" s="3" t="s">
        <v>269</v>
      </c>
      <c r="I4851" s="20"/>
      <c r="J4851" s="4"/>
      <c r="K4851" s="3"/>
      <c r="L4851" s="3"/>
      <c r="M4851" s="3"/>
      <c r="N4851" s="3"/>
    </row>
    <row r="4852" spans="2:14" ht="32.1" customHeight="1" x14ac:dyDescent="0.25">
      <c r="B4852" s="44" t="str">
        <f>_xlfn.CONCAT( VLOOKUP(tbGemLevels[[#This Row],[Name]],tbGems[],MATCH("Prefix",tbGems[#Headers],0),FALSE),".",tbGemLevels[[#This Row],[Level]]," ",tbGemLevels[[#This Row],[Name]])</f>
        <v>6.14.84.24 Bone Offering</v>
      </c>
      <c r="C4852" s="2" t="s">
        <v>877</v>
      </c>
      <c r="D4852" s="3">
        <v>24</v>
      </c>
      <c r="E4852" s="3">
        <v>78</v>
      </c>
      <c r="F4852" s="3">
        <v>0</v>
      </c>
      <c r="G4852" s="3">
        <v>0</v>
      </c>
      <c r="H4852" s="3" t="s">
        <v>269</v>
      </c>
      <c r="I4852" s="20"/>
      <c r="J4852" s="4"/>
      <c r="K4852" s="3"/>
      <c r="L4852" s="3"/>
      <c r="M4852" s="3"/>
      <c r="N4852" s="3"/>
    </row>
    <row r="4853" spans="2:14" ht="32.1" customHeight="1" x14ac:dyDescent="0.25">
      <c r="B4853" s="44" t="str">
        <f>_xlfn.CONCAT( VLOOKUP(tbGemLevels[[#This Row],[Name]],tbGems[],MATCH("Prefix",tbGems[#Headers],0),FALSE),".",tbGemLevels[[#This Row],[Level]]," ",tbGemLevels[[#This Row],[Name]])</f>
        <v>6.14.84.25 Bone Offering</v>
      </c>
      <c r="C4853" s="2" t="s">
        <v>877</v>
      </c>
      <c r="D4853" s="3">
        <v>25</v>
      </c>
      <c r="E4853" s="3">
        <v>80</v>
      </c>
      <c r="F4853" s="3">
        <v>0</v>
      </c>
      <c r="G4853" s="3">
        <v>0</v>
      </c>
      <c r="H4853" s="3" t="s">
        <v>269</v>
      </c>
      <c r="I4853" s="20"/>
      <c r="J4853" s="4"/>
      <c r="K4853" s="3"/>
      <c r="L4853" s="3"/>
      <c r="M4853" s="3"/>
      <c r="N4853" s="3"/>
    </row>
    <row r="4854" spans="2:14" ht="32.1" customHeight="1" x14ac:dyDescent="0.25">
      <c r="B4854" s="44" t="str">
        <f>_xlfn.CONCAT( VLOOKUP(tbGemLevels[[#This Row],[Name]],tbGems[],MATCH("Prefix",tbGems[#Headers],0),FALSE),".",tbGemLevels[[#This Row],[Level]]," ",tbGemLevels[[#This Row],[Name]])</f>
        <v>6.14.84.26 Bone Offering</v>
      </c>
      <c r="C4854" s="2" t="s">
        <v>877</v>
      </c>
      <c r="D4854" s="3">
        <v>26</v>
      </c>
      <c r="E4854" s="3">
        <v>82</v>
      </c>
      <c r="F4854" s="3">
        <v>0</v>
      </c>
      <c r="G4854" s="3">
        <v>0</v>
      </c>
      <c r="H4854" s="3" t="s">
        <v>269</v>
      </c>
      <c r="I4854" s="20"/>
      <c r="J4854" s="4"/>
      <c r="K4854" s="3"/>
      <c r="L4854" s="3"/>
      <c r="M4854" s="3"/>
      <c r="N4854" s="3"/>
    </row>
    <row r="4855" spans="2:14" ht="32.1" customHeight="1" x14ac:dyDescent="0.25">
      <c r="B4855" s="44" t="str">
        <f>_xlfn.CONCAT( VLOOKUP(tbGemLevels[[#This Row],[Name]],tbGems[],MATCH("Prefix",tbGems[#Headers],0),FALSE),".",tbGemLevels[[#This Row],[Level]]," ",tbGemLevels[[#This Row],[Name]])</f>
        <v>6.14.84.27 Bone Offering</v>
      </c>
      <c r="C4855" s="2" t="s">
        <v>877</v>
      </c>
      <c r="D4855" s="3">
        <v>27</v>
      </c>
      <c r="E4855" s="3">
        <v>84</v>
      </c>
      <c r="F4855" s="3">
        <v>0</v>
      </c>
      <c r="G4855" s="3">
        <v>0</v>
      </c>
      <c r="H4855" s="3" t="s">
        <v>269</v>
      </c>
      <c r="I4855" s="20"/>
      <c r="J4855" s="4"/>
      <c r="K4855" s="3"/>
      <c r="L4855" s="3"/>
      <c r="M4855" s="3"/>
      <c r="N4855" s="3"/>
    </row>
    <row r="4856" spans="2:14" ht="32.1" customHeight="1" x14ac:dyDescent="0.25">
      <c r="B4856" s="44" t="str">
        <f>_xlfn.CONCAT( VLOOKUP(tbGemLevels[[#This Row],[Name]],tbGems[],MATCH("Prefix",tbGems[#Headers],0),FALSE),".",tbGemLevels[[#This Row],[Level]]," ",tbGemLevels[[#This Row],[Name]])</f>
        <v>6.14.84.28 Bone Offering</v>
      </c>
      <c r="C4856" s="2" t="s">
        <v>877</v>
      </c>
      <c r="D4856" s="3">
        <v>28</v>
      </c>
      <c r="E4856" s="3">
        <v>86</v>
      </c>
      <c r="F4856" s="3">
        <v>0</v>
      </c>
      <c r="G4856" s="3">
        <v>0</v>
      </c>
      <c r="H4856" s="3" t="s">
        <v>269</v>
      </c>
      <c r="I4856" s="20"/>
      <c r="J4856" s="4"/>
      <c r="K4856" s="3"/>
      <c r="L4856" s="3"/>
      <c r="M4856" s="3"/>
      <c r="N4856" s="3"/>
    </row>
    <row r="4857" spans="2:14" ht="32.1" customHeight="1" x14ac:dyDescent="0.25">
      <c r="B4857" s="44" t="str">
        <f>_xlfn.CONCAT( VLOOKUP(tbGemLevels[[#This Row],[Name]],tbGems[],MATCH("Prefix",tbGems[#Headers],0),FALSE),".",tbGemLevels[[#This Row],[Level]]," ",tbGemLevels[[#This Row],[Name]])</f>
        <v>6.14.84.29 Bone Offering</v>
      </c>
      <c r="C4857" s="2" t="s">
        <v>877</v>
      </c>
      <c r="D4857" s="3">
        <v>29</v>
      </c>
      <c r="E4857" s="3">
        <v>88</v>
      </c>
      <c r="F4857" s="3">
        <v>0</v>
      </c>
      <c r="G4857" s="3">
        <v>0</v>
      </c>
      <c r="H4857" s="3" t="s">
        <v>269</v>
      </c>
      <c r="I4857" s="20"/>
      <c r="J4857" s="4"/>
      <c r="K4857" s="3"/>
      <c r="L4857" s="3"/>
      <c r="M4857" s="3"/>
      <c r="N4857" s="3"/>
    </row>
    <row r="4858" spans="2:14" ht="32.1" customHeight="1" x14ac:dyDescent="0.25">
      <c r="B4858" s="44" t="str">
        <f>_xlfn.CONCAT( VLOOKUP(tbGemLevels[[#This Row],[Name]],tbGems[],MATCH("Prefix",tbGems[#Headers],0),FALSE),".",tbGemLevels[[#This Row],[Level]]," ",tbGemLevels[[#This Row],[Name]])</f>
        <v>6.14.84.30 Bone Offering</v>
      </c>
      <c r="C4858" s="2" t="s">
        <v>877</v>
      </c>
      <c r="D4858" s="3">
        <v>30</v>
      </c>
      <c r="E4858" s="3">
        <v>90</v>
      </c>
      <c r="F4858" s="3">
        <v>0</v>
      </c>
      <c r="G4858" s="3">
        <v>0</v>
      </c>
      <c r="H4858" s="3" t="s">
        <v>269</v>
      </c>
      <c r="I4858" s="20"/>
      <c r="J4858" s="4"/>
      <c r="K4858" s="3"/>
      <c r="L4858" s="3"/>
      <c r="M4858" s="3"/>
      <c r="N4858" s="3"/>
    </row>
    <row r="4859" spans="2:14" ht="32.1" customHeight="1" x14ac:dyDescent="0.25">
      <c r="B4859" s="44" t="str">
        <f>_xlfn.CONCAT( VLOOKUP(tbGemLevels[[#This Row],[Name]],tbGems[],MATCH("Prefix",tbGems[#Headers],0),FALSE),".",tbGemLevels[[#This Row],[Level]]," ",tbGemLevels[[#This Row],[Name]])</f>
        <v>6.14.84.31 Bone Offering</v>
      </c>
      <c r="C4859" s="2" t="s">
        <v>877</v>
      </c>
      <c r="D4859" s="3">
        <v>31</v>
      </c>
      <c r="E4859" s="3">
        <v>91</v>
      </c>
      <c r="F4859" s="3">
        <v>0</v>
      </c>
      <c r="G4859" s="3">
        <v>0</v>
      </c>
      <c r="H4859" s="3" t="s">
        <v>269</v>
      </c>
      <c r="I4859" s="20"/>
      <c r="J4859" s="4"/>
      <c r="K4859" s="3"/>
      <c r="L4859" s="3"/>
      <c r="M4859" s="3"/>
      <c r="N4859" s="3"/>
    </row>
    <row r="4860" spans="2:14" ht="32.1" customHeight="1" x14ac:dyDescent="0.25">
      <c r="B4860" s="44" t="str">
        <f>_xlfn.CONCAT( VLOOKUP(tbGemLevels[[#This Row],[Name]],tbGems[],MATCH("Prefix",tbGems[#Headers],0),FALSE),".",tbGemLevels[[#This Row],[Level]]," ",tbGemLevels[[#This Row],[Name]])</f>
        <v>6.14.84.32 Bone Offering</v>
      </c>
      <c r="C4860" s="2" t="s">
        <v>877</v>
      </c>
      <c r="D4860" s="3">
        <v>32</v>
      </c>
      <c r="E4860" s="3">
        <v>92</v>
      </c>
      <c r="F4860" s="3">
        <v>0</v>
      </c>
      <c r="G4860" s="3">
        <v>0</v>
      </c>
      <c r="H4860" s="3" t="s">
        <v>269</v>
      </c>
      <c r="I4860" s="20"/>
      <c r="J4860" s="4"/>
      <c r="K4860" s="3"/>
      <c r="L4860" s="3"/>
      <c r="M4860" s="3"/>
      <c r="N4860" s="3"/>
    </row>
    <row r="4861" spans="2:14" ht="32.1" customHeight="1" x14ac:dyDescent="0.25">
      <c r="B4861" s="44" t="str">
        <f>_xlfn.CONCAT( VLOOKUP(tbGemLevels[[#This Row],[Name]],tbGems[],MATCH("Prefix",tbGems[#Headers],0),FALSE),".",tbGemLevels[[#This Row],[Level]]," ",tbGemLevels[[#This Row],[Name]])</f>
        <v>6.14.84.33 Bone Offering</v>
      </c>
      <c r="C4861" s="2" t="s">
        <v>877</v>
      </c>
      <c r="D4861" s="3">
        <v>33</v>
      </c>
      <c r="E4861" s="3">
        <v>93</v>
      </c>
      <c r="F4861" s="3">
        <v>0</v>
      </c>
      <c r="G4861" s="3">
        <v>0</v>
      </c>
      <c r="H4861" s="3" t="s">
        <v>269</v>
      </c>
      <c r="I4861" s="20"/>
      <c r="J4861" s="4"/>
      <c r="K4861" s="3"/>
      <c r="L4861" s="3"/>
      <c r="M4861" s="3"/>
      <c r="N4861" s="3"/>
    </row>
    <row r="4862" spans="2:14" ht="32.1" customHeight="1" x14ac:dyDescent="0.25">
      <c r="B4862" s="44" t="str">
        <f>_xlfn.CONCAT( VLOOKUP(tbGemLevels[[#This Row],[Name]],tbGems[],MATCH("Prefix",tbGems[#Headers],0),FALSE),".",tbGemLevels[[#This Row],[Level]]," ",tbGemLevels[[#This Row],[Name]])</f>
        <v>6.14.84.34 Bone Offering</v>
      </c>
      <c r="C4862" s="2" t="s">
        <v>877</v>
      </c>
      <c r="D4862" s="3">
        <v>34</v>
      </c>
      <c r="E4862" s="3">
        <v>94</v>
      </c>
      <c r="F4862" s="3">
        <v>0</v>
      </c>
      <c r="G4862" s="3">
        <v>0</v>
      </c>
      <c r="H4862" s="3" t="s">
        <v>269</v>
      </c>
      <c r="I4862" s="20"/>
      <c r="J4862" s="4"/>
      <c r="K4862" s="3"/>
      <c r="L4862" s="3"/>
      <c r="M4862" s="3"/>
      <c r="N4862" s="3"/>
    </row>
    <row r="4863" spans="2:14" ht="32.1" customHeight="1" x14ac:dyDescent="0.25">
      <c r="B4863" s="44" t="str">
        <f>_xlfn.CONCAT( VLOOKUP(tbGemLevels[[#This Row],[Name]],tbGems[],MATCH("Prefix",tbGems[#Headers],0),FALSE),".",tbGemLevels[[#This Row],[Level]]," ",tbGemLevels[[#This Row],[Name]])</f>
        <v>6.14.84.35 Bone Offering</v>
      </c>
      <c r="C4863" s="2" t="s">
        <v>877</v>
      </c>
      <c r="D4863" s="3">
        <v>35</v>
      </c>
      <c r="E4863" s="3">
        <v>95</v>
      </c>
      <c r="F4863" s="3">
        <v>0</v>
      </c>
      <c r="G4863" s="3">
        <v>0</v>
      </c>
      <c r="H4863" s="3" t="s">
        <v>269</v>
      </c>
      <c r="I4863" s="20"/>
      <c r="J4863" s="4"/>
      <c r="K4863" s="3"/>
      <c r="L4863" s="3"/>
      <c r="M4863" s="3"/>
      <c r="N4863" s="3"/>
    </row>
    <row r="4864" spans="2:14" ht="32.1" customHeight="1" x14ac:dyDescent="0.25">
      <c r="B4864" s="44" t="str">
        <f>_xlfn.CONCAT( VLOOKUP(tbGemLevels[[#This Row],[Name]],tbGems[],MATCH("Prefix",tbGems[#Headers],0),FALSE),".",tbGemLevels[[#This Row],[Level]]," ",tbGemLevels[[#This Row],[Name]])</f>
        <v>6.14.84.36 Bone Offering</v>
      </c>
      <c r="C4864" s="2" t="s">
        <v>877</v>
      </c>
      <c r="D4864" s="3">
        <v>36</v>
      </c>
      <c r="E4864" s="3">
        <v>96</v>
      </c>
      <c r="F4864" s="3">
        <v>0</v>
      </c>
      <c r="G4864" s="3">
        <v>0</v>
      </c>
      <c r="H4864" s="3" t="s">
        <v>269</v>
      </c>
      <c r="I4864" s="20"/>
      <c r="J4864" s="4"/>
      <c r="K4864" s="3"/>
      <c r="L4864" s="3"/>
      <c r="M4864" s="3"/>
      <c r="N4864" s="3"/>
    </row>
    <row r="4865" spans="2:14" ht="32.1" customHeight="1" x14ac:dyDescent="0.25">
      <c r="B4865" s="44" t="str">
        <f>_xlfn.CONCAT( VLOOKUP(tbGemLevels[[#This Row],[Name]],tbGems[],MATCH("Prefix",tbGems[#Headers],0),FALSE),".",tbGemLevels[[#This Row],[Level]]," ",tbGemLevels[[#This Row],[Name]])</f>
        <v>6.14.84.37 Bone Offering</v>
      </c>
      <c r="C4865" s="2" t="s">
        <v>877</v>
      </c>
      <c r="D4865" s="3">
        <v>37</v>
      </c>
      <c r="E4865" s="3">
        <v>97</v>
      </c>
      <c r="F4865" s="3">
        <v>0</v>
      </c>
      <c r="G4865" s="3">
        <v>0</v>
      </c>
      <c r="H4865" s="3" t="s">
        <v>269</v>
      </c>
      <c r="I4865" s="20"/>
      <c r="J4865" s="4"/>
      <c r="K4865" s="3"/>
      <c r="L4865" s="3"/>
      <c r="M4865" s="3"/>
      <c r="N4865" s="3"/>
    </row>
    <row r="4866" spans="2:14" ht="32.1" customHeight="1" x14ac:dyDescent="0.25">
      <c r="B4866" s="44" t="str">
        <f>_xlfn.CONCAT( VLOOKUP(tbGemLevels[[#This Row],[Name]],tbGems[],MATCH("Prefix",tbGems[#Headers],0),FALSE),".",tbGemLevels[[#This Row],[Level]]," ",tbGemLevels[[#This Row],[Name]])</f>
        <v>6.14.84.38 Bone Offering</v>
      </c>
      <c r="C4866" s="2" t="s">
        <v>877</v>
      </c>
      <c r="D4866" s="3">
        <v>38</v>
      </c>
      <c r="E4866" s="3">
        <v>98</v>
      </c>
      <c r="F4866" s="3">
        <v>0</v>
      </c>
      <c r="G4866" s="3">
        <v>0</v>
      </c>
      <c r="H4866" s="3" t="s">
        <v>269</v>
      </c>
      <c r="I4866" s="20"/>
      <c r="J4866" s="4"/>
      <c r="K4866" s="3"/>
      <c r="L4866" s="3"/>
      <c r="M4866" s="3"/>
      <c r="N4866" s="3"/>
    </row>
    <row r="4867" spans="2:14" ht="32.1" customHeight="1" x14ac:dyDescent="0.25">
      <c r="B4867" s="44" t="str">
        <f>_xlfn.CONCAT( VLOOKUP(tbGemLevels[[#This Row],[Name]],tbGems[],MATCH("Prefix",tbGems[#Headers],0),FALSE),".",tbGemLevels[[#This Row],[Level]]," ",tbGemLevels[[#This Row],[Name]])</f>
        <v>6.14.84.39 Bone Offering</v>
      </c>
      <c r="C4867" s="2" t="s">
        <v>877</v>
      </c>
      <c r="D4867" s="3">
        <v>39</v>
      </c>
      <c r="E4867" s="3">
        <v>99</v>
      </c>
      <c r="F4867" s="3">
        <v>0</v>
      </c>
      <c r="G4867" s="3">
        <v>0</v>
      </c>
      <c r="H4867" s="3" t="s">
        <v>269</v>
      </c>
      <c r="I4867" s="20"/>
      <c r="J4867" s="4"/>
      <c r="K4867" s="3"/>
      <c r="L4867" s="3"/>
      <c r="M4867" s="3"/>
      <c r="N4867" s="3"/>
    </row>
    <row r="4868" spans="2:14" ht="32.1" customHeight="1" x14ac:dyDescent="0.25">
      <c r="B4868" s="44" t="str">
        <f>_xlfn.CONCAT( VLOOKUP(tbGemLevels[[#This Row],[Name]],tbGems[],MATCH("Prefix",tbGems[#Headers],0),FALSE),".",tbGemLevels[[#This Row],[Level]]," ",tbGemLevels[[#This Row],[Name]])</f>
        <v>6.14.84.40 Bone Offering</v>
      </c>
      <c r="C4868" s="2" t="s">
        <v>877</v>
      </c>
      <c r="D4868" s="3">
        <v>40</v>
      </c>
      <c r="E4868" s="3">
        <v>100</v>
      </c>
      <c r="F4868" s="3">
        <v>0</v>
      </c>
      <c r="G4868" s="3">
        <v>0</v>
      </c>
      <c r="H4868" s="3" t="s">
        <v>269</v>
      </c>
      <c r="I4868" s="20"/>
      <c r="J4868" s="4"/>
      <c r="K4868" s="3"/>
      <c r="L4868" s="3"/>
      <c r="M4868" s="3"/>
      <c r="N4868" s="3"/>
    </row>
    <row r="4869" spans="2:14" ht="32.1" customHeight="1" x14ac:dyDescent="0.25">
      <c r="B4869" s="44" t="str">
        <f>_xlfn.CONCAT( VLOOKUP(tbGemLevels[[#This Row],[Name]],tbGems[],MATCH("Prefix",tbGems[#Headers],0),FALSE),".",tbGemLevels[[#This Row],[Level]]," ",tbGemLevels[[#This Row],[Name]])</f>
        <v>6.13.324.1 Seismic Trap</v>
      </c>
      <c r="C4869" s="2" t="s">
        <v>798</v>
      </c>
      <c r="D4869" s="3">
        <v>1</v>
      </c>
      <c r="E4869" s="3">
        <v>28</v>
      </c>
      <c r="F4869" s="3">
        <v>0</v>
      </c>
      <c r="G4869" s="3">
        <v>42</v>
      </c>
      <c r="H4869" s="3">
        <v>29</v>
      </c>
      <c r="J4869" s="4"/>
      <c r="K4869" s="3"/>
      <c r="L4869" s="3"/>
      <c r="M4869" s="3"/>
      <c r="N4869" s="3"/>
    </row>
    <row r="4870" spans="2:14" ht="32.1" customHeight="1" x14ac:dyDescent="0.25">
      <c r="B4870" s="44" t="str">
        <f>_xlfn.CONCAT( VLOOKUP(tbGemLevels[[#This Row],[Name]],tbGems[],MATCH("Prefix",tbGems[#Headers],0),FALSE),".",tbGemLevels[[#This Row],[Level]]," ",tbGemLevels[[#This Row],[Name]])</f>
        <v>6.13.324.2 Seismic Trap</v>
      </c>
      <c r="C4870" s="2" t="s">
        <v>798</v>
      </c>
      <c r="D4870" s="3">
        <v>2</v>
      </c>
      <c r="E4870" s="3">
        <v>31</v>
      </c>
      <c r="F4870" s="3">
        <v>0</v>
      </c>
      <c r="G4870" s="3">
        <v>46</v>
      </c>
      <c r="H4870" s="3">
        <v>32</v>
      </c>
      <c r="J4870" s="42"/>
      <c r="K4870" s="42"/>
      <c r="L4870" s="3"/>
      <c r="M4870" s="3"/>
      <c r="N4870" s="3"/>
    </row>
    <row r="4871" spans="2:14" ht="32.1" customHeight="1" x14ac:dyDescent="0.25">
      <c r="B4871" s="44" t="str">
        <f>_xlfn.CONCAT( VLOOKUP(tbGemLevels[[#This Row],[Name]],tbGems[],MATCH("Prefix",tbGems[#Headers],0),FALSE),".",tbGemLevels[[#This Row],[Level]]," ",tbGemLevels[[#This Row],[Name]])</f>
        <v>6.13.324.3 Seismic Trap</v>
      </c>
      <c r="C4871" s="2" t="s">
        <v>798</v>
      </c>
      <c r="D4871" s="3">
        <v>3</v>
      </c>
      <c r="E4871" s="3">
        <v>34</v>
      </c>
      <c r="F4871" s="3">
        <v>0</v>
      </c>
      <c r="G4871" s="3">
        <v>50</v>
      </c>
      <c r="H4871" s="3">
        <v>35</v>
      </c>
      <c r="J4871" s="42"/>
      <c r="K4871" s="42"/>
      <c r="L4871" s="3"/>
      <c r="M4871" s="3"/>
      <c r="N4871" s="3"/>
    </row>
    <row r="4872" spans="2:14" ht="32.1" customHeight="1" x14ac:dyDescent="0.25">
      <c r="B4872" s="44" t="str">
        <f>_xlfn.CONCAT( VLOOKUP(tbGemLevels[[#This Row],[Name]],tbGems[],MATCH("Prefix",tbGems[#Headers],0),FALSE),".",tbGemLevels[[#This Row],[Level]]," ",tbGemLevels[[#This Row],[Name]])</f>
        <v>6.13.324.4 Seismic Trap</v>
      </c>
      <c r="C4872" s="2" t="s">
        <v>798</v>
      </c>
      <c r="D4872" s="3">
        <v>4</v>
      </c>
      <c r="E4872" s="3">
        <v>37</v>
      </c>
      <c r="F4872" s="3">
        <v>0</v>
      </c>
      <c r="G4872" s="3">
        <v>54</v>
      </c>
      <c r="H4872" s="3">
        <v>37</v>
      </c>
      <c r="J4872" s="42"/>
      <c r="K4872" s="42"/>
      <c r="L4872" s="3"/>
      <c r="M4872" s="3"/>
      <c r="N4872" s="3"/>
    </row>
    <row r="4873" spans="2:14" ht="32.1" customHeight="1" x14ac:dyDescent="0.25">
      <c r="B4873" s="44" t="str">
        <f>_xlfn.CONCAT( VLOOKUP(tbGemLevels[[#This Row],[Name]],tbGems[],MATCH("Prefix",tbGems[#Headers],0),FALSE),".",tbGemLevels[[#This Row],[Level]]," ",tbGemLevels[[#This Row],[Name]])</f>
        <v>6.13.324.5 Seismic Trap</v>
      </c>
      <c r="C4873" s="2" t="s">
        <v>798</v>
      </c>
      <c r="D4873" s="3">
        <v>5</v>
      </c>
      <c r="E4873" s="3">
        <v>40</v>
      </c>
      <c r="F4873" s="3">
        <v>0</v>
      </c>
      <c r="G4873" s="3">
        <v>58</v>
      </c>
      <c r="H4873" s="3">
        <v>40</v>
      </c>
      <c r="J4873" s="42"/>
      <c r="K4873" s="42"/>
      <c r="L4873" s="3"/>
      <c r="M4873" s="3"/>
      <c r="N4873" s="3"/>
    </row>
    <row r="4874" spans="2:14" ht="32.1" customHeight="1" x14ac:dyDescent="0.25">
      <c r="B4874" s="44" t="str">
        <f>_xlfn.CONCAT( VLOOKUP(tbGemLevels[[#This Row],[Name]],tbGems[],MATCH("Prefix",tbGems[#Headers],0),FALSE),".",tbGemLevels[[#This Row],[Level]]," ",tbGemLevels[[#This Row],[Name]])</f>
        <v>6.13.324.6 Seismic Trap</v>
      </c>
      <c r="C4874" s="2" t="s">
        <v>798</v>
      </c>
      <c r="D4874" s="3">
        <v>6</v>
      </c>
      <c r="E4874" s="3">
        <v>42</v>
      </c>
      <c r="F4874" s="3">
        <v>0</v>
      </c>
      <c r="G4874" s="3">
        <v>60</v>
      </c>
      <c r="H4874" s="3">
        <v>42</v>
      </c>
      <c r="J4874" s="42"/>
      <c r="K4874" s="42"/>
      <c r="L4874" s="3"/>
      <c r="M4874" s="3"/>
      <c r="N4874" s="3"/>
    </row>
    <row r="4875" spans="2:14" ht="32.1" customHeight="1" x14ac:dyDescent="0.25">
      <c r="B4875" s="44" t="str">
        <f>_xlfn.CONCAT( VLOOKUP(tbGemLevels[[#This Row],[Name]],tbGems[],MATCH("Prefix",tbGems[#Headers],0),FALSE),".",tbGemLevels[[#This Row],[Level]]," ",tbGemLevels[[#This Row],[Name]])</f>
        <v>6.13.324.7 Seismic Trap</v>
      </c>
      <c r="C4875" s="2" t="s">
        <v>798</v>
      </c>
      <c r="D4875" s="3">
        <v>7</v>
      </c>
      <c r="E4875" s="3">
        <v>44</v>
      </c>
      <c r="F4875" s="3">
        <v>0</v>
      </c>
      <c r="G4875" s="3">
        <v>63</v>
      </c>
      <c r="H4875" s="3">
        <v>44</v>
      </c>
      <c r="J4875" s="42"/>
      <c r="K4875" s="42"/>
      <c r="L4875" s="3"/>
      <c r="M4875" s="3"/>
      <c r="N4875" s="3"/>
    </row>
    <row r="4876" spans="2:14" ht="32.1" customHeight="1" x14ac:dyDescent="0.25">
      <c r="B4876" s="44" t="str">
        <f>_xlfn.CONCAT( VLOOKUP(tbGemLevels[[#This Row],[Name]],tbGems[],MATCH("Prefix",tbGems[#Headers],0),FALSE),".",tbGemLevels[[#This Row],[Level]]," ",tbGemLevels[[#This Row],[Name]])</f>
        <v>6.13.324.8 Seismic Trap</v>
      </c>
      <c r="C4876" s="2" t="s">
        <v>798</v>
      </c>
      <c r="D4876" s="3">
        <v>8</v>
      </c>
      <c r="E4876" s="3">
        <v>46</v>
      </c>
      <c r="F4876" s="3">
        <v>0</v>
      </c>
      <c r="G4876" s="3">
        <v>66</v>
      </c>
      <c r="H4876" s="3">
        <v>46</v>
      </c>
      <c r="J4876" s="42"/>
      <c r="K4876" s="42"/>
      <c r="L4876" s="3"/>
      <c r="M4876" s="3"/>
      <c r="N4876" s="3"/>
    </row>
    <row r="4877" spans="2:14" ht="32.1" customHeight="1" x14ac:dyDescent="0.25">
      <c r="B4877" s="44" t="str">
        <f>_xlfn.CONCAT( VLOOKUP(tbGemLevels[[#This Row],[Name]],tbGems[],MATCH("Prefix",tbGems[#Headers],0),FALSE),".",tbGemLevels[[#This Row],[Level]]," ",tbGemLevels[[#This Row],[Name]])</f>
        <v>6.13.324.9 Seismic Trap</v>
      </c>
      <c r="C4877" s="2" t="s">
        <v>798</v>
      </c>
      <c r="D4877" s="3">
        <v>9</v>
      </c>
      <c r="E4877" s="3">
        <v>48</v>
      </c>
      <c r="F4877" s="3">
        <v>0</v>
      </c>
      <c r="G4877" s="3">
        <v>68</v>
      </c>
      <c r="H4877" s="3">
        <v>48</v>
      </c>
      <c r="J4877" s="42"/>
      <c r="K4877" s="42"/>
      <c r="L4877" s="3"/>
      <c r="M4877" s="3"/>
      <c r="N4877" s="3"/>
    </row>
    <row r="4878" spans="2:14" ht="32.1" customHeight="1" x14ac:dyDescent="0.25">
      <c r="B4878" s="44" t="str">
        <f>_xlfn.CONCAT( VLOOKUP(tbGemLevels[[#This Row],[Name]],tbGems[],MATCH("Prefix",tbGems[#Headers],0),FALSE),".",tbGemLevels[[#This Row],[Level]]," ",tbGemLevels[[#This Row],[Name]])</f>
        <v>6.13.324.10 Seismic Trap</v>
      </c>
      <c r="C4878" s="2" t="s">
        <v>798</v>
      </c>
      <c r="D4878" s="3">
        <v>10</v>
      </c>
      <c r="E4878" s="3">
        <v>50</v>
      </c>
      <c r="F4878" s="3">
        <v>0</v>
      </c>
      <c r="G4878" s="3">
        <v>71</v>
      </c>
      <c r="H4878" s="3">
        <v>49</v>
      </c>
      <c r="J4878" s="42"/>
      <c r="K4878" s="42"/>
      <c r="L4878" s="3"/>
      <c r="M4878" s="3"/>
      <c r="N4878" s="3"/>
    </row>
    <row r="4879" spans="2:14" ht="32.1" customHeight="1" x14ac:dyDescent="0.25">
      <c r="B4879" s="44" t="str">
        <f>_xlfn.CONCAT( VLOOKUP(tbGemLevels[[#This Row],[Name]],tbGems[],MATCH("Prefix",tbGems[#Headers],0),FALSE),".",tbGemLevels[[#This Row],[Level]]," ",tbGemLevels[[#This Row],[Name]])</f>
        <v>6.13.324.11 Seismic Trap</v>
      </c>
      <c r="C4879" s="2" t="s">
        <v>798</v>
      </c>
      <c r="D4879" s="3">
        <v>11</v>
      </c>
      <c r="E4879" s="3">
        <v>52</v>
      </c>
      <c r="F4879" s="3">
        <v>0</v>
      </c>
      <c r="G4879" s="3">
        <v>74</v>
      </c>
      <c r="H4879" s="3">
        <v>51</v>
      </c>
      <c r="J4879" s="42"/>
      <c r="K4879" s="42"/>
      <c r="L4879" s="3"/>
      <c r="M4879" s="3"/>
      <c r="N4879" s="3"/>
    </row>
    <row r="4880" spans="2:14" ht="32.1" customHeight="1" x14ac:dyDescent="0.25">
      <c r="B4880" s="44" t="str">
        <f>_xlfn.CONCAT( VLOOKUP(tbGemLevels[[#This Row],[Name]],tbGems[],MATCH("Prefix",tbGems[#Headers],0),FALSE),".",tbGemLevels[[#This Row],[Level]]," ",tbGemLevels[[#This Row],[Name]])</f>
        <v>6.13.324.12 Seismic Trap</v>
      </c>
      <c r="C4880" s="2" t="s">
        <v>798</v>
      </c>
      <c r="D4880" s="3">
        <v>12</v>
      </c>
      <c r="E4880" s="3">
        <v>54</v>
      </c>
      <c r="F4880" s="3">
        <v>0</v>
      </c>
      <c r="G4880" s="3">
        <v>76</v>
      </c>
      <c r="H4880" s="3">
        <v>53</v>
      </c>
      <c r="J4880" s="42"/>
      <c r="K4880" s="42"/>
      <c r="L4880" s="3"/>
      <c r="M4880" s="3"/>
      <c r="N4880" s="3"/>
    </row>
    <row r="4881" spans="2:14" ht="32.1" customHeight="1" x14ac:dyDescent="0.25">
      <c r="B4881" s="44" t="str">
        <f>_xlfn.CONCAT( VLOOKUP(tbGemLevels[[#This Row],[Name]],tbGems[],MATCH("Prefix",tbGems[#Headers],0),FALSE),".",tbGemLevels[[#This Row],[Level]]," ",tbGemLevels[[#This Row],[Name]])</f>
        <v>6.13.324.13 Seismic Trap</v>
      </c>
      <c r="C4881" s="2" t="s">
        <v>798</v>
      </c>
      <c r="D4881" s="3">
        <v>13</v>
      </c>
      <c r="E4881" s="3">
        <v>56</v>
      </c>
      <c r="F4881" s="3">
        <v>0</v>
      </c>
      <c r="G4881" s="3">
        <v>79</v>
      </c>
      <c r="H4881" s="3">
        <v>55</v>
      </c>
      <c r="J4881" s="42"/>
      <c r="K4881" s="42"/>
      <c r="L4881" s="3"/>
      <c r="M4881" s="3"/>
      <c r="N4881" s="3"/>
    </row>
    <row r="4882" spans="2:14" ht="32.1" customHeight="1" x14ac:dyDescent="0.25">
      <c r="B4882" s="44" t="str">
        <f>_xlfn.CONCAT( VLOOKUP(tbGemLevels[[#This Row],[Name]],tbGems[],MATCH("Prefix",tbGems[#Headers],0),FALSE),".",tbGemLevels[[#This Row],[Level]]," ",tbGemLevels[[#This Row],[Name]])</f>
        <v>6.13.324.14 Seismic Trap</v>
      </c>
      <c r="C4882" s="2" t="s">
        <v>798</v>
      </c>
      <c r="D4882" s="3">
        <v>14</v>
      </c>
      <c r="E4882" s="3">
        <v>58</v>
      </c>
      <c r="F4882" s="3">
        <v>0</v>
      </c>
      <c r="G4882" s="3">
        <v>82</v>
      </c>
      <c r="H4882" s="3">
        <v>57</v>
      </c>
      <c r="J4882" s="42"/>
      <c r="K4882" s="42"/>
      <c r="L4882" s="3"/>
      <c r="M4882" s="3"/>
      <c r="N4882" s="3"/>
    </row>
    <row r="4883" spans="2:14" ht="32.1" customHeight="1" x14ac:dyDescent="0.25">
      <c r="B4883" s="44" t="str">
        <f>_xlfn.CONCAT( VLOOKUP(tbGemLevels[[#This Row],[Name]],tbGems[],MATCH("Prefix",tbGems[#Headers],0),FALSE),".",tbGemLevels[[#This Row],[Level]]," ",tbGemLevels[[#This Row],[Name]])</f>
        <v>6.13.324.15 Seismic Trap</v>
      </c>
      <c r="C4883" s="2" t="s">
        <v>798</v>
      </c>
      <c r="D4883" s="3">
        <v>15</v>
      </c>
      <c r="E4883" s="3">
        <v>60</v>
      </c>
      <c r="F4883" s="3">
        <v>0</v>
      </c>
      <c r="G4883" s="3">
        <v>84</v>
      </c>
      <c r="H4883" s="3">
        <v>59</v>
      </c>
      <c r="J4883" s="42"/>
      <c r="K4883" s="42"/>
      <c r="L4883" s="3"/>
      <c r="M4883" s="3"/>
      <c r="N4883" s="3"/>
    </row>
    <row r="4884" spans="2:14" ht="32.1" customHeight="1" x14ac:dyDescent="0.25">
      <c r="B4884" s="44" t="str">
        <f>_xlfn.CONCAT( VLOOKUP(tbGemLevels[[#This Row],[Name]],tbGems[],MATCH("Prefix",tbGems[#Headers],0),FALSE),".",tbGemLevels[[#This Row],[Level]]," ",tbGemLevels[[#This Row],[Name]])</f>
        <v>6.13.324.16 Seismic Trap</v>
      </c>
      <c r="C4884" s="2" t="s">
        <v>798</v>
      </c>
      <c r="D4884" s="3">
        <v>16</v>
      </c>
      <c r="E4884" s="3">
        <v>62</v>
      </c>
      <c r="F4884" s="3">
        <v>0</v>
      </c>
      <c r="G4884" s="3">
        <v>87</v>
      </c>
      <c r="H4884" s="3">
        <v>60</v>
      </c>
      <c r="J4884" s="42"/>
      <c r="K4884" s="42"/>
      <c r="L4884" s="3"/>
      <c r="M4884" s="3"/>
      <c r="N4884" s="3"/>
    </row>
    <row r="4885" spans="2:14" ht="32.1" customHeight="1" x14ac:dyDescent="0.25">
      <c r="B4885" s="44" t="str">
        <f>_xlfn.CONCAT( VLOOKUP(tbGemLevels[[#This Row],[Name]],tbGems[],MATCH("Prefix",tbGems[#Headers],0),FALSE),".",tbGemLevels[[#This Row],[Level]]," ",tbGemLevels[[#This Row],[Name]])</f>
        <v>6.13.324.17 Seismic Trap</v>
      </c>
      <c r="C4885" s="2" t="s">
        <v>798</v>
      </c>
      <c r="D4885" s="3">
        <v>17</v>
      </c>
      <c r="E4885" s="3">
        <v>64</v>
      </c>
      <c r="F4885" s="3">
        <v>0</v>
      </c>
      <c r="G4885" s="3">
        <v>90</v>
      </c>
      <c r="H4885" s="3">
        <v>62</v>
      </c>
      <c r="J4885" s="42"/>
      <c r="K4885" s="42"/>
      <c r="L4885" s="3"/>
      <c r="M4885" s="3"/>
      <c r="N4885" s="3"/>
    </row>
    <row r="4886" spans="2:14" ht="32.1" customHeight="1" x14ac:dyDescent="0.25">
      <c r="B4886" s="44" t="str">
        <f>_xlfn.CONCAT( VLOOKUP(tbGemLevels[[#This Row],[Name]],tbGems[],MATCH("Prefix",tbGems[#Headers],0),FALSE),".",tbGemLevels[[#This Row],[Level]]," ",tbGemLevels[[#This Row],[Name]])</f>
        <v>6.13.324.18 Seismic Trap</v>
      </c>
      <c r="C4886" s="2" t="s">
        <v>798</v>
      </c>
      <c r="D4886" s="3">
        <v>18</v>
      </c>
      <c r="E4886" s="3">
        <v>66</v>
      </c>
      <c r="F4886" s="3">
        <v>0</v>
      </c>
      <c r="G4886" s="3">
        <v>92</v>
      </c>
      <c r="H4886" s="3">
        <v>64</v>
      </c>
      <c r="J4886" s="42"/>
      <c r="K4886" s="42"/>
      <c r="L4886" s="3"/>
      <c r="M4886" s="3"/>
      <c r="N4886" s="3"/>
    </row>
    <row r="4887" spans="2:14" ht="32.1" customHeight="1" x14ac:dyDescent="0.25">
      <c r="B4887" s="44" t="str">
        <f>_xlfn.CONCAT( VLOOKUP(tbGemLevels[[#This Row],[Name]],tbGems[],MATCH("Prefix",tbGems[#Headers],0),FALSE),".",tbGemLevels[[#This Row],[Level]]," ",tbGemLevels[[#This Row],[Name]])</f>
        <v>6.13.324.19 Seismic Trap</v>
      </c>
      <c r="C4887" s="2" t="s">
        <v>798</v>
      </c>
      <c r="D4887" s="3">
        <v>19</v>
      </c>
      <c r="E4887" s="3">
        <v>68</v>
      </c>
      <c r="F4887" s="3">
        <v>0</v>
      </c>
      <c r="G4887" s="3">
        <v>95</v>
      </c>
      <c r="H4887" s="3">
        <v>66</v>
      </c>
      <c r="J4887" s="42"/>
      <c r="K4887" s="42"/>
      <c r="L4887" s="3"/>
      <c r="M4887" s="3"/>
      <c r="N4887" s="3"/>
    </row>
    <row r="4888" spans="2:14" ht="32.1" customHeight="1" x14ac:dyDescent="0.25">
      <c r="B4888" s="44" t="str">
        <f>_xlfn.CONCAT( VLOOKUP(tbGemLevels[[#This Row],[Name]],tbGems[],MATCH("Prefix",tbGems[#Headers],0),FALSE),".",tbGemLevels[[#This Row],[Level]]," ",tbGemLevels[[#This Row],[Name]])</f>
        <v>6.13.324.20 Seismic Trap</v>
      </c>
      <c r="C4888" s="2" t="s">
        <v>798</v>
      </c>
      <c r="D4888" s="3">
        <v>20</v>
      </c>
      <c r="E4888" s="3">
        <v>70</v>
      </c>
      <c r="F4888" s="3">
        <v>0</v>
      </c>
      <c r="G4888" s="3">
        <v>98</v>
      </c>
      <c r="H4888" s="3">
        <v>68</v>
      </c>
      <c r="J4888" s="42"/>
      <c r="K4888" s="42"/>
      <c r="L4888" s="3"/>
      <c r="M4888" s="3"/>
      <c r="N4888" s="3"/>
    </row>
    <row r="4889" spans="2:14" ht="32.1" customHeight="1" x14ac:dyDescent="0.25">
      <c r="B4889" s="44" t="str">
        <f>_xlfn.CONCAT( VLOOKUP(tbGemLevels[[#This Row],[Name]],tbGems[],MATCH("Prefix",tbGems[#Headers],0),FALSE),".",tbGemLevels[[#This Row],[Level]]," ",tbGemLevels[[#This Row],[Name]])</f>
        <v>6.13.324.21 Seismic Trap</v>
      </c>
      <c r="C4889" s="2" t="s">
        <v>798</v>
      </c>
      <c r="D4889" s="3">
        <v>21</v>
      </c>
      <c r="E4889" s="3">
        <v>72</v>
      </c>
      <c r="F4889" s="3">
        <v>0</v>
      </c>
      <c r="G4889" s="3">
        <v>100</v>
      </c>
      <c r="H4889" s="3">
        <v>70</v>
      </c>
      <c r="J4889" s="4"/>
      <c r="K4889" s="3"/>
      <c r="L4889" s="3"/>
      <c r="M4889" s="3"/>
      <c r="N4889" s="3"/>
    </row>
    <row r="4890" spans="2:14" ht="32.1" customHeight="1" x14ac:dyDescent="0.25">
      <c r="B4890" s="44" t="str">
        <f>_xlfn.CONCAT( VLOOKUP(tbGemLevels[[#This Row],[Name]],tbGems[],MATCH("Prefix",tbGems[#Headers],0),FALSE),".",tbGemLevels[[#This Row],[Level]]," ",tbGemLevels[[#This Row],[Name]])</f>
        <v>6.13.324.22 Seismic Trap</v>
      </c>
      <c r="C4890" s="2" t="s">
        <v>798</v>
      </c>
      <c r="D4890" s="3">
        <v>22</v>
      </c>
      <c r="E4890" s="3">
        <v>74</v>
      </c>
      <c r="F4890" s="3">
        <v>0</v>
      </c>
      <c r="G4890" s="3" t="s">
        <v>269</v>
      </c>
      <c r="H4890" s="3" t="s">
        <v>269</v>
      </c>
      <c r="J4890" s="4"/>
      <c r="K4890" s="3"/>
      <c r="L4890" s="3"/>
      <c r="M4890" s="3"/>
      <c r="N4890" s="3"/>
    </row>
    <row r="4891" spans="2:14" ht="32.1" customHeight="1" x14ac:dyDescent="0.25">
      <c r="B4891" s="44" t="str">
        <f>_xlfn.CONCAT( VLOOKUP(tbGemLevels[[#This Row],[Name]],tbGems[],MATCH("Prefix",tbGems[#Headers],0),FALSE),".",tbGemLevels[[#This Row],[Level]]," ",tbGemLevels[[#This Row],[Name]])</f>
        <v>6.13.324.23 Seismic Trap</v>
      </c>
      <c r="C4891" s="2" t="s">
        <v>798</v>
      </c>
      <c r="D4891" s="3">
        <v>23</v>
      </c>
      <c r="E4891" s="3">
        <v>76</v>
      </c>
      <c r="F4891" s="3">
        <v>0</v>
      </c>
      <c r="G4891" s="3" t="s">
        <v>269</v>
      </c>
      <c r="H4891" s="3" t="s">
        <v>269</v>
      </c>
      <c r="J4891" s="4"/>
      <c r="K4891" s="3"/>
      <c r="L4891" s="3"/>
      <c r="M4891" s="3"/>
      <c r="N4891" s="3"/>
    </row>
    <row r="4892" spans="2:14" ht="32.1" customHeight="1" x14ac:dyDescent="0.25">
      <c r="B4892" s="44" t="str">
        <f>_xlfn.CONCAT( VLOOKUP(tbGemLevels[[#This Row],[Name]],tbGems[],MATCH("Prefix",tbGems[#Headers],0),FALSE),".",tbGemLevels[[#This Row],[Level]]," ",tbGemLevels[[#This Row],[Name]])</f>
        <v>6.13.324.24 Seismic Trap</v>
      </c>
      <c r="C4892" s="2" t="s">
        <v>798</v>
      </c>
      <c r="D4892" s="3">
        <v>24</v>
      </c>
      <c r="E4892" s="3">
        <v>78</v>
      </c>
      <c r="F4892" s="3">
        <v>0</v>
      </c>
      <c r="G4892" s="3" t="s">
        <v>269</v>
      </c>
      <c r="H4892" s="3" t="s">
        <v>269</v>
      </c>
      <c r="J4892" s="4"/>
      <c r="K4892" s="3"/>
      <c r="L4892" s="3"/>
      <c r="M4892" s="3"/>
      <c r="N4892" s="3"/>
    </row>
    <row r="4893" spans="2:14" ht="32.1" customHeight="1" x14ac:dyDescent="0.25">
      <c r="B4893" s="44" t="str">
        <f>_xlfn.CONCAT( VLOOKUP(tbGemLevels[[#This Row],[Name]],tbGems[],MATCH("Prefix",tbGems[#Headers],0),FALSE),".",tbGemLevels[[#This Row],[Level]]," ",tbGemLevels[[#This Row],[Name]])</f>
        <v>6.13.324.25 Seismic Trap</v>
      </c>
      <c r="C4893" s="2" t="s">
        <v>798</v>
      </c>
      <c r="D4893" s="3">
        <v>25</v>
      </c>
      <c r="E4893" s="3">
        <v>80</v>
      </c>
      <c r="F4893" s="3">
        <v>0</v>
      </c>
      <c r="G4893" s="3" t="s">
        <v>269</v>
      </c>
      <c r="H4893" s="3" t="s">
        <v>269</v>
      </c>
      <c r="J4893" s="4"/>
      <c r="K4893" s="3"/>
      <c r="L4893" s="3"/>
      <c r="M4893" s="3"/>
      <c r="N4893" s="3"/>
    </row>
    <row r="4894" spans="2:14" ht="32.1" customHeight="1" x14ac:dyDescent="0.25">
      <c r="B4894" s="44" t="str">
        <f>_xlfn.CONCAT( VLOOKUP(tbGemLevels[[#This Row],[Name]],tbGems[],MATCH("Prefix",tbGems[#Headers],0),FALSE),".",tbGemLevels[[#This Row],[Level]]," ",tbGemLevels[[#This Row],[Name]])</f>
        <v>6.13.324.26 Seismic Trap</v>
      </c>
      <c r="C4894" s="2" t="s">
        <v>798</v>
      </c>
      <c r="D4894" s="3">
        <v>26</v>
      </c>
      <c r="E4894" s="3">
        <v>82</v>
      </c>
      <c r="F4894" s="3">
        <v>0</v>
      </c>
      <c r="G4894" s="3" t="s">
        <v>269</v>
      </c>
      <c r="H4894" s="3" t="s">
        <v>269</v>
      </c>
      <c r="J4894" s="4"/>
      <c r="K4894" s="3"/>
      <c r="L4894" s="3"/>
      <c r="M4894" s="3"/>
      <c r="N4894" s="3"/>
    </row>
    <row r="4895" spans="2:14" ht="32.1" customHeight="1" x14ac:dyDescent="0.25">
      <c r="B4895" s="44" t="str">
        <f>_xlfn.CONCAT( VLOOKUP(tbGemLevels[[#This Row],[Name]],tbGems[],MATCH("Prefix",tbGems[#Headers],0),FALSE),".",tbGemLevels[[#This Row],[Level]]," ",tbGemLevels[[#This Row],[Name]])</f>
        <v>6.13.324.27 Seismic Trap</v>
      </c>
      <c r="C4895" s="2" t="s">
        <v>798</v>
      </c>
      <c r="D4895" s="3">
        <v>27</v>
      </c>
      <c r="E4895" s="3">
        <v>84</v>
      </c>
      <c r="F4895" s="3">
        <v>0</v>
      </c>
      <c r="G4895" s="3" t="s">
        <v>269</v>
      </c>
      <c r="H4895" s="3" t="s">
        <v>269</v>
      </c>
      <c r="J4895" s="4"/>
      <c r="K4895" s="3"/>
      <c r="L4895" s="3"/>
      <c r="M4895" s="3"/>
      <c r="N4895" s="3"/>
    </row>
    <row r="4896" spans="2:14" ht="32.1" customHeight="1" x14ac:dyDescent="0.25">
      <c r="B4896" s="44" t="str">
        <f>_xlfn.CONCAT( VLOOKUP(tbGemLevels[[#This Row],[Name]],tbGems[],MATCH("Prefix",tbGems[#Headers],0),FALSE),".",tbGemLevels[[#This Row],[Level]]," ",tbGemLevels[[#This Row],[Name]])</f>
        <v>6.13.324.28 Seismic Trap</v>
      </c>
      <c r="C4896" s="2" t="s">
        <v>798</v>
      </c>
      <c r="D4896" s="3">
        <v>28</v>
      </c>
      <c r="E4896" s="3">
        <v>86</v>
      </c>
      <c r="F4896" s="3">
        <v>0</v>
      </c>
      <c r="G4896" s="3" t="s">
        <v>269</v>
      </c>
      <c r="H4896" s="3" t="s">
        <v>269</v>
      </c>
      <c r="J4896" s="4"/>
      <c r="K4896" s="3"/>
      <c r="L4896" s="3"/>
      <c r="M4896" s="3"/>
      <c r="N4896" s="3"/>
    </row>
    <row r="4897" spans="2:14" ht="32.1" customHeight="1" x14ac:dyDescent="0.25">
      <c r="B4897" s="44" t="str">
        <f>_xlfn.CONCAT( VLOOKUP(tbGemLevels[[#This Row],[Name]],tbGems[],MATCH("Prefix",tbGems[#Headers],0),FALSE),".",tbGemLevels[[#This Row],[Level]]," ",tbGemLevels[[#This Row],[Name]])</f>
        <v>6.13.324.29 Seismic Trap</v>
      </c>
      <c r="C4897" s="2" t="s">
        <v>798</v>
      </c>
      <c r="D4897" s="3">
        <v>29</v>
      </c>
      <c r="E4897" s="3">
        <v>88</v>
      </c>
      <c r="F4897" s="3">
        <v>0</v>
      </c>
      <c r="G4897" s="3" t="s">
        <v>269</v>
      </c>
      <c r="H4897" s="3" t="s">
        <v>269</v>
      </c>
      <c r="J4897" s="4"/>
      <c r="K4897" s="3"/>
      <c r="L4897" s="3"/>
      <c r="M4897" s="3"/>
      <c r="N4897" s="3"/>
    </row>
    <row r="4898" spans="2:14" ht="32.1" customHeight="1" x14ac:dyDescent="0.25">
      <c r="B4898" s="44" t="str">
        <f>_xlfn.CONCAT( VLOOKUP(tbGemLevels[[#This Row],[Name]],tbGems[],MATCH("Prefix",tbGems[#Headers],0),FALSE),".",tbGemLevels[[#This Row],[Level]]," ",tbGemLevels[[#This Row],[Name]])</f>
        <v>6.13.324.30 Seismic Trap</v>
      </c>
      <c r="C4898" s="2" t="s">
        <v>798</v>
      </c>
      <c r="D4898" s="3">
        <v>30</v>
      </c>
      <c r="E4898" s="3">
        <v>90</v>
      </c>
      <c r="F4898" s="3">
        <v>0</v>
      </c>
      <c r="G4898" s="3" t="s">
        <v>269</v>
      </c>
      <c r="H4898" s="3" t="s">
        <v>269</v>
      </c>
      <c r="J4898" s="4"/>
      <c r="K4898" s="3"/>
      <c r="L4898" s="3"/>
      <c r="M4898" s="3"/>
      <c r="N4898" s="3"/>
    </row>
    <row r="4899" spans="2:14" ht="32.1" customHeight="1" x14ac:dyDescent="0.25">
      <c r="B4899" s="44" t="str">
        <f>_xlfn.CONCAT( VLOOKUP(tbGemLevels[[#This Row],[Name]],tbGems[],MATCH("Prefix",tbGems[#Headers],0),FALSE),".",tbGemLevels[[#This Row],[Level]]," ",tbGemLevels[[#This Row],[Name]])</f>
        <v>6.13.324.31 Seismic Trap</v>
      </c>
      <c r="C4899" s="2" t="s">
        <v>798</v>
      </c>
      <c r="D4899" s="3">
        <v>31</v>
      </c>
      <c r="E4899" s="3">
        <v>91</v>
      </c>
      <c r="F4899" s="3">
        <v>0</v>
      </c>
      <c r="G4899" s="3" t="s">
        <v>269</v>
      </c>
      <c r="H4899" s="3" t="s">
        <v>269</v>
      </c>
      <c r="J4899" s="4"/>
      <c r="K4899" s="3"/>
      <c r="L4899" s="3"/>
      <c r="M4899" s="3"/>
      <c r="N4899" s="3"/>
    </row>
    <row r="4900" spans="2:14" ht="32.1" customHeight="1" x14ac:dyDescent="0.25">
      <c r="B4900" s="44" t="str">
        <f>_xlfn.CONCAT( VLOOKUP(tbGemLevels[[#This Row],[Name]],tbGems[],MATCH("Prefix",tbGems[#Headers],0),FALSE),".",tbGemLevels[[#This Row],[Level]]," ",tbGemLevels[[#This Row],[Name]])</f>
        <v>6.13.324.32 Seismic Trap</v>
      </c>
      <c r="C4900" s="2" t="s">
        <v>798</v>
      </c>
      <c r="D4900" s="3">
        <v>32</v>
      </c>
      <c r="E4900" s="3">
        <v>92</v>
      </c>
      <c r="F4900" s="3">
        <v>0</v>
      </c>
      <c r="G4900" s="3" t="s">
        <v>269</v>
      </c>
      <c r="H4900" s="3" t="s">
        <v>269</v>
      </c>
      <c r="J4900" s="4"/>
      <c r="K4900" s="3"/>
      <c r="L4900" s="3"/>
      <c r="M4900" s="3"/>
      <c r="N4900" s="3"/>
    </row>
    <row r="4901" spans="2:14" ht="32.1" customHeight="1" x14ac:dyDescent="0.25">
      <c r="B4901" s="44" t="str">
        <f>_xlfn.CONCAT( VLOOKUP(tbGemLevels[[#This Row],[Name]],tbGems[],MATCH("Prefix",tbGems[#Headers],0),FALSE),".",tbGemLevels[[#This Row],[Level]]," ",tbGemLevels[[#This Row],[Name]])</f>
        <v>6.13.324.33 Seismic Trap</v>
      </c>
      <c r="C4901" s="2" t="s">
        <v>798</v>
      </c>
      <c r="D4901" s="3">
        <v>33</v>
      </c>
      <c r="E4901" s="3">
        <v>93</v>
      </c>
      <c r="F4901" s="3">
        <v>0</v>
      </c>
      <c r="G4901" s="3" t="s">
        <v>269</v>
      </c>
      <c r="H4901" s="3" t="s">
        <v>269</v>
      </c>
      <c r="J4901" s="4"/>
      <c r="K4901" s="3"/>
      <c r="L4901" s="3"/>
      <c r="M4901" s="3"/>
      <c r="N4901" s="3"/>
    </row>
    <row r="4902" spans="2:14" ht="32.1" customHeight="1" x14ac:dyDescent="0.25">
      <c r="B4902" s="44" t="str">
        <f>_xlfn.CONCAT( VLOOKUP(tbGemLevels[[#This Row],[Name]],tbGems[],MATCH("Prefix",tbGems[#Headers],0),FALSE),".",tbGemLevels[[#This Row],[Level]]," ",tbGemLevels[[#This Row],[Name]])</f>
        <v>6.13.324.34 Seismic Trap</v>
      </c>
      <c r="C4902" s="2" t="s">
        <v>798</v>
      </c>
      <c r="D4902" s="3">
        <v>34</v>
      </c>
      <c r="E4902" s="3">
        <v>94</v>
      </c>
      <c r="F4902" s="3">
        <v>0</v>
      </c>
      <c r="G4902" s="3" t="s">
        <v>269</v>
      </c>
      <c r="H4902" s="3" t="s">
        <v>269</v>
      </c>
      <c r="J4902" s="4"/>
      <c r="K4902" s="3"/>
      <c r="L4902" s="3"/>
      <c r="M4902" s="3"/>
      <c r="N4902" s="3"/>
    </row>
    <row r="4903" spans="2:14" ht="32.1" customHeight="1" x14ac:dyDescent="0.25">
      <c r="B4903" s="44" t="str">
        <f>_xlfn.CONCAT( VLOOKUP(tbGemLevels[[#This Row],[Name]],tbGems[],MATCH("Prefix",tbGems[#Headers],0),FALSE),".",tbGemLevels[[#This Row],[Level]]," ",tbGemLevels[[#This Row],[Name]])</f>
        <v>6.13.324.35 Seismic Trap</v>
      </c>
      <c r="C4903" s="2" t="s">
        <v>798</v>
      </c>
      <c r="D4903" s="3">
        <v>35</v>
      </c>
      <c r="E4903" s="3">
        <v>95</v>
      </c>
      <c r="F4903" s="3">
        <v>0</v>
      </c>
      <c r="G4903" s="3" t="s">
        <v>269</v>
      </c>
      <c r="H4903" s="3" t="s">
        <v>269</v>
      </c>
      <c r="J4903" s="4"/>
      <c r="K4903" s="3"/>
      <c r="L4903" s="3"/>
      <c r="M4903" s="3"/>
      <c r="N4903" s="3"/>
    </row>
    <row r="4904" spans="2:14" ht="32.1" customHeight="1" x14ac:dyDescent="0.25">
      <c r="B4904" s="44" t="str">
        <f>_xlfn.CONCAT( VLOOKUP(tbGemLevels[[#This Row],[Name]],tbGems[],MATCH("Prefix",tbGems[#Headers],0),FALSE),".",tbGemLevels[[#This Row],[Level]]," ",tbGemLevels[[#This Row],[Name]])</f>
        <v>6.13.324.36 Seismic Trap</v>
      </c>
      <c r="C4904" s="2" t="s">
        <v>798</v>
      </c>
      <c r="D4904" s="3">
        <v>36</v>
      </c>
      <c r="E4904" s="3">
        <v>96</v>
      </c>
      <c r="F4904" s="3">
        <v>0</v>
      </c>
      <c r="G4904" s="3" t="s">
        <v>269</v>
      </c>
      <c r="H4904" s="3" t="s">
        <v>269</v>
      </c>
      <c r="J4904" s="4"/>
      <c r="K4904" s="3"/>
      <c r="L4904" s="3"/>
      <c r="M4904" s="3"/>
      <c r="N4904" s="3"/>
    </row>
    <row r="4905" spans="2:14" ht="32.1" customHeight="1" x14ac:dyDescent="0.25">
      <c r="B4905" s="44" t="str">
        <f>_xlfn.CONCAT( VLOOKUP(tbGemLevels[[#This Row],[Name]],tbGems[],MATCH("Prefix",tbGems[#Headers],0),FALSE),".",tbGemLevels[[#This Row],[Level]]," ",tbGemLevels[[#This Row],[Name]])</f>
        <v>6.13.324.37 Seismic Trap</v>
      </c>
      <c r="C4905" s="2" t="s">
        <v>798</v>
      </c>
      <c r="D4905" s="3">
        <v>37</v>
      </c>
      <c r="E4905" s="3">
        <v>97</v>
      </c>
      <c r="F4905" s="3">
        <v>0</v>
      </c>
      <c r="G4905" s="3" t="s">
        <v>269</v>
      </c>
      <c r="H4905" s="3" t="s">
        <v>269</v>
      </c>
      <c r="J4905" s="4"/>
      <c r="K4905" s="3"/>
      <c r="L4905" s="3"/>
      <c r="M4905" s="3"/>
      <c r="N4905" s="3"/>
    </row>
    <row r="4906" spans="2:14" ht="32.1" customHeight="1" x14ac:dyDescent="0.25">
      <c r="B4906" s="44" t="str">
        <f>_xlfn.CONCAT( VLOOKUP(tbGemLevels[[#This Row],[Name]],tbGems[],MATCH("Prefix",tbGems[#Headers],0),FALSE),".",tbGemLevels[[#This Row],[Level]]," ",tbGemLevels[[#This Row],[Name]])</f>
        <v>6.13.324.38 Seismic Trap</v>
      </c>
      <c r="C4906" s="2" t="s">
        <v>798</v>
      </c>
      <c r="D4906" s="3">
        <v>38</v>
      </c>
      <c r="E4906" s="3">
        <v>98</v>
      </c>
      <c r="F4906" s="3">
        <v>0</v>
      </c>
      <c r="G4906" s="3" t="s">
        <v>269</v>
      </c>
      <c r="H4906" s="3" t="s">
        <v>269</v>
      </c>
      <c r="J4906" s="4"/>
      <c r="K4906" s="3"/>
      <c r="L4906" s="3"/>
      <c r="M4906" s="3"/>
      <c r="N4906" s="3"/>
    </row>
    <row r="4907" spans="2:14" ht="32.1" customHeight="1" x14ac:dyDescent="0.25">
      <c r="B4907" s="44" t="str">
        <f>_xlfn.CONCAT( VLOOKUP(tbGemLevels[[#This Row],[Name]],tbGems[],MATCH("Prefix",tbGems[#Headers],0),FALSE),".",tbGemLevels[[#This Row],[Level]]," ",tbGemLevels[[#This Row],[Name]])</f>
        <v>6.13.324.39 Seismic Trap</v>
      </c>
      <c r="C4907" s="2" t="s">
        <v>798</v>
      </c>
      <c r="D4907" s="3">
        <v>39</v>
      </c>
      <c r="E4907" s="3">
        <v>99</v>
      </c>
      <c r="F4907" s="3">
        <v>0</v>
      </c>
      <c r="G4907" s="3" t="s">
        <v>269</v>
      </c>
      <c r="H4907" s="3" t="s">
        <v>269</v>
      </c>
      <c r="J4907" s="4"/>
      <c r="K4907" s="3"/>
      <c r="L4907" s="3"/>
      <c r="M4907" s="3"/>
      <c r="N4907" s="3"/>
    </row>
    <row r="4908" spans="2:14" ht="32.1" customHeight="1" x14ac:dyDescent="0.25">
      <c r="B4908" s="44" t="str">
        <f>_xlfn.CONCAT( VLOOKUP(tbGemLevels[[#This Row],[Name]],tbGems[],MATCH("Prefix",tbGems[#Headers],0),FALSE),".",tbGemLevels[[#This Row],[Level]]," ",tbGemLevels[[#This Row],[Name]])</f>
        <v>6.13.324.40 Seismic Trap</v>
      </c>
      <c r="C4908" s="2" t="s">
        <v>798</v>
      </c>
      <c r="D4908" s="3">
        <v>40</v>
      </c>
      <c r="E4908" s="3">
        <v>100</v>
      </c>
      <c r="F4908" s="3">
        <v>0</v>
      </c>
      <c r="G4908" s="3" t="s">
        <v>269</v>
      </c>
      <c r="H4908" s="3" t="s">
        <v>269</v>
      </c>
      <c r="J4908" s="4"/>
      <c r="K4908" s="3"/>
      <c r="L4908" s="3"/>
      <c r="M4908" s="3"/>
      <c r="N4908" s="3"/>
    </row>
    <row r="4909" spans="2:14" ht="32.1" customHeight="1" x14ac:dyDescent="0.25">
      <c r="B4909" s="44" t="str">
        <f>_xlfn.CONCAT( VLOOKUP(tbGemLevels[[#This Row],[Name]],tbGems[],MATCH("Prefix",tbGems[#Headers],0),FALSE),".",tbGemLevels[[#This Row],[Level]]," ",tbGemLevels[[#This Row],[Name]])</f>
        <v>6.12.105.1 Cleave</v>
      </c>
      <c r="C4909" s="2" t="s">
        <v>823</v>
      </c>
      <c r="D4909" s="3">
        <v>1</v>
      </c>
      <c r="E4909" s="3">
        <v>1</v>
      </c>
      <c r="F4909" s="3">
        <v>0</v>
      </c>
      <c r="G4909" s="3">
        <v>0</v>
      </c>
      <c r="H4909" s="3">
        <v>0</v>
      </c>
      <c r="J4909" s="4"/>
      <c r="K4909" s="3"/>
      <c r="L4909" s="3"/>
      <c r="M4909" s="3"/>
      <c r="N4909" s="3"/>
    </row>
    <row r="4910" spans="2:14" ht="32.1" customHeight="1" x14ac:dyDescent="0.25">
      <c r="B4910" s="44" t="str">
        <f>_xlfn.CONCAT( VLOOKUP(tbGemLevels[[#This Row],[Name]],tbGems[],MATCH("Prefix",tbGems[#Headers],0),FALSE),".",tbGemLevels[[#This Row],[Level]]," ",tbGemLevels[[#This Row],[Name]])</f>
        <v>6.12.105.2 Cleave</v>
      </c>
      <c r="C4910" s="2" t="s">
        <v>823</v>
      </c>
      <c r="D4910" s="3">
        <v>2</v>
      </c>
      <c r="E4910" s="3">
        <v>2</v>
      </c>
      <c r="F4910" s="3">
        <v>0</v>
      </c>
      <c r="G4910" s="3">
        <v>0</v>
      </c>
      <c r="H4910" s="3">
        <v>0</v>
      </c>
      <c r="J4910" s="4"/>
      <c r="K4910" s="3"/>
      <c r="L4910" s="3"/>
      <c r="M4910" s="3"/>
      <c r="N4910" s="3"/>
    </row>
    <row r="4911" spans="2:14" ht="32.1" customHeight="1" x14ac:dyDescent="0.25">
      <c r="B4911" s="44" t="str">
        <f>_xlfn.CONCAT( VLOOKUP(tbGemLevels[[#This Row],[Name]],tbGems[],MATCH("Prefix",tbGems[#Headers],0),FALSE),".",tbGemLevels[[#This Row],[Level]]," ",tbGemLevels[[#This Row],[Name]])</f>
        <v>6.12.105.3 Cleave</v>
      </c>
      <c r="C4911" s="2" t="s">
        <v>823</v>
      </c>
      <c r="D4911" s="3">
        <v>3</v>
      </c>
      <c r="E4911" s="3">
        <v>4</v>
      </c>
      <c r="F4911" s="3">
        <v>0</v>
      </c>
      <c r="G4911" s="3">
        <v>0</v>
      </c>
      <c r="H4911" s="3">
        <v>0</v>
      </c>
      <c r="J4911" s="4"/>
      <c r="K4911" s="3"/>
      <c r="L4911" s="3"/>
      <c r="M4911" s="3"/>
      <c r="N4911" s="3"/>
    </row>
    <row r="4912" spans="2:14" ht="32.1" customHeight="1" x14ac:dyDescent="0.25">
      <c r="B4912" s="44" t="str">
        <f>_xlfn.CONCAT( VLOOKUP(tbGemLevels[[#This Row],[Name]],tbGems[],MATCH("Prefix",tbGems[#Headers],0),FALSE),".",tbGemLevels[[#This Row],[Level]]," ",tbGemLevels[[#This Row],[Name]])</f>
        <v>6.12.105.4 Cleave</v>
      </c>
      <c r="C4912" s="2" t="s">
        <v>823</v>
      </c>
      <c r="D4912" s="3">
        <v>4</v>
      </c>
      <c r="E4912" s="3">
        <v>7</v>
      </c>
      <c r="F4912" s="3">
        <v>14</v>
      </c>
      <c r="G4912" s="3">
        <v>0</v>
      </c>
      <c r="H4912" s="3">
        <v>0</v>
      </c>
      <c r="J4912" s="4"/>
      <c r="K4912" s="3"/>
      <c r="L4912" s="42"/>
      <c r="M4912" s="42"/>
      <c r="N4912" s="3"/>
    </row>
    <row r="4913" spans="2:14" ht="32.1" customHeight="1" x14ac:dyDescent="0.25">
      <c r="B4913" s="44" t="str">
        <f>_xlfn.CONCAT( VLOOKUP(tbGemLevels[[#This Row],[Name]],tbGems[],MATCH("Prefix",tbGems[#Headers],0),FALSE),".",tbGemLevels[[#This Row],[Level]]," ",tbGemLevels[[#This Row],[Name]])</f>
        <v>6.12.105.5 Cleave</v>
      </c>
      <c r="C4913" s="2" t="s">
        <v>823</v>
      </c>
      <c r="D4913" s="3">
        <v>5</v>
      </c>
      <c r="E4913" s="3">
        <v>11</v>
      </c>
      <c r="F4913" s="3">
        <v>19</v>
      </c>
      <c r="G4913" s="3">
        <v>0</v>
      </c>
      <c r="H4913" s="3">
        <v>0</v>
      </c>
      <c r="J4913" s="4"/>
      <c r="K4913" s="3"/>
      <c r="L4913" s="42"/>
      <c r="M4913" s="42"/>
      <c r="N4913" s="3"/>
    </row>
    <row r="4914" spans="2:14" ht="32.1" customHeight="1" x14ac:dyDescent="0.25">
      <c r="B4914" s="44" t="str">
        <f>_xlfn.CONCAT( VLOOKUP(tbGemLevels[[#This Row],[Name]],tbGems[],MATCH("Prefix",tbGems[#Headers],0),FALSE),".",tbGemLevels[[#This Row],[Level]]," ",tbGemLevels[[#This Row],[Name]])</f>
        <v>6.12.105.6 Cleave</v>
      </c>
      <c r="C4914" s="2" t="s">
        <v>823</v>
      </c>
      <c r="D4914" s="3">
        <v>6</v>
      </c>
      <c r="E4914" s="3">
        <v>16</v>
      </c>
      <c r="F4914" s="3">
        <v>26</v>
      </c>
      <c r="G4914" s="3">
        <v>18</v>
      </c>
      <c r="H4914" s="3">
        <v>0</v>
      </c>
      <c r="J4914" s="4"/>
      <c r="K4914" s="3"/>
      <c r="L4914" s="42"/>
      <c r="M4914" s="42"/>
      <c r="N4914" s="3"/>
    </row>
    <row r="4915" spans="2:14" ht="32.1" customHeight="1" x14ac:dyDescent="0.25">
      <c r="B4915" s="44" t="str">
        <f>_xlfn.CONCAT( VLOOKUP(tbGemLevels[[#This Row],[Name]],tbGems[],MATCH("Prefix",tbGems[#Headers],0),FALSE),".",tbGemLevels[[#This Row],[Level]]," ",tbGemLevels[[#This Row],[Name]])</f>
        <v>6.12.105.7 Cleave</v>
      </c>
      <c r="C4915" s="2" t="s">
        <v>823</v>
      </c>
      <c r="D4915" s="3">
        <v>7</v>
      </c>
      <c r="E4915" s="3">
        <v>20</v>
      </c>
      <c r="F4915" s="3">
        <v>31</v>
      </c>
      <c r="G4915" s="3">
        <v>22</v>
      </c>
      <c r="H4915" s="3">
        <v>0</v>
      </c>
      <c r="J4915" s="4"/>
      <c r="K4915" s="3"/>
      <c r="L4915" s="42"/>
      <c r="M4915" s="42"/>
      <c r="N4915" s="3"/>
    </row>
    <row r="4916" spans="2:14" ht="32.1" customHeight="1" x14ac:dyDescent="0.25">
      <c r="B4916" s="44" t="str">
        <f>_xlfn.CONCAT( VLOOKUP(tbGemLevels[[#This Row],[Name]],tbGems[],MATCH("Prefix",tbGems[#Headers],0),FALSE),".",tbGemLevels[[#This Row],[Level]]," ",tbGemLevels[[#This Row],[Name]])</f>
        <v>6.12.105.8 Cleave</v>
      </c>
      <c r="C4916" s="2" t="s">
        <v>823</v>
      </c>
      <c r="D4916" s="3">
        <v>8</v>
      </c>
      <c r="E4916" s="3">
        <v>24</v>
      </c>
      <c r="F4916" s="3">
        <v>37</v>
      </c>
      <c r="G4916" s="3">
        <v>25</v>
      </c>
      <c r="H4916" s="3">
        <v>0</v>
      </c>
      <c r="J4916" s="4"/>
      <c r="K4916" s="3"/>
      <c r="L4916" s="42"/>
      <c r="M4916" s="42"/>
      <c r="N4916" s="3"/>
    </row>
    <row r="4917" spans="2:14" ht="32.1" customHeight="1" x14ac:dyDescent="0.25">
      <c r="B4917" s="44" t="str">
        <f>_xlfn.CONCAT( VLOOKUP(tbGemLevels[[#This Row],[Name]],tbGems[],MATCH("Prefix",tbGems[#Headers],0),FALSE),".",tbGemLevels[[#This Row],[Level]]," ",tbGemLevels[[#This Row],[Name]])</f>
        <v>6.12.105.9 Cleave</v>
      </c>
      <c r="C4917" s="2" t="s">
        <v>823</v>
      </c>
      <c r="D4917" s="3">
        <v>9</v>
      </c>
      <c r="E4917" s="3">
        <v>28</v>
      </c>
      <c r="F4917" s="3">
        <v>42</v>
      </c>
      <c r="G4917" s="3">
        <v>29</v>
      </c>
      <c r="H4917" s="3">
        <v>0</v>
      </c>
      <c r="J4917" s="4"/>
      <c r="K4917" s="3"/>
      <c r="L4917" s="42"/>
      <c r="M4917" s="42"/>
      <c r="N4917" s="3"/>
    </row>
    <row r="4918" spans="2:14" ht="32.1" customHeight="1" x14ac:dyDescent="0.25">
      <c r="B4918" s="44" t="str">
        <f>_xlfn.CONCAT( VLOOKUP(tbGemLevels[[#This Row],[Name]],tbGems[],MATCH("Prefix",tbGems[#Headers],0),FALSE),".",tbGemLevels[[#This Row],[Level]]," ",tbGemLevels[[#This Row],[Name]])</f>
        <v>6.12.105.10 Cleave</v>
      </c>
      <c r="C4918" s="2" t="s">
        <v>823</v>
      </c>
      <c r="D4918" s="3">
        <v>10</v>
      </c>
      <c r="E4918" s="3">
        <v>32</v>
      </c>
      <c r="F4918" s="3">
        <v>47</v>
      </c>
      <c r="G4918" s="3">
        <v>33</v>
      </c>
      <c r="H4918" s="3">
        <v>0</v>
      </c>
      <c r="J4918" s="4"/>
      <c r="K4918" s="3"/>
      <c r="L4918" s="42"/>
      <c r="M4918" s="42"/>
      <c r="N4918" s="3"/>
    </row>
    <row r="4919" spans="2:14" ht="32.1" customHeight="1" x14ac:dyDescent="0.25">
      <c r="B4919" s="44" t="str">
        <f>_xlfn.CONCAT( VLOOKUP(tbGemLevels[[#This Row],[Name]],tbGems[],MATCH("Prefix",tbGems[#Headers],0),FALSE),".",tbGemLevels[[#This Row],[Level]]," ",tbGemLevels[[#This Row],[Name]])</f>
        <v>6.12.105.11 Cleave</v>
      </c>
      <c r="C4919" s="2" t="s">
        <v>823</v>
      </c>
      <c r="D4919" s="3">
        <v>11</v>
      </c>
      <c r="E4919" s="3">
        <v>36</v>
      </c>
      <c r="F4919" s="3">
        <v>52</v>
      </c>
      <c r="G4919" s="3">
        <v>36</v>
      </c>
      <c r="H4919" s="3">
        <v>0</v>
      </c>
      <c r="J4919" s="4"/>
      <c r="K4919" s="3"/>
      <c r="L4919" s="42"/>
      <c r="M4919" s="42"/>
      <c r="N4919" s="3"/>
    </row>
    <row r="4920" spans="2:14" ht="32.1" customHeight="1" x14ac:dyDescent="0.25">
      <c r="B4920" s="44" t="str">
        <f>_xlfn.CONCAT( VLOOKUP(tbGemLevels[[#This Row],[Name]],tbGems[],MATCH("Prefix",tbGems[#Headers],0),FALSE),".",tbGemLevels[[#This Row],[Level]]," ",tbGemLevels[[#This Row],[Name]])</f>
        <v>6.12.105.12 Cleave</v>
      </c>
      <c r="C4920" s="2" t="s">
        <v>823</v>
      </c>
      <c r="D4920" s="3">
        <v>12</v>
      </c>
      <c r="E4920" s="3">
        <v>40</v>
      </c>
      <c r="F4920" s="3">
        <v>58</v>
      </c>
      <c r="G4920" s="3">
        <v>40</v>
      </c>
      <c r="H4920" s="3">
        <v>0</v>
      </c>
      <c r="J4920" s="4"/>
      <c r="K4920" s="3"/>
      <c r="L4920" s="42"/>
      <c r="M4920" s="42"/>
      <c r="N4920" s="3"/>
    </row>
    <row r="4921" spans="2:14" ht="32.1" customHeight="1" x14ac:dyDescent="0.25">
      <c r="B4921" s="44" t="str">
        <f>_xlfn.CONCAT( VLOOKUP(tbGemLevels[[#This Row],[Name]],tbGems[],MATCH("Prefix",tbGems[#Headers],0),FALSE),".",tbGemLevels[[#This Row],[Level]]," ",tbGemLevels[[#This Row],[Name]])</f>
        <v>6.12.105.13 Cleave</v>
      </c>
      <c r="C4921" s="2" t="s">
        <v>823</v>
      </c>
      <c r="D4921" s="3">
        <v>13</v>
      </c>
      <c r="E4921" s="3">
        <v>44</v>
      </c>
      <c r="F4921" s="3">
        <v>63</v>
      </c>
      <c r="G4921" s="3">
        <v>44</v>
      </c>
      <c r="H4921" s="3">
        <v>0</v>
      </c>
      <c r="J4921" s="4"/>
      <c r="K4921" s="3"/>
      <c r="L4921" s="42"/>
      <c r="M4921" s="42"/>
      <c r="N4921" s="3"/>
    </row>
    <row r="4922" spans="2:14" ht="32.1" customHeight="1" x14ac:dyDescent="0.25">
      <c r="B4922" s="44" t="str">
        <f>_xlfn.CONCAT( VLOOKUP(tbGemLevels[[#This Row],[Name]],tbGems[],MATCH("Prefix",tbGems[#Headers],0),FALSE),".",tbGemLevels[[#This Row],[Level]]," ",tbGemLevels[[#This Row],[Name]])</f>
        <v>6.12.105.14 Cleave</v>
      </c>
      <c r="C4922" s="2" t="s">
        <v>823</v>
      </c>
      <c r="D4922" s="3">
        <v>14</v>
      </c>
      <c r="E4922" s="3">
        <v>48</v>
      </c>
      <c r="F4922" s="3">
        <v>68</v>
      </c>
      <c r="G4922" s="3">
        <v>48</v>
      </c>
      <c r="H4922" s="3">
        <v>0</v>
      </c>
      <c r="J4922" s="4"/>
      <c r="K4922" s="3"/>
      <c r="L4922" s="42"/>
      <c r="M4922" s="42"/>
      <c r="N4922" s="3"/>
    </row>
    <row r="4923" spans="2:14" ht="32.1" customHeight="1" x14ac:dyDescent="0.25">
      <c r="B4923" s="44" t="str">
        <f>_xlfn.CONCAT( VLOOKUP(tbGemLevels[[#This Row],[Name]],tbGems[],MATCH("Prefix",tbGems[#Headers],0),FALSE),".",tbGemLevels[[#This Row],[Level]]," ",tbGemLevels[[#This Row],[Name]])</f>
        <v>6.12.105.15 Cleave</v>
      </c>
      <c r="C4923" s="2" t="s">
        <v>823</v>
      </c>
      <c r="D4923" s="3">
        <v>15</v>
      </c>
      <c r="E4923" s="3">
        <v>52</v>
      </c>
      <c r="F4923" s="3">
        <v>74</v>
      </c>
      <c r="G4923" s="3">
        <v>51</v>
      </c>
      <c r="H4923" s="3">
        <v>0</v>
      </c>
      <c r="J4923" s="4"/>
      <c r="K4923" s="3"/>
      <c r="L4923" s="42"/>
      <c r="M4923" s="42"/>
      <c r="N4923" s="3"/>
    </row>
    <row r="4924" spans="2:14" ht="32.1" customHeight="1" x14ac:dyDescent="0.25">
      <c r="B4924" s="44" t="str">
        <f>_xlfn.CONCAT( VLOOKUP(tbGemLevels[[#This Row],[Name]],tbGems[],MATCH("Prefix",tbGems[#Headers],0),FALSE),".",tbGemLevels[[#This Row],[Level]]," ",tbGemLevels[[#This Row],[Name]])</f>
        <v>6.12.105.16 Cleave</v>
      </c>
      <c r="C4924" s="2" t="s">
        <v>823</v>
      </c>
      <c r="D4924" s="3">
        <v>16</v>
      </c>
      <c r="E4924" s="3">
        <v>56</v>
      </c>
      <c r="F4924" s="3">
        <v>79</v>
      </c>
      <c r="G4924" s="3">
        <v>55</v>
      </c>
      <c r="H4924" s="3">
        <v>0</v>
      </c>
      <c r="J4924" s="4"/>
      <c r="K4924" s="3"/>
      <c r="L4924" s="42"/>
      <c r="M4924" s="42"/>
      <c r="N4924" s="3"/>
    </row>
    <row r="4925" spans="2:14" ht="32.1" customHeight="1" x14ac:dyDescent="0.25">
      <c r="B4925" s="44" t="str">
        <f>_xlfn.CONCAT( VLOOKUP(tbGemLevels[[#This Row],[Name]],tbGems[],MATCH("Prefix",tbGems[#Headers],0),FALSE),".",tbGemLevels[[#This Row],[Level]]," ",tbGemLevels[[#This Row],[Name]])</f>
        <v>6.12.105.17 Cleave</v>
      </c>
      <c r="C4925" s="2" t="s">
        <v>823</v>
      </c>
      <c r="D4925" s="3">
        <v>17</v>
      </c>
      <c r="E4925" s="3">
        <v>60</v>
      </c>
      <c r="F4925" s="3">
        <v>84</v>
      </c>
      <c r="G4925" s="3">
        <v>59</v>
      </c>
      <c r="H4925" s="3">
        <v>0</v>
      </c>
      <c r="J4925" s="4"/>
      <c r="K4925" s="3"/>
      <c r="L4925" s="42"/>
      <c r="M4925" s="42"/>
      <c r="N4925" s="3"/>
    </row>
    <row r="4926" spans="2:14" ht="32.1" customHeight="1" x14ac:dyDescent="0.25">
      <c r="B4926" s="44" t="str">
        <f>_xlfn.CONCAT( VLOOKUP(tbGemLevels[[#This Row],[Name]],tbGems[],MATCH("Prefix",tbGems[#Headers],0),FALSE),".",tbGemLevels[[#This Row],[Level]]," ",tbGemLevels[[#This Row],[Name]])</f>
        <v>6.12.105.18 Cleave</v>
      </c>
      <c r="C4926" s="2" t="s">
        <v>823</v>
      </c>
      <c r="D4926" s="3">
        <v>18</v>
      </c>
      <c r="E4926" s="3">
        <v>64</v>
      </c>
      <c r="F4926" s="3">
        <v>90</v>
      </c>
      <c r="G4926" s="3">
        <v>62</v>
      </c>
      <c r="H4926" s="3">
        <v>0</v>
      </c>
      <c r="J4926" s="4"/>
      <c r="K4926" s="3"/>
      <c r="L4926" s="42"/>
      <c r="M4926" s="42"/>
      <c r="N4926" s="3"/>
    </row>
    <row r="4927" spans="2:14" ht="32.1" customHeight="1" x14ac:dyDescent="0.25">
      <c r="B4927" s="44" t="str">
        <f>_xlfn.CONCAT( VLOOKUP(tbGemLevels[[#This Row],[Name]],tbGems[],MATCH("Prefix",tbGems[#Headers],0),FALSE),".",tbGemLevels[[#This Row],[Level]]," ",tbGemLevels[[#This Row],[Name]])</f>
        <v>6.12.105.19 Cleave</v>
      </c>
      <c r="C4927" s="2" t="s">
        <v>823</v>
      </c>
      <c r="D4927" s="3">
        <v>19</v>
      </c>
      <c r="E4927" s="3">
        <v>67</v>
      </c>
      <c r="F4927" s="3">
        <v>94</v>
      </c>
      <c r="G4927" s="3">
        <v>65</v>
      </c>
      <c r="H4927" s="3">
        <v>0</v>
      </c>
      <c r="J4927" s="4"/>
      <c r="K4927" s="3"/>
      <c r="L4927" s="42"/>
      <c r="M4927" s="42"/>
      <c r="N4927" s="3"/>
    </row>
    <row r="4928" spans="2:14" ht="32.1" customHeight="1" x14ac:dyDescent="0.25">
      <c r="B4928" s="44" t="str">
        <f>_xlfn.CONCAT( VLOOKUP(tbGemLevels[[#This Row],[Name]],tbGems[],MATCH("Prefix",tbGems[#Headers],0),FALSE),".",tbGemLevels[[#This Row],[Level]]," ",tbGemLevels[[#This Row],[Name]])</f>
        <v>6.12.105.20 Cleave</v>
      </c>
      <c r="C4928" s="2" t="s">
        <v>823</v>
      </c>
      <c r="D4928" s="3">
        <v>20</v>
      </c>
      <c r="E4928" s="3">
        <v>70</v>
      </c>
      <c r="F4928" s="3">
        <v>98</v>
      </c>
      <c r="G4928" s="3">
        <v>68</v>
      </c>
      <c r="H4928" s="3">
        <v>0</v>
      </c>
      <c r="J4928" s="4"/>
      <c r="K4928" s="3"/>
      <c r="L4928" s="42"/>
      <c r="M4928" s="42"/>
      <c r="N4928" s="3"/>
    </row>
    <row r="4929" spans="2:14" ht="32.1" customHeight="1" x14ac:dyDescent="0.25">
      <c r="B4929" s="44" t="str">
        <f>_xlfn.CONCAT( VLOOKUP(tbGemLevels[[#This Row],[Name]],tbGems[],MATCH("Prefix",tbGems[#Headers],0),FALSE),".",tbGemLevels[[#This Row],[Level]]," ",tbGemLevels[[#This Row],[Name]])</f>
        <v>6.12.105.21 Cleave</v>
      </c>
      <c r="C4929" s="2" t="s">
        <v>823</v>
      </c>
      <c r="D4929" s="3">
        <v>21</v>
      </c>
      <c r="E4929" s="3">
        <v>72</v>
      </c>
      <c r="F4929" s="3">
        <v>100</v>
      </c>
      <c r="G4929" s="3">
        <v>70</v>
      </c>
      <c r="H4929" s="3">
        <v>0</v>
      </c>
      <c r="J4929" s="4"/>
      <c r="K4929" s="3"/>
      <c r="L4929" s="3"/>
      <c r="M4929" s="3"/>
      <c r="N4929" s="3"/>
    </row>
    <row r="4930" spans="2:14" ht="32.1" customHeight="1" x14ac:dyDescent="0.25">
      <c r="B4930" s="44" t="str">
        <f>_xlfn.CONCAT( VLOOKUP(tbGemLevels[[#This Row],[Name]],tbGems[],MATCH("Prefix",tbGems[#Headers],0),FALSE),".",tbGemLevels[[#This Row],[Level]]," ",tbGemLevels[[#This Row],[Name]])</f>
        <v>6.12.105.22 Cleave</v>
      </c>
      <c r="C4930" s="2" t="s">
        <v>823</v>
      </c>
      <c r="D4930" s="3">
        <v>22</v>
      </c>
      <c r="E4930" s="3">
        <v>74</v>
      </c>
      <c r="F4930" s="3" t="s">
        <v>269</v>
      </c>
      <c r="G4930" s="3" t="s">
        <v>269</v>
      </c>
      <c r="H4930" s="3">
        <v>0</v>
      </c>
      <c r="J4930" s="4"/>
      <c r="K4930" s="3"/>
      <c r="L4930" s="3"/>
      <c r="M4930" s="3"/>
      <c r="N4930" s="3"/>
    </row>
    <row r="4931" spans="2:14" ht="32.1" customHeight="1" x14ac:dyDescent="0.25">
      <c r="B4931" s="44" t="str">
        <f>_xlfn.CONCAT( VLOOKUP(tbGemLevels[[#This Row],[Name]],tbGems[],MATCH("Prefix",tbGems[#Headers],0),FALSE),".",tbGemLevels[[#This Row],[Level]]," ",tbGemLevels[[#This Row],[Name]])</f>
        <v>6.12.105.23 Cleave</v>
      </c>
      <c r="C4931" s="2" t="s">
        <v>823</v>
      </c>
      <c r="D4931" s="3">
        <v>23</v>
      </c>
      <c r="E4931" s="3">
        <v>76</v>
      </c>
      <c r="F4931" s="3" t="s">
        <v>269</v>
      </c>
      <c r="G4931" s="3" t="s">
        <v>269</v>
      </c>
      <c r="H4931" s="3">
        <v>0</v>
      </c>
      <c r="J4931" s="4"/>
      <c r="K4931" s="3"/>
      <c r="L4931" s="3"/>
      <c r="M4931" s="3"/>
      <c r="N4931" s="3"/>
    </row>
    <row r="4932" spans="2:14" ht="32.1" customHeight="1" x14ac:dyDescent="0.25">
      <c r="B4932" s="44" t="str">
        <f>_xlfn.CONCAT( VLOOKUP(tbGemLevels[[#This Row],[Name]],tbGems[],MATCH("Prefix",tbGems[#Headers],0),FALSE),".",tbGemLevels[[#This Row],[Level]]," ",tbGemLevels[[#This Row],[Name]])</f>
        <v>6.12.105.24 Cleave</v>
      </c>
      <c r="C4932" s="2" t="s">
        <v>823</v>
      </c>
      <c r="D4932" s="3">
        <v>24</v>
      </c>
      <c r="E4932" s="3">
        <v>78</v>
      </c>
      <c r="F4932" s="3" t="s">
        <v>269</v>
      </c>
      <c r="G4932" s="3" t="s">
        <v>269</v>
      </c>
      <c r="H4932" s="3">
        <v>0</v>
      </c>
      <c r="J4932" s="4"/>
      <c r="K4932" s="3"/>
      <c r="L4932" s="3"/>
      <c r="M4932" s="3"/>
      <c r="N4932" s="3"/>
    </row>
    <row r="4933" spans="2:14" ht="32.1" customHeight="1" x14ac:dyDescent="0.25">
      <c r="B4933" s="44" t="str">
        <f>_xlfn.CONCAT( VLOOKUP(tbGemLevels[[#This Row],[Name]],tbGems[],MATCH("Prefix",tbGems[#Headers],0),FALSE),".",tbGemLevels[[#This Row],[Level]]," ",tbGemLevels[[#This Row],[Name]])</f>
        <v>6.12.105.25 Cleave</v>
      </c>
      <c r="C4933" s="2" t="s">
        <v>823</v>
      </c>
      <c r="D4933" s="3">
        <v>25</v>
      </c>
      <c r="E4933" s="3">
        <v>80</v>
      </c>
      <c r="F4933" s="3" t="s">
        <v>269</v>
      </c>
      <c r="G4933" s="3" t="s">
        <v>269</v>
      </c>
      <c r="H4933" s="3">
        <v>0</v>
      </c>
      <c r="J4933" s="4"/>
      <c r="K4933" s="3"/>
      <c r="L4933" s="3"/>
      <c r="M4933" s="3"/>
      <c r="N4933" s="3"/>
    </row>
    <row r="4934" spans="2:14" ht="32.1" customHeight="1" x14ac:dyDescent="0.25">
      <c r="B4934" s="44" t="str">
        <f>_xlfn.CONCAT( VLOOKUP(tbGemLevels[[#This Row],[Name]],tbGems[],MATCH("Prefix",tbGems[#Headers],0),FALSE),".",tbGemLevels[[#This Row],[Level]]," ",tbGemLevels[[#This Row],[Name]])</f>
        <v>6.12.105.26 Cleave</v>
      </c>
      <c r="C4934" s="2" t="s">
        <v>823</v>
      </c>
      <c r="D4934" s="3">
        <v>26</v>
      </c>
      <c r="E4934" s="3">
        <v>82</v>
      </c>
      <c r="F4934" s="3" t="s">
        <v>269</v>
      </c>
      <c r="G4934" s="3" t="s">
        <v>269</v>
      </c>
      <c r="H4934" s="3">
        <v>0</v>
      </c>
      <c r="J4934" s="4"/>
      <c r="K4934" s="3"/>
      <c r="L4934" s="3"/>
      <c r="M4934" s="3"/>
      <c r="N4934" s="3"/>
    </row>
    <row r="4935" spans="2:14" ht="32.1" customHeight="1" x14ac:dyDescent="0.25">
      <c r="B4935" s="44" t="str">
        <f>_xlfn.CONCAT( VLOOKUP(tbGemLevels[[#This Row],[Name]],tbGems[],MATCH("Prefix",tbGems[#Headers],0),FALSE),".",tbGemLevels[[#This Row],[Level]]," ",tbGemLevels[[#This Row],[Name]])</f>
        <v>6.12.105.27 Cleave</v>
      </c>
      <c r="C4935" s="2" t="s">
        <v>823</v>
      </c>
      <c r="D4935" s="3">
        <v>27</v>
      </c>
      <c r="E4935" s="3">
        <v>84</v>
      </c>
      <c r="F4935" s="3" t="s">
        <v>269</v>
      </c>
      <c r="G4935" s="3" t="s">
        <v>269</v>
      </c>
      <c r="H4935" s="3">
        <v>0</v>
      </c>
      <c r="J4935" s="4"/>
      <c r="K4935" s="3"/>
      <c r="L4935" s="3"/>
      <c r="M4935" s="3"/>
      <c r="N4935" s="3"/>
    </row>
    <row r="4936" spans="2:14" ht="32.1" customHeight="1" x14ac:dyDescent="0.25">
      <c r="B4936" s="44" t="str">
        <f>_xlfn.CONCAT( VLOOKUP(tbGemLevels[[#This Row],[Name]],tbGems[],MATCH("Prefix",tbGems[#Headers],0),FALSE),".",tbGemLevels[[#This Row],[Level]]," ",tbGemLevels[[#This Row],[Name]])</f>
        <v>6.12.105.28 Cleave</v>
      </c>
      <c r="C4936" s="2" t="s">
        <v>823</v>
      </c>
      <c r="D4936" s="3">
        <v>28</v>
      </c>
      <c r="E4936" s="3">
        <v>86</v>
      </c>
      <c r="F4936" s="3" t="s">
        <v>269</v>
      </c>
      <c r="G4936" s="3" t="s">
        <v>269</v>
      </c>
      <c r="H4936" s="3">
        <v>0</v>
      </c>
      <c r="J4936" s="4"/>
      <c r="K4936" s="3"/>
      <c r="L4936" s="3"/>
      <c r="M4936" s="3"/>
      <c r="N4936" s="3"/>
    </row>
    <row r="4937" spans="2:14" ht="32.1" customHeight="1" x14ac:dyDescent="0.25">
      <c r="B4937" s="44" t="str">
        <f>_xlfn.CONCAT( VLOOKUP(tbGemLevels[[#This Row],[Name]],tbGems[],MATCH("Prefix",tbGems[#Headers],0),FALSE),".",tbGemLevels[[#This Row],[Level]]," ",tbGemLevels[[#This Row],[Name]])</f>
        <v>6.12.105.29 Cleave</v>
      </c>
      <c r="C4937" s="2" t="s">
        <v>823</v>
      </c>
      <c r="D4937" s="3">
        <v>29</v>
      </c>
      <c r="E4937" s="3">
        <v>88</v>
      </c>
      <c r="F4937" s="3" t="s">
        <v>269</v>
      </c>
      <c r="G4937" s="3" t="s">
        <v>269</v>
      </c>
      <c r="H4937" s="3">
        <v>0</v>
      </c>
      <c r="J4937" s="4"/>
      <c r="K4937" s="3"/>
      <c r="L4937" s="3"/>
      <c r="M4937" s="3"/>
      <c r="N4937" s="3"/>
    </row>
    <row r="4938" spans="2:14" ht="32.1" customHeight="1" x14ac:dyDescent="0.25">
      <c r="B4938" s="44" t="str">
        <f>_xlfn.CONCAT( VLOOKUP(tbGemLevels[[#This Row],[Name]],tbGems[],MATCH("Prefix",tbGems[#Headers],0),FALSE),".",tbGemLevels[[#This Row],[Level]]," ",tbGemLevels[[#This Row],[Name]])</f>
        <v>6.12.105.30 Cleave</v>
      </c>
      <c r="C4938" s="2" t="s">
        <v>823</v>
      </c>
      <c r="D4938" s="3">
        <v>30</v>
      </c>
      <c r="E4938" s="3">
        <v>90</v>
      </c>
      <c r="F4938" s="3" t="s">
        <v>269</v>
      </c>
      <c r="G4938" s="3" t="s">
        <v>269</v>
      </c>
      <c r="H4938" s="3">
        <v>0</v>
      </c>
      <c r="J4938" s="4"/>
      <c r="K4938" s="3"/>
      <c r="L4938" s="3"/>
      <c r="M4938" s="3"/>
      <c r="N4938" s="3"/>
    </row>
    <row r="4939" spans="2:14" ht="32.1" customHeight="1" x14ac:dyDescent="0.25">
      <c r="B4939" s="44" t="str">
        <f>_xlfn.CONCAT( VLOOKUP(tbGemLevels[[#This Row],[Name]],tbGems[],MATCH("Prefix",tbGems[#Headers],0),FALSE),".",tbGemLevels[[#This Row],[Level]]," ",tbGemLevels[[#This Row],[Name]])</f>
        <v>6.12.105.31 Cleave</v>
      </c>
      <c r="C4939" s="2" t="s">
        <v>823</v>
      </c>
      <c r="D4939" s="3">
        <v>31</v>
      </c>
      <c r="E4939" s="3">
        <v>91</v>
      </c>
      <c r="F4939" s="3" t="s">
        <v>269</v>
      </c>
      <c r="G4939" s="3" t="s">
        <v>269</v>
      </c>
      <c r="H4939" s="3">
        <v>0</v>
      </c>
      <c r="J4939" s="4"/>
      <c r="K4939" s="3"/>
      <c r="L4939" s="3"/>
      <c r="M4939" s="3"/>
      <c r="N4939" s="3"/>
    </row>
    <row r="4940" spans="2:14" ht="32.1" customHeight="1" x14ac:dyDescent="0.25">
      <c r="B4940" s="44" t="str">
        <f>_xlfn.CONCAT( VLOOKUP(tbGemLevels[[#This Row],[Name]],tbGems[],MATCH("Prefix",tbGems[#Headers],0),FALSE),".",tbGemLevels[[#This Row],[Level]]," ",tbGemLevels[[#This Row],[Name]])</f>
        <v>6.12.105.32 Cleave</v>
      </c>
      <c r="C4940" s="2" t="s">
        <v>823</v>
      </c>
      <c r="D4940" s="3">
        <v>32</v>
      </c>
      <c r="E4940" s="3">
        <v>92</v>
      </c>
      <c r="F4940" s="3" t="s">
        <v>269</v>
      </c>
      <c r="G4940" s="3" t="s">
        <v>269</v>
      </c>
      <c r="H4940" s="3">
        <v>0</v>
      </c>
      <c r="J4940" s="4"/>
      <c r="K4940" s="3"/>
      <c r="L4940" s="3"/>
      <c r="M4940" s="3"/>
      <c r="N4940" s="3"/>
    </row>
    <row r="4941" spans="2:14" ht="32.1" customHeight="1" x14ac:dyDescent="0.25">
      <c r="B4941" s="44" t="str">
        <f>_xlfn.CONCAT( VLOOKUP(tbGemLevels[[#This Row],[Name]],tbGems[],MATCH("Prefix",tbGems[#Headers],0),FALSE),".",tbGemLevels[[#This Row],[Level]]," ",tbGemLevels[[#This Row],[Name]])</f>
        <v>6.12.105.33 Cleave</v>
      </c>
      <c r="C4941" s="2" t="s">
        <v>823</v>
      </c>
      <c r="D4941" s="3">
        <v>33</v>
      </c>
      <c r="E4941" s="3">
        <v>93</v>
      </c>
      <c r="F4941" s="3" t="s">
        <v>269</v>
      </c>
      <c r="G4941" s="3" t="s">
        <v>269</v>
      </c>
      <c r="H4941" s="3">
        <v>0</v>
      </c>
      <c r="J4941" s="4"/>
      <c r="K4941" s="3"/>
      <c r="L4941" s="3"/>
      <c r="M4941" s="3"/>
      <c r="N4941" s="3"/>
    </row>
    <row r="4942" spans="2:14" ht="32.1" customHeight="1" x14ac:dyDescent="0.25">
      <c r="B4942" s="44" t="str">
        <f>_xlfn.CONCAT( VLOOKUP(tbGemLevels[[#This Row],[Name]],tbGems[],MATCH("Prefix",tbGems[#Headers],0),FALSE),".",tbGemLevels[[#This Row],[Level]]," ",tbGemLevels[[#This Row],[Name]])</f>
        <v>6.12.105.34 Cleave</v>
      </c>
      <c r="C4942" s="2" t="s">
        <v>823</v>
      </c>
      <c r="D4942" s="3">
        <v>34</v>
      </c>
      <c r="E4942" s="3">
        <v>94</v>
      </c>
      <c r="F4942" s="3" t="s">
        <v>269</v>
      </c>
      <c r="G4942" s="3" t="s">
        <v>269</v>
      </c>
      <c r="H4942" s="3">
        <v>0</v>
      </c>
      <c r="J4942" s="4"/>
      <c r="K4942" s="3"/>
      <c r="L4942" s="3"/>
      <c r="M4942" s="3"/>
      <c r="N4942" s="3"/>
    </row>
    <row r="4943" spans="2:14" ht="32.1" customHeight="1" x14ac:dyDescent="0.25">
      <c r="B4943" s="44" t="str">
        <f>_xlfn.CONCAT( VLOOKUP(tbGemLevels[[#This Row],[Name]],tbGems[],MATCH("Prefix",tbGems[#Headers],0),FALSE),".",tbGemLevels[[#This Row],[Level]]," ",tbGemLevels[[#This Row],[Name]])</f>
        <v>6.12.105.35 Cleave</v>
      </c>
      <c r="C4943" s="2" t="s">
        <v>823</v>
      </c>
      <c r="D4943" s="3">
        <v>35</v>
      </c>
      <c r="E4943" s="3">
        <v>95</v>
      </c>
      <c r="F4943" s="3" t="s">
        <v>269</v>
      </c>
      <c r="G4943" s="3" t="s">
        <v>269</v>
      </c>
      <c r="H4943" s="3">
        <v>0</v>
      </c>
      <c r="J4943" s="4"/>
      <c r="K4943" s="3"/>
      <c r="L4943" s="3"/>
      <c r="M4943" s="3"/>
      <c r="N4943" s="3"/>
    </row>
    <row r="4944" spans="2:14" ht="32.1" customHeight="1" x14ac:dyDescent="0.25">
      <c r="B4944" s="44" t="str">
        <f>_xlfn.CONCAT( VLOOKUP(tbGemLevels[[#This Row],[Name]],tbGems[],MATCH("Prefix",tbGems[#Headers],0),FALSE),".",tbGemLevels[[#This Row],[Level]]," ",tbGemLevels[[#This Row],[Name]])</f>
        <v>6.12.105.36 Cleave</v>
      </c>
      <c r="C4944" s="2" t="s">
        <v>823</v>
      </c>
      <c r="D4944" s="3">
        <v>36</v>
      </c>
      <c r="E4944" s="3">
        <v>96</v>
      </c>
      <c r="F4944" s="3" t="s">
        <v>269</v>
      </c>
      <c r="G4944" s="3" t="s">
        <v>269</v>
      </c>
      <c r="H4944" s="3">
        <v>0</v>
      </c>
      <c r="J4944" s="4"/>
      <c r="K4944" s="3"/>
      <c r="L4944" s="3"/>
      <c r="M4944" s="3"/>
      <c r="N4944" s="3"/>
    </row>
    <row r="4945" spans="2:14" ht="32.1" customHeight="1" x14ac:dyDescent="0.25">
      <c r="B4945" s="44" t="str">
        <f>_xlfn.CONCAT( VLOOKUP(tbGemLevels[[#This Row],[Name]],tbGems[],MATCH("Prefix",tbGems[#Headers],0),FALSE),".",tbGemLevels[[#This Row],[Level]]," ",tbGemLevels[[#This Row],[Name]])</f>
        <v>6.12.105.37 Cleave</v>
      </c>
      <c r="C4945" s="2" t="s">
        <v>823</v>
      </c>
      <c r="D4945" s="3">
        <v>37</v>
      </c>
      <c r="E4945" s="3">
        <v>97</v>
      </c>
      <c r="F4945" s="3" t="s">
        <v>269</v>
      </c>
      <c r="G4945" s="3" t="s">
        <v>269</v>
      </c>
      <c r="H4945" s="3">
        <v>0</v>
      </c>
      <c r="J4945" s="4"/>
      <c r="K4945" s="3"/>
      <c r="L4945" s="3"/>
      <c r="M4945" s="3"/>
      <c r="N4945" s="3"/>
    </row>
    <row r="4946" spans="2:14" ht="32.1" customHeight="1" x14ac:dyDescent="0.25">
      <c r="B4946" s="44" t="str">
        <f>_xlfn.CONCAT( VLOOKUP(tbGemLevels[[#This Row],[Name]],tbGems[],MATCH("Prefix",tbGems[#Headers],0),FALSE),".",tbGemLevels[[#This Row],[Level]]," ",tbGemLevels[[#This Row],[Name]])</f>
        <v>6.12.105.38 Cleave</v>
      </c>
      <c r="C4946" s="2" t="s">
        <v>823</v>
      </c>
      <c r="D4946" s="3">
        <v>38</v>
      </c>
      <c r="E4946" s="3">
        <v>98</v>
      </c>
      <c r="F4946" s="3" t="s">
        <v>269</v>
      </c>
      <c r="G4946" s="3" t="s">
        <v>269</v>
      </c>
      <c r="H4946" s="3">
        <v>0</v>
      </c>
      <c r="J4946" s="4"/>
      <c r="K4946" s="3"/>
      <c r="L4946" s="3"/>
      <c r="M4946" s="3"/>
      <c r="N4946" s="3"/>
    </row>
    <row r="4947" spans="2:14" ht="32.1" customHeight="1" x14ac:dyDescent="0.25">
      <c r="B4947" s="44" t="str">
        <f>_xlfn.CONCAT( VLOOKUP(tbGemLevels[[#This Row],[Name]],tbGems[],MATCH("Prefix",tbGems[#Headers],0),FALSE),".",tbGemLevels[[#This Row],[Level]]," ",tbGemLevels[[#This Row],[Name]])</f>
        <v>6.12.105.39 Cleave</v>
      </c>
      <c r="C4947" s="2" t="s">
        <v>823</v>
      </c>
      <c r="D4947" s="3">
        <v>39</v>
      </c>
      <c r="E4947" s="3">
        <v>99</v>
      </c>
      <c r="F4947" s="3" t="s">
        <v>269</v>
      </c>
      <c r="G4947" s="3" t="s">
        <v>269</v>
      </c>
      <c r="H4947" s="3">
        <v>0</v>
      </c>
      <c r="J4947" s="4"/>
      <c r="K4947" s="3"/>
      <c r="L4947" s="3"/>
      <c r="M4947" s="3"/>
      <c r="N4947" s="3"/>
    </row>
    <row r="4948" spans="2:14" ht="32.1" customHeight="1" x14ac:dyDescent="0.25">
      <c r="B4948" s="44" t="str">
        <f>_xlfn.CONCAT( VLOOKUP(tbGemLevels[[#This Row],[Name]],tbGems[],MATCH("Prefix",tbGems[#Headers],0),FALSE),".",tbGemLevels[[#This Row],[Level]]," ",tbGemLevels[[#This Row],[Name]])</f>
        <v>6.12.105.40 Cleave</v>
      </c>
      <c r="C4948" s="2" t="s">
        <v>823</v>
      </c>
      <c r="D4948" s="3">
        <v>40</v>
      </c>
      <c r="E4948" s="3">
        <v>100</v>
      </c>
      <c r="F4948" s="3" t="s">
        <v>269</v>
      </c>
      <c r="G4948" s="3" t="s">
        <v>269</v>
      </c>
      <c r="H4948" s="3">
        <v>0</v>
      </c>
      <c r="J4948" s="4"/>
      <c r="K4948" s="3"/>
      <c r="L4948" s="3"/>
      <c r="M4948" s="3"/>
      <c r="N4948" s="3"/>
    </row>
    <row r="4949" spans="2:14" ht="32.1" customHeight="1" x14ac:dyDescent="0.25">
      <c r="B4949" s="44" t="str">
        <f>_xlfn.CONCAT( VLOOKUP(tbGemLevels[[#This Row],[Name]],tbGems[],MATCH("Prefix",tbGems[#Headers],0),FALSE),".",tbGemLevels[[#This Row],[Level]]," ",tbGemLevels[[#This Row],[Name]])</f>
        <v>6.12.326.1 Shield Charge</v>
      </c>
      <c r="C4949" s="2" t="s">
        <v>854</v>
      </c>
      <c r="D4949" s="3">
        <v>1</v>
      </c>
      <c r="E4949" s="3">
        <v>10</v>
      </c>
      <c r="F4949" s="3">
        <v>29</v>
      </c>
      <c r="G4949" s="3">
        <v>0</v>
      </c>
      <c r="H4949" s="3">
        <v>0</v>
      </c>
      <c r="J4949" s="4"/>
      <c r="K4949" s="3"/>
      <c r="L4949" s="3"/>
      <c r="M4949" s="3"/>
      <c r="N4949" s="3"/>
    </row>
    <row r="4950" spans="2:14" ht="32.1" customHeight="1" x14ac:dyDescent="0.25">
      <c r="B4950" s="44" t="str">
        <f>_xlfn.CONCAT( VLOOKUP(tbGemLevels[[#This Row],[Name]],tbGems[],MATCH("Prefix",tbGems[#Headers],0),FALSE),".",tbGemLevels[[#This Row],[Level]]," ",tbGemLevels[[#This Row],[Name]])</f>
        <v>6.12.326.2 Shield Charge</v>
      </c>
      <c r="C4950" s="2" t="s">
        <v>854</v>
      </c>
      <c r="D4950" s="3">
        <v>2</v>
      </c>
      <c r="E4950" s="3">
        <v>13</v>
      </c>
      <c r="F4950" s="3">
        <v>35</v>
      </c>
      <c r="G4950" s="3">
        <v>0</v>
      </c>
      <c r="H4950" s="3">
        <v>0</v>
      </c>
      <c r="J4950" s="42"/>
      <c r="K4950" s="42"/>
      <c r="L4950" s="3"/>
      <c r="M4950" s="3"/>
      <c r="N4950" s="3"/>
    </row>
    <row r="4951" spans="2:14" ht="32.1" customHeight="1" x14ac:dyDescent="0.25">
      <c r="B4951" s="44" t="str">
        <f>_xlfn.CONCAT( VLOOKUP(tbGemLevels[[#This Row],[Name]],tbGems[],MATCH("Prefix",tbGems[#Headers],0),FALSE),".",tbGemLevels[[#This Row],[Level]]," ",tbGemLevels[[#This Row],[Name]])</f>
        <v>6.12.326.3 Shield Charge</v>
      </c>
      <c r="C4951" s="2" t="s">
        <v>854</v>
      </c>
      <c r="D4951" s="3">
        <v>3</v>
      </c>
      <c r="E4951" s="3">
        <v>17</v>
      </c>
      <c r="F4951" s="3">
        <v>43</v>
      </c>
      <c r="G4951" s="3">
        <v>0</v>
      </c>
      <c r="H4951" s="3">
        <v>0</v>
      </c>
      <c r="J4951" s="42"/>
      <c r="K4951" s="42"/>
      <c r="L4951" s="3"/>
      <c r="M4951" s="3"/>
      <c r="N4951" s="3"/>
    </row>
    <row r="4952" spans="2:14" ht="32.1" customHeight="1" x14ac:dyDescent="0.25">
      <c r="B4952" s="44" t="str">
        <f>_xlfn.CONCAT( VLOOKUP(tbGemLevels[[#This Row],[Name]],tbGems[],MATCH("Prefix",tbGems[#Headers],0),FALSE),".",tbGemLevels[[#This Row],[Level]]," ",tbGemLevels[[#This Row],[Name]])</f>
        <v>6.12.326.4 Shield Charge</v>
      </c>
      <c r="C4952" s="2" t="s">
        <v>854</v>
      </c>
      <c r="D4952" s="3">
        <v>4</v>
      </c>
      <c r="E4952" s="3">
        <v>21</v>
      </c>
      <c r="F4952" s="3">
        <v>52</v>
      </c>
      <c r="G4952" s="3">
        <v>0</v>
      </c>
      <c r="H4952" s="3">
        <v>0</v>
      </c>
      <c r="J4952" s="42"/>
      <c r="K4952" s="42"/>
      <c r="L4952" s="3"/>
      <c r="M4952" s="3"/>
      <c r="N4952" s="3"/>
    </row>
    <row r="4953" spans="2:14" ht="32.1" customHeight="1" x14ac:dyDescent="0.25">
      <c r="B4953" s="44" t="str">
        <f>_xlfn.CONCAT( VLOOKUP(tbGemLevels[[#This Row],[Name]],tbGems[],MATCH("Prefix",tbGems[#Headers],0),FALSE),".",tbGemLevels[[#This Row],[Level]]," ",tbGemLevels[[#This Row],[Name]])</f>
        <v>6.12.326.5 Shield Charge</v>
      </c>
      <c r="C4953" s="2" t="s">
        <v>854</v>
      </c>
      <c r="D4953" s="3">
        <v>5</v>
      </c>
      <c r="E4953" s="3">
        <v>25</v>
      </c>
      <c r="F4953" s="3">
        <v>60</v>
      </c>
      <c r="G4953" s="3">
        <v>0</v>
      </c>
      <c r="H4953" s="3">
        <v>0</v>
      </c>
      <c r="J4953" s="42"/>
      <c r="K4953" s="42"/>
      <c r="L4953" s="3"/>
      <c r="M4953" s="3"/>
      <c r="N4953" s="3"/>
    </row>
    <row r="4954" spans="2:14" ht="32.1" customHeight="1" x14ac:dyDescent="0.25">
      <c r="B4954" s="44" t="str">
        <f>_xlfn.CONCAT( VLOOKUP(tbGemLevels[[#This Row],[Name]],tbGems[],MATCH("Prefix",tbGems[#Headers],0),FALSE),".",tbGemLevels[[#This Row],[Level]]," ",tbGemLevels[[#This Row],[Name]])</f>
        <v>6.12.326.6 Shield Charge</v>
      </c>
      <c r="C4954" s="2" t="s">
        <v>854</v>
      </c>
      <c r="D4954" s="3">
        <v>6</v>
      </c>
      <c r="E4954" s="3">
        <v>29</v>
      </c>
      <c r="F4954" s="3">
        <v>69</v>
      </c>
      <c r="G4954" s="3">
        <v>0</v>
      </c>
      <c r="H4954" s="3">
        <v>0</v>
      </c>
      <c r="J4954" s="42"/>
      <c r="K4954" s="42"/>
      <c r="L4954" s="3"/>
      <c r="M4954" s="3"/>
      <c r="N4954" s="3"/>
    </row>
    <row r="4955" spans="2:14" ht="32.1" customHeight="1" x14ac:dyDescent="0.25">
      <c r="B4955" s="44" t="str">
        <f>_xlfn.CONCAT( VLOOKUP(tbGemLevels[[#This Row],[Name]],tbGems[],MATCH("Prefix",tbGems[#Headers],0),FALSE),".",tbGemLevels[[#This Row],[Level]]," ",tbGemLevels[[#This Row],[Name]])</f>
        <v>6.12.326.7 Shield Charge</v>
      </c>
      <c r="C4955" s="2" t="s">
        <v>854</v>
      </c>
      <c r="D4955" s="3">
        <v>7</v>
      </c>
      <c r="E4955" s="3">
        <v>33</v>
      </c>
      <c r="F4955" s="3">
        <v>77</v>
      </c>
      <c r="G4955" s="3">
        <v>0</v>
      </c>
      <c r="H4955" s="3">
        <v>0</v>
      </c>
      <c r="J4955" s="42"/>
      <c r="K4955" s="42"/>
      <c r="L4955" s="3"/>
      <c r="M4955" s="3"/>
      <c r="N4955" s="3"/>
    </row>
    <row r="4956" spans="2:14" ht="32.1" customHeight="1" x14ac:dyDescent="0.25">
      <c r="B4956" s="44" t="str">
        <f>_xlfn.CONCAT( VLOOKUP(tbGemLevels[[#This Row],[Name]],tbGems[],MATCH("Prefix",tbGems[#Headers],0),FALSE),".",tbGemLevels[[#This Row],[Level]]," ",tbGemLevels[[#This Row],[Name]])</f>
        <v>6.12.326.8 Shield Charge</v>
      </c>
      <c r="C4956" s="2" t="s">
        <v>854</v>
      </c>
      <c r="D4956" s="3">
        <v>8</v>
      </c>
      <c r="E4956" s="3">
        <v>36</v>
      </c>
      <c r="F4956" s="3">
        <v>83</v>
      </c>
      <c r="G4956" s="3">
        <v>0</v>
      </c>
      <c r="H4956" s="3">
        <v>0</v>
      </c>
      <c r="J4956" s="42"/>
      <c r="K4956" s="42"/>
      <c r="L4956" s="3"/>
      <c r="M4956" s="3"/>
      <c r="N4956" s="3"/>
    </row>
    <row r="4957" spans="2:14" ht="32.1" customHeight="1" x14ac:dyDescent="0.25">
      <c r="B4957" s="44" t="str">
        <f>_xlfn.CONCAT( VLOOKUP(tbGemLevels[[#This Row],[Name]],tbGems[],MATCH("Prefix",tbGems[#Headers],0),FALSE),".",tbGemLevels[[#This Row],[Level]]," ",tbGemLevels[[#This Row],[Name]])</f>
        <v>6.12.326.9 Shield Charge</v>
      </c>
      <c r="C4957" s="2" t="s">
        <v>854</v>
      </c>
      <c r="D4957" s="3">
        <v>9</v>
      </c>
      <c r="E4957" s="3">
        <v>39</v>
      </c>
      <c r="F4957" s="3">
        <v>90</v>
      </c>
      <c r="G4957" s="3">
        <v>0</v>
      </c>
      <c r="H4957" s="3">
        <v>0</v>
      </c>
      <c r="J4957" s="42"/>
      <c r="K4957" s="42"/>
      <c r="L4957" s="3"/>
      <c r="M4957" s="3"/>
      <c r="N4957" s="3"/>
    </row>
    <row r="4958" spans="2:14" ht="32.1" customHeight="1" x14ac:dyDescent="0.25">
      <c r="B4958" s="44" t="str">
        <f>_xlfn.CONCAT( VLOOKUP(tbGemLevels[[#This Row],[Name]],tbGems[],MATCH("Prefix",tbGems[#Headers],0),FALSE),".",tbGemLevels[[#This Row],[Level]]," ",tbGemLevels[[#This Row],[Name]])</f>
        <v>6.12.326.10 Shield Charge</v>
      </c>
      <c r="C4958" s="2" t="s">
        <v>854</v>
      </c>
      <c r="D4958" s="3">
        <v>10</v>
      </c>
      <c r="E4958" s="3">
        <v>42</v>
      </c>
      <c r="F4958" s="3">
        <v>96</v>
      </c>
      <c r="G4958" s="3">
        <v>0</v>
      </c>
      <c r="H4958" s="3">
        <v>0</v>
      </c>
      <c r="J4958" s="42"/>
      <c r="K4958" s="42"/>
      <c r="L4958" s="3"/>
      <c r="M4958" s="3"/>
      <c r="N4958" s="3"/>
    </row>
    <row r="4959" spans="2:14" ht="32.1" customHeight="1" x14ac:dyDescent="0.25">
      <c r="B4959" s="44" t="str">
        <f>_xlfn.CONCAT( VLOOKUP(tbGemLevels[[#This Row],[Name]],tbGems[],MATCH("Prefix",tbGems[#Headers],0),FALSE),".",tbGemLevels[[#This Row],[Level]]," ",tbGemLevels[[#This Row],[Name]])</f>
        <v>6.12.326.11 Shield Charge</v>
      </c>
      <c r="C4959" s="2" t="s">
        <v>854</v>
      </c>
      <c r="D4959" s="3">
        <v>11</v>
      </c>
      <c r="E4959" s="3">
        <v>45</v>
      </c>
      <c r="F4959" s="3">
        <v>102</v>
      </c>
      <c r="G4959" s="3">
        <v>0</v>
      </c>
      <c r="H4959" s="3">
        <v>0</v>
      </c>
      <c r="J4959" s="42"/>
      <c r="K4959" s="42"/>
      <c r="L4959" s="3"/>
      <c r="M4959" s="3"/>
      <c r="N4959" s="3"/>
    </row>
    <row r="4960" spans="2:14" ht="32.1" customHeight="1" x14ac:dyDescent="0.25">
      <c r="B4960" s="44" t="str">
        <f>_xlfn.CONCAT( VLOOKUP(tbGemLevels[[#This Row],[Name]],tbGems[],MATCH("Prefix",tbGems[#Headers],0),FALSE),".",tbGemLevels[[#This Row],[Level]]," ",tbGemLevels[[#This Row],[Name]])</f>
        <v>6.12.326.12 Shield Charge</v>
      </c>
      <c r="C4960" s="2" t="s">
        <v>854</v>
      </c>
      <c r="D4960" s="3">
        <v>12</v>
      </c>
      <c r="E4960" s="3">
        <v>48</v>
      </c>
      <c r="F4960" s="3">
        <v>109</v>
      </c>
      <c r="G4960" s="3">
        <v>0</v>
      </c>
      <c r="H4960" s="3">
        <v>0</v>
      </c>
      <c r="J4960" s="42"/>
      <c r="K4960" s="42"/>
      <c r="L4960" s="3"/>
      <c r="M4960" s="3"/>
      <c r="N4960" s="3"/>
    </row>
    <row r="4961" spans="2:14" ht="32.1" customHeight="1" x14ac:dyDescent="0.25">
      <c r="B4961" s="44" t="str">
        <f>_xlfn.CONCAT( VLOOKUP(tbGemLevels[[#This Row],[Name]],tbGems[],MATCH("Prefix",tbGems[#Headers],0),FALSE),".",tbGemLevels[[#This Row],[Level]]," ",tbGemLevels[[#This Row],[Name]])</f>
        <v>6.12.326.13 Shield Charge</v>
      </c>
      <c r="C4961" s="2" t="s">
        <v>854</v>
      </c>
      <c r="D4961" s="3">
        <v>13</v>
      </c>
      <c r="E4961" s="3">
        <v>51</v>
      </c>
      <c r="F4961" s="3">
        <v>115</v>
      </c>
      <c r="G4961" s="3">
        <v>0</v>
      </c>
      <c r="H4961" s="3">
        <v>0</v>
      </c>
      <c r="J4961" s="42"/>
      <c r="K4961" s="42"/>
      <c r="L4961" s="3"/>
      <c r="M4961" s="3"/>
      <c r="N4961" s="3"/>
    </row>
    <row r="4962" spans="2:14" ht="32.1" customHeight="1" x14ac:dyDescent="0.25">
      <c r="B4962" s="44" t="str">
        <f>_xlfn.CONCAT( VLOOKUP(tbGemLevels[[#This Row],[Name]],tbGems[],MATCH("Prefix",tbGems[#Headers],0),FALSE),".",tbGemLevels[[#This Row],[Level]]," ",tbGemLevels[[#This Row],[Name]])</f>
        <v>6.12.326.14 Shield Charge</v>
      </c>
      <c r="C4962" s="2" t="s">
        <v>854</v>
      </c>
      <c r="D4962" s="3">
        <v>14</v>
      </c>
      <c r="E4962" s="3">
        <v>54</v>
      </c>
      <c r="F4962" s="3">
        <v>121</v>
      </c>
      <c r="G4962" s="3">
        <v>0</v>
      </c>
      <c r="H4962" s="3">
        <v>0</v>
      </c>
      <c r="J4962" s="42"/>
      <c r="K4962" s="42"/>
      <c r="L4962" s="3"/>
      <c r="M4962" s="3"/>
      <c r="N4962" s="3"/>
    </row>
    <row r="4963" spans="2:14" ht="32.1" customHeight="1" x14ac:dyDescent="0.25">
      <c r="B4963" s="44" t="str">
        <f>_xlfn.CONCAT( VLOOKUP(tbGemLevels[[#This Row],[Name]],tbGems[],MATCH("Prefix",tbGems[#Headers],0),FALSE),".",tbGemLevels[[#This Row],[Level]]," ",tbGemLevels[[#This Row],[Name]])</f>
        <v>6.12.326.15 Shield Charge</v>
      </c>
      <c r="C4963" s="2" t="s">
        <v>854</v>
      </c>
      <c r="D4963" s="3">
        <v>15</v>
      </c>
      <c r="E4963" s="3">
        <v>57</v>
      </c>
      <c r="F4963" s="3">
        <v>127</v>
      </c>
      <c r="G4963" s="3">
        <v>0</v>
      </c>
      <c r="H4963" s="3">
        <v>0</v>
      </c>
      <c r="J4963" s="42"/>
      <c r="K4963" s="42"/>
      <c r="L4963" s="3"/>
      <c r="M4963" s="3"/>
      <c r="N4963" s="3"/>
    </row>
    <row r="4964" spans="2:14" ht="32.1" customHeight="1" x14ac:dyDescent="0.25">
      <c r="B4964" s="44" t="str">
        <f>_xlfn.CONCAT( VLOOKUP(tbGemLevels[[#This Row],[Name]],tbGems[],MATCH("Prefix",tbGems[#Headers],0),FALSE),".",tbGemLevels[[#This Row],[Level]]," ",tbGemLevels[[#This Row],[Name]])</f>
        <v>6.12.326.16 Shield Charge</v>
      </c>
      <c r="C4964" s="2" t="s">
        <v>854</v>
      </c>
      <c r="D4964" s="3">
        <v>16</v>
      </c>
      <c r="E4964" s="3">
        <v>60</v>
      </c>
      <c r="F4964" s="3">
        <v>134</v>
      </c>
      <c r="G4964" s="3">
        <v>0</v>
      </c>
      <c r="H4964" s="3">
        <v>0</v>
      </c>
      <c r="J4964" s="42"/>
      <c r="K4964" s="42"/>
      <c r="L4964" s="3"/>
      <c r="M4964" s="3"/>
      <c r="N4964" s="3"/>
    </row>
    <row r="4965" spans="2:14" ht="32.1" customHeight="1" x14ac:dyDescent="0.25">
      <c r="B4965" s="44" t="str">
        <f>_xlfn.CONCAT( VLOOKUP(tbGemLevels[[#This Row],[Name]],tbGems[],MATCH("Prefix",tbGems[#Headers],0),FALSE),".",tbGemLevels[[#This Row],[Level]]," ",tbGemLevels[[#This Row],[Name]])</f>
        <v>6.12.326.17 Shield Charge</v>
      </c>
      <c r="C4965" s="2" t="s">
        <v>854</v>
      </c>
      <c r="D4965" s="3">
        <v>17</v>
      </c>
      <c r="E4965" s="3">
        <v>63</v>
      </c>
      <c r="F4965" s="3">
        <v>140</v>
      </c>
      <c r="G4965" s="3">
        <v>0</v>
      </c>
      <c r="H4965" s="3">
        <v>0</v>
      </c>
      <c r="J4965" s="42"/>
      <c r="K4965" s="42"/>
      <c r="L4965" s="3"/>
      <c r="M4965" s="3"/>
      <c r="N4965" s="3"/>
    </row>
    <row r="4966" spans="2:14" ht="32.1" customHeight="1" x14ac:dyDescent="0.25">
      <c r="B4966" s="44" t="str">
        <f>_xlfn.CONCAT( VLOOKUP(tbGemLevels[[#This Row],[Name]],tbGems[],MATCH("Prefix",tbGems[#Headers],0),FALSE),".",tbGemLevels[[#This Row],[Level]]," ",tbGemLevels[[#This Row],[Name]])</f>
        <v>6.12.326.18 Shield Charge</v>
      </c>
      <c r="C4966" s="2" t="s">
        <v>854</v>
      </c>
      <c r="D4966" s="3">
        <v>18</v>
      </c>
      <c r="E4966" s="3">
        <v>66</v>
      </c>
      <c r="F4966" s="3">
        <v>146</v>
      </c>
      <c r="G4966" s="3">
        <v>0</v>
      </c>
      <c r="H4966" s="3">
        <v>0</v>
      </c>
      <c r="J4966" s="42"/>
      <c r="K4966" s="42"/>
      <c r="L4966" s="3"/>
      <c r="M4966" s="3"/>
      <c r="N4966" s="3"/>
    </row>
    <row r="4967" spans="2:14" ht="32.1" customHeight="1" x14ac:dyDescent="0.25">
      <c r="B4967" s="44" t="str">
        <f>_xlfn.CONCAT( VLOOKUP(tbGemLevels[[#This Row],[Name]],tbGems[],MATCH("Prefix",tbGems[#Headers],0),FALSE),".",tbGemLevels[[#This Row],[Level]]," ",tbGemLevels[[#This Row],[Name]])</f>
        <v>6.12.326.19 Shield Charge</v>
      </c>
      <c r="C4967" s="2" t="s">
        <v>854</v>
      </c>
      <c r="D4967" s="3">
        <v>19</v>
      </c>
      <c r="E4967" s="3">
        <v>68</v>
      </c>
      <c r="F4967" s="3">
        <v>151</v>
      </c>
      <c r="G4967" s="3">
        <v>0</v>
      </c>
      <c r="H4967" s="3">
        <v>0</v>
      </c>
      <c r="J4967" s="42"/>
      <c r="K4967" s="42"/>
      <c r="L4967" s="3"/>
      <c r="M4967" s="3"/>
      <c r="N4967" s="3"/>
    </row>
    <row r="4968" spans="2:14" ht="32.1" customHeight="1" x14ac:dyDescent="0.25">
      <c r="B4968" s="44" t="str">
        <f>_xlfn.CONCAT( VLOOKUP(tbGemLevels[[#This Row],[Name]],tbGems[],MATCH("Prefix",tbGems[#Headers],0),FALSE),".",tbGemLevels[[#This Row],[Level]]," ",tbGemLevels[[#This Row],[Name]])</f>
        <v>6.12.326.20 Shield Charge</v>
      </c>
      <c r="C4968" s="2" t="s">
        <v>854</v>
      </c>
      <c r="D4968" s="3">
        <v>20</v>
      </c>
      <c r="E4968" s="3">
        <v>70</v>
      </c>
      <c r="F4968" s="3">
        <v>155</v>
      </c>
      <c r="G4968" s="3">
        <v>0</v>
      </c>
      <c r="H4968" s="3">
        <v>0</v>
      </c>
      <c r="J4968" s="42"/>
      <c r="K4968" s="42"/>
      <c r="L4968" s="3"/>
      <c r="M4968" s="3"/>
      <c r="N4968" s="3"/>
    </row>
    <row r="4969" spans="2:14" ht="32.1" customHeight="1" x14ac:dyDescent="0.25">
      <c r="B4969" s="44" t="str">
        <f>_xlfn.CONCAT( VLOOKUP(tbGemLevels[[#This Row],[Name]],tbGems[],MATCH("Prefix",tbGems[#Headers],0),FALSE),".",tbGemLevels[[#This Row],[Level]]," ",tbGemLevels[[#This Row],[Name]])</f>
        <v>6.12.326.21 Shield Charge</v>
      </c>
      <c r="C4969" s="2" t="s">
        <v>854</v>
      </c>
      <c r="D4969" s="3">
        <v>21</v>
      </c>
      <c r="E4969" s="3">
        <v>72</v>
      </c>
      <c r="F4969" s="3">
        <v>159</v>
      </c>
      <c r="G4969" s="3">
        <v>0</v>
      </c>
      <c r="H4969" s="3">
        <v>0</v>
      </c>
      <c r="J4969" s="4"/>
      <c r="K4969" s="3"/>
      <c r="L4969" s="3"/>
      <c r="M4969" s="3"/>
      <c r="N4969" s="3"/>
    </row>
    <row r="4970" spans="2:14" ht="32.1" customHeight="1" x14ac:dyDescent="0.25">
      <c r="B4970" s="44" t="str">
        <f>_xlfn.CONCAT( VLOOKUP(tbGemLevels[[#This Row],[Name]],tbGems[],MATCH("Prefix",tbGems[#Headers],0),FALSE),".",tbGemLevels[[#This Row],[Level]]," ",tbGemLevels[[#This Row],[Name]])</f>
        <v>6.12.326.22 Shield Charge</v>
      </c>
      <c r="C4970" s="2" t="s">
        <v>854</v>
      </c>
      <c r="D4970" s="3">
        <v>22</v>
      </c>
      <c r="E4970" s="3">
        <v>74</v>
      </c>
      <c r="F4970" s="3" t="s">
        <v>269</v>
      </c>
      <c r="G4970" s="3">
        <v>0</v>
      </c>
      <c r="H4970" s="3">
        <v>0</v>
      </c>
      <c r="J4970" s="4"/>
      <c r="K4970" s="3"/>
      <c r="L4970" s="3"/>
      <c r="M4970" s="3"/>
      <c r="N4970" s="3"/>
    </row>
    <row r="4971" spans="2:14" ht="32.1" customHeight="1" x14ac:dyDescent="0.25">
      <c r="B4971" s="44" t="str">
        <f>_xlfn.CONCAT( VLOOKUP(tbGemLevels[[#This Row],[Name]],tbGems[],MATCH("Prefix",tbGems[#Headers],0),FALSE),".",tbGemLevels[[#This Row],[Level]]," ",tbGemLevels[[#This Row],[Name]])</f>
        <v>6.12.326.23 Shield Charge</v>
      </c>
      <c r="C4971" s="2" t="s">
        <v>854</v>
      </c>
      <c r="D4971" s="3">
        <v>23</v>
      </c>
      <c r="E4971" s="3">
        <v>76</v>
      </c>
      <c r="F4971" s="3" t="s">
        <v>269</v>
      </c>
      <c r="G4971" s="3">
        <v>0</v>
      </c>
      <c r="H4971" s="3">
        <v>0</v>
      </c>
      <c r="J4971" s="4"/>
      <c r="K4971" s="3"/>
      <c r="L4971" s="3"/>
      <c r="M4971" s="3"/>
      <c r="N4971" s="3"/>
    </row>
    <row r="4972" spans="2:14" ht="32.1" customHeight="1" x14ac:dyDescent="0.25">
      <c r="B4972" s="44" t="str">
        <f>_xlfn.CONCAT( VLOOKUP(tbGemLevels[[#This Row],[Name]],tbGems[],MATCH("Prefix",tbGems[#Headers],0),FALSE),".",tbGemLevels[[#This Row],[Level]]," ",tbGemLevels[[#This Row],[Name]])</f>
        <v>6.12.326.24 Shield Charge</v>
      </c>
      <c r="C4972" s="2" t="s">
        <v>854</v>
      </c>
      <c r="D4972" s="3">
        <v>24</v>
      </c>
      <c r="E4972" s="3">
        <v>78</v>
      </c>
      <c r="F4972" s="3" t="s">
        <v>269</v>
      </c>
      <c r="G4972" s="3">
        <v>0</v>
      </c>
      <c r="H4972" s="3">
        <v>0</v>
      </c>
      <c r="J4972" s="4"/>
      <c r="K4972" s="3"/>
      <c r="L4972" s="3"/>
      <c r="M4972" s="3"/>
      <c r="N4972" s="3"/>
    </row>
    <row r="4973" spans="2:14" ht="32.1" customHeight="1" x14ac:dyDescent="0.25">
      <c r="B4973" s="44" t="str">
        <f>_xlfn.CONCAT( VLOOKUP(tbGemLevels[[#This Row],[Name]],tbGems[],MATCH("Prefix",tbGems[#Headers],0),FALSE),".",tbGemLevels[[#This Row],[Level]]," ",tbGemLevels[[#This Row],[Name]])</f>
        <v>6.12.326.25 Shield Charge</v>
      </c>
      <c r="C4973" s="2" t="s">
        <v>854</v>
      </c>
      <c r="D4973" s="3">
        <v>25</v>
      </c>
      <c r="E4973" s="3">
        <v>80</v>
      </c>
      <c r="F4973" s="3" t="s">
        <v>269</v>
      </c>
      <c r="G4973" s="3">
        <v>0</v>
      </c>
      <c r="H4973" s="3">
        <v>0</v>
      </c>
      <c r="J4973" s="4"/>
      <c r="K4973" s="3"/>
      <c r="L4973" s="3"/>
      <c r="M4973" s="3"/>
      <c r="N4973" s="3"/>
    </row>
    <row r="4974" spans="2:14" ht="32.1" customHeight="1" x14ac:dyDescent="0.25">
      <c r="B4974" s="44" t="str">
        <f>_xlfn.CONCAT( VLOOKUP(tbGemLevels[[#This Row],[Name]],tbGems[],MATCH("Prefix",tbGems[#Headers],0),FALSE),".",tbGemLevels[[#This Row],[Level]]," ",tbGemLevels[[#This Row],[Name]])</f>
        <v>6.12.326.26 Shield Charge</v>
      </c>
      <c r="C4974" s="2" t="s">
        <v>854</v>
      </c>
      <c r="D4974" s="3">
        <v>26</v>
      </c>
      <c r="E4974" s="3">
        <v>82</v>
      </c>
      <c r="F4974" s="3" t="s">
        <v>269</v>
      </c>
      <c r="G4974" s="3">
        <v>0</v>
      </c>
      <c r="H4974" s="3">
        <v>0</v>
      </c>
      <c r="J4974" s="4"/>
      <c r="K4974" s="3"/>
      <c r="L4974" s="3"/>
      <c r="M4974" s="3"/>
      <c r="N4974" s="3"/>
    </row>
    <row r="4975" spans="2:14" ht="32.1" customHeight="1" x14ac:dyDescent="0.25">
      <c r="B4975" s="44" t="str">
        <f>_xlfn.CONCAT( VLOOKUP(tbGemLevels[[#This Row],[Name]],tbGems[],MATCH("Prefix",tbGems[#Headers],0),FALSE),".",tbGemLevels[[#This Row],[Level]]," ",tbGemLevels[[#This Row],[Name]])</f>
        <v>6.12.326.27 Shield Charge</v>
      </c>
      <c r="C4975" s="2" t="s">
        <v>854</v>
      </c>
      <c r="D4975" s="3">
        <v>27</v>
      </c>
      <c r="E4975" s="3">
        <v>84</v>
      </c>
      <c r="F4975" s="3" t="s">
        <v>269</v>
      </c>
      <c r="G4975" s="3">
        <v>0</v>
      </c>
      <c r="H4975" s="3">
        <v>0</v>
      </c>
      <c r="J4975" s="4"/>
      <c r="K4975" s="3"/>
      <c r="L4975" s="3"/>
      <c r="M4975" s="3"/>
      <c r="N4975" s="3"/>
    </row>
    <row r="4976" spans="2:14" ht="32.1" customHeight="1" x14ac:dyDescent="0.25">
      <c r="B4976" s="44" t="str">
        <f>_xlfn.CONCAT( VLOOKUP(tbGemLevels[[#This Row],[Name]],tbGems[],MATCH("Prefix",tbGems[#Headers],0),FALSE),".",tbGemLevels[[#This Row],[Level]]," ",tbGemLevels[[#This Row],[Name]])</f>
        <v>6.12.326.28 Shield Charge</v>
      </c>
      <c r="C4976" s="2" t="s">
        <v>854</v>
      </c>
      <c r="D4976" s="3">
        <v>28</v>
      </c>
      <c r="E4976" s="3">
        <v>86</v>
      </c>
      <c r="F4976" s="3" t="s">
        <v>269</v>
      </c>
      <c r="G4976" s="3">
        <v>0</v>
      </c>
      <c r="H4976" s="3">
        <v>0</v>
      </c>
      <c r="J4976" s="4"/>
      <c r="K4976" s="3"/>
      <c r="L4976" s="3"/>
      <c r="M4976" s="3"/>
      <c r="N4976" s="3"/>
    </row>
    <row r="4977" spans="2:14" ht="32.1" customHeight="1" x14ac:dyDescent="0.25">
      <c r="B4977" s="44" t="str">
        <f>_xlfn.CONCAT( VLOOKUP(tbGemLevels[[#This Row],[Name]],tbGems[],MATCH("Prefix",tbGems[#Headers],0),FALSE),".",tbGemLevels[[#This Row],[Level]]," ",tbGemLevels[[#This Row],[Name]])</f>
        <v>6.12.326.29 Shield Charge</v>
      </c>
      <c r="C4977" s="2" t="s">
        <v>854</v>
      </c>
      <c r="D4977" s="3">
        <v>29</v>
      </c>
      <c r="E4977" s="3">
        <v>88</v>
      </c>
      <c r="F4977" s="3" t="s">
        <v>269</v>
      </c>
      <c r="G4977" s="3">
        <v>0</v>
      </c>
      <c r="H4977" s="3">
        <v>0</v>
      </c>
      <c r="J4977" s="4"/>
      <c r="K4977" s="3"/>
      <c r="L4977" s="3"/>
      <c r="M4977" s="3"/>
      <c r="N4977" s="3"/>
    </row>
    <row r="4978" spans="2:14" ht="32.1" customHeight="1" x14ac:dyDescent="0.25">
      <c r="B4978" s="44" t="str">
        <f>_xlfn.CONCAT( VLOOKUP(tbGemLevels[[#This Row],[Name]],tbGems[],MATCH("Prefix",tbGems[#Headers],0),FALSE),".",tbGemLevels[[#This Row],[Level]]," ",tbGemLevels[[#This Row],[Name]])</f>
        <v>6.12.326.30 Shield Charge</v>
      </c>
      <c r="C4978" s="2" t="s">
        <v>854</v>
      </c>
      <c r="D4978" s="3">
        <v>30</v>
      </c>
      <c r="E4978" s="3">
        <v>90</v>
      </c>
      <c r="F4978" s="3" t="s">
        <v>269</v>
      </c>
      <c r="G4978" s="3">
        <v>0</v>
      </c>
      <c r="H4978" s="3">
        <v>0</v>
      </c>
      <c r="J4978" s="4"/>
      <c r="K4978" s="3"/>
      <c r="L4978" s="3"/>
      <c r="M4978" s="3"/>
      <c r="N4978" s="3"/>
    </row>
    <row r="4979" spans="2:14" ht="32.1" customHeight="1" x14ac:dyDescent="0.25">
      <c r="B4979" s="44" t="str">
        <f>_xlfn.CONCAT( VLOOKUP(tbGemLevels[[#This Row],[Name]],tbGems[],MATCH("Prefix",tbGems[#Headers],0),FALSE),".",tbGemLevels[[#This Row],[Level]]," ",tbGemLevels[[#This Row],[Name]])</f>
        <v>6.12.326.31 Shield Charge</v>
      </c>
      <c r="C4979" s="2" t="s">
        <v>854</v>
      </c>
      <c r="D4979" s="3">
        <v>31</v>
      </c>
      <c r="E4979" s="3">
        <v>91</v>
      </c>
      <c r="F4979" s="3" t="s">
        <v>269</v>
      </c>
      <c r="G4979" s="3">
        <v>0</v>
      </c>
      <c r="H4979" s="3">
        <v>0</v>
      </c>
      <c r="J4979" s="4"/>
      <c r="K4979" s="3"/>
      <c r="L4979" s="3"/>
      <c r="M4979" s="3"/>
      <c r="N4979" s="3"/>
    </row>
    <row r="4980" spans="2:14" ht="32.1" customHeight="1" x14ac:dyDescent="0.25">
      <c r="B4980" s="44" t="str">
        <f>_xlfn.CONCAT( VLOOKUP(tbGemLevels[[#This Row],[Name]],tbGems[],MATCH("Prefix",tbGems[#Headers],0),FALSE),".",tbGemLevels[[#This Row],[Level]]," ",tbGemLevels[[#This Row],[Name]])</f>
        <v>6.12.326.32 Shield Charge</v>
      </c>
      <c r="C4980" s="2" t="s">
        <v>854</v>
      </c>
      <c r="D4980" s="3">
        <v>32</v>
      </c>
      <c r="E4980" s="3">
        <v>92</v>
      </c>
      <c r="F4980" s="3" t="s">
        <v>269</v>
      </c>
      <c r="G4980" s="3">
        <v>0</v>
      </c>
      <c r="H4980" s="3">
        <v>0</v>
      </c>
      <c r="J4980" s="4"/>
      <c r="K4980" s="3"/>
      <c r="L4980" s="3"/>
      <c r="M4980" s="3"/>
      <c r="N4980" s="3"/>
    </row>
    <row r="4981" spans="2:14" ht="32.1" customHeight="1" x14ac:dyDescent="0.25">
      <c r="B4981" s="44" t="str">
        <f>_xlfn.CONCAT( VLOOKUP(tbGemLevels[[#This Row],[Name]],tbGems[],MATCH("Prefix",tbGems[#Headers],0),FALSE),".",tbGemLevels[[#This Row],[Level]]," ",tbGemLevels[[#This Row],[Name]])</f>
        <v>6.12.326.33 Shield Charge</v>
      </c>
      <c r="C4981" s="2" t="s">
        <v>854</v>
      </c>
      <c r="D4981" s="3">
        <v>33</v>
      </c>
      <c r="E4981" s="3">
        <v>93</v>
      </c>
      <c r="F4981" s="3" t="s">
        <v>269</v>
      </c>
      <c r="G4981" s="3">
        <v>0</v>
      </c>
      <c r="H4981" s="3">
        <v>0</v>
      </c>
      <c r="J4981" s="4"/>
      <c r="K4981" s="3"/>
      <c r="L4981" s="3"/>
      <c r="M4981" s="3"/>
      <c r="N4981" s="3"/>
    </row>
    <row r="4982" spans="2:14" ht="32.1" customHeight="1" x14ac:dyDescent="0.25">
      <c r="B4982" s="44" t="str">
        <f>_xlfn.CONCAT( VLOOKUP(tbGemLevels[[#This Row],[Name]],tbGems[],MATCH("Prefix",tbGems[#Headers],0),FALSE),".",tbGemLevels[[#This Row],[Level]]," ",tbGemLevels[[#This Row],[Name]])</f>
        <v>6.12.326.34 Shield Charge</v>
      </c>
      <c r="C4982" s="2" t="s">
        <v>854</v>
      </c>
      <c r="D4982" s="3">
        <v>34</v>
      </c>
      <c r="E4982" s="3">
        <v>94</v>
      </c>
      <c r="F4982" s="3" t="s">
        <v>269</v>
      </c>
      <c r="G4982" s="3">
        <v>0</v>
      </c>
      <c r="H4982" s="3">
        <v>0</v>
      </c>
      <c r="J4982" s="4"/>
      <c r="K4982" s="3"/>
      <c r="L4982" s="3"/>
      <c r="M4982" s="3"/>
      <c r="N4982" s="3"/>
    </row>
    <row r="4983" spans="2:14" ht="32.1" customHeight="1" x14ac:dyDescent="0.25">
      <c r="B4983" s="44" t="str">
        <f>_xlfn.CONCAT( VLOOKUP(tbGemLevels[[#This Row],[Name]],tbGems[],MATCH("Prefix",tbGems[#Headers],0),FALSE),".",tbGemLevels[[#This Row],[Level]]," ",tbGemLevels[[#This Row],[Name]])</f>
        <v>6.12.326.35 Shield Charge</v>
      </c>
      <c r="C4983" s="2" t="s">
        <v>854</v>
      </c>
      <c r="D4983" s="3">
        <v>35</v>
      </c>
      <c r="E4983" s="3">
        <v>95</v>
      </c>
      <c r="F4983" s="3" t="s">
        <v>269</v>
      </c>
      <c r="G4983" s="3">
        <v>0</v>
      </c>
      <c r="H4983" s="3">
        <v>0</v>
      </c>
      <c r="J4983" s="4"/>
      <c r="K4983" s="3"/>
      <c r="L4983" s="3"/>
      <c r="M4983" s="3"/>
      <c r="N4983" s="3"/>
    </row>
    <row r="4984" spans="2:14" ht="32.1" customHeight="1" x14ac:dyDescent="0.25">
      <c r="B4984" s="44" t="str">
        <f>_xlfn.CONCAT( VLOOKUP(tbGemLevels[[#This Row],[Name]],tbGems[],MATCH("Prefix",tbGems[#Headers],0),FALSE),".",tbGemLevels[[#This Row],[Level]]," ",tbGemLevels[[#This Row],[Name]])</f>
        <v>6.12.326.36 Shield Charge</v>
      </c>
      <c r="C4984" s="2" t="s">
        <v>854</v>
      </c>
      <c r="D4984" s="3">
        <v>36</v>
      </c>
      <c r="E4984" s="3">
        <v>96</v>
      </c>
      <c r="F4984" s="3" t="s">
        <v>269</v>
      </c>
      <c r="G4984" s="3">
        <v>0</v>
      </c>
      <c r="H4984" s="3">
        <v>0</v>
      </c>
      <c r="J4984" s="4"/>
      <c r="K4984" s="3"/>
      <c r="L4984" s="3"/>
      <c r="M4984" s="3"/>
      <c r="N4984" s="3"/>
    </row>
    <row r="4985" spans="2:14" ht="32.1" customHeight="1" x14ac:dyDescent="0.25">
      <c r="B4985" s="44" t="str">
        <f>_xlfn.CONCAT( VLOOKUP(tbGemLevels[[#This Row],[Name]],tbGems[],MATCH("Prefix",tbGems[#Headers],0),FALSE),".",tbGemLevels[[#This Row],[Level]]," ",tbGemLevels[[#This Row],[Name]])</f>
        <v>6.12.326.37 Shield Charge</v>
      </c>
      <c r="C4985" s="2" t="s">
        <v>854</v>
      </c>
      <c r="D4985" s="3">
        <v>37</v>
      </c>
      <c r="E4985" s="3">
        <v>97</v>
      </c>
      <c r="F4985" s="3" t="s">
        <v>269</v>
      </c>
      <c r="G4985" s="3">
        <v>0</v>
      </c>
      <c r="H4985" s="3">
        <v>0</v>
      </c>
      <c r="J4985" s="4"/>
      <c r="K4985" s="3"/>
      <c r="L4985" s="3"/>
      <c r="M4985" s="3"/>
      <c r="N4985" s="3"/>
    </row>
    <row r="4986" spans="2:14" ht="32.1" customHeight="1" x14ac:dyDescent="0.25">
      <c r="B4986" s="44" t="str">
        <f>_xlfn.CONCAT( VLOOKUP(tbGemLevels[[#This Row],[Name]],tbGems[],MATCH("Prefix",tbGems[#Headers],0),FALSE),".",tbGemLevels[[#This Row],[Level]]," ",tbGemLevels[[#This Row],[Name]])</f>
        <v>6.12.326.38 Shield Charge</v>
      </c>
      <c r="C4986" s="2" t="s">
        <v>854</v>
      </c>
      <c r="D4986" s="3">
        <v>38</v>
      </c>
      <c r="E4986" s="3">
        <v>98</v>
      </c>
      <c r="F4986" s="3" t="s">
        <v>269</v>
      </c>
      <c r="G4986" s="3">
        <v>0</v>
      </c>
      <c r="H4986" s="3">
        <v>0</v>
      </c>
      <c r="J4986" s="4"/>
      <c r="K4986" s="3"/>
      <c r="L4986" s="3"/>
      <c r="M4986" s="3"/>
      <c r="N4986" s="3"/>
    </row>
    <row r="4987" spans="2:14" ht="32.1" customHeight="1" x14ac:dyDescent="0.25">
      <c r="B4987" s="44" t="str">
        <f>_xlfn.CONCAT( VLOOKUP(tbGemLevels[[#This Row],[Name]],tbGems[],MATCH("Prefix",tbGems[#Headers],0),FALSE),".",tbGemLevels[[#This Row],[Level]]," ",tbGemLevels[[#This Row],[Name]])</f>
        <v>6.12.326.39 Shield Charge</v>
      </c>
      <c r="C4987" s="2" t="s">
        <v>854</v>
      </c>
      <c r="D4987" s="3">
        <v>39</v>
      </c>
      <c r="E4987" s="3">
        <v>99</v>
      </c>
      <c r="F4987" s="3" t="s">
        <v>269</v>
      </c>
      <c r="G4987" s="3">
        <v>0</v>
      </c>
      <c r="H4987" s="3">
        <v>0</v>
      </c>
      <c r="J4987" s="4"/>
      <c r="K4987" s="3"/>
      <c r="L4987" s="3"/>
      <c r="M4987" s="3"/>
      <c r="N4987" s="3"/>
    </row>
    <row r="4988" spans="2:14" ht="32.1" customHeight="1" x14ac:dyDescent="0.25">
      <c r="B4988" s="44" t="str">
        <f>_xlfn.CONCAT( VLOOKUP(tbGemLevels[[#This Row],[Name]],tbGems[],MATCH("Prefix",tbGems[#Headers],0),FALSE),".",tbGemLevels[[#This Row],[Level]]," ",tbGemLevels[[#This Row],[Name]])</f>
        <v>6.12.326.40 Shield Charge</v>
      </c>
      <c r="C4988" s="2" t="s">
        <v>854</v>
      </c>
      <c r="D4988" s="3">
        <v>40</v>
      </c>
      <c r="E4988" s="3">
        <v>100</v>
      </c>
      <c r="F4988" s="3" t="s">
        <v>269</v>
      </c>
      <c r="G4988" s="3">
        <v>0</v>
      </c>
      <c r="H4988" s="3">
        <v>0</v>
      </c>
      <c r="J4988" s="4"/>
      <c r="K4988" s="3"/>
      <c r="L4988" s="3"/>
      <c r="M4988" s="3"/>
      <c r="N4988" s="3"/>
    </row>
    <row r="4989" spans="2:14" ht="32.1" customHeight="1" x14ac:dyDescent="0.25">
      <c r="B4989" s="44" t="str">
        <f>_xlfn.CONCAT( VLOOKUP(tbGemLevels[[#This Row],[Name]],tbGems[],MATCH("Prefix",tbGems[#Headers],0),FALSE),".",tbGemLevels[[#This Row],[Level]]," ",tbGemLevels[[#This Row],[Name]])</f>
        <v>6.12.143.1 Earthquake</v>
      </c>
      <c r="C4989" s="2" t="s">
        <v>829</v>
      </c>
      <c r="D4989" s="3">
        <v>1</v>
      </c>
      <c r="E4989" s="3">
        <v>28</v>
      </c>
      <c r="F4989" s="3">
        <v>67</v>
      </c>
      <c r="G4989" s="3">
        <v>0</v>
      </c>
      <c r="H4989" s="3">
        <v>0</v>
      </c>
      <c r="J4989" s="4"/>
      <c r="K4989" s="3"/>
      <c r="L4989" s="3"/>
      <c r="M4989" s="3"/>
      <c r="N4989" s="3"/>
    </row>
    <row r="4990" spans="2:14" ht="32.1" customHeight="1" x14ac:dyDescent="0.25">
      <c r="B4990" s="44" t="str">
        <f>_xlfn.CONCAT( VLOOKUP(tbGemLevels[[#This Row],[Name]],tbGems[],MATCH("Prefix",tbGems[#Headers],0),FALSE),".",tbGemLevels[[#This Row],[Level]]," ",tbGemLevels[[#This Row],[Name]])</f>
        <v>6.12.143.2 Earthquake</v>
      </c>
      <c r="C4990" s="2" t="s">
        <v>829</v>
      </c>
      <c r="D4990" s="3">
        <v>2</v>
      </c>
      <c r="E4990" s="3">
        <v>31</v>
      </c>
      <c r="F4990" s="3">
        <v>73</v>
      </c>
      <c r="G4990" s="3">
        <v>0</v>
      </c>
      <c r="H4990" s="3">
        <v>0</v>
      </c>
      <c r="J4990" s="42"/>
      <c r="K4990" s="42"/>
      <c r="L4990" s="3"/>
      <c r="M4990" s="3"/>
      <c r="N4990" s="3"/>
    </row>
    <row r="4991" spans="2:14" ht="32.1" customHeight="1" x14ac:dyDescent="0.25">
      <c r="B4991" s="44" t="str">
        <f>_xlfn.CONCAT( VLOOKUP(tbGemLevels[[#This Row],[Name]],tbGems[],MATCH("Prefix",tbGems[#Headers],0),FALSE),".",tbGemLevels[[#This Row],[Level]]," ",tbGemLevels[[#This Row],[Name]])</f>
        <v>6.12.143.3 Earthquake</v>
      </c>
      <c r="C4991" s="2" t="s">
        <v>829</v>
      </c>
      <c r="D4991" s="3">
        <v>3</v>
      </c>
      <c r="E4991" s="3">
        <v>34</v>
      </c>
      <c r="F4991" s="3">
        <v>79</v>
      </c>
      <c r="G4991" s="3">
        <v>0</v>
      </c>
      <c r="H4991" s="3">
        <v>0</v>
      </c>
      <c r="J4991" s="42"/>
      <c r="K4991" s="42"/>
      <c r="L4991" s="3"/>
      <c r="M4991" s="3"/>
      <c r="N4991" s="3"/>
    </row>
    <row r="4992" spans="2:14" ht="32.1" customHeight="1" x14ac:dyDescent="0.25">
      <c r="B4992" s="44" t="str">
        <f>_xlfn.CONCAT( VLOOKUP(tbGemLevels[[#This Row],[Name]],tbGems[],MATCH("Prefix",tbGems[#Headers],0),FALSE),".",tbGemLevels[[#This Row],[Level]]," ",tbGemLevels[[#This Row],[Name]])</f>
        <v>6.12.143.4 Earthquake</v>
      </c>
      <c r="C4992" s="2" t="s">
        <v>829</v>
      </c>
      <c r="D4992" s="3">
        <v>4</v>
      </c>
      <c r="E4992" s="3">
        <v>37</v>
      </c>
      <c r="F4992" s="3">
        <v>85</v>
      </c>
      <c r="G4992" s="3">
        <v>0</v>
      </c>
      <c r="H4992" s="3">
        <v>0</v>
      </c>
      <c r="J4992" s="42"/>
      <c r="K4992" s="42"/>
      <c r="L4992" s="3"/>
      <c r="M4992" s="3"/>
      <c r="N4992" s="3"/>
    </row>
    <row r="4993" spans="2:14" ht="32.1" customHeight="1" x14ac:dyDescent="0.25">
      <c r="B4993" s="44" t="str">
        <f>_xlfn.CONCAT( VLOOKUP(tbGemLevels[[#This Row],[Name]],tbGems[],MATCH("Prefix",tbGems[#Headers],0),FALSE),".",tbGemLevels[[#This Row],[Level]]," ",tbGemLevels[[#This Row],[Name]])</f>
        <v>6.12.143.5 Earthquake</v>
      </c>
      <c r="C4993" s="2" t="s">
        <v>829</v>
      </c>
      <c r="D4993" s="3">
        <v>5</v>
      </c>
      <c r="E4993" s="3">
        <v>40</v>
      </c>
      <c r="F4993" s="3">
        <v>92</v>
      </c>
      <c r="G4993" s="3">
        <v>0</v>
      </c>
      <c r="H4993" s="3">
        <v>0</v>
      </c>
      <c r="J4993" s="42"/>
      <c r="K4993" s="42"/>
      <c r="L4993" s="3"/>
      <c r="M4993" s="3"/>
      <c r="N4993" s="3"/>
    </row>
    <row r="4994" spans="2:14" ht="32.1" customHeight="1" x14ac:dyDescent="0.25">
      <c r="B4994" s="44" t="str">
        <f>_xlfn.CONCAT( VLOOKUP(tbGemLevels[[#This Row],[Name]],tbGems[],MATCH("Prefix",tbGems[#Headers],0),FALSE),".",tbGemLevels[[#This Row],[Level]]," ",tbGemLevels[[#This Row],[Name]])</f>
        <v>6.12.143.6 Earthquake</v>
      </c>
      <c r="C4994" s="2" t="s">
        <v>829</v>
      </c>
      <c r="D4994" s="3">
        <v>6</v>
      </c>
      <c r="E4994" s="3">
        <v>42</v>
      </c>
      <c r="F4994" s="3">
        <v>96</v>
      </c>
      <c r="G4994" s="3">
        <v>0</v>
      </c>
      <c r="H4994" s="3">
        <v>0</v>
      </c>
      <c r="J4994" s="42"/>
      <c r="K4994" s="42"/>
      <c r="L4994" s="3"/>
      <c r="M4994" s="3"/>
      <c r="N4994" s="3"/>
    </row>
    <row r="4995" spans="2:14" ht="32.1" customHeight="1" x14ac:dyDescent="0.25">
      <c r="B4995" s="44" t="str">
        <f>_xlfn.CONCAT( VLOOKUP(tbGemLevels[[#This Row],[Name]],tbGems[],MATCH("Prefix",tbGems[#Headers],0),FALSE),".",tbGemLevels[[#This Row],[Level]]," ",tbGemLevels[[#This Row],[Name]])</f>
        <v>6.12.143.7 Earthquake</v>
      </c>
      <c r="C4995" s="2" t="s">
        <v>829</v>
      </c>
      <c r="D4995" s="3">
        <v>7</v>
      </c>
      <c r="E4995" s="3">
        <v>44</v>
      </c>
      <c r="F4995" s="3">
        <v>100</v>
      </c>
      <c r="G4995" s="3">
        <v>0</v>
      </c>
      <c r="H4995" s="3">
        <v>0</v>
      </c>
      <c r="J4995" s="42"/>
      <c r="K4995" s="42"/>
      <c r="L4995" s="3"/>
      <c r="M4995" s="3"/>
      <c r="N4995" s="3"/>
    </row>
    <row r="4996" spans="2:14" ht="32.1" customHeight="1" x14ac:dyDescent="0.25">
      <c r="B4996" s="44" t="str">
        <f>_xlfn.CONCAT( VLOOKUP(tbGemLevels[[#This Row],[Name]],tbGems[],MATCH("Prefix",tbGems[#Headers],0),FALSE),".",tbGemLevels[[#This Row],[Level]]," ",tbGemLevels[[#This Row],[Name]])</f>
        <v>6.12.143.8 Earthquake</v>
      </c>
      <c r="C4996" s="2" t="s">
        <v>829</v>
      </c>
      <c r="D4996" s="3">
        <v>8</v>
      </c>
      <c r="E4996" s="3">
        <v>46</v>
      </c>
      <c r="F4996" s="3">
        <v>104</v>
      </c>
      <c r="G4996" s="3">
        <v>0</v>
      </c>
      <c r="H4996" s="3">
        <v>0</v>
      </c>
      <c r="J4996" s="42"/>
      <c r="K4996" s="42"/>
      <c r="L4996" s="3"/>
      <c r="M4996" s="3"/>
      <c r="N4996" s="3"/>
    </row>
    <row r="4997" spans="2:14" ht="32.1" customHeight="1" x14ac:dyDescent="0.25">
      <c r="B4997" s="44" t="str">
        <f>_xlfn.CONCAT( VLOOKUP(tbGemLevels[[#This Row],[Name]],tbGems[],MATCH("Prefix",tbGems[#Headers],0),FALSE),".",tbGemLevels[[#This Row],[Level]]," ",tbGemLevels[[#This Row],[Name]])</f>
        <v>6.12.143.9 Earthquake</v>
      </c>
      <c r="C4997" s="2" t="s">
        <v>829</v>
      </c>
      <c r="D4997" s="3">
        <v>9</v>
      </c>
      <c r="E4997" s="3">
        <v>48</v>
      </c>
      <c r="F4997" s="3">
        <v>109</v>
      </c>
      <c r="G4997" s="3">
        <v>0</v>
      </c>
      <c r="H4997" s="3">
        <v>0</v>
      </c>
      <c r="J4997" s="42"/>
      <c r="K4997" s="42"/>
      <c r="L4997" s="3"/>
      <c r="M4997" s="3"/>
      <c r="N4997" s="3"/>
    </row>
    <row r="4998" spans="2:14" ht="32.1" customHeight="1" x14ac:dyDescent="0.25">
      <c r="B4998" s="44" t="str">
        <f>_xlfn.CONCAT( VLOOKUP(tbGemLevels[[#This Row],[Name]],tbGems[],MATCH("Prefix",tbGems[#Headers],0),FALSE),".",tbGemLevels[[#This Row],[Level]]," ",tbGemLevels[[#This Row],[Name]])</f>
        <v>6.12.143.10 Earthquake</v>
      </c>
      <c r="C4998" s="2" t="s">
        <v>829</v>
      </c>
      <c r="D4998" s="3">
        <v>10</v>
      </c>
      <c r="E4998" s="3">
        <v>50</v>
      </c>
      <c r="F4998" s="3">
        <v>113</v>
      </c>
      <c r="G4998" s="3">
        <v>0</v>
      </c>
      <c r="H4998" s="3">
        <v>0</v>
      </c>
      <c r="J4998" s="42"/>
      <c r="K4998" s="42"/>
      <c r="L4998" s="3"/>
      <c r="M4998" s="3"/>
      <c r="N4998" s="3"/>
    </row>
    <row r="4999" spans="2:14" ht="32.1" customHeight="1" x14ac:dyDescent="0.25">
      <c r="B4999" s="44" t="str">
        <f>_xlfn.CONCAT( VLOOKUP(tbGemLevels[[#This Row],[Name]],tbGems[],MATCH("Prefix",tbGems[#Headers],0),FALSE),".",tbGemLevels[[#This Row],[Level]]," ",tbGemLevels[[#This Row],[Name]])</f>
        <v>6.12.143.11 Earthquake</v>
      </c>
      <c r="C4999" s="2" t="s">
        <v>829</v>
      </c>
      <c r="D4999" s="3">
        <v>11</v>
      </c>
      <c r="E4999" s="3">
        <v>52</v>
      </c>
      <c r="F4999" s="3">
        <v>117</v>
      </c>
      <c r="G4999" s="3">
        <v>0</v>
      </c>
      <c r="H4999" s="3">
        <v>0</v>
      </c>
      <c r="J4999" s="42"/>
      <c r="K4999" s="42"/>
      <c r="L4999" s="3"/>
      <c r="M4999" s="3"/>
      <c r="N4999" s="3"/>
    </row>
    <row r="5000" spans="2:14" ht="32.1" customHeight="1" x14ac:dyDescent="0.25">
      <c r="B5000" s="44" t="str">
        <f>_xlfn.CONCAT( VLOOKUP(tbGemLevels[[#This Row],[Name]],tbGems[],MATCH("Prefix",tbGems[#Headers],0),FALSE),".",tbGemLevels[[#This Row],[Level]]," ",tbGemLevels[[#This Row],[Name]])</f>
        <v>6.12.143.12 Earthquake</v>
      </c>
      <c r="C5000" s="2" t="s">
        <v>829</v>
      </c>
      <c r="D5000" s="3">
        <v>12</v>
      </c>
      <c r="E5000" s="3">
        <v>54</v>
      </c>
      <c r="F5000" s="3">
        <v>121</v>
      </c>
      <c r="G5000" s="3">
        <v>0</v>
      </c>
      <c r="H5000" s="3">
        <v>0</v>
      </c>
      <c r="J5000" s="42"/>
      <c r="K5000" s="42"/>
      <c r="L5000" s="3"/>
      <c r="M5000" s="3"/>
      <c r="N5000" s="3"/>
    </row>
    <row r="5001" spans="2:14" ht="32.1" customHeight="1" x14ac:dyDescent="0.25">
      <c r="B5001" s="44" t="str">
        <f>_xlfn.CONCAT( VLOOKUP(tbGemLevels[[#This Row],[Name]],tbGems[],MATCH("Prefix",tbGems[#Headers],0),FALSE),".",tbGemLevels[[#This Row],[Level]]," ",tbGemLevels[[#This Row],[Name]])</f>
        <v>6.12.143.13 Earthquake</v>
      </c>
      <c r="C5001" s="2" t="s">
        <v>829</v>
      </c>
      <c r="D5001" s="3">
        <v>13</v>
      </c>
      <c r="E5001" s="3">
        <v>56</v>
      </c>
      <c r="F5001" s="3">
        <v>125</v>
      </c>
      <c r="G5001" s="3">
        <v>0</v>
      </c>
      <c r="H5001" s="3">
        <v>0</v>
      </c>
      <c r="J5001" s="42"/>
      <c r="K5001" s="42"/>
      <c r="L5001" s="3"/>
      <c r="M5001" s="3"/>
      <c r="N5001" s="3"/>
    </row>
    <row r="5002" spans="2:14" ht="32.1" customHeight="1" x14ac:dyDescent="0.25">
      <c r="B5002" s="44" t="str">
        <f>_xlfn.CONCAT( VLOOKUP(tbGemLevels[[#This Row],[Name]],tbGems[],MATCH("Prefix",tbGems[#Headers],0),FALSE),".",tbGemLevels[[#This Row],[Level]]," ",tbGemLevels[[#This Row],[Name]])</f>
        <v>6.12.143.14 Earthquake</v>
      </c>
      <c r="C5002" s="2" t="s">
        <v>829</v>
      </c>
      <c r="D5002" s="3">
        <v>14</v>
      </c>
      <c r="E5002" s="3">
        <v>58</v>
      </c>
      <c r="F5002" s="3">
        <v>130</v>
      </c>
      <c r="G5002" s="3">
        <v>0</v>
      </c>
      <c r="H5002" s="3">
        <v>0</v>
      </c>
      <c r="J5002" s="42"/>
      <c r="K5002" s="42"/>
      <c r="L5002" s="3"/>
      <c r="M5002" s="3"/>
      <c r="N5002" s="3"/>
    </row>
    <row r="5003" spans="2:14" ht="32.1" customHeight="1" x14ac:dyDescent="0.25">
      <c r="B5003" s="44" t="str">
        <f>_xlfn.CONCAT( VLOOKUP(tbGemLevels[[#This Row],[Name]],tbGems[],MATCH("Prefix",tbGems[#Headers],0),FALSE),".",tbGemLevels[[#This Row],[Level]]," ",tbGemLevels[[#This Row],[Name]])</f>
        <v>6.12.143.15 Earthquake</v>
      </c>
      <c r="C5003" s="2" t="s">
        <v>829</v>
      </c>
      <c r="D5003" s="3">
        <v>15</v>
      </c>
      <c r="E5003" s="3">
        <v>60</v>
      </c>
      <c r="F5003" s="3">
        <v>134</v>
      </c>
      <c r="G5003" s="3">
        <v>0</v>
      </c>
      <c r="H5003" s="3">
        <v>0</v>
      </c>
      <c r="J5003" s="42"/>
      <c r="K5003" s="42"/>
      <c r="L5003" s="3"/>
      <c r="M5003" s="3"/>
      <c r="N5003" s="3"/>
    </row>
    <row r="5004" spans="2:14" ht="32.1" customHeight="1" x14ac:dyDescent="0.25">
      <c r="B5004" s="44" t="str">
        <f>_xlfn.CONCAT( VLOOKUP(tbGemLevels[[#This Row],[Name]],tbGems[],MATCH("Prefix",tbGems[#Headers],0),FALSE),".",tbGemLevels[[#This Row],[Level]]," ",tbGemLevels[[#This Row],[Name]])</f>
        <v>6.12.143.16 Earthquake</v>
      </c>
      <c r="C5004" s="2" t="s">
        <v>829</v>
      </c>
      <c r="D5004" s="3">
        <v>16</v>
      </c>
      <c r="E5004" s="3">
        <v>62</v>
      </c>
      <c r="F5004" s="3">
        <v>138</v>
      </c>
      <c r="G5004" s="3">
        <v>0</v>
      </c>
      <c r="H5004" s="3">
        <v>0</v>
      </c>
      <c r="J5004" s="42"/>
      <c r="K5004" s="42"/>
      <c r="L5004" s="3"/>
      <c r="M5004" s="3"/>
      <c r="N5004" s="3"/>
    </row>
    <row r="5005" spans="2:14" ht="32.1" customHeight="1" x14ac:dyDescent="0.25">
      <c r="B5005" s="44" t="str">
        <f>_xlfn.CONCAT( VLOOKUP(tbGemLevels[[#This Row],[Name]],tbGems[],MATCH("Prefix",tbGems[#Headers],0),FALSE),".",tbGemLevels[[#This Row],[Level]]," ",tbGemLevels[[#This Row],[Name]])</f>
        <v>6.12.143.17 Earthquake</v>
      </c>
      <c r="C5005" s="2" t="s">
        <v>829</v>
      </c>
      <c r="D5005" s="3">
        <v>17</v>
      </c>
      <c r="E5005" s="3">
        <v>64</v>
      </c>
      <c r="F5005" s="3">
        <v>142</v>
      </c>
      <c r="G5005" s="3">
        <v>0</v>
      </c>
      <c r="H5005" s="3">
        <v>0</v>
      </c>
      <c r="J5005" s="42"/>
      <c r="K5005" s="42"/>
      <c r="L5005" s="3"/>
      <c r="M5005" s="3"/>
      <c r="N5005" s="3"/>
    </row>
    <row r="5006" spans="2:14" ht="32.1" customHeight="1" x14ac:dyDescent="0.25">
      <c r="B5006" s="44" t="str">
        <f>_xlfn.CONCAT( VLOOKUP(tbGemLevels[[#This Row],[Name]],tbGems[],MATCH("Prefix",tbGems[#Headers],0),FALSE),".",tbGemLevels[[#This Row],[Level]]," ",tbGemLevels[[#This Row],[Name]])</f>
        <v>6.12.143.18 Earthquake</v>
      </c>
      <c r="C5006" s="2" t="s">
        <v>829</v>
      </c>
      <c r="D5006" s="3">
        <v>18</v>
      </c>
      <c r="E5006" s="3">
        <v>66</v>
      </c>
      <c r="F5006" s="3">
        <v>146</v>
      </c>
      <c r="G5006" s="3">
        <v>0</v>
      </c>
      <c r="H5006" s="3">
        <v>0</v>
      </c>
      <c r="J5006" s="42"/>
      <c r="K5006" s="42"/>
      <c r="L5006" s="3"/>
      <c r="M5006" s="3"/>
      <c r="N5006" s="3"/>
    </row>
    <row r="5007" spans="2:14" ht="32.1" customHeight="1" x14ac:dyDescent="0.25">
      <c r="B5007" s="44" t="str">
        <f>_xlfn.CONCAT( VLOOKUP(tbGemLevels[[#This Row],[Name]],tbGems[],MATCH("Prefix",tbGems[#Headers],0),FALSE),".",tbGemLevels[[#This Row],[Level]]," ",tbGemLevels[[#This Row],[Name]])</f>
        <v>6.12.143.19 Earthquake</v>
      </c>
      <c r="C5007" s="2" t="s">
        <v>829</v>
      </c>
      <c r="D5007" s="3">
        <v>19</v>
      </c>
      <c r="E5007" s="3">
        <v>68</v>
      </c>
      <c r="F5007" s="3">
        <v>151</v>
      </c>
      <c r="G5007" s="3">
        <v>0</v>
      </c>
      <c r="H5007" s="3">
        <v>0</v>
      </c>
      <c r="J5007" s="42"/>
      <c r="K5007" s="42"/>
      <c r="L5007" s="3"/>
      <c r="M5007" s="3"/>
      <c r="N5007" s="3"/>
    </row>
    <row r="5008" spans="2:14" ht="32.1" customHeight="1" x14ac:dyDescent="0.25">
      <c r="B5008" s="44" t="str">
        <f>_xlfn.CONCAT( VLOOKUP(tbGemLevels[[#This Row],[Name]],tbGems[],MATCH("Prefix",tbGems[#Headers],0),FALSE),".",tbGemLevels[[#This Row],[Level]]," ",tbGemLevels[[#This Row],[Name]])</f>
        <v>6.12.143.20 Earthquake</v>
      </c>
      <c r="C5008" s="2" t="s">
        <v>829</v>
      </c>
      <c r="D5008" s="3">
        <v>20</v>
      </c>
      <c r="E5008" s="3">
        <v>70</v>
      </c>
      <c r="F5008" s="3">
        <v>155</v>
      </c>
      <c r="G5008" s="3">
        <v>0</v>
      </c>
      <c r="H5008" s="3">
        <v>0</v>
      </c>
      <c r="J5008" s="42"/>
      <c r="K5008" s="42"/>
      <c r="L5008" s="3"/>
      <c r="M5008" s="3"/>
      <c r="N5008" s="3"/>
    </row>
    <row r="5009" spans="2:14" ht="32.1" customHeight="1" x14ac:dyDescent="0.25">
      <c r="B5009" s="44" t="str">
        <f>_xlfn.CONCAT( VLOOKUP(tbGemLevels[[#This Row],[Name]],tbGems[],MATCH("Prefix",tbGems[#Headers],0),FALSE),".",tbGemLevels[[#This Row],[Level]]," ",tbGemLevels[[#This Row],[Name]])</f>
        <v>6.12.143.21 Earthquake</v>
      </c>
      <c r="C5009" s="2" t="s">
        <v>829</v>
      </c>
      <c r="D5009" s="3">
        <v>21</v>
      </c>
      <c r="E5009" s="3">
        <v>72</v>
      </c>
      <c r="F5009" s="3">
        <v>159</v>
      </c>
      <c r="G5009" s="3">
        <v>0</v>
      </c>
      <c r="H5009" s="3">
        <v>0</v>
      </c>
      <c r="J5009" s="4"/>
      <c r="K5009" s="3"/>
      <c r="L5009" s="3"/>
      <c r="M5009" s="3"/>
      <c r="N5009" s="3"/>
    </row>
    <row r="5010" spans="2:14" ht="32.1" customHeight="1" x14ac:dyDescent="0.25">
      <c r="B5010" s="44" t="str">
        <f>_xlfn.CONCAT( VLOOKUP(tbGemLevels[[#This Row],[Name]],tbGems[],MATCH("Prefix",tbGems[#Headers],0),FALSE),".",tbGemLevels[[#This Row],[Level]]," ",tbGemLevels[[#This Row],[Name]])</f>
        <v>6.12.143.22 Earthquake</v>
      </c>
      <c r="C5010" s="2" t="s">
        <v>829</v>
      </c>
      <c r="D5010" s="3">
        <v>22</v>
      </c>
      <c r="E5010" s="3">
        <v>74</v>
      </c>
      <c r="F5010" s="3" t="s">
        <v>269</v>
      </c>
      <c r="G5010" s="3">
        <v>0</v>
      </c>
      <c r="H5010" s="3">
        <v>0</v>
      </c>
      <c r="J5010" s="4"/>
      <c r="K5010" s="3"/>
      <c r="L5010" s="3"/>
      <c r="M5010" s="3"/>
      <c r="N5010" s="3"/>
    </row>
    <row r="5011" spans="2:14" ht="32.1" customHeight="1" x14ac:dyDescent="0.25">
      <c r="B5011" s="44" t="str">
        <f>_xlfn.CONCAT( VLOOKUP(tbGemLevels[[#This Row],[Name]],tbGems[],MATCH("Prefix",tbGems[#Headers],0),FALSE),".",tbGemLevels[[#This Row],[Level]]," ",tbGemLevels[[#This Row],[Name]])</f>
        <v>6.12.143.23 Earthquake</v>
      </c>
      <c r="C5011" s="2" t="s">
        <v>829</v>
      </c>
      <c r="D5011" s="3">
        <v>23</v>
      </c>
      <c r="E5011" s="3">
        <v>76</v>
      </c>
      <c r="F5011" s="3" t="s">
        <v>269</v>
      </c>
      <c r="G5011" s="3">
        <v>0</v>
      </c>
      <c r="H5011" s="3">
        <v>0</v>
      </c>
      <c r="J5011" s="4"/>
      <c r="K5011" s="3"/>
      <c r="L5011" s="3"/>
      <c r="M5011" s="3"/>
      <c r="N5011" s="3"/>
    </row>
    <row r="5012" spans="2:14" ht="32.1" customHeight="1" x14ac:dyDescent="0.25">
      <c r="B5012" s="44" t="str">
        <f>_xlfn.CONCAT( VLOOKUP(tbGemLevels[[#This Row],[Name]],tbGems[],MATCH("Prefix",tbGems[#Headers],0),FALSE),".",tbGemLevels[[#This Row],[Level]]," ",tbGemLevels[[#This Row],[Name]])</f>
        <v>6.12.143.24 Earthquake</v>
      </c>
      <c r="C5012" s="2" t="s">
        <v>829</v>
      </c>
      <c r="D5012" s="3">
        <v>24</v>
      </c>
      <c r="E5012" s="3">
        <v>78</v>
      </c>
      <c r="F5012" s="3" t="s">
        <v>269</v>
      </c>
      <c r="G5012" s="3">
        <v>0</v>
      </c>
      <c r="H5012" s="3">
        <v>0</v>
      </c>
      <c r="J5012" s="4"/>
      <c r="K5012" s="3"/>
      <c r="L5012" s="3"/>
      <c r="M5012" s="3"/>
      <c r="N5012" s="3"/>
    </row>
    <row r="5013" spans="2:14" ht="32.1" customHeight="1" x14ac:dyDescent="0.25">
      <c r="B5013" s="44" t="str">
        <f>_xlfn.CONCAT( VLOOKUP(tbGemLevels[[#This Row],[Name]],tbGems[],MATCH("Prefix",tbGems[#Headers],0),FALSE),".",tbGemLevels[[#This Row],[Level]]," ",tbGemLevels[[#This Row],[Name]])</f>
        <v>6.12.143.25 Earthquake</v>
      </c>
      <c r="C5013" s="2" t="s">
        <v>829</v>
      </c>
      <c r="D5013" s="3">
        <v>25</v>
      </c>
      <c r="E5013" s="3">
        <v>80</v>
      </c>
      <c r="F5013" s="3" t="s">
        <v>269</v>
      </c>
      <c r="G5013" s="3">
        <v>0</v>
      </c>
      <c r="H5013" s="3">
        <v>0</v>
      </c>
      <c r="J5013" s="4"/>
      <c r="K5013" s="3"/>
      <c r="L5013" s="3"/>
      <c r="M5013" s="3"/>
      <c r="N5013" s="3"/>
    </row>
    <row r="5014" spans="2:14" ht="32.1" customHeight="1" x14ac:dyDescent="0.25">
      <c r="B5014" s="44" t="str">
        <f>_xlfn.CONCAT( VLOOKUP(tbGemLevels[[#This Row],[Name]],tbGems[],MATCH("Prefix",tbGems[#Headers],0),FALSE),".",tbGemLevels[[#This Row],[Level]]," ",tbGemLevels[[#This Row],[Name]])</f>
        <v>6.12.143.26 Earthquake</v>
      </c>
      <c r="C5014" s="2" t="s">
        <v>829</v>
      </c>
      <c r="D5014" s="3">
        <v>26</v>
      </c>
      <c r="E5014" s="3">
        <v>82</v>
      </c>
      <c r="F5014" s="3" t="s">
        <v>269</v>
      </c>
      <c r="G5014" s="3">
        <v>0</v>
      </c>
      <c r="H5014" s="3">
        <v>0</v>
      </c>
      <c r="J5014" s="4"/>
      <c r="K5014" s="3"/>
      <c r="L5014" s="3"/>
      <c r="M5014" s="3"/>
      <c r="N5014" s="3"/>
    </row>
    <row r="5015" spans="2:14" ht="32.1" customHeight="1" x14ac:dyDescent="0.25">
      <c r="B5015" s="44" t="str">
        <f>_xlfn.CONCAT( VLOOKUP(tbGemLevels[[#This Row],[Name]],tbGems[],MATCH("Prefix",tbGems[#Headers],0),FALSE),".",tbGemLevels[[#This Row],[Level]]," ",tbGemLevels[[#This Row],[Name]])</f>
        <v>6.12.143.27 Earthquake</v>
      </c>
      <c r="C5015" s="2" t="s">
        <v>829</v>
      </c>
      <c r="D5015" s="3">
        <v>27</v>
      </c>
      <c r="E5015" s="3">
        <v>84</v>
      </c>
      <c r="F5015" s="3" t="s">
        <v>269</v>
      </c>
      <c r="G5015" s="3">
        <v>0</v>
      </c>
      <c r="H5015" s="3">
        <v>0</v>
      </c>
      <c r="J5015" s="4"/>
      <c r="K5015" s="3"/>
      <c r="L5015" s="3"/>
      <c r="M5015" s="3"/>
      <c r="N5015" s="3"/>
    </row>
    <row r="5016" spans="2:14" ht="32.1" customHeight="1" x14ac:dyDescent="0.25">
      <c r="B5016" s="44" t="str">
        <f>_xlfn.CONCAT( VLOOKUP(tbGemLevels[[#This Row],[Name]],tbGems[],MATCH("Prefix",tbGems[#Headers],0),FALSE),".",tbGemLevels[[#This Row],[Level]]," ",tbGemLevels[[#This Row],[Name]])</f>
        <v>6.12.143.28 Earthquake</v>
      </c>
      <c r="C5016" s="2" t="s">
        <v>829</v>
      </c>
      <c r="D5016" s="3">
        <v>28</v>
      </c>
      <c r="E5016" s="3">
        <v>86</v>
      </c>
      <c r="F5016" s="3" t="s">
        <v>269</v>
      </c>
      <c r="G5016" s="3">
        <v>0</v>
      </c>
      <c r="H5016" s="3">
        <v>0</v>
      </c>
      <c r="J5016" s="4"/>
      <c r="K5016" s="3"/>
      <c r="L5016" s="3"/>
      <c r="M5016" s="3"/>
      <c r="N5016" s="3"/>
    </row>
    <row r="5017" spans="2:14" ht="32.1" customHeight="1" x14ac:dyDescent="0.25">
      <c r="B5017" s="44" t="str">
        <f>_xlfn.CONCAT( VLOOKUP(tbGemLevels[[#This Row],[Name]],tbGems[],MATCH("Prefix",tbGems[#Headers],0),FALSE),".",tbGemLevels[[#This Row],[Level]]," ",tbGemLevels[[#This Row],[Name]])</f>
        <v>6.12.143.29 Earthquake</v>
      </c>
      <c r="C5017" s="2" t="s">
        <v>829</v>
      </c>
      <c r="D5017" s="3">
        <v>29</v>
      </c>
      <c r="E5017" s="3">
        <v>88</v>
      </c>
      <c r="F5017" s="3" t="s">
        <v>269</v>
      </c>
      <c r="G5017" s="3">
        <v>0</v>
      </c>
      <c r="H5017" s="3">
        <v>0</v>
      </c>
      <c r="J5017" s="4"/>
      <c r="K5017" s="3"/>
      <c r="L5017" s="3"/>
      <c r="M5017" s="3"/>
      <c r="N5017" s="3"/>
    </row>
    <row r="5018" spans="2:14" ht="32.1" customHeight="1" x14ac:dyDescent="0.25">
      <c r="B5018" s="44" t="str">
        <f>_xlfn.CONCAT( VLOOKUP(tbGemLevels[[#This Row],[Name]],tbGems[],MATCH("Prefix",tbGems[#Headers],0),FALSE),".",tbGemLevels[[#This Row],[Level]]," ",tbGemLevels[[#This Row],[Name]])</f>
        <v>6.12.143.30 Earthquake</v>
      </c>
      <c r="C5018" s="2" t="s">
        <v>829</v>
      </c>
      <c r="D5018" s="3">
        <v>30</v>
      </c>
      <c r="E5018" s="3">
        <v>90</v>
      </c>
      <c r="F5018" s="3" t="s">
        <v>269</v>
      </c>
      <c r="G5018" s="3">
        <v>0</v>
      </c>
      <c r="H5018" s="3">
        <v>0</v>
      </c>
      <c r="J5018" s="4"/>
      <c r="K5018" s="3"/>
      <c r="L5018" s="3"/>
      <c r="M5018" s="3"/>
      <c r="N5018" s="3"/>
    </row>
    <row r="5019" spans="2:14" ht="32.1" customHeight="1" x14ac:dyDescent="0.25">
      <c r="B5019" s="44" t="str">
        <f>_xlfn.CONCAT( VLOOKUP(tbGemLevels[[#This Row],[Name]],tbGems[],MATCH("Prefix",tbGems[#Headers],0),FALSE),".",tbGemLevels[[#This Row],[Level]]," ",tbGemLevels[[#This Row],[Name]])</f>
        <v>6.12.143.31 Earthquake</v>
      </c>
      <c r="C5019" s="2" t="s">
        <v>829</v>
      </c>
      <c r="D5019" s="3">
        <v>31</v>
      </c>
      <c r="E5019" s="3">
        <v>91</v>
      </c>
      <c r="F5019" s="3" t="s">
        <v>269</v>
      </c>
      <c r="G5019" s="3">
        <v>0</v>
      </c>
      <c r="H5019" s="3">
        <v>0</v>
      </c>
      <c r="J5019" s="4"/>
      <c r="K5019" s="3"/>
      <c r="L5019" s="3"/>
      <c r="M5019" s="3"/>
      <c r="N5019" s="3"/>
    </row>
    <row r="5020" spans="2:14" ht="32.1" customHeight="1" x14ac:dyDescent="0.25">
      <c r="B5020" s="44" t="str">
        <f>_xlfn.CONCAT( VLOOKUP(tbGemLevels[[#This Row],[Name]],tbGems[],MATCH("Prefix",tbGems[#Headers],0),FALSE),".",tbGemLevels[[#This Row],[Level]]," ",tbGemLevels[[#This Row],[Name]])</f>
        <v>6.12.143.32 Earthquake</v>
      </c>
      <c r="C5020" s="2" t="s">
        <v>829</v>
      </c>
      <c r="D5020" s="3">
        <v>32</v>
      </c>
      <c r="E5020" s="3">
        <v>92</v>
      </c>
      <c r="F5020" s="3" t="s">
        <v>269</v>
      </c>
      <c r="G5020" s="3">
        <v>0</v>
      </c>
      <c r="H5020" s="3">
        <v>0</v>
      </c>
      <c r="J5020" s="4"/>
      <c r="K5020" s="3"/>
      <c r="L5020" s="3"/>
      <c r="M5020" s="3"/>
      <c r="N5020" s="3"/>
    </row>
    <row r="5021" spans="2:14" ht="32.1" customHeight="1" x14ac:dyDescent="0.25">
      <c r="B5021" s="44" t="str">
        <f>_xlfn.CONCAT( VLOOKUP(tbGemLevels[[#This Row],[Name]],tbGems[],MATCH("Prefix",tbGems[#Headers],0),FALSE),".",tbGemLevels[[#This Row],[Level]]," ",tbGemLevels[[#This Row],[Name]])</f>
        <v>6.12.143.33 Earthquake</v>
      </c>
      <c r="C5021" s="2" t="s">
        <v>829</v>
      </c>
      <c r="D5021" s="3">
        <v>33</v>
      </c>
      <c r="E5021" s="3">
        <v>93</v>
      </c>
      <c r="F5021" s="3" t="s">
        <v>269</v>
      </c>
      <c r="G5021" s="3">
        <v>0</v>
      </c>
      <c r="H5021" s="3">
        <v>0</v>
      </c>
      <c r="J5021" s="4"/>
      <c r="K5021" s="3"/>
      <c r="L5021" s="3"/>
      <c r="M5021" s="3"/>
      <c r="N5021" s="3"/>
    </row>
    <row r="5022" spans="2:14" ht="32.1" customHeight="1" x14ac:dyDescent="0.25">
      <c r="B5022" s="44" t="str">
        <f>_xlfn.CONCAT( VLOOKUP(tbGemLevels[[#This Row],[Name]],tbGems[],MATCH("Prefix",tbGems[#Headers],0),FALSE),".",tbGemLevels[[#This Row],[Level]]," ",tbGemLevels[[#This Row],[Name]])</f>
        <v>6.12.143.34 Earthquake</v>
      </c>
      <c r="C5022" s="2" t="s">
        <v>829</v>
      </c>
      <c r="D5022" s="3">
        <v>34</v>
      </c>
      <c r="E5022" s="3">
        <v>94</v>
      </c>
      <c r="F5022" s="3" t="s">
        <v>269</v>
      </c>
      <c r="G5022" s="3">
        <v>0</v>
      </c>
      <c r="H5022" s="3">
        <v>0</v>
      </c>
      <c r="J5022" s="4"/>
      <c r="K5022" s="3"/>
      <c r="L5022" s="3"/>
      <c r="M5022" s="3"/>
      <c r="N5022" s="3"/>
    </row>
    <row r="5023" spans="2:14" ht="32.1" customHeight="1" x14ac:dyDescent="0.25">
      <c r="B5023" s="44" t="str">
        <f>_xlfn.CONCAT( VLOOKUP(tbGemLevels[[#This Row],[Name]],tbGems[],MATCH("Prefix",tbGems[#Headers],0),FALSE),".",tbGemLevels[[#This Row],[Level]]," ",tbGemLevels[[#This Row],[Name]])</f>
        <v>6.12.143.35 Earthquake</v>
      </c>
      <c r="C5023" s="2" t="s">
        <v>829</v>
      </c>
      <c r="D5023" s="3">
        <v>35</v>
      </c>
      <c r="E5023" s="3">
        <v>95</v>
      </c>
      <c r="F5023" s="3" t="s">
        <v>269</v>
      </c>
      <c r="G5023" s="3">
        <v>0</v>
      </c>
      <c r="H5023" s="3">
        <v>0</v>
      </c>
      <c r="J5023" s="4"/>
      <c r="K5023" s="3"/>
      <c r="L5023" s="3"/>
      <c r="M5023" s="3"/>
      <c r="N5023" s="3"/>
    </row>
    <row r="5024" spans="2:14" ht="32.1" customHeight="1" x14ac:dyDescent="0.25">
      <c r="B5024" s="44" t="str">
        <f>_xlfn.CONCAT( VLOOKUP(tbGemLevels[[#This Row],[Name]],tbGems[],MATCH("Prefix",tbGems[#Headers],0),FALSE),".",tbGemLevels[[#This Row],[Level]]," ",tbGemLevels[[#This Row],[Name]])</f>
        <v>6.12.143.36 Earthquake</v>
      </c>
      <c r="C5024" s="2" t="s">
        <v>829</v>
      </c>
      <c r="D5024" s="3">
        <v>36</v>
      </c>
      <c r="E5024" s="3">
        <v>96</v>
      </c>
      <c r="F5024" s="3" t="s">
        <v>269</v>
      </c>
      <c r="G5024" s="3">
        <v>0</v>
      </c>
      <c r="H5024" s="3">
        <v>0</v>
      </c>
      <c r="J5024" s="4"/>
      <c r="K5024" s="3"/>
      <c r="L5024" s="3"/>
      <c r="M5024" s="3"/>
      <c r="N5024" s="3"/>
    </row>
    <row r="5025" spans="2:14" ht="32.1" customHeight="1" x14ac:dyDescent="0.25">
      <c r="B5025" s="44" t="str">
        <f>_xlfn.CONCAT( VLOOKUP(tbGemLevels[[#This Row],[Name]],tbGems[],MATCH("Prefix",tbGems[#Headers],0),FALSE),".",tbGemLevels[[#This Row],[Level]]," ",tbGemLevels[[#This Row],[Name]])</f>
        <v>6.12.143.37 Earthquake</v>
      </c>
      <c r="C5025" s="2" t="s">
        <v>829</v>
      </c>
      <c r="D5025" s="3">
        <v>37</v>
      </c>
      <c r="E5025" s="3">
        <v>97</v>
      </c>
      <c r="F5025" s="3" t="s">
        <v>269</v>
      </c>
      <c r="G5025" s="3">
        <v>0</v>
      </c>
      <c r="H5025" s="3">
        <v>0</v>
      </c>
      <c r="J5025" s="4"/>
      <c r="K5025" s="3"/>
      <c r="L5025" s="3"/>
      <c r="M5025" s="3"/>
      <c r="N5025" s="3"/>
    </row>
    <row r="5026" spans="2:14" ht="32.1" customHeight="1" x14ac:dyDescent="0.25">
      <c r="B5026" s="44" t="str">
        <f>_xlfn.CONCAT( VLOOKUP(tbGemLevels[[#This Row],[Name]],tbGems[],MATCH("Prefix",tbGems[#Headers],0),FALSE),".",tbGemLevels[[#This Row],[Level]]," ",tbGemLevels[[#This Row],[Name]])</f>
        <v>6.12.143.38 Earthquake</v>
      </c>
      <c r="C5026" s="2" t="s">
        <v>829</v>
      </c>
      <c r="D5026" s="3">
        <v>38</v>
      </c>
      <c r="E5026" s="3">
        <v>98</v>
      </c>
      <c r="F5026" s="3" t="s">
        <v>269</v>
      </c>
      <c r="G5026" s="3">
        <v>0</v>
      </c>
      <c r="H5026" s="3">
        <v>0</v>
      </c>
      <c r="J5026" s="4"/>
      <c r="K5026" s="3"/>
      <c r="L5026" s="3"/>
      <c r="M5026" s="3"/>
      <c r="N5026" s="3"/>
    </row>
    <row r="5027" spans="2:14" ht="32.1" customHeight="1" x14ac:dyDescent="0.25">
      <c r="B5027" s="44" t="str">
        <f>_xlfn.CONCAT( VLOOKUP(tbGemLevels[[#This Row],[Name]],tbGems[],MATCH("Prefix",tbGems[#Headers],0),FALSE),".",tbGemLevels[[#This Row],[Level]]," ",tbGemLevels[[#This Row],[Name]])</f>
        <v>6.12.143.39 Earthquake</v>
      </c>
      <c r="C5027" s="2" t="s">
        <v>829</v>
      </c>
      <c r="D5027" s="3">
        <v>39</v>
      </c>
      <c r="E5027" s="3">
        <v>99</v>
      </c>
      <c r="F5027" s="3" t="s">
        <v>269</v>
      </c>
      <c r="G5027" s="3">
        <v>0</v>
      </c>
      <c r="H5027" s="3">
        <v>0</v>
      </c>
      <c r="J5027" s="4"/>
      <c r="K5027" s="3"/>
      <c r="L5027" s="3"/>
      <c r="M5027" s="3"/>
      <c r="N5027" s="3"/>
    </row>
    <row r="5028" spans="2:14" ht="32.1" customHeight="1" x14ac:dyDescent="0.25">
      <c r="B5028" s="44" t="str">
        <f>_xlfn.CONCAT( VLOOKUP(tbGemLevels[[#This Row],[Name]],tbGems[],MATCH("Prefix",tbGems[#Headers],0),FALSE),".",tbGemLevels[[#This Row],[Level]]," ",tbGemLevels[[#This Row],[Name]])</f>
        <v>6.12.143.40 Earthquake</v>
      </c>
      <c r="C5028" s="2" t="s">
        <v>829</v>
      </c>
      <c r="D5028" s="3">
        <v>40</v>
      </c>
      <c r="E5028" s="3">
        <v>100</v>
      </c>
      <c r="F5028" s="3" t="s">
        <v>269</v>
      </c>
      <c r="G5028" s="3">
        <v>0</v>
      </c>
      <c r="H5028" s="3">
        <v>0</v>
      </c>
      <c r="J5028" s="4"/>
      <c r="K5028" s="3"/>
      <c r="L5028" s="3"/>
      <c r="M5028" s="3"/>
      <c r="N5028" s="3"/>
    </row>
    <row r="5029" spans="2:14" ht="32.1" customHeight="1" x14ac:dyDescent="0.25">
      <c r="B5029" s="44" t="str">
        <f>_xlfn.CONCAT( VLOOKUP(tbGemLevels[[#This Row],[Name]],tbGems[],MATCH("Prefix",tbGems[#Headers],0),FALSE),".",tbGemLevels[[#This Row],[Level]]," ",tbGemLevels[[#This Row],[Name]])</f>
        <v>6.13.178.1 Flamethrower Trap</v>
      </c>
      <c r="C5029" s="2" t="s">
        <v>774</v>
      </c>
      <c r="D5029" s="3">
        <v>1</v>
      </c>
      <c r="E5029" s="3">
        <v>28</v>
      </c>
      <c r="F5029" s="3">
        <v>0</v>
      </c>
      <c r="G5029" s="3">
        <v>42</v>
      </c>
      <c r="H5029" s="3">
        <v>29</v>
      </c>
      <c r="J5029" s="4"/>
      <c r="K5029" s="3"/>
      <c r="L5029" s="3"/>
      <c r="M5029" s="3"/>
      <c r="N5029" s="3"/>
    </row>
    <row r="5030" spans="2:14" ht="32.1" customHeight="1" x14ac:dyDescent="0.25">
      <c r="B5030" s="44" t="str">
        <f>_xlfn.CONCAT( VLOOKUP(tbGemLevels[[#This Row],[Name]],tbGems[],MATCH("Prefix",tbGems[#Headers],0),FALSE),".",tbGemLevels[[#This Row],[Level]]," ",tbGemLevels[[#This Row],[Name]])</f>
        <v>6.13.178.2 Flamethrower Trap</v>
      </c>
      <c r="C5030" s="2" t="s">
        <v>774</v>
      </c>
      <c r="D5030" s="3">
        <v>2</v>
      </c>
      <c r="E5030" s="3">
        <v>31</v>
      </c>
      <c r="F5030" s="3">
        <v>0</v>
      </c>
      <c r="G5030" s="3">
        <v>46</v>
      </c>
      <c r="H5030" s="3">
        <v>32</v>
      </c>
      <c r="J5030" s="42"/>
      <c r="K5030" s="42"/>
      <c r="L5030" s="3"/>
      <c r="M5030" s="3"/>
      <c r="N5030" s="3"/>
    </row>
    <row r="5031" spans="2:14" ht="32.1" customHeight="1" x14ac:dyDescent="0.25">
      <c r="B5031" s="44" t="str">
        <f>_xlfn.CONCAT( VLOOKUP(tbGemLevels[[#This Row],[Name]],tbGems[],MATCH("Prefix",tbGems[#Headers],0),FALSE),".",tbGemLevels[[#This Row],[Level]]," ",tbGemLevels[[#This Row],[Name]])</f>
        <v>6.13.178.3 Flamethrower Trap</v>
      </c>
      <c r="C5031" s="2" t="s">
        <v>774</v>
      </c>
      <c r="D5031" s="3">
        <v>3</v>
      </c>
      <c r="E5031" s="3">
        <v>34</v>
      </c>
      <c r="F5031" s="3">
        <v>0</v>
      </c>
      <c r="G5031" s="3">
        <v>50</v>
      </c>
      <c r="H5031" s="3">
        <v>35</v>
      </c>
      <c r="J5031" s="42"/>
      <c r="K5031" s="42"/>
      <c r="L5031" s="3"/>
      <c r="M5031" s="3"/>
      <c r="N5031" s="3"/>
    </row>
    <row r="5032" spans="2:14" ht="32.1" customHeight="1" x14ac:dyDescent="0.25">
      <c r="B5032" s="44" t="str">
        <f>_xlfn.CONCAT( VLOOKUP(tbGemLevels[[#This Row],[Name]],tbGems[],MATCH("Prefix",tbGems[#Headers],0),FALSE),".",tbGemLevels[[#This Row],[Level]]," ",tbGemLevels[[#This Row],[Name]])</f>
        <v>6.13.178.4 Flamethrower Trap</v>
      </c>
      <c r="C5032" s="2" t="s">
        <v>774</v>
      </c>
      <c r="D5032" s="3">
        <v>4</v>
      </c>
      <c r="E5032" s="3">
        <v>37</v>
      </c>
      <c r="F5032" s="3">
        <v>0</v>
      </c>
      <c r="G5032" s="3">
        <v>54</v>
      </c>
      <c r="H5032" s="3">
        <v>37</v>
      </c>
      <c r="J5032" s="42"/>
      <c r="K5032" s="42"/>
      <c r="L5032" s="3"/>
      <c r="M5032" s="3"/>
      <c r="N5032" s="3"/>
    </row>
    <row r="5033" spans="2:14" ht="32.1" customHeight="1" x14ac:dyDescent="0.25">
      <c r="B5033" s="44" t="str">
        <f>_xlfn.CONCAT( VLOOKUP(tbGemLevels[[#This Row],[Name]],tbGems[],MATCH("Prefix",tbGems[#Headers],0),FALSE),".",tbGemLevels[[#This Row],[Level]]," ",tbGemLevels[[#This Row],[Name]])</f>
        <v>6.13.178.5 Flamethrower Trap</v>
      </c>
      <c r="C5033" s="2" t="s">
        <v>774</v>
      </c>
      <c r="D5033" s="3">
        <v>5</v>
      </c>
      <c r="E5033" s="3">
        <v>40</v>
      </c>
      <c r="F5033" s="3">
        <v>0</v>
      </c>
      <c r="G5033" s="3">
        <v>58</v>
      </c>
      <c r="H5033" s="3">
        <v>40</v>
      </c>
      <c r="J5033" s="42"/>
      <c r="K5033" s="42"/>
      <c r="L5033" s="3"/>
      <c r="M5033" s="3"/>
      <c r="N5033" s="3"/>
    </row>
    <row r="5034" spans="2:14" ht="32.1" customHeight="1" x14ac:dyDescent="0.25">
      <c r="B5034" s="44" t="str">
        <f>_xlfn.CONCAT( VLOOKUP(tbGemLevels[[#This Row],[Name]],tbGems[],MATCH("Prefix",tbGems[#Headers],0),FALSE),".",tbGemLevels[[#This Row],[Level]]," ",tbGemLevels[[#This Row],[Name]])</f>
        <v>6.13.178.6 Flamethrower Trap</v>
      </c>
      <c r="C5034" s="2" t="s">
        <v>774</v>
      </c>
      <c r="D5034" s="3">
        <v>6</v>
      </c>
      <c r="E5034" s="3">
        <v>42</v>
      </c>
      <c r="F5034" s="3">
        <v>0</v>
      </c>
      <c r="G5034" s="3">
        <v>60</v>
      </c>
      <c r="H5034" s="3">
        <v>42</v>
      </c>
      <c r="J5034" s="42"/>
      <c r="K5034" s="42"/>
      <c r="L5034" s="3"/>
      <c r="M5034" s="3"/>
      <c r="N5034" s="3"/>
    </row>
    <row r="5035" spans="2:14" ht="32.1" customHeight="1" x14ac:dyDescent="0.25">
      <c r="B5035" s="44" t="str">
        <f>_xlfn.CONCAT( VLOOKUP(tbGemLevels[[#This Row],[Name]],tbGems[],MATCH("Prefix",tbGems[#Headers],0),FALSE),".",tbGemLevels[[#This Row],[Level]]," ",tbGemLevels[[#This Row],[Name]])</f>
        <v>6.13.178.7 Flamethrower Trap</v>
      </c>
      <c r="C5035" s="2" t="s">
        <v>774</v>
      </c>
      <c r="D5035" s="3">
        <v>7</v>
      </c>
      <c r="E5035" s="3">
        <v>44</v>
      </c>
      <c r="F5035" s="3">
        <v>0</v>
      </c>
      <c r="G5035" s="3">
        <v>63</v>
      </c>
      <c r="H5035" s="3">
        <v>44</v>
      </c>
      <c r="J5035" s="42"/>
      <c r="K5035" s="42"/>
      <c r="L5035" s="3"/>
      <c r="M5035" s="3"/>
      <c r="N5035" s="3"/>
    </row>
    <row r="5036" spans="2:14" ht="32.1" customHeight="1" x14ac:dyDescent="0.25">
      <c r="B5036" s="44" t="str">
        <f>_xlfn.CONCAT( VLOOKUP(tbGemLevels[[#This Row],[Name]],tbGems[],MATCH("Prefix",tbGems[#Headers],0),FALSE),".",tbGemLevels[[#This Row],[Level]]," ",tbGemLevels[[#This Row],[Name]])</f>
        <v>6.13.178.8 Flamethrower Trap</v>
      </c>
      <c r="C5036" s="2" t="s">
        <v>774</v>
      </c>
      <c r="D5036" s="3">
        <v>8</v>
      </c>
      <c r="E5036" s="3">
        <v>46</v>
      </c>
      <c r="F5036" s="3">
        <v>0</v>
      </c>
      <c r="G5036" s="3">
        <v>66</v>
      </c>
      <c r="H5036" s="3">
        <v>46</v>
      </c>
      <c r="J5036" s="42"/>
      <c r="K5036" s="42"/>
      <c r="L5036" s="3"/>
      <c r="M5036" s="3"/>
      <c r="N5036" s="3"/>
    </row>
    <row r="5037" spans="2:14" ht="32.1" customHeight="1" x14ac:dyDescent="0.25">
      <c r="B5037" s="44" t="str">
        <f>_xlfn.CONCAT( VLOOKUP(tbGemLevels[[#This Row],[Name]],tbGems[],MATCH("Prefix",tbGems[#Headers],0),FALSE),".",tbGemLevels[[#This Row],[Level]]," ",tbGemLevels[[#This Row],[Name]])</f>
        <v>6.13.178.9 Flamethrower Trap</v>
      </c>
      <c r="C5037" s="2" t="s">
        <v>774</v>
      </c>
      <c r="D5037" s="3">
        <v>9</v>
      </c>
      <c r="E5037" s="3">
        <v>48</v>
      </c>
      <c r="F5037" s="3">
        <v>0</v>
      </c>
      <c r="G5037" s="3">
        <v>68</v>
      </c>
      <c r="H5037" s="3">
        <v>48</v>
      </c>
      <c r="J5037" s="42"/>
      <c r="K5037" s="42"/>
      <c r="L5037" s="3"/>
      <c r="M5037" s="3"/>
      <c r="N5037" s="3"/>
    </row>
    <row r="5038" spans="2:14" ht="32.1" customHeight="1" x14ac:dyDescent="0.25">
      <c r="B5038" s="44" t="str">
        <f>_xlfn.CONCAT( VLOOKUP(tbGemLevels[[#This Row],[Name]],tbGems[],MATCH("Prefix",tbGems[#Headers],0),FALSE),".",tbGemLevels[[#This Row],[Level]]," ",tbGemLevels[[#This Row],[Name]])</f>
        <v>6.13.178.10 Flamethrower Trap</v>
      </c>
      <c r="C5038" s="2" t="s">
        <v>774</v>
      </c>
      <c r="D5038" s="3">
        <v>10</v>
      </c>
      <c r="E5038" s="3">
        <v>50</v>
      </c>
      <c r="F5038" s="3">
        <v>0</v>
      </c>
      <c r="G5038" s="3">
        <v>71</v>
      </c>
      <c r="H5038" s="3">
        <v>49</v>
      </c>
      <c r="J5038" s="42"/>
      <c r="K5038" s="42"/>
      <c r="L5038" s="3"/>
      <c r="M5038" s="3"/>
      <c r="N5038" s="3"/>
    </row>
    <row r="5039" spans="2:14" ht="32.1" customHeight="1" x14ac:dyDescent="0.25">
      <c r="B5039" s="44" t="str">
        <f>_xlfn.CONCAT( VLOOKUP(tbGemLevels[[#This Row],[Name]],tbGems[],MATCH("Prefix",tbGems[#Headers],0),FALSE),".",tbGemLevels[[#This Row],[Level]]," ",tbGemLevels[[#This Row],[Name]])</f>
        <v>6.13.178.11 Flamethrower Trap</v>
      </c>
      <c r="C5039" s="2" t="s">
        <v>774</v>
      </c>
      <c r="D5039" s="3">
        <v>11</v>
      </c>
      <c r="E5039" s="3">
        <v>52</v>
      </c>
      <c r="F5039" s="3">
        <v>0</v>
      </c>
      <c r="G5039" s="3">
        <v>74</v>
      </c>
      <c r="H5039" s="3">
        <v>51</v>
      </c>
      <c r="J5039" s="42"/>
      <c r="K5039" s="42"/>
      <c r="L5039" s="3"/>
      <c r="M5039" s="3"/>
      <c r="N5039" s="3"/>
    </row>
    <row r="5040" spans="2:14" ht="32.1" customHeight="1" x14ac:dyDescent="0.25">
      <c r="B5040" s="44" t="str">
        <f>_xlfn.CONCAT( VLOOKUP(tbGemLevels[[#This Row],[Name]],tbGems[],MATCH("Prefix",tbGems[#Headers],0),FALSE),".",tbGemLevels[[#This Row],[Level]]," ",tbGemLevels[[#This Row],[Name]])</f>
        <v>6.13.178.12 Flamethrower Trap</v>
      </c>
      <c r="C5040" s="2" t="s">
        <v>774</v>
      </c>
      <c r="D5040" s="3">
        <v>12</v>
      </c>
      <c r="E5040" s="3">
        <v>54</v>
      </c>
      <c r="F5040" s="3">
        <v>0</v>
      </c>
      <c r="G5040" s="3">
        <v>76</v>
      </c>
      <c r="H5040" s="3">
        <v>53</v>
      </c>
      <c r="J5040" s="42"/>
      <c r="K5040" s="42"/>
      <c r="L5040" s="3"/>
      <c r="M5040" s="3"/>
      <c r="N5040" s="3"/>
    </row>
    <row r="5041" spans="2:14" ht="32.1" customHeight="1" x14ac:dyDescent="0.25">
      <c r="B5041" s="44" t="str">
        <f>_xlfn.CONCAT( VLOOKUP(tbGemLevels[[#This Row],[Name]],tbGems[],MATCH("Prefix",tbGems[#Headers],0),FALSE),".",tbGemLevels[[#This Row],[Level]]," ",tbGemLevels[[#This Row],[Name]])</f>
        <v>6.13.178.13 Flamethrower Trap</v>
      </c>
      <c r="C5041" s="2" t="s">
        <v>774</v>
      </c>
      <c r="D5041" s="3">
        <v>13</v>
      </c>
      <c r="E5041" s="3">
        <v>56</v>
      </c>
      <c r="F5041" s="3">
        <v>0</v>
      </c>
      <c r="G5041" s="3">
        <v>79</v>
      </c>
      <c r="H5041" s="3">
        <v>55</v>
      </c>
      <c r="J5041" s="42"/>
      <c r="K5041" s="42"/>
      <c r="L5041" s="3"/>
      <c r="M5041" s="3"/>
      <c r="N5041" s="3"/>
    </row>
    <row r="5042" spans="2:14" ht="32.1" customHeight="1" x14ac:dyDescent="0.25">
      <c r="B5042" s="44" t="str">
        <f>_xlfn.CONCAT( VLOOKUP(tbGemLevels[[#This Row],[Name]],tbGems[],MATCH("Prefix",tbGems[#Headers],0),FALSE),".",tbGemLevels[[#This Row],[Level]]," ",tbGemLevels[[#This Row],[Name]])</f>
        <v>6.13.178.14 Flamethrower Trap</v>
      </c>
      <c r="C5042" s="2" t="s">
        <v>774</v>
      </c>
      <c r="D5042" s="3">
        <v>14</v>
      </c>
      <c r="E5042" s="3">
        <v>58</v>
      </c>
      <c r="F5042" s="3">
        <v>0</v>
      </c>
      <c r="G5042" s="3">
        <v>82</v>
      </c>
      <c r="H5042" s="3">
        <v>57</v>
      </c>
      <c r="J5042" s="42"/>
      <c r="K5042" s="42"/>
      <c r="L5042" s="3"/>
      <c r="M5042" s="3"/>
      <c r="N5042" s="3"/>
    </row>
    <row r="5043" spans="2:14" ht="32.1" customHeight="1" x14ac:dyDescent="0.25">
      <c r="B5043" s="44" t="str">
        <f>_xlfn.CONCAT( VLOOKUP(tbGemLevels[[#This Row],[Name]],tbGems[],MATCH("Prefix",tbGems[#Headers],0),FALSE),".",tbGemLevels[[#This Row],[Level]]," ",tbGemLevels[[#This Row],[Name]])</f>
        <v>6.13.178.15 Flamethrower Trap</v>
      </c>
      <c r="C5043" s="2" t="s">
        <v>774</v>
      </c>
      <c r="D5043" s="3">
        <v>15</v>
      </c>
      <c r="E5043" s="3">
        <v>60</v>
      </c>
      <c r="F5043" s="3">
        <v>0</v>
      </c>
      <c r="G5043" s="3">
        <v>84</v>
      </c>
      <c r="H5043" s="3">
        <v>59</v>
      </c>
      <c r="J5043" s="42"/>
      <c r="K5043" s="42"/>
      <c r="L5043" s="3"/>
      <c r="M5043" s="3"/>
      <c r="N5043" s="3"/>
    </row>
    <row r="5044" spans="2:14" ht="32.1" customHeight="1" x14ac:dyDescent="0.25">
      <c r="B5044" s="44" t="str">
        <f>_xlfn.CONCAT( VLOOKUP(tbGemLevels[[#This Row],[Name]],tbGems[],MATCH("Prefix",tbGems[#Headers],0),FALSE),".",tbGemLevels[[#This Row],[Level]]," ",tbGemLevels[[#This Row],[Name]])</f>
        <v>6.13.178.16 Flamethrower Trap</v>
      </c>
      <c r="C5044" s="2" t="s">
        <v>774</v>
      </c>
      <c r="D5044" s="3">
        <v>16</v>
      </c>
      <c r="E5044" s="3">
        <v>62</v>
      </c>
      <c r="F5044" s="3">
        <v>0</v>
      </c>
      <c r="G5044" s="3">
        <v>87</v>
      </c>
      <c r="H5044" s="3">
        <v>60</v>
      </c>
      <c r="J5044" s="42"/>
      <c r="K5044" s="42"/>
      <c r="L5044" s="3"/>
      <c r="M5044" s="3"/>
      <c r="N5044" s="3"/>
    </row>
    <row r="5045" spans="2:14" ht="32.1" customHeight="1" x14ac:dyDescent="0.25">
      <c r="B5045" s="44" t="str">
        <f>_xlfn.CONCAT( VLOOKUP(tbGemLevels[[#This Row],[Name]],tbGems[],MATCH("Prefix",tbGems[#Headers],0),FALSE),".",tbGemLevels[[#This Row],[Level]]," ",tbGemLevels[[#This Row],[Name]])</f>
        <v>6.13.178.17 Flamethrower Trap</v>
      </c>
      <c r="C5045" s="2" t="s">
        <v>774</v>
      </c>
      <c r="D5045" s="3">
        <v>17</v>
      </c>
      <c r="E5045" s="3">
        <v>64</v>
      </c>
      <c r="F5045" s="3">
        <v>0</v>
      </c>
      <c r="G5045" s="3">
        <v>90</v>
      </c>
      <c r="H5045" s="3">
        <v>62</v>
      </c>
      <c r="J5045" s="42"/>
      <c r="K5045" s="42"/>
      <c r="L5045" s="3"/>
      <c r="M5045" s="3"/>
      <c r="N5045" s="3"/>
    </row>
    <row r="5046" spans="2:14" ht="32.1" customHeight="1" x14ac:dyDescent="0.25">
      <c r="B5046" s="44" t="str">
        <f>_xlfn.CONCAT( VLOOKUP(tbGemLevels[[#This Row],[Name]],tbGems[],MATCH("Prefix",tbGems[#Headers],0),FALSE),".",tbGemLevels[[#This Row],[Level]]," ",tbGemLevels[[#This Row],[Name]])</f>
        <v>6.13.178.18 Flamethrower Trap</v>
      </c>
      <c r="C5046" s="2" t="s">
        <v>774</v>
      </c>
      <c r="D5046" s="3">
        <v>18</v>
      </c>
      <c r="E5046" s="3">
        <v>66</v>
      </c>
      <c r="F5046" s="3">
        <v>0</v>
      </c>
      <c r="G5046" s="3">
        <v>92</v>
      </c>
      <c r="H5046" s="3">
        <v>64</v>
      </c>
      <c r="J5046" s="42"/>
      <c r="K5046" s="42"/>
      <c r="L5046" s="3"/>
      <c r="M5046" s="3"/>
      <c r="N5046" s="3"/>
    </row>
    <row r="5047" spans="2:14" ht="32.1" customHeight="1" x14ac:dyDescent="0.25">
      <c r="B5047" s="44" t="str">
        <f>_xlfn.CONCAT( VLOOKUP(tbGemLevels[[#This Row],[Name]],tbGems[],MATCH("Prefix",tbGems[#Headers],0),FALSE),".",tbGemLevels[[#This Row],[Level]]," ",tbGemLevels[[#This Row],[Name]])</f>
        <v>6.13.178.19 Flamethrower Trap</v>
      </c>
      <c r="C5047" s="2" t="s">
        <v>774</v>
      </c>
      <c r="D5047" s="3">
        <v>19</v>
      </c>
      <c r="E5047" s="3">
        <v>68</v>
      </c>
      <c r="F5047" s="3">
        <v>0</v>
      </c>
      <c r="G5047" s="3">
        <v>95</v>
      </c>
      <c r="H5047" s="3">
        <v>66</v>
      </c>
      <c r="J5047" s="42"/>
      <c r="K5047" s="42"/>
      <c r="L5047" s="3"/>
      <c r="M5047" s="3"/>
      <c r="N5047" s="3"/>
    </row>
    <row r="5048" spans="2:14" ht="32.1" customHeight="1" x14ac:dyDescent="0.25">
      <c r="B5048" s="44" t="str">
        <f>_xlfn.CONCAT( VLOOKUP(tbGemLevels[[#This Row],[Name]],tbGems[],MATCH("Prefix",tbGems[#Headers],0),FALSE),".",tbGemLevels[[#This Row],[Level]]," ",tbGemLevels[[#This Row],[Name]])</f>
        <v>6.13.178.20 Flamethrower Trap</v>
      </c>
      <c r="C5048" s="2" t="s">
        <v>774</v>
      </c>
      <c r="D5048" s="3">
        <v>20</v>
      </c>
      <c r="E5048" s="3">
        <v>70</v>
      </c>
      <c r="F5048" s="3">
        <v>0</v>
      </c>
      <c r="G5048" s="3">
        <v>98</v>
      </c>
      <c r="H5048" s="3">
        <v>68</v>
      </c>
      <c r="J5048" s="42"/>
      <c r="K5048" s="42"/>
      <c r="L5048" s="3"/>
      <c r="M5048" s="3"/>
      <c r="N5048" s="3"/>
    </row>
    <row r="5049" spans="2:14" ht="32.1" customHeight="1" x14ac:dyDescent="0.25">
      <c r="B5049" s="44" t="str">
        <f>_xlfn.CONCAT( VLOOKUP(tbGemLevels[[#This Row],[Name]],tbGems[],MATCH("Prefix",tbGems[#Headers],0),FALSE),".",tbGemLevels[[#This Row],[Level]]," ",tbGemLevels[[#This Row],[Name]])</f>
        <v>6.13.178.21 Flamethrower Trap</v>
      </c>
      <c r="C5049" s="2" t="s">
        <v>774</v>
      </c>
      <c r="D5049" s="3">
        <v>21</v>
      </c>
      <c r="E5049" s="3">
        <v>72</v>
      </c>
      <c r="F5049" s="3">
        <v>0</v>
      </c>
      <c r="G5049" s="3">
        <v>100</v>
      </c>
      <c r="H5049" s="3">
        <v>70</v>
      </c>
      <c r="J5049" s="4"/>
      <c r="K5049" s="3"/>
      <c r="L5049" s="3"/>
      <c r="M5049" s="3"/>
      <c r="N5049" s="3"/>
    </row>
    <row r="5050" spans="2:14" ht="32.1" customHeight="1" x14ac:dyDescent="0.25">
      <c r="B5050" s="44" t="str">
        <f>_xlfn.CONCAT( VLOOKUP(tbGemLevels[[#This Row],[Name]],tbGems[],MATCH("Prefix",tbGems[#Headers],0),FALSE),".",tbGemLevels[[#This Row],[Level]]," ",tbGemLevels[[#This Row],[Name]])</f>
        <v>6.13.178.22 Flamethrower Trap</v>
      </c>
      <c r="C5050" s="2" t="s">
        <v>774</v>
      </c>
      <c r="D5050" s="3">
        <v>22</v>
      </c>
      <c r="E5050" s="3">
        <v>74</v>
      </c>
      <c r="F5050" s="3">
        <v>0</v>
      </c>
      <c r="G5050" s="3" t="s">
        <v>269</v>
      </c>
      <c r="H5050" s="3" t="s">
        <v>269</v>
      </c>
      <c r="J5050" s="4"/>
      <c r="K5050" s="3"/>
      <c r="L5050" s="3"/>
      <c r="M5050" s="3"/>
      <c r="N5050" s="3"/>
    </row>
    <row r="5051" spans="2:14" ht="32.1" customHeight="1" x14ac:dyDescent="0.25">
      <c r="B5051" s="44" t="str">
        <f>_xlfn.CONCAT( VLOOKUP(tbGemLevels[[#This Row],[Name]],tbGems[],MATCH("Prefix",tbGems[#Headers],0),FALSE),".",tbGemLevels[[#This Row],[Level]]," ",tbGemLevels[[#This Row],[Name]])</f>
        <v>6.13.178.23 Flamethrower Trap</v>
      </c>
      <c r="C5051" s="2" t="s">
        <v>774</v>
      </c>
      <c r="D5051" s="3">
        <v>23</v>
      </c>
      <c r="E5051" s="3">
        <v>76</v>
      </c>
      <c r="F5051" s="3">
        <v>0</v>
      </c>
      <c r="G5051" s="3" t="s">
        <v>269</v>
      </c>
      <c r="H5051" s="3" t="s">
        <v>269</v>
      </c>
      <c r="J5051" s="4"/>
      <c r="K5051" s="3"/>
      <c r="L5051" s="3"/>
      <c r="M5051" s="3"/>
      <c r="N5051" s="3"/>
    </row>
    <row r="5052" spans="2:14" ht="32.1" customHeight="1" x14ac:dyDescent="0.25">
      <c r="B5052" s="44" t="str">
        <f>_xlfn.CONCAT( VLOOKUP(tbGemLevels[[#This Row],[Name]],tbGems[],MATCH("Prefix",tbGems[#Headers],0),FALSE),".",tbGemLevels[[#This Row],[Level]]," ",tbGemLevels[[#This Row],[Name]])</f>
        <v>6.13.178.24 Flamethrower Trap</v>
      </c>
      <c r="C5052" s="2" t="s">
        <v>774</v>
      </c>
      <c r="D5052" s="3">
        <v>24</v>
      </c>
      <c r="E5052" s="3">
        <v>78</v>
      </c>
      <c r="F5052" s="3">
        <v>0</v>
      </c>
      <c r="G5052" s="3" t="s">
        <v>269</v>
      </c>
      <c r="H5052" s="3" t="s">
        <v>269</v>
      </c>
      <c r="J5052" s="4"/>
      <c r="K5052" s="3"/>
      <c r="L5052" s="3"/>
      <c r="M5052" s="3"/>
      <c r="N5052" s="3"/>
    </row>
    <row r="5053" spans="2:14" ht="32.1" customHeight="1" x14ac:dyDescent="0.25">
      <c r="B5053" s="44" t="str">
        <f>_xlfn.CONCAT( VLOOKUP(tbGemLevels[[#This Row],[Name]],tbGems[],MATCH("Prefix",tbGems[#Headers],0),FALSE),".",tbGemLevels[[#This Row],[Level]]," ",tbGemLevels[[#This Row],[Name]])</f>
        <v>6.13.178.25 Flamethrower Trap</v>
      </c>
      <c r="C5053" s="2" t="s">
        <v>774</v>
      </c>
      <c r="D5053" s="3">
        <v>25</v>
      </c>
      <c r="E5053" s="3">
        <v>80</v>
      </c>
      <c r="F5053" s="3">
        <v>0</v>
      </c>
      <c r="G5053" s="3" t="s">
        <v>269</v>
      </c>
      <c r="H5053" s="3" t="s">
        <v>269</v>
      </c>
      <c r="J5053" s="4"/>
      <c r="K5053" s="3"/>
      <c r="L5053" s="3"/>
      <c r="M5053" s="3"/>
      <c r="N5053" s="3"/>
    </row>
    <row r="5054" spans="2:14" ht="32.1" customHeight="1" x14ac:dyDescent="0.25">
      <c r="B5054" s="44" t="str">
        <f>_xlfn.CONCAT( VLOOKUP(tbGemLevels[[#This Row],[Name]],tbGems[],MATCH("Prefix",tbGems[#Headers],0),FALSE),".",tbGemLevels[[#This Row],[Level]]," ",tbGemLevels[[#This Row],[Name]])</f>
        <v>6.13.178.26 Flamethrower Trap</v>
      </c>
      <c r="C5054" s="2" t="s">
        <v>774</v>
      </c>
      <c r="D5054" s="3">
        <v>26</v>
      </c>
      <c r="E5054" s="3">
        <v>82</v>
      </c>
      <c r="F5054" s="3">
        <v>0</v>
      </c>
      <c r="G5054" s="3" t="s">
        <v>269</v>
      </c>
      <c r="H5054" s="3" t="s">
        <v>269</v>
      </c>
      <c r="J5054" s="4"/>
      <c r="K5054" s="3"/>
      <c r="L5054" s="3"/>
      <c r="M5054" s="3"/>
      <c r="N5054" s="3"/>
    </row>
    <row r="5055" spans="2:14" ht="32.1" customHeight="1" x14ac:dyDescent="0.25">
      <c r="B5055" s="44" t="str">
        <f>_xlfn.CONCAT( VLOOKUP(tbGemLevels[[#This Row],[Name]],tbGems[],MATCH("Prefix",tbGems[#Headers],0),FALSE),".",tbGemLevels[[#This Row],[Level]]," ",tbGemLevels[[#This Row],[Name]])</f>
        <v>6.13.178.27 Flamethrower Trap</v>
      </c>
      <c r="C5055" s="2" t="s">
        <v>774</v>
      </c>
      <c r="D5055" s="3">
        <v>27</v>
      </c>
      <c r="E5055" s="3">
        <v>84</v>
      </c>
      <c r="F5055" s="3">
        <v>0</v>
      </c>
      <c r="G5055" s="3" t="s">
        <v>269</v>
      </c>
      <c r="H5055" s="3" t="s">
        <v>269</v>
      </c>
      <c r="J5055" s="4"/>
      <c r="K5055" s="3"/>
      <c r="L5055" s="3"/>
      <c r="M5055" s="3"/>
      <c r="N5055" s="3"/>
    </row>
    <row r="5056" spans="2:14" ht="32.1" customHeight="1" x14ac:dyDescent="0.25">
      <c r="B5056" s="44" t="str">
        <f>_xlfn.CONCAT( VLOOKUP(tbGemLevels[[#This Row],[Name]],tbGems[],MATCH("Prefix",tbGems[#Headers],0),FALSE),".",tbGemLevels[[#This Row],[Level]]," ",tbGemLevels[[#This Row],[Name]])</f>
        <v>6.13.178.28 Flamethrower Trap</v>
      </c>
      <c r="C5056" s="2" t="s">
        <v>774</v>
      </c>
      <c r="D5056" s="3">
        <v>28</v>
      </c>
      <c r="E5056" s="3">
        <v>86</v>
      </c>
      <c r="F5056" s="3">
        <v>0</v>
      </c>
      <c r="G5056" s="3" t="s">
        <v>269</v>
      </c>
      <c r="H5056" s="3" t="s">
        <v>269</v>
      </c>
      <c r="J5056" s="4"/>
      <c r="K5056" s="3"/>
      <c r="L5056" s="3"/>
      <c r="M5056" s="3"/>
      <c r="N5056" s="3"/>
    </row>
    <row r="5057" spans="2:14" ht="32.1" customHeight="1" x14ac:dyDescent="0.25">
      <c r="B5057" s="44" t="str">
        <f>_xlfn.CONCAT( VLOOKUP(tbGemLevels[[#This Row],[Name]],tbGems[],MATCH("Prefix",tbGems[#Headers],0),FALSE),".",tbGemLevels[[#This Row],[Level]]," ",tbGemLevels[[#This Row],[Name]])</f>
        <v>6.13.178.29 Flamethrower Trap</v>
      </c>
      <c r="C5057" s="2" t="s">
        <v>774</v>
      </c>
      <c r="D5057" s="3">
        <v>29</v>
      </c>
      <c r="E5057" s="3">
        <v>88</v>
      </c>
      <c r="F5057" s="3">
        <v>0</v>
      </c>
      <c r="G5057" s="3" t="s">
        <v>269</v>
      </c>
      <c r="H5057" s="3" t="s">
        <v>269</v>
      </c>
      <c r="J5057" s="4"/>
      <c r="K5057" s="3"/>
      <c r="L5057" s="3"/>
      <c r="M5057" s="3"/>
      <c r="N5057" s="3"/>
    </row>
    <row r="5058" spans="2:14" ht="32.1" customHeight="1" x14ac:dyDescent="0.25">
      <c r="B5058" s="44" t="str">
        <f>_xlfn.CONCAT( VLOOKUP(tbGemLevels[[#This Row],[Name]],tbGems[],MATCH("Prefix",tbGems[#Headers],0),FALSE),".",tbGemLevels[[#This Row],[Level]]," ",tbGemLevels[[#This Row],[Name]])</f>
        <v>6.13.178.30 Flamethrower Trap</v>
      </c>
      <c r="C5058" s="2" t="s">
        <v>774</v>
      </c>
      <c r="D5058" s="3">
        <v>30</v>
      </c>
      <c r="E5058" s="3">
        <v>90</v>
      </c>
      <c r="F5058" s="3">
        <v>0</v>
      </c>
      <c r="G5058" s="3" t="s">
        <v>269</v>
      </c>
      <c r="H5058" s="3" t="s">
        <v>269</v>
      </c>
      <c r="J5058" s="4"/>
      <c r="K5058" s="3"/>
      <c r="L5058" s="3"/>
      <c r="M5058" s="3"/>
      <c r="N5058" s="3"/>
    </row>
    <row r="5059" spans="2:14" ht="32.1" customHeight="1" x14ac:dyDescent="0.25">
      <c r="B5059" s="44" t="str">
        <f>_xlfn.CONCAT( VLOOKUP(tbGemLevels[[#This Row],[Name]],tbGems[],MATCH("Prefix",tbGems[#Headers],0),FALSE),".",tbGemLevels[[#This Row],[Level]]," ",tbGemLevels[[#This Row],[Name]])</f>
        <v>6.13.178.31 Flamethrower Trap</v>
      </c>
      <c r="C5059" s="2" t="s">
        <v>774</v>
      </c>
      <c r="D5059" s="3">
        <v>31</v>
      </c>
      <c r="E5059" s="3">
        <v>91</v>
      </c>
      <c r="F5059" s="3">
        <v>0</v>
      </c>
      <c r="G5059" s="3" t="s">
        <v>269</v>
      </c>
      <c r="H5059" s="3" t="s">
        <v>269</v>
      </c>
      <c r="J5059" s="4"/>
      <c r="K5059" s="3"/>
      <c r="L5059" s="3"/>
      <c r="M5059" s="3"/>
      <c r="N5059" s="3"/>
    </row>
    <row r="5060" spans="2:14" ht="32.1" customHeight="1" x14ac:dyDescent="0.25">
      <c r="B5060" s="44" t="str">
        <f>_xlfn.CONCAT( VLOOKUP(tbGemLevels[[#This Row],[Name]],tbGems[],MATCH("Prefix",tbGems[#Headers],0),FALSE),".",tbGemLevels[[#This Row],[Level]]," ",tbGemLevels[[#This Row],[Name]])</f>
        <v>6.13.178.32 Flamethrower Trap</v>
      </c>
      <c r="C5060" s="2" t="s">
        <v>774</v>
      </c>
      <c r="D5060" s="3">
        <v>32</v>
      </c>
      <c r="E5060" s="3">
        <v>92</v>
      </c>
      <c r="F5060" s="3">
        <v>0</v>
      </c>
      <c r="G5060" s="3" t="s">
        <v>269</v>
      </c>
      <c r="H5060" s="3" t="s">
        <v>269</v>
      </c>
      <c r="J5060" s="4"/>
      <c r="K5060" s="3"/>
      <c r="L5060" s="3"/>
      <c r="M5060" s="3"/>
      <c r="N5060" s="3"/>
    </row>
    <row r="5061" spans="2:14" ht="32.1" customHeight="1" x14ac:dyDescent="0.25">
      <c r="B5061" s="44" t="str">
        <f>_xlfn.CONCAT( VLOOKUP(tbGemLevels[[#This Row],[Name]],tbGems[],MATCH("Prefix",tbGems[#Headers],0),FALSE),".",tbGemLevels[[#This Row],[Level]]," ",tbGemLevels[[#This Row],[Name]])</f>
        <v>6.13.178.33 Flamethrower Trap</v>
      </c>
      <c r="C5061" s="2" t="s">
        <v>774</v>
      </c>
      <c r="D5061" s="3">
        <v>33</v>
      </c>
      <c r="E5061" s="3">
        <v>93</v>
      </c>
      <c r="F5061" s="3">
        <v>0</v>
      </c>
      <c r="G5061" s="3" t="s">
        <v>269</v>
      </c>
      <c r="H5061" s="3" t="s">
        <v>269</v>
      </c>
      <c r="J5061" s="4"/>
      <c r="K5061" s="3"/>
      <c r="L5061" s="3"/>
      <c r="M5061" s="3"/>
      <c r="N5061" s="3"/>
    </row>
    <row r="5062" spans="2:14" ht="32.1" customHeight="1" x14ac:dyDescent="0.25">
      <c r="B5062" s="44" t="str">
        <f>_xlfn.CONCAT( VLOOKUP(tbGemLevels[[#This Row],[Name]],tbGems[],MATCH("Prefix",tbGems[#Headers],0),FALSE),".",tbGemLevels[[#This Row],[Level]]," ",tbGemLevels[[#This Row],[Name]])</f>
        <v>6.13.178.34 Flamethrower Trap</v>
      </c>
      <c r="C5062" s="2" t="s">
        <v>774</v>
      </c>
      <c r="D5062" s="3">
        <v>34</v>
      </c>
      <c r="E5062" s="3">
        <v>94</v>
      </c>
      <c r="F5062" s="3">
        <v>0</v>
      </c>
      <c r="G5062" s="3" t="s">
        <v>269</v>
      </c>
      <c r="H5062" s="3" t="s">
        <v>269</v>
      </c>
      <c r="J5062" s="4"/>
      <c r="K5062" s="3"/>
      <c r="L5062" s="3"/>
      <c r="M5062" s="3"/>
      <c r="N5062" s="3"/>
    </row>
    <row r="5063" spans="2:14" ht="32.1" customHeight="1" x14ac:dyDescent="0.25">
      <c r="B5063" s="44" t="str">
        <f>_xlfn.CONCAT( VLOOKUP(tbGemLevels[[#This Row],[Name]],tbGems[],MATCH("Prefix",tbGems[#Headers],0),FALSE),".",tbGemLevels[[#This Row],[Level]]," ",tbGemLevels[[#This Row],[Name]])</f>
        <v>6.13.178.35 Flamethrower Trap</v>
      </c>
      <c r="C5063" s="2" t="s">
        <v>774</v>
      </c>
      <c r="D5063" s="3">
        <v>35</v>
      </c>
      <c r="E5063" s="3">
        <v>95</v>
      </c>
      <c r="F5063" s="3">
        <v>0</v>
      </c>
      <c r="G5063" s="3" t="s">
        <v>269</v>
      </c>
      <c r="H5063" s="3" t="s">
        <v>269</v>
      </c>
      <c r="J5063" s="4"/>
      <c r="K5063" s="3"/>
      <c r="L5063" s="3"/>
      <c r="M5063" s="3"/>
      <c r="N5063" s="3"/>
    </row>
    <row r="5064" spans="2:14" ht="32.1" customHeight="1" x14ac:dyDescent="0.25">
      <c r="B5064" s="44" t="str">
        <f>_xlfn.CONCAT( VLOOKUP(tbGemLevels[[#This Row],[Name]],tbGems[],MATCH("Prefix",tbGems[#Headers],0),FALSE),".",tbGemLevels[[#This Row],[Level]]," ",tbGemLevels[[#This Row],[Name]])</f>
        <v>6.13.178.36 Flamethrower Trap</v>
      </c>
      <c r="C5064" s="2" t="s">
        <v>774</v>
      </c>
      <c r="D5064" s="3">
        <v>36</v>
      </c>
      <c r="E5064" s="3">
        <v>96</v>
      </c>
      <c r="F5064" s="3">
        <v>0</v>
      </c>
      <c r="G5064" s="3" t="s">
        <v>269</v>
      </c>
      <c r="H5064" s="3" t="s">
        <v>269</v>
      </c>
      <c r="J5064" s="4"/>
      <c r="K5064" s="3"/>
      <c r="L5064" s="3"/>
      <c r="M5064" s="3"/>
      <c r="N5064" s="3"/>
    </row>
    <row r="5065" spans="2:14" ht="32.1" customHeight="1" x14ac:dyDescent="0.25">
      <c r="B5065" s="44" t="str">
        <f>_xlfn.CONCAT( VLOOKUP(tbGemLevels[[#This Row],[Name]],tbGems[],MATCH("Prefix",tbGems[#Headers],0),FALSE),".",tbGemLevels[[#This Row],[Level]]," ",tbGemLevels[[#This Row],[Name]])</f>
        <v>6.13.178.37 Flamethrower Trap</v>
      </c>
      <c r="C5065" s="2" t="s">
        <v>774</v>
      </c>
      <c r="D5065" s="3">
        <v>37</v>
      </c>
      <c r="E5065" s="3">
        <v>97</v>
      </c>
      <c r="F5065" s="3">
        <v>0</v>
      </c>
      <c r="G5065" s="3" t="s">
        <v>269</v>
      </c>
      <c r="H5065" s="3" t="s">
        <v>269</v>
      </c>
      <c r="J5065" s="4"/>
      <c r="K5065" s="3"/>
      <c r="L5065" s="3"/>
      <c r="M5065" s="3"/>
      <c r="N5065" s="3"/>
    </row>
    <row r="5066" spans="2:14" ht="32.1" customHeight="1" x14ac:dyDescent="0.25">
      <c r="B5066" s="44" t="str">
        <f>_xlfn.CONCAT( VLOOKUP(tbGemLevels[[#This Row],[Name]],tbGems[],MATCH("Prefix",tbGems[#Headers],0),FALSE),".",tbGemLevels[[#This Row],[Level]]," ",tbGemLevels[[#This Row],[Name]])</f>
        <v>6.13.178.38 Flamethrower Trap</v>
      </c>
      <c r="C5066" s="2" t="s">
        <v>774</v>
      </c>
      <c r="D5066" s="3">
        <v>38</v>
      </c>
      <c r="E5066" s="3">
        <v>98</v>
      </c>
      <c r="F5066" s="3">
        <v>0</v>
      </c>
      <c r="G5066" s="3" t="s">
        <v>269</v>
      </c>
      <c r="H5066" s="3" t="s">
        <v>269</v>
      </c>
      <c r="J5066" s="4"/>
      <c r="K5066" s="3"/>
      <c r="L5066" s="3"/>
      <c r="M5066" s="3"/>
      <c r="N5066" s="3"/>
    </row>
    <row r="5067" spans="2:14" ht="32.1" customHeight="1" x14ac:dyDescent="0.25">
      <c r="B5067" s="44" t="str">
        <f>_xlfn.CONCAT( VLOOKUP(tbGemLevels[[#This Row],[Name]],tbGems[],MATCH("Prefix",tbGems[#Headers],0),FALSE),".",tbGemLevels[[#This Row],[Level]]," ",tbGemLevels[[#This Row],[Name]])</f>
        <v>6.13.178.39 Flamethrower Trap</v>
      </c>
      <c r="C5067" s="2" t="s">
        <v>774</v>
      </c>
      <c r="D5067" s="3">
        <v>39</v>
      </c>
      <c r="E5067" s="3">
        <v>99</v>
      </c>
      <c r="F5067" s="3">
        <v>0</v>
      </c>
      <c r="G5067" s="3" t="s">
        <v>269</v>
      </c>
      <c r="H5067" s="3" t="s">
        <v>269</v>
      </c>
      <c r="J5067" s="4"/>
      <c r="K5067" s="3"/>
      <c r="L5067" s="3"/>
      <c r="M5067" s="3"/>
      <c r="N5067" s="3"/>
    </row>
    <row r="5068" spans="2:14" ht="32.1" customHeight="1" x14ac:dyDescent="0.25">
      <c r="B5068" s="44" t="str">
        <f>_xlfn.CONCAT( VLOOKUP(tbGemLevels[[#This Row],[Name]],tbGems[],MATCH("Prefix",tbGems[#Headers],0),FALSE),".",tbGemLevels[[#This Row],[Level]]," ",tbGemLevels[[#This Row],[Name]])</f>
        <v>6.13.178.40 Flamethrower Trap</v>
      </c>
      <c r="C5068" s="2" t="s">
        <v>774</v>
      </c>
      <c r="D5068" s="3">
        <v>40</v>
      </c>
      <c r="E5068" s="3">
        <v>100</v>
      </c>
      <c r="F5068" s="3">
        <v>0</v>
      </c>
      <c r="G5068" s="3" t="s">
        <v>269</v>
      </c>
      <c r="H5068" s="3" t="s">
        <v>269</v>
      </c>
      <c r="J5068" s="4"/>
      <c r="K5068" s="3"/>
      <c r="L5068" s="3"/>
      <c r="M5068" s="3"/>
      <c r="N5068" s="3"/>
    </row>
    <row r="5069" spans="2:14" ht="32.1" customHeight="1" x14ac:dyDescent="0.25">
      <c r="B5069" s="44" t="str">
        <f>_xlfn.CONCAT( VLOOKUP(tbGemLevels[[#This Row],[Name]],tbGems[],MATCH("Prefix",tbGems[#Headers],0),FALSE),".",tbGemLevels[[#This Row],[Level]]," ",tbGemLevels[[#This Row],[Name]])</f>
        <v>6.13.405.1 Withering Step</v>
      </c>
      <c r="C5069" s="2" t="s">
        <v>814</v>
      </c>
      <c r="D5069" s="3">
        <v>1</v>
      </c>
      <c r="E5069" s="3">
        <v>10</v>
      </c>
      <c r="F5069" s="3">
        <v>0</v>
      </c>
      <c r="G5069" s="3">
        <v>18</v>
      </c>
      <c r="H5069" s="3">
        <v>0</v>
      </c>
      <c r="J5069" s="4"/>
      <c r="K5069" s="3"/>
      <c r="L5069" s="3"/>
      <c r="M5069" s="3"/>
      <c r="N5069" s="3"/>
    </row>
    <row r="5070" spans="2:14" ht="32.1" customHeight="1" x14ac:dyDescent="0.25">
      <c r="B5070" s="44" t="str">
        <f>_xlfn.CONCAT( VLOOKUP(tbGemLevels[[#This Row],[Name]],tbGems[],MATCH("Prefix",tbGems[#Headers],0),FALSE),".",tbGemLevels[[#This Row],[Level]]," ",tbGemLevels[[#This Row],[Name]])</f>
        <v>6.13.405.2 Withering Step</v>
      </c>
      <c r="C5070" s="2" t="s">
        <v>814</v>
      </c>
      <c r="D5070" s="3">
        <v>2</v>
      </c>
      <c r="E5070" s="3">
        <v>13</v>
      </c>
      <c r="F5070" s="3">
        <v>0</v>
      </c>
      <c r="G5070" s="3">
        <v>22</v>
      </c>
      <c r="H5070" s="3">
        <v>15</v>
      </c>
      <c r="J5070" s="20"/>
      <c r="K5070" s="3"/>
      <c r="L5070" s="42"/>
      <c r="M5070" s="42"/>
      <c r="N5070" s="3"/>
    </row>
    <row r="5071" spans="2:14" ht="32.1" customHeight="1" x14ac:dyDescent="0.25">
      <c r="B5071" s="44" t="str">
        <f>_xlfn.CONCAT( VLOOKUP(tbGemLevels[[#This Row],[Name]],tbGems[],MATCH("Prefix",tbGems[#Headers],0),FALSE),".",tbGemLevels[[#This Row],[Level]]," ",tbGemLevels[[#This Row],[Name]])</f>
        <v>6.13.405.3 Withering Step</v>
      </c>
      <c r="C5071" s="2" t="s">
        <v>814</v>
      </c>
      <c r="D5071" s="3">
        <v>3</v>
      </c>
      <c r="E5071" s="3">
        <v>17</v>
      </c>
      <c r="F5071" s="3">
        <v>0</v>
      </c>
      <c r="G5071" s="3">
        <v>27</v>
      </c>
      <c r="H5071" s="3">
        <v>19</v>
      </c>
      <c r="J5071" s="20"/>
      <c r="K5071" s="3"/>
      <c r="L5071" s="42"/>
      <c r="M5071" s="42"/>
      <c r="N5071" s="3"/>
    </row>
    <row r="5072" spans="2:14" ht="32.1" customHeight="1" x14ac:dyDescent="0.25">
      <c r="B5072" s="44" t="str">
        <f>_xlfn.CONCAT( VLOOKUP(tbGemLevels[[#This Row],[Name]],tbGems[],MATCH("Prefix",tbGems[#Headers],0),FALSE),".",tbGemLevels[[#This Row],[Level]]," ",tbGemLevels[[#This Row],[Name]])</f>
        <v>6.13.405.4 Withering Step</v>
      </c>
      <c r="C5072" s="2" t="s">
        <v>814</v>
      </c>
      <c r="D5072" s="3">
        <v>4</v>
      </c>
      <c r="E5072" s="3">
        <v>21</v>
      </c>
      <c r="F5072" s="3">
        <v>0</v>
      </c>
      <c r="G5072" s="3">
        <v>33</v>
      </c>
      <c r="H5072" s="3">
        <v>23</v>
      </c>
      <c r="J5072" s="20"/>
      <c r="K5072" s="3"/>
      <c r="L5072" s="42"/>
      <c r="M5072" s="42"/>
      <c r="N5072" s="3"/>
    </row>
    <row r="5073" spans="2:14" ht="32.1" customHeight="1" x14ac:dyDescent="0.25">
      <c r="B5073" s="44" t="str">
        <f>_xlfn.CONCAT( VLOOKUP(tbGemLevels[[#This Row],[Name]],tbGems[],MATCH("Prefix",tbGems[#Headers],0),FALSE),".",tbGemLevels[[#This Row],[Level]]," ",tbGemLevels[[#This Row],[Name]])</f>
        <v>6.13.405.5 Withering Step</v>
      </c>
      <c r="C5073" s="2" t="s">
        <v>814</v>
      </c>
      <c r="D5073" s="3">
        <v>5</v>
      </c>
      <c r="E5073" s="3">
        <v>25</v>
      </c>
      <c r="F5073" s="3">
        <v>0</v>
      </c>
      <c r="G5073" s="3">
        <v>38</v>
      </c>
      <c r="H5073" s="3">
        <v>26</v>
      </c>
      <c r="J5073" s="20"/>
      <c r="K5073" s="3"/>
      <c r="L5073" s="42"/>
      <c r="M5073" s="42"/>
      <c r="N5073" s="3"/>
    </row>
    <row r="5074" spans="2:14" ht="32.1" customHeight="1" x14ac:dyDescent="0.25">
      <c r="B5074" s="44" t="str">
        <f>_xlfn.CONCAT( VLOOKUP(tbGemLevels[[#This Row],[Name]],tbGems[],MATCH("Prefix",tbGems[#Headers],0),FALSE),".",tbGemLevels[[#This Row],[Level]]," ",tbGemLevels[[#This Row],[Name]])</f>
        <v>6.13.405.6 Withering Step</v>
      </c>
      <c r="C5074" s="2" t="s">
        <v>814</v>
      </c>
      <c r="D5074" s="3">
        <v>6</v>
      </c>
      <c r="E5074" s="3">
        <v>29</v>
      </c>
      <c r="F5074" s="3">
        <v>0</v>
      </c>
      <c r="G5074" s="3">
        <v>43</v>
      </c>
      <c r="H5074" s="3">
        <v>30</v>
      </c>
      <c r="J5074" s="20"/>
      <c r="K5074" s="3"/>
      <c r="L5074" s="42"/>
      <c r="M5074" s="42"/>
      <c r="N5074" s="3"/>
    </row>
    <row r="5075" spans="2:14" ht="32.1" customHeight="1" x14ac:dyDescent="0.25">
      <c r="B5075" s="44" t="str">
        <f>_xlfn.CONCAT( VLOOKUP(tbGemLevels[[#This Row],[Name]],tbGems[],MATCH("Prefix",tbGems[#Headers],0),FALSE),".",tbGemLevels[[#This Row],[Level]]," ",tbGemLevels[[#This Row],[Name]])</f>
        <v>6.13.405.7 Withering Step</v>
      </c>
      <c r="C5075" s="2" t="s">
        <v>814</v>
      </c>
      <c r="D5075" s="3">
        <v>7</v>
      </c>
      <c r="E5075" s="3">
        <v>33</v>
      </c>
      <c r="F5075" s="3">
        <v>0</v>
      </c>
      <c r="G5075" s="3">
        <v>49</v>
      </c>
      <c r="H5075" s="3">
        <v>34</v>
      </c>
      <c r="J5075" s="20"/>
      <c r="K5075" s="3"/>
      <c r="L5075" s="42"/>
      <c r="M5075" s="42"/>
      <c r="N5075" s="3"/>
    </row>
    <row r="5076" spans="2:14" ht="32.1" customHeight="1" x14ac:dyDescent="0.25">
      <c r="B5076" s="44" t="str">
        <f>_xlfn.CONCAT( VLOOKUP(tbGemLevels[[#This Row],[Name]],tbGems[],MATCH("Prefix",tbGems[#Headers],0),FALSE),".",tbGemLevels[[#This Row],[Level]]," ",tbGemLevels[[#This Row],[Name]])</f>
        <v>6.13.405.8 Withering Step</v>
      </c>
      <c r="C5076" s="2" t="s">
        <v>814</v>
      </c>
      <c r="D5076" s="3">
        <v>8</v>
      </c>
      <c r="E5076" s="3">
        <v>36</v>
      </c>
      <c r="F5076" s="3">
        <v>0</v>
      </c>
      <c r="G5076" s="3">
        <v>52</v>
      </c>
      <c r="H5076" s="3">
        <v>36</v>
      </c>
      <c r="J5076" s="20"/>
      <c r="K5076" s="3"/>
      <c r="L5076" s="42"/>
      <c r="M5076" s="42"/>
      <c r="N5076" s="3"/>
    </row>
    <row r="5077" spans="2:14" ht="32.1" customHeight="1" x14ac:dyDescent="0.25">
      <c r="B5077" s="44" t="str">
        <f>_xlfn.CONCAT( VLOOKUP(tbGemLevels[[#This Row],[Name]],tbGems[],MATCH("Prefix",tbGems[#Headers],0),FALSE),".",tbGemLevels[[#This Row],[Level]]," ",tbGemLevels[[#This Row],[Name]])</f>
        <v>6.13.405.9 Withering Step</v>
      </c>
      <c r="C5077" s="2" t="s">
        <v>814</v>
      </c>
      <c r="D5077" s="3">
        <v>9</v>
      </c>
      <c r="E5077" s="3">
        <v>39</v>
      </c>
      <c r="F5077" s="3">
        <v>0</v>
      </c>
      <c r="G5077" s="3">
        <v>56</v>
      </c>
      <c r="H5077" s="3">
        <v>39</v>
      </c>
      <c r="J5077" s="20"/>
      <c r="K5077" s="3"/>
      <c r="L5077" s="42"/>
      <c r="M5077" s="42"/>
      <c r="N5077" s="3"/>
    </row>
    <row r="5078" spans="2:14" ht="32.1" customHeight="1" x14ac:dyDescent="0.25">
      <c r="B5078" s="44" t="str">
        <f>_xlfn.CONCAT( VLOOKUP(tbGemLevels[[#This Row],[Name]],tbGems[],MATCH("Prefix",tbGems[#Headers],0),FALSE),".",tbGemLevels[[#This Row],[Level]]," ",tbGemLevels[[#This Row],[Name]])</f>
        <v>6.13.405.10 Withering Step</v>
      </c>
      <c r="C5078" s="2" t="s">
        <v>814</v>
      </c>
      <c r="D5078" s="3">
        <v>10</v>
      </c>
      <c r="E5078" s="3">
        <v>42</v>
      </c>
      <c r="F5078" s="3">
        <v>0</v>
      </c>
      <c r="G5078" s="3">
        <v>60</v>
      </c>
      <c r="H5078" s="3">
        <v>42</v>
      </c>
      <c r="J5078" s="20"/>
      <c r="K5078" s="3"/>
      <c r="L5078" s="42"/>
      <c r="M5078" s="42"/>
      <c r="N5078" s="3"/>
    </row>
    <row r="5079" spans="2:14" ht="32.1" customHeight="1" x14ac:dyDescent="0.25">
      <c r="B5079" s="44" t="str">
        <f>_xlfn.CONCAT( VLOOKUP(tbGemLevels[[#This Row],[Name]],tbGems[],MATCH("Prefix",tbGems[#Headers],0),FALSE),".",tbGemLevels[[#This Row],[Level]]," ",tbGemLevels[[#This Row],[Name]])</f>
        <v>6.13.405.11 Withering Step</v>
      </c>
      <c r="C5079" s="2" t="s">
        <v>814</v>
      </c>
      <c r="D5079" s="3">
        <v>11</v>
      </c>
      <c r="E5079" s="3">
        <v>45</v>
      </c>
      <c r="F5079" s="3">
        <v>0</v>
      </c>
      <c r="G5079" s="3">
        <v>64</v>
      </c>
      <c r="H5079" s="3">
        <v>45</v>
      </c>
      <c r="J5079" s="20"/>
      <c r="K5079" s="3"/>
      <c r="L5079" s="42"/>
      <c r="M5079" s="42"/>
      <c r="N5079" s="3"/>
    </row>
    <row r="5080" spans="2:14" ht="32.1" customHeight="1" x14ac:dyDescent="0.25">
      <c r="B5080" s="44" t="str">
        <f>_xlfn.CONCAT( VLOOKUP(tbGemLevels[[#This Row],[Name]],tbGems[],MATCH("Prefix",tbGems[#Headers],0),FALSE),".",tbGemLevels[[#This Row],[Level]]," ",tbGemLevels[[#This Row],[Name]])</f>
        <v>6.13.405.12 Withering Step</v>
      </c>
      <c r="C5080" s="2" t="s">
        <v>814</v>
      </c>
      <c r="D5080" s="3">
        <v>12</v>
      </c>
      <c r="E5080" s="3">
        <v>48</v>
      </c>
      <c r="F5080" s="3">
        <v>0</v>
      </c>
      <c r="G5080" s="3">
        <v>68</v>
      </c>
      <c r="H5080" s="3">
        <v>48</v>
      </c>
      <c r="J5080" s="20"/>
      <c r="K5080" s="3"/>
      <c r="L5080" s="42"/>
      <c r="M5080" s="42"/>
      <c r="N5080" s="3"/>
    </row>
    <row r="5081" spans="2:14" ht="32.1" customHeight="1" x14ac:dyDescent="0.25">
      <c r="B5081" s="44" t="str">
        <f>_xlfn.CONCAT( VLOOKUP(tbGemLevels[[#This Row],[Name]],tbGems[],MATCH("Prefix",tbGems[#Headers],0),FALSE),".",tbGemLevels[[#This Row],[Level]]," ",tbGemLevels[[#This Row],[Name]])</f>
        <v>6.13.405.13 Withering Step</v>
      </c>
      <c r="C5081" s="2" t="s">
        <v>814</v>
      </c>
      <c r="D5081" s="3">
        <v>13</v>
      </c>
      <c r="E5081" s="3">
        <v>51</v>
      </c>
      <c r="F5081" s="3">
        <v>0</v>
      </c>
      <c r="G5081" s="3">
        <v>72</v>
      </c>
      <c r="H5081" s="3">
        <v>50</v>
      </c>
      <c r="J5081" s="20"/>
      <c r="K5081" s="3"/>
      <c r="L5081" s="42"/>
      <c r="M5081" s="42"/>
      <c r="N5081" s="3"/>
    </row>
    <row r="5082" spans="2:14" ht="32.1" customHeight="1" x14ac:dyDescent="0.25">
      <c r="B5082" s="44" t="str">
        <f>_xlfn.CONCAT( VLOOKUP(tbGemLevels[[#This Row],[Name]],tbGems[],MATCH("Prefix",tbGems[#Headers],0),FALSE),".",tbGemLevels[[#This Row],[Level]]," ",tbGemLevels[[#This Row],[Name]])</f>
        <v>6.13.405.14 Withering Step</v>
      </c>
      <c r="C5082" s="2" t="s">
        <v>814</v>
      </c>
      <c r="D5082" s="3">
        <v>14</v>
      </c>
      <c r="E5082" s="3">
        <v>54</v>
      </c>
      <c r="F5082" s="3">
        <v>0</v>
      </c>
      <c r="G5082" s="3">
        <v>76</v>
      </c>
      <c r="H5082" s="3">
        <v>53</v>
      </c>
      <c r="J5082" s="20"/>
      <c r="K5082" s="3"/>
      <c r="L5082" s="42"/>
      <c r="M5082" s="42"/>
      <c r="N5082" s="3"/>
    </row>
    <row r="5083" spans="2:14" ht="32.1" customHeight="1" x14ac:dyDescent="0.25">
      <c r="B5083" s="44" t="str">
        <f>_xlfn.CONCAT( VLOOKUP(tbGemLevels[[#This Row],[Name]],tbGems[],MATCH("Prefix",tbGems[#Headers],0),FALSE),".",tbGemLevels[[#This Row],[Level]]," ",tbGemLevels[[#This Row],[Name]])</f>
        <v>6.13.405.15 Withering Step</v>
      </c>
      <c r="C5083" s="2" t="s">
        <v>814</v>
      </c>
      <c r="D5083" s="3">
        <v>15</v>
      </c>
      <c r="E5083" s="3">
        <v>57</v>
      </c>
      <c r="F5083" s="3">
        <v>0</v>
      </c>
      <c r="G5083" s="3">
        <v>80</v>
      </c>
      <c r="H5083" s="3">
        <v>56</v>
      </c>
      <c r="J5083" s="20"/>
      <c r="K5083" s="3"/>
      <c r="L5083" s="42"/>
      <c r="M5083" s="42"/>
      <c r="N5083" s="3"/>
    </row>
    <row r="5084" spans="2:14" ht="32.1" customHeight="1" x14ac:dyDescent="0.25">
      <c r="B5084" s="44" t="str">
        <f>_xlfn.CONCAT( VLOOKUP(tbGemLevels[[#This Row],[Name]],tbGems[],MATCH("Prefix",tbGems[#Headers],0),FALSE),".",tbGemLevels[[#This Row],[Level]]," ",tbGemLevels[[#This Row],[Name]])</f>
        <v>6.13.405.16 Withering Step</v>
      </c>
      <c r="C5084" s="2" t="s">
        <v>814</v>
      </c>
      <c r="D5084" s="3">
        <v>16</v>
      </c>
      <c r="E5084" s="3">
        <v>60</v>
      </c>
      <c r="F5084" s="3">
        <v>0</v>
      </c>
      <c r="G5084" s="3">
        <v>84</v>
      </c>
      <c r="H5084" s="3">
        <v>59</v>
      </c>
      <c r="J5084" s="20"/>
      <c r="K5084" s="3"/>
      <c r="L5084" s="42"/>
      <c r="M5084" s="42"/>
      <c r="N5084" s="3"/>
    </row>
    <row r="5085" spans="2:14" ht="32.1" customHeight="1" x14ac:dyDescent="0.25">
      <c r="B5085" s="44" t="str">
        <f>_xlfn.CONCAT( VLOOKUP(tbGemLevels[[#This Row],[Name]],tbGems[],MATCH("Prefix",tbGems[#Headers],0),FALSE),".",tbGemLevels[[#This Row],[Level]]," ",tbGemLevels[[#This Row],[Name]])</f>
        <v>6.13.405.17 Withering Step</v>
      </c>
      <c r="C5085" s="2" t="s">
        <v>814</v>
      </c>
      <c r="D5085" s="3">
        <v>17</v>
      </c>
      <c r="E5085" s="3">
        <v>63</v>
      </c>
      <c r="F5085" s="3">
        <v>0</v>
      </c>
      <c r="G5085" s="3">
        <v>88</v>
      </c>
      <c r="H5085" s="3">
        <v>61</v>
      </c>
      <c r="J5085" s="20"/>
      <c r="K5085" s="3"/>
      <c r="L5085" s="42"/>
      <c r="M5085" s="42"/>
      <c r="N5085" s="3"/>
    </row>
    <row r="5086" spans="2:14" ht="32.1" customHeight="1" x14ac:dyDescent="0.25">
      <c r="B5086" s="44" t="str">
        <f>_xlfn.CONCAT( VLOOKUP(tbGemLevels[[#This Row],[Name]],tbGems[],MATCH("Prefix",tbGems[#Headers],0),FALSE),".",tbGemLevels[[#This Row],[Level]]," ",tbGemLevels[[#This Row],[Name]])</f>
        <v>6.13.405.18 Withering Step</v>
      </c>
      <c r="C5086" s="2" t="s">
        <v>814</v>
      </c>
      <c r="D5086" s="3">
        <v>18</v>
      </c>
      <c r="E5086" s="3">
        <v>66</v>
      </c>
      <c r="F5086" s="3">
        <v>0</v>
      </c>
      <c r="G5086" s="3">
        <v>92</v>
      </c>
      <c r="H5086" s="3">
        <v>64</v>
      </c>
      <c r="J5086" s="20"/>
      <c r="K5086" s="3"/>
      <c r="L5086" s="42"/>
      <c r="M5086" s="42"/>
      <c r="N5086" s="3"/>
    </row>
    <row r="5087" spans="2:14" ht="32.1" customHeight="1" x14ac:dyDescent="0.25">
      <c r="B5087" s="44" t="str">
        <f>_xlfn.CONCAT( VLOOKUP(tbGemLevels[[#This Row],[Name]],tbGems[],MATCH("Prefix",tbGems[#Headers],0),FALSE),".",tbGemLevels[[#This Row],[Level]]," ",tbGemLevels[[#This Row],[Name]])</f>
        <v>6.13.405.19 Withering Step</v>
      </c>
      <c r="C5087" s="2" t="s">
        <v>814</v>
      </c>
      <c r="D5087" s="3">
        <v>19</v>
      </c>
      <c r="E5087" s="3">
        <v>68</v>
      </c>
      <c r="F5087" s="3">
        <v>0</v>
      </c>
      <c r="G5087" s="3">
        <v>95</v>
      </c>
      <c r="H5087" s="3">
        <v>66</v>
      </c>
      <c r="J5087" s="20"/>
      <c r="K5087" s="3"/>
      <c r="L5087" s="42"/>
      <c r="M5087" s="42"/>
      <c r="N5087" s="3"/>
    </row>
    <row r="5088" spans="2:14" ht="32.1" customHeight="1" x14ac:dyDescent="0.25">
      <c r="B5088" s="44" t="str">
        <f>_xlfn.CONCAT( VLOOKUP(tbGemLevels[[#This Row],[Name]],tbGems[],MATCH("Prefix",tbGems[#Headers],0),FALSE),".",tbGemLevels[[#This Row],[Level]]," ",tbGemLevels[[#This Row],[Name]])</f>
        <v>6.13.405.20 Withering Step</v>
      </c>
      <c r="C5088" s="2" t="s">
        <v>814</v>
      </c>
      <c r="D5088" s="3">
        <v>20</v>
      </c>
      <c r="E5088" s="3">
        <v>70</v>
      </c>
      <c r="F5088" s="3">
        <v>0</v>
      </c>
      <c r="G5088" s="3">
        <v>98</v>
      </c>
      <c r="H5088" s="3">
        <v>68</v>
      </c>
      <c r="J5088" s="20"/>
      <c r="K5088" s="3"/>
      <c r="L5088" s="42"/>
      <c r="M5088" s="42"/>
      <c r="N5088" s="3"/>
    </row>
    <row r="5089" spans="2:14" ht="32.1" customHeight="1" x14ac:dyDescent="0.25">
      <c r="B5089" s="44" t="str">
        <f>_xlfn.CONCAT( VLOOKUP(tbGemLevels[[#This Row],[Name]],tbGems[],MATCH("Prefix",tbGems[#Headers],0),FALSE),".",tbGemLevels[[#This Row],[Level]]," ",tbGemLevels[[#This Row],[Name]])</f>
        <v>6.13.405.21 Withering Step</v>
      </c>
      <c r="C5089" s="2" t="s">
        <v>814</v>
      </c>
      <c r="D5089" s="3">
        <v>21</v>
      </c>
      <c r="E5089" s="3">
        <v>72</v>
      </c>
      <c r="F5089" s="3">
        <v>0</v>
      </c>
      <c r="G5089" s="3">
        <v>100</v>
      </c>
      <c r="H5089" s="3">
        <v>70</v>
      </c>
      <c r="J5089" s="20"/>
      <c r="K5089" s="3"/>
      <c r="L5089" s="3"/>
      <c r="M5089" s="3"/>
      <c r="N5089" s="3"/>
    </row>
    <row r="5090" spans="2:14" ht="32.1" customHeight="1" x14ac:dyDescent="0.25">
      <c r="B5090" s="44" t="str">
        <f>_xlfn.CONCAT( VLOOKUP(tbGemLevels[[#This Row],[Name]],tbGems[],MATCH("Prefix",tbGems[#Headers],0),FALSE),".",tbGemLevels[[#This Row],[Level]]," ",tbGemLevels[[#This Row],[Name]])</f>
        <v>6.13.405.22 Withering Step</v>
      </c>
      <c r="C5090" s="2" t="s">
        <v>814</v>
      </c>
      <c r="D5090" s="3">
        <v>22</v>
      </c>
      <c r="E5090" s="3">
        <v>74</v>
      </c>
      <c r="F5090" s="3">
        <v>0</v>
      </c>
      <c r="G5090" s="3" t="s">
        <v>269</v>
      </c>
      <c r="H5090" s="3" t="s">
        <v>269</v>
      </c>
      <c r="J5090" s="20"/>
      <c r="K5090" s="3"/>
      <c r="L5090" s="3"/>
      <c r="M5090" s="3"/>
      <c r="N5090" s="3"/>
    </row>
    <row r="5091" spans="2:14" ht="32.1" customHeight="1" x14ac:dyDescent="0.25">
      <c r="B5091" s="44" t="str">
        <f>_xlfn.CONCAT( VLOOKUP(tbGemLevels[[#This Row],[Name]],tbGems[],MATCH("Prefix",tbGems[#Headers],0),FALSE),".",tbGemLevels[[#This Row],[Level]]," ",tbGemLevels[[#This Row],[Name]])</f>
        <v>6.13.405.23 Withering Step</v>
      </c>
      <c r="C5091" s="2" t="s">
        <v>814</v>
      </c>
      <c r="D5091" s="3">
        <v>23</v>
      </c>
      <c r="E5091" s="3">
        <v>76</v>
      </c>
      <c r="F5091" s="3">
        <v>0</v>
      </c>
      <c r="G5091" s="3" t="s">
        <v>269</v>
      </c>
      <c r="H5091" s="3" t="s">
        <v>269</v>
      </c>
      <c r="J5091" s="20"/>
      <c r="K5091" s="3"/>
      <c r="L5091" s="3"/>
      <c r="M5091" s="3"/>
      <c r="N5091" s="3"/>
    </row>
    <row r="5092" spans="2:14" ht="32.1" customHeight="1" x14ac:dyDescent="0.25">
      <c r="B5092" s="44" t="str">
        <f>_xlfn.CONCAT( VLOOKUP(tbGemLevels[[#This Row],[Name]],tbGems[],MATCH("Prefix",tbGems[#Headers],0),FALSE),".",tbGemLevels[[#This Row],[Level]]," ",tbGemLevels[[#This Row],[Name]])</f>
        <v>6.13.405.24 Withering Step</v>
      </c>
      <c r="C5092" s="2" t="s">
        <v>814</v>
      </c>
      <c r="D5092" s="3">
        <v>24</v>
      </c>
      <c r="E5092" s="3">
        <v>78</v>
      </c>
      <c r="F5092" s="3">
        <v>0</v>
      </c>
      <c r="G5092" s="3" t="s">
        <v>269</v>
      </c>
      <c r="H5092" s="3" t="s">
        <v>269</v>
      </c>
      <c r="J5092" s="20"/>
      <c r="K5092" s="3"/>
      <c r="L5092" s="3"/>
      <c r="M5092" s="3"/>
      <c r="N5092" s="3"/>
    </row>
    <row r="5093" spans="2:14" ht="32.1" customHeight="1" x14ac:dyDescent="0.25">
      <c r="B5093" s="44" t="str">
        <f>_xlfn.CONCAT( VLOOKUP(tbGemLevels[[#This Row],[Name]],tbGems[],MATCH("Prefix",tbGems[#Headers],0),FALSE),".",tbGemLevels[[#This Row],[Level]]," ",tbGemLevels[[#This Row],[Name]])</f>
        <v>6.13.405.25 Withering Step</v>
      </c>
      <c r="C5093" s="2" t="s">
        <v>814</v>
      </c>
      <c r="D5093" s="3">
        <v>25</v>
      </c>
      <c r="E5093" s="3">
        <v>80</v>
      </c>
      <c r="F5093" s="3">
        <v>0</v>
      </c>
      <c r="G5093" s="3" t="s">
        <v>269</v>
      </c>
      <c r="H5093" s="3" t="s">
        <v>269</v>
      </c>
      <c r="J5093" s="20"/>
      <c r="K5093" s="3"/>
      <c r="L5093" s="3"/>
      <c r="M5093" s="3"/>
      <c r="N5093" s="3"/>
    </row>
    <row r="5094" spans="2:14" ht="32.1" customHeight="1" x14ac:dyDescent="0.25">
      <c r="B5094" s="44" t="str">
        <f>_xlfn.CONCAT( VLOOKUP(tbGemLevels[[#This Row],[Name]],tbGems[],MATCH("Prefix",tbGems[#Headers],0),FALSE),".",tbGemLevels[[#This Row],[Level]]," ",tbGemLevels[[#This Row],[Name]])</f>
        <v>6.13.405.26 Withering Step</v>
      </c>
      <c r="C5094" s="2" t="s">
        <v>814</v>
      </c>
      <c r="D5094" s="3">
        <v>26</v>
      </c>
      <c r="E5094" s="3">
        <v>82</v>
      </c>
      <c r="F5094" s="3">
        <v>0</v>
      </c>
      <c r="G5094" s="3" t="s">
        <v>269</v>
      </c>
      <c r="H5094" s="3" t="s">
        <v>269</v>
      </c>
      <c r="J5094" s="20"/>
      <c r="K5094" s="3"/>
      <c r="L5094" s="3"/>
      <c r="M5094" s="3"/>
      <c r="N5094" s="3"/>
    </row>
    <row r="5095" spans="2:14" ht="32.1" customHeight="1" x14ac:dyDescent="0.25">
      <c r="B5095" s="44" t="str">
        <f>_xlfn.CONCAT( VLOOKUP(tbGemLevels[[#This Row],[Name]],tbGems[],MATCH("Prefix",tbGems[#Headers],0),FALSE),".",tbGemLevels[[#This Row],[Level]]," ",tbGemLevels[[#This Row],[Name]])</f>
        <v>6.13.405.27 Withering Step</v>
      </c>
      <c r="C5095" s="2" t="s">
        <v>814</v>
      </c>
      <c r="D5095" s="3">
        <v>27</v>
      </c>
      <c r="E5095" s="3">
        <v>84</v>
      </c>
      <c r="F5095" s="3">
        <v>0</v>
      </c>
      <c r="G5095" s="3" t="s">
        <v>269</v>
      </c>
      <c r="H5095" s="3" t="s">
        <v>269</v>
      </c>
      <c r="J5095" s="20"/>
      <c r="K5095" s="3"/>
      <c r="L5095" s="3"/>
      <c r="M5095" s="3"/>
      <c r="N5095" s="3"/>
    </row>
    <row r="5096" spans="2:14" ht="32.1" customHeight="1" x14ac:dyDescent="0.25">
      <c r="B5096" s="44" t="str">
        <f>_xlfn.CONCAT( VLOOKUP(tbGemLevels[[#This Row],[Name]],tbGems[],MATCH("Prefix",tbGems[#Headers],0),FALSE),".",tbGemLevels[[#This Row],[Level]]," ",tbGemLevels[[#This Row],[Name]])</f>
        <v>6.13.405.28 Withering Step</v>
      </c>
      <c r="C5096" s="2" t="s">
        <v>814</v>
      </c>
      <c r="D5096" s="3">
        <v>28</v>
      </c>
      <c r="E5096" s="3">
        <v>86</v>
      </c>
      <c r="F5096" s="3">
        <v>0</v>
      </c>
      <c r="G5096" s="3" t="s">
        <v>269</v>
      </c>
      <c r="H5096" s="3" t="s">
        <v>269</v>
      </c>
      <c r="J5096" s="20"/>
      <c r="K5096" s="3"/>
      <c r="L5096" s="3"/>
      <c r="M5096" s="3"/>
      <c r="N5096" s="3"/>
    </row>
    <row r="5097" spans="2:14" ht="32.1" customHeight="1" x14ac:dyDescent="0.25">
      <c r="B5097" s="44" t="str">
        <f>_xlfn.CONCAT( VLOOKUP(tbGemLevels[[#This Row],[Name]],tbGems[],MATCH("Prefix",tbGems[#Headers],0),FALSE),".",tbGemLevels[[#This Row],[Level]]," ",tbGemLevels[[#This Row],[Name]])</f>
        <v>6.13.405.29 Withering Step</v>
      </c>
      <c r="C5097" s="2" t="s">
        <v>814</v>
      </c>
      <c r="D5097" s="3">
        <v>29</v>
      </c>
      <c r="E5097" s="3">
        <v>88</v>
      </c>
      <c r="F5097" s="3">
        <v>0</v>
      </c>
      <c r="G5097" s="3" t="s">
        <v>269</v>
      </c>
      <c r="H5097" s="3" t="s">
        <v>269</v>
      </c>
      <c r="J5097" s="20"/>
      <c r="K5097" s="3"/>
      <c r="L5097" s="3"/>
      <c r="M5097" s="3"/>
      <c r="N5097" s="3"/>
    </row>
    <row r="5098" spans="2:14" ht="32.1" customHeight="1" x14ac:dyDescent="0.25">
      <c r="B5098" s="44" t="str">
        <f>_xlfn.CONCAT( VLOOKUP(tbGemLevels[[#This Row],[Name]],tbGems[],MATCH("Prefix",tbGems[#Headers],0),FALSE),".",tbGemLevels[[#This Row],[Level]]," ",tbGemLevels[[#This Row],[Name]])</f>
        <v>6.13.405.30 Withering Step</v>
      </c>
      <c r="C5098" s="2" t="s">
        <v>814</v>
      </c>
      <c r="D5098" s="3">
        <v>30</v>
      </c>
      <c r="E5098" s="3">
        <v>90</v>
      </c>
      <c r="F5098" s="3">
        <v>0</v>
      </c>
      <c r="G5098" s="3" t="s">
        <v>269</v>
      </c>
      <c r="H5098" s="3" t="s">
        <v>269</v>
      </c>
      <c r="J5098" s="20"/>
      <c r="K5098" s="3"/>
      <c r="L5098" s="3"/>
      <c r="M5098" s="3"/>
      <c r="N5098" s="3"/>
    </row>
    <row r="5099" spans="2:14" ht="32.1" customHeight="1" x14ac:dyDescent="0.25">
      <c r="B5099" s="44" t="str">
        <f>_xlfn.CONCAT( VLOOKUP(tbGemLevels[[#This Row],[Name]],tbGems[],MATCH("Prefix",tbGems[#Headers],0),FALSE),".",tbGemLevels[[#This Row],[Level]]," ",tbGemLevels[[#This Row],[Name]])</f>
        <v>6.13.405.31 Withering Step</v>
      </c>
      <c r="C5099" s="2" t="s">
        <v>814</v>
      </c>
      <c r="D5099" s="3">
        <v>31</v>
      </c>
      <c r="E5099" s="3">
        <v>91</v>
      </c>
      <c r="F5099" s="3">
        <v>0</v>
      </c>
      <c r="G5099" s="3" t="s">
        <v>269</v>
      </c>
      <c r="H5099" s="3" t="s">
        <v>269</v>
      </c>
      <c r="J5099" s="20"/>
      <c r="K5099" s="3"/>
      <c r="L5099" s="3"/>
      <c r="M5099" s="3"/>
      <c r="N5099" s="3"/>
    </row>
    <row r="5100" spans="2:14" ht="32.1" customHeight="1" x14ac:dyDescent="0.25">
      <c r="B5100" s="44" t="str">
        <f>_xlfn.CONCAT( VLOOKUP(tbGemLevels[[#This Row],[Name]],tbGems[],MATCH("Prefix",tbGems[#Headers],0),FALSE),".",tbGemLevels[[#This Row],[Level]]," ",tbGemLevels[[#This Row],[Name]])</f>
        <v>6.13.405.32 Withering Step</v>
      </c>
      <c r="C5100" s="2" t="s">
        <v>814</v>
      </c>
      <c r="D5100" s="3">
        <v>32</v>
      </c>
      <c r="E5100" s="3">
        <v>92</v>
      </c>
      <c r="F5100" s="3">
        <v>0</v>
      </c>
      <c r="G5100" s="3" t="s">
        <v>269</v>
      </c>
      <c r="H5100" s="3" t="s">
        <v>269</v>
      </c>
      <c r="J5100" s="20"/>
      <c r="K5100" s="3"/>
      <c r="L5100" s="3"/>
      <c r="M5100" s="3"/>
      <c r="N5100" s="3"/>
    </row>
    <row r="5101" spans="2:14" ht="32.1" customHeight="1" x14ac:dyDescent="0.25">
      <c r="B5101" s="44" t="str">
        <f>_xlfn.CONCAT( VLOOKUP(tbGemLevels[[#This Row],[Name]],tbGems[],MATCH("Prefix",tbGems[#Headers],0),FALSE),".",tbGemLevels[[#This Row],[Level]]," ",tbGemLevels[[#This Row],[Name]])</f>
        <v>6.13.405.33 Withering Step</v>
      </c>
      <c r="C5101" s="2" t="s">
        <v>814</v>
      </c>
      <c r="D5101" s="3">
        <v>33</v>
      </c>
      <c r="E5101" s="3">
        <v>93</v>
      </c>
      <c r="F5101" s="3">
        <v>0</v>
      </c>
      <c r="G5101" s="3" t="s">
        <v>269</v>
      </c>
      <c r="H5101" s="3" t="s">
        <v>269</v>
      </c>
      <c r="J5101" s="20"/>
      <c r="K5101" s="3"/>
      <c r="L5101" s="3"/>
      <c r="M5101" s="3"/>
      <c r="N5101" s="3"/>
    </row>
    <row r="5102" spans="2:14" ht="32.1" customHeight="1" x14ac:dyDescent="0.25">
      <c r="B5102" s="44" t="str">
        <f>_xlfn.CONCAT( VLOOKUP(tbGemLevels[[#This Row],[Name]],tbGems[],MATCH("Prefix",tbGems[#Headers],0),FALSE),".",tbGemLevels[[#This Row],[Level]]," ",tbGemLevels[[#This Row],[Name]])</f>
        <v>6.13.405.34 Withering Step</v>
      </c>
      <c r="C5102" s="2" t="s">
        <v>814</v>
      </c>
      <c r="D5102" s="3">
        <v>34</v>
      </c>
      <c r="E5102" s="3">
        <v>94</v>
      </c>
      <c r="F5102" s="3">
        <v>0</v>
      </c>
      <c r="G5102" s="3" t="s">
        <v>269</v>
      </c>
      <c r="H5102" s="3" t="s">
        <v>269</v>
      </c>
      <c r="J5102" s="20"/>
      <c r="K5102" s="3"/>
      <c r="L5102" s="3"/>
      <c r="M5102" s="3"/>
      <c r="N5102" s="3"/>
    </row>
    <row r="5103" spans="2:14" ht="32.1" customHeight="1" x14ac:dyDescent="0.25">
      <c r="B5103" s="44" t="str">
        <f>_xlfn.CONCAT( VLOOKUP(tbGemLevels[[#This Row],[Name]],tbGems[],MATCH("Prefix",tbGems[#Headers],0),FALSE),".",tbGemLevels[[#This Row],[Level]]," ",tbGemLevels[[#This Row],[Name]])</f>
        <v>6.13.405.35 Withering Step</v>
      </c>
      <c r="C5103" s="2" t="s">
        <v>814</v>
      </c>
      <c r="D5103" s="3">
        <v>35</v>
      </c>
      <c r="E5103" s="3">
        <v>95</v>
      </c>
      <c r="F5103" s="3">
        <v>0</v>
      </c>
      <c r="G5103" s="3" t="s">
        <v>269</v>
      </c>
      <c r="H5103" s="3" t="s">
        <v>269</v>
      </c>
      <c r="J5103" s="20"/>
      <c r="K5103" s="3"/>
      <c r="L5103" s="3"/>
      <c r="M5103" s="3"/>
      <c r="N5103" s="3"/>
    </row>
    <row r="5104" spans="2:14" ht="32.1" customHeight="1" x14ac:dyDescent="0.25">
      <c r="B5104" s="44" t="str">
        <f>_xlfn.CONCAT( VLOOKUP(tbGemLevels[[#This Row],[Name]],tbGems[],MATCH("Prefix",tbGems[#Headers],0),FALSE),".",tbGemLevels[[#This Row],[Level]]," ",tbGemLevels[[#This Row],[Name]])</f>
        <v>6.13.405.36 Withering Step</v>
      </c>
      <c r="C5104" s="2" t="s">
        <v>814</v>
      </c>
      <c r="D5104" s="3">
        <v>36</v>
      </c>
      <c r="E5104" s="3">
        <v>96</v>
      </c>
      <c r="F5104" s="3">
        <v>0</v>
      </c>
      <c r="G5104" s="3" t="s">
        <v>269</v>
      </c>
      <c r="H5104" s="3" t="s">
        <v>269</v>
      </c>
      <c r="J5104" s="20"/>
      <c r="K5104" s="3"/>
      <c r="L5104" s="3"/>
      <c r="M5104" s="3"/>
      <c r="N5104" s="3"/>
    </row>
    <row r="5105" spans="2:14" ht="32.1" customHeight="1" x14ac:dyDescent="0.25">
      <c r="B5105" s="44" t="str">
        <f>_xlfn.CONCAT( VLOOKUP(tbGemLevels[[#This Row],[Name]],tbGems[],MATCH("Prefix",tbGems[#Headers],0),FALSE),".",tbGemLevels[[#This Row],[Level]]," ",tbGemLevels[[#This Row],[Name]])</f>
        <v>6.13.405.37 Withering Step</v>
      </c>
      <c r="C5105" s="2" t="s">
        <v>814</v>
      </c>
      <c r="D5105" s="3">
        <v>37</v>
      </c>
      <c r="E5105" s="3">
        <v>97</v>
      </c>
      <c r="F5105" s="3">
        <v>0</v>
      </c>
      <c r="G5105" s="3" t="s">
        <v>269</v>
      </c>
      <c r="H5105" s="3" t="s">
        <v>269</v>
      </c>
      <c r="J5105" s="20"/>
      <c r="K5105" s="3"/>
      <c r="L5105" s="3"/>
      <c r="M5105" s="3"/>
      <c r="N5105" s="3"/>
    </row>
    <row r="5106" spans="2:14" ht="32.1" customHeight="1" x14ac:dyDescent="0.25">
      <c r="B5106" s="44" t="str">
        <f>_xlfn.CONCAT( VLOOKUP(tbGemLevels[[#This Row],[Name]],tbGems[],MATCH("Prefix",tbGems[#Headers],0),FALSE),".",tbGemLevels[[#This Row],[Level]]," ",tbGemLevels[[#This Row],[Name]])</f>
        <v>6.13.405.38 Withering Step</v>
      </c>
      <c r="C5106" s="2" t="s">
        <v>814</v>
      </c>
      <c r="D5106" s="3">
        <v>38</v>
      </c>
      <c r="E5106" s="3">
        <v>98</v>
      </c>
      <c r="F5106" s="3">
        <v>0</v>
      </c>
      <c r="G5106" s="3" t="s">
        <v>269</v>
      </c>
      <c r="H5106" s="3" t="s">
        <v>269</v>
      </c>
      <c r="J5106" s="20"/>
      <c r="K5106" s="3"/>
      <c r="L5106" s="3"/>
      <c r="M5106" s="3"/>
      <c r="N5106" s="3"/>
    </row>
    <row r="5107" spans="2:14" ht="32.1" customHeight="1" x14ac:dyDescent="0.25">
      <c r="B5107" s="44" t="str">
        <f>_xlfn.CONCAT( VLOOKUP(tbGemLevels[[#This Row],[Name]],tbGems[],MATCH("Prefix",tbGems[#Headers],0),FALSE),".",tbGemLevels[[#This Row],[Level]]," ",tbGemLevels[[#This Row],[Name]])</f>
        <v>6.13.405.39 Withering Step</v>
      </c>
      <c r="C5107" s="2" t="s">
        <v>814</v>
      </c>
      <c r="D5107" s="3">
        <v>39</v>
      </c>
      <c r="E5107" s="3">
        <v>99</v>
      </c>
      <c r="F5107" s="3">
        <v>0</v>
      </c>
      <c r="G5107" s="3" t="s">
        <v>269</v>
      </c>
      <c r="H5107" s="3" t="s">
        <v>269</v>
      </c>
      <c r="J5107" s="20"/>
      <c r="K5107" s="3"/>
      <c r="L5107" s="3"/>
      <c r="M5107" s="3"/>
      <c r="N5107" s="3"/>
    </row>
    <row r="5108" spans="2:14" ht="32.1" customHeight="1" x14ac:dyDescent="0.25">
      <c r="B5108" s="44" t="str">
        <f>_xlfn.CONCAT( VLOOKUP(tbGemLevels[[#This Row],[Name]],tbGems[],MATCH("Prefix",tbGems[#Headers],0),FALSE),".",tbGemLevels[[#This Row],[Level]]," ",tbGemLevels[[#This Row],[Name]])</f>
        <v>6.13.405.40 Withering Step</v>
      </c>
      <c r="C5108" s="2" t="s">
        <v>814</v>
      </c>
      <c r="D5108" s="3">
        <v>40</v>
      </c>
      <c r="E5108" s="3">
        <v>100</v>
      </c>
      <c r="F5108" s="3">
        <v>0</v>
      </c>
      <c r="G5108" s="3" t="s">
        <v>269</v>
      </c>
      <c r="H5108" s="3" t="s">
        <v>269</v>
      </c>
      <c r="J5108" s="20"/>
      <c r="K5108" s="3"/>
      <c r="L5108" s="3"/>
      <c r="M5108" s="3"/>
      <c r="N5108" s="3"/>
    </row>
    <row r="5109" spans="2:14" ht="32.1" customHeight="1" x14ac:dyDescent="0.25">
      <c r="B5109" s="44" t="str">
        <f>_xlfn.CONCAT( VLOOKUP(tbGemLevels[[#This Row],[Name]],tbGems[],MATCH("Prefix",tbGems[#Headers],0),FALSE),".",tbGemLevels[[#This Row],[Level]]," ",tbGemLevels[[#This Row],[Name]])</f>
        <v>6.13.221.1 Ice Trap</v>
      </c>
      <c r="C5109" s="2" t="s">
        <v>781</v>
      </c>
      <c r="D5109" s="3">
        <v>1</v>
      </c>
      <c r="E5109" s="3">
        <v>28</v>
      </c>
      <c r="F5109" s="3">
        <v>0</v>
      </c>
      <c r="G5109" s="3">
        <v>42</v>
      </c>
      <c r="H5109" s="3">
        <v>29</v>
      </c>
      <c r="J5109" s="4"/>
      <c r="K5109" s="3"/>
      <c r="L5109" s="3"/>
      <c r="M5109" s="3"/>
      <c r="N5109" s="3"/>
    </row>
    <row r="5110" spans="2:14" ht="32.1" customHeight="1" x14ac:dyDescent="0.25">
      <c r="B5110" s="44" t="str">
        <f>_xlfn.CONCAT( VLOOKUP(tbGemLevels[[#This Row],[Name]],tbGems[],MATCH("Prefix",tbGems[#Headers],0),FALSE),".",tbGemLevels[[#This Row],[Level]]," ",tbGemLevels[[#This Row],[Name]])</f>
        <v>6.13.221.2 Ice Trap</v>
      </c>
      <c r="C5110" s="2" t="s">
        <v>781</v>
      </c>
      <c r="D5110" s="3">
        <v>2</v>
      </c>
      <c r="E5110" s="3">
        <v>31</v>
      </c>
      <c r="F5110" s="3">
        <v>0</v>
      </c>
      <c r="G5110" s="3">
        <v>46</v>
      </c>
      <c r="H5110" s="3">
        <v>32</v>
      </c>
      <c r="J5110" s="42"/>
      <c r="K5110" s="42"/>
      <c r="L5110" s="3"/>
      <c r="M5110" s="3"/>
      <c r="N5110" s="3"/>
    </row>
    <row r="5111" spans="2:14" ht="32.1" customHeight="1" x14ac:dyDescent="0.25">
      <c r="B5111" s="44" t="str">
        <f>_xlfn.CONCAT( VLOOKUP(tbGemLevels[[#This Row],[Name]],tbGems[],MATCH("Prefix",tbGems[#Headers],0),FALSE),".",tbGemLevels[[#This Row],[Level]]," ",tbGemLevels[[#This Row],[Name]])</f>
        <v>6.13.221.3 Ice Trap</v>
      </c>
      <c r="C5111" s="2" t="s">
        <v>781</v>
      </c>
      <c r="D5111" s="3">
        <v>3</v>
      </c>
      <c r="E5111" s="3">
        <v>34</v>
      </c>
      <c r="F5111" s="3">
        <v>0</v>
      </c>
      <c r="G5111" s="3">
        <v>50</v>
      </c>
      <c r="H5111" s="3">
        <v>35</v>
      </c>
      <c r="J5111" s="42"/>
      <c r="K5111" s="42"/>
      <c r="L5111" s="3"/>
      <c r="M5111" s="3"/>
      <c r="N5111" s="3"/>
    </row>
    <row r="5112" spans="2:14" ht="32.1" customHeight="1" x14ac:dyDescent="0.25">
      <c r="B5112" s="44" t="str">
        <f>_xlfn.CONCAT( VLOOKUP(tbGemLevels[[#This Row],[Name]],tbGems[],MATCH("Prefix",tbGems[#Headers],0),FALSE),".",tbGemLevels[[#This Row],[Level]]," ",tbGemLevels[[#This Row],[Name]])</f>
        <v>6.13.221.4 Ice Trap</v>
      </c>
      <c r="C5112" s="2" t="s">
        <v>781</v>
      </c>
      <c r="D5112" s="3">
        <v>4</v>
      </c>
      <c r="E5112" s="3">
        <v>37</v>
      </c>
      <c r="F5112" s="3">
        <v>0</v>
      </c>
      <c r="G5112" s="3">
        <v>54</v>
      </c>
      <c r="H5112" s="3">
        <v>37</v>
      </c>
      <c r="J5112" s="42"/>
      <c r="K5112" s="42"/>
      <c r="L5112" s="3"/>
      <c r="M5112" s="3"/>
      <c r="N5112" s="3"/>
    </row>
    <row r="5113" spans="2:14" ht="32.1" customHeight="1" x14ac:dyDescent="0.25">
      <c r="B5113" s="44" t="str">
        <f>_xlfn.CONCAT( VLOOKUP(tbGemLevels[[#This Row],[Name]],tbGems[],MATCH("Prefix",tbGems[#Headers],0),FALSE),".",tbGemLevels[[#This Row],[Level]]," ",tbGemLevels[[#This Row],[Name]])</f>
        <v>6.13.221.5 Ice Trap</v>
      </c>
      <c r="C5113" s="2" t="s">
        <v>781</v>
      </c>
      <c r="D5113" s="3">
        <v>5</v>
      </c>
      <c r="E5113" s="3">
        <v>40</v>
      </c>
      <c r="F5113" s="3">
        <v>0</v>
      </c>
      <c r="G5113" s="3">
        <v>58</v>
      </c>
      <c r="H5113" s="3">
        <v>40</v>
      </c>
      <c r="J5113" s="42"/>
      <c r="K5113" s="42"/>
      <c r="L5113" s="3"/>
      <c r="M5113" s="3"/>
      <c r="N5113" s="3"/>
    </row>
    <row r="5114" spans="2:14" ht="32.1" customHeight="1" x14ac:dyDescent="0.25">
      <c r="B5114" s="44" t="str">
        <f>_xlfn.CONCAT( VLOOKUP(tbGemLevels[[#This Row],[Name]],tbGems[],MATCH("Prefix",tbGems[#Headers],0),FALSE),".",tbGemLevels[[#This Row],[Level]]," ",tbGemLevels[[#This Row],[Name]])</f>
        <v>6.13.221.6 Ice Trap</v>
      </c>
      <c r="C5114" s="2" t="s">
        <v>781</v>
      </c>
      <c r="D5114" s="3">
        <v>6</v>
      </c>
      <c r="E5114" s="3">
        <v>42</v>
      </c>
      <c r="F5114" s="3">
        <v>0</v>
      </c>
      <c r="G5114" s="3">
        <v>60</v>
      </c>
      <c r="H5114" s="3">
        <v>42</v>
      </c>
      <c r="J5114" s="42"/>
      <c r="K5114" s="42"/>
      <c r="L5114" s="3"/>
      <c r="M5114" s="3"/>
      <c r="N5114" s="3"/>
    </row>
    <row r="5115" spans="2:14" ht="32.1" customHeight="1" x14ac:dyDescent="0.25">
      <c r="B5115" s="44" t="str">
        <f>_xlfn.CONCAT( VLOOKUP(tbGemLevels[[#This Row],[Name]],tbGems[],MATCH("Prefix",tbGems[#Headers],0),FALSE),".",tbGemLevels[[#This Row],[Level]]," ",tbGemLevels[[#This Row],[Name]])</f>
        <v>6.13.221.7 Ice Trap</v>
      </c>
      <c r="C5115" s="2" t="s">
        <v>781</v>
      </c>
      <c r="D5115" s="3">
        <v>7</v>
      </c>
      <c r="E5115" s="3">
        <v>44</v>
      </c>
      <c r="F5115" s="3">
        <v>0</v>
      </c>
      <c r="G5115" s="3">
        <v>63</v>
      </c>
      <c r="H5115" s="3">
        <v>44</v>
      </c>
      <c r="J5115" s="42"/>
      <c r="K5115" s="42"/>
      <c r="L5115" s="3"/>
      <c r="M5115" s="3"/>
      <c r="N5115" s="3"/>
    </row>
    <row r="5116" spans="2:14" ht="32.1" customHeight="1" x14ac:dyDescent="0.25">
      <c r="B5116" s="44" t="str">
        <f>_xlfn.CONCAT( VLOOKUP(tbGemLevels[[#This Row],[Name]],tbGems[],MATCH("Prefix",tbGems[#Headers],0),FALSE),".",tbGemLevels[[#This Row],[Level]]," ",tbGemLevels[[#This Row],[Name]])</f>
        <v>6.13.221.8 Ice Trap</v>
      </c>
      <c r="C5116" s="2" t="s">
        <v>781</v>
      </c>
      <c r="D5116" s="3">
        <v>8</v>
      </c>
      <c r="E5116" s="3">
        <v>46</v>
      </c>
      <c r="F5116" s="3">
        <v>0</v>
      </c>
      <c r="G5116" s="3">
        <v>66</v>
      </c>
      <c r="H5116" s="3">
        <v>46</v>
      </c>
      <c r="J5116" s="42"/>
      <c r="K5116" s="42"/>
      <c r="L5116" s="3"/>
      <c r="M5116" s="3"/>
      <c r="N5116" s="3"/>
    </row>
    <row r="5117" spans="2:14" ht="32.1" customHeight="1" x14ac:dyDescent="0.25">
      <c r="B5117" s="44" t="str">
        <f>_xlfn.CONCAT( VLOOKUP(tbGemLevels[[#This Row],[Name]],tbGems[],MATCH("Prefix",tbGems[#Headers],0),FALSE),".",tbGemLevels[[#This Row],[Level]]," ",tbGemLevels[[#This Row],[Name]])</f>
        <v>6.13.221.9 Ice Trap</v>
      </c>
      <c r="C5117" s="2" t="s">
        <v>781</v>
      </c>
      <c r="D5117" s="3">
        <v>9</v>
      </c>
      <c r="E5117" s="3">
        <v>48</v>
      </c>
      <c r="F5117" s="3">
        <v>0</v>
      </c>
      <c r="G5117" s="3">
        <v>68</v>
      </c>
      <c r="H5117" s="3">
        <v>48</v>
      </c>
      <c r="J5117" s="42"/>
      <c r="K5117" s="42"/>
      <c r="L5117" s="3"/>
      <c r="M5117" s="3"/>
      <c r="N5117" s="3"/>
    </row>
    <row r="5118" spans="2:14" ht="32.1" customHeight="1" x14ac:dyDescent="0.25">
      <c r="B5118" s="44" t="str">
        <f>_xlfn.CONCAT( VLOOKUP(tbGemLevels[[#This Row],[Name]],tbGems[],MATCH("Prefix",tbGems[#Headers],0),FALSE),".",tbGemLevels[[#This Row],[Level]]," ",tbGemLevels[[#This Row],[Name]])</f>
        <v>6.13.221.10 Ice Trap</v>
      </c>
      <c r="C5118" s="2" t="s">
        <v>781</v>
      </c>
      <c r="D5118" s="3">
        <v>10</v>
      </c>
      <c r="E5118" s="3">
        <v>50</v>
      </c>
      <c r="F5118" s="3">
        <v>0</v>
      </c>
      <c r="G5118" s="3">
        <v>71</v>
      </c>
      <c r="H5118" s="3">
        <v>49</v>
      </c>
      <c r="J5118" s="42"/>
      <c r="K5118" s="42"/>
      <c r="L5118" s="3"/>
      <c r="M5118" s="3"/>
      <c r="N5118" s="3"/>
    </row>
    <row r="5119" spans="2:14" ht="32.1" customHeight="1" x14ac:dyDescent="0.25">
      <c r="B5119" s="44" t="str">
        <f>_xlfn.CONCAT( VLOOKUP(tbGemLevels[[#This Row],[Name]],tbGems[],MATCH("Prefix",tbGems[#Headers],0),FALSE),".",tbGemLevels[[#This Row],[Level]]," ",tbGemLevels[[#This Row],[Name]])</f>
        <v>6.13.221.11 Ice Trap</v>
      </c>
      <c r="C5119" s="2" t="s">
        <v>781</v>
      </c>
      <c r="D5119" s="3">
        <v>11</v>
      </c>
      <c r="E5119" s="3">
        <v>52</v>
      </c>
      <c r="F5119" s="3">
        <v>0</v>
      </c>
      <c r="G5119" s="3">
        <v>74</v>
      </c>
      <c r="H5119" s="3">
        <v>51</v>
      </c>
      <c r="J5119" s="42"/>
      <c r="K5119" s="42"/>
      <c r="L5119" s="3"/>
      <c r="M5119" s="3"/>
      <c r="N5119" s="3"/>
    </row>
    <row r="5120" spans="2:14" ht="32.1" customHeight="1" x14ac:dyDescent="0.25">
      <c r="B5120" s="44" t="str">
        <f>_xlfn.CONCAT( VLOOKUP(tbGemLevels[[#This Row],[Name]],tbGems[],MATCH("Prefix",tbGems[#Headers],0),FALSE),".",tbGemLevels[[#This Row],[Level]]," ",tbGemLevels[[#This Row],[Name]])</f>
        <v>6.13.221.12 Ice Trap</v>
      </c>
      <c r="C5120" s="2" t="s">
        <v>781</v>
      </c>
      <c r="D5120" s="3">
        <v>12</v>
      </c>
      <c r="E5120" s="3">
        <v>54</v>
      </c>
      <c r="F5120" s="3">
        <v>0</v>
      </c>
      <c r="G5120" s="3">
        <v>76</v>
      </c>
      <c r="H5120" s="3">
        <v>53</v>
      </c>
      <c r="J5120" s="42"/>
      <c r="K5120" s="42"/>
      <c r="L5120" s="3"/>
      <c r="M5120" s="3"/>
      <c r="N5120" s="3"/>
    </row>
    <row r="5121" spans="2:14" ht="32.1" customHeight="1" x14ac:dyDescent="0.25">
      <c r="B5121" s="44" t="str">
        <f>_xlfn.CONCAT( VLOOKUP(tbGemLevels[[#This Row],[Name]],tbGems[],MATCH("Prefix",tbGems[#Headers],0),FALSE),".",tbGemLevels[[#This Row],[Level]]," ",tbGemLevels[[#This Row],[Name]])</f>
        <v>6.13.221.13 Ice Trap</v>
      </c>
      <c r="C5121" s="2" t="s">
        <v>781</v>
      </c>
      <c r="D5121" s="3">
        <v>13</v>
      </c>
      <c r="E5121" s="3">
        <v>56</v>
      </c>
      <c r="F5121" s="3">
        <v>0</v>
      </c>
      <c r="G5121" s="3">
        <v>79</v>
      </c>
      <c r="H5121" s="3">
        <v>55</v>
      </c>
      <c r="J5121" s="42"/>
      <c r="K5121" s="42"/>
      <c r="L5121" s="3"/>
      <c r="M5121" s="3"/>
      <c r="N5121" s="3"/>
    </row>
    <row r="5122" spans="2:14" ht="32.1" customHeight="1" x14ac:dyDescent="0.25">
      <c r="B5122" s="44" t="str">
        <f>_xlfn.CONCAT( VLOOKUP(tbGemLevels[[#This Row],[Name]],tbGems[],MATCH("Prefix",tbGems[#Headers],0),FALSE),".",tbGemLevels[[#This Row],[Level]]," ",tbGemLevels[[#This Row],[Name]])</f>
        <v>6.13.221.14 Ice Trap</v>
      </c>
      <c r="C5122" s="2" t="s">
        <v>781</v>
      </c>
      <c r="D5122" s="3">
        <v>14</v>
      </c>
      <c r="E5122" s="3">
        <v>58</v>
      </c>
      <c r="F5122" s="3">
        <v>0</v>
      </c>
      <c r="G5122" s="3">
        <v>82</v>
      </c>
      <c r="H5122" s="3">
        <v>57</v>
      </c>
      <c r="J5122" s="42"/>
      <c r="K5122" s="42"/>
      <c r="L5122" s="3"/>
      <c r="M5122" s="3"/>
      <c r="N5122" s="3"/>
    </row>
    <row r="5123" spans="2:14" ht="32.1" customHeight="1" x14ac:dyDescent="0.25">
      <c r="B5123" s="44" t="str">
        <f>_xlfn.CONCAT( VLOOKUP(tbGemLevels[[#This Row],[Name]],tbGems[],MATCH("Prefix",tbGems[#Headers],0),FALSE),".",tbGemLevels[[#This Row],[Level]]," ",tbGemLevels[[#This Row],[Name]])</f>
        <v>6.13.221.15 Ice Trap</v>
      </c>
      <c r="C5123" s="2" t="s">
        <v>781</v>
      </c>
      <c r="D5123" s="3">
        <v>15</v>
      </c>
      <c r="E5123" s="3">
        <v>60</v>
      </c>
      <c r="F5123" s="3">
        <v>0</v>
      </c>
      <c r="G5123" s="3">
        <v>84</v>
      </c>
      <c r="H5123" s="3">
        <v>59</v>
      </c>
      <c r="J5123" s="42"/>
      <c r="K5123" s="42"/>
      <c r="L5123" s="3"/>
      <c r="M5123" s="3"/>
      <c r="N5123" s="3"/>
    </row>
    <row r="5124" spans="2:14" ht="32.1" customHeight="1" x14ac:dyDescent="0.25">
      <c r="B5124" s="44" t="str">
        <f>_xlfn.CONCAT( VLOOKUP(tbGemLevels[[#This Row],[Name]],tbGems[],MATCH("Prefix",tbGems[#Headers],0),FALSE),".",tbGemLevels[[#This Row],[Level]]," ",tbGemLevels[[#This Row],[Name]])</f>
        <v>6.13.221.16 Ice Trap</v>
      </c>
      <c r="C5124" s="2" t="s">
        <v>781</v>
      </c>
      <c r="D5124" s="3">
        <v>16</v>
      </c>
      <c r="E5124" s="3">
        <v>62</v>
      </c>
      <c r="F5124" s="3">
        <v>0</v>
      </c>
      <c r="G5124" s="3">
        <v>87</v>
      </c>
      <c r="H5124" s="3">
        <v>60</v>
      </c>
      <c r="J5124" s="42"/>
      <c r="K5124" s="42"/>
      <c r="L5124" s="3"/>
      <c r="M5124" s="3"/>
      <c r="N5124" s="3"/>
    </row>
    <row r="5125" spans="2:14" ht="32.1" customHeight="1" x14ac:dyDescent="0.25">
      <c r="B5125" s="44" t="str">
        <f>_xlfn.CONCAT( VLOOKUP(tbGemLevels[[#This Row],[Name]],tbGems[],MATCH("Prefix",tbGems[#Headers],0),FALSE),".",tbGemLevels[[#This Row],[Level]]," ",tbGemLevels[[#This Row],[Name]])</f>
        <v>6.13.221.17 Ice Trap</v>
      </c>
      <c r="C5125" s="2" t="s">
        <v>781</v>
      </c>
      <c r="D5125" s="3">
        <v>17</v>
      </c>
      <c r="E5125" s="3">
        <v>64</v>
      </c>
      <c r="F5125" s="3">
        <v>0</v>
      </c>
      <c r="G5125" s="3">
        <v>90</v>
      </c>
      <c r="H5125" s="3">
        <v>62</v>
      </c>
      <c r="J5125" s="42"/>
      <c r="K5125" s="42"/>
      <c r="L5125" s="3"/>
      <c r="M5125" s="3"/>
      <c r="N5125" s="3"/>
    </row>
    <row r="5126" spans="2:14" ht="32.1" customHeight="1" x14ac:dyDescent="0.25">
      <c r="B5126" s="44" t="str">
        <f>_xlfn.CONCAT( VLOOKUP(tbGemLevels[[#This Row],[Name]],tbGems[],MATCH("Prefix",tbGems[#Headers],0),FALSE),".",tbGemLevels[[#This Row],[Level]]," ",tbGemLevels[[#This Row],[Name]])</f>
        <v>6.13.221.18 Ice Trap</v>
      </c>
      <c r="C5126" s="2" t="s">
        <v>781</v>
      </c>
      <c r="D5126" s="3">
        <v>18</v>
      </c>
      <c r="E5126" s="3">
        <v>66</v>
      </c>
      <c r="F5126" s="3">
        <v>0</v>
      </c>
      <c r="G5126" s="3">
        <v>92</v>
      </c>
      <c r="H5126" s="3">
        <v>64</v>
      </c>
      <c r="J5126" s="42"/>
      <c r="K5126" s="42"/>
      <c r="L5126" s="3"/>
      <c r="M5126" s="3"/>
      <c r="N5126" s="3"/>
    </row>
    <row r="5127" spans="2:14" ht="32.1" customHeight="1" x14ac:dyDescent="0.25">
      <c r="B5127" s="44" t="str">
        <f>_xlfn.CONCAT( VLOOKUP(tbGemLevels[[#This Row],[Name]],tbGems[],MATCH("Prefix",tbGems[#Headers],0),FALSE),".",tbGemLevels[[#This Row],[Level]]," ",tbGemLevels[[#This Row],[Name]])</f>
        <v>6.13.221.19 Ice Trap</v>
      </c>
      <c r="C5127" s="2" t="s">
        <v>781</v>
      </c>
      <c r="D5127" s="3">
        <v>19</v>
      </c>
      <c r="E5127" s="3">
        <v>68</v>
      </c>
      <c r="F5127" s="3">
        <v>0</v>
      </c>
      <c r="G5127" s="3">
        <v>95</v>
      </c>
      <c r="H5127" s="3">
        <v>66</v>
      </c>
      <c r="J5127" s="42"/>
      <c r="K5127" s="42"/>
      <c r="L5127" s="3"/>
      <c r="M5127" s="3"/>
      <c r="N5127" s="3"/>
    </row>
    <row r="5128" spans="2:14" ht="32.1" customHeight="1" x14ac:dyDescent="0.25">
      <c r="B5128" s="44" t="str">
        <f>_xlfn.CONCAT( VLOOKUP(tbGemLevels[[#This Row],[Name]],tbGems[],MATCH("Prefix",tbGems[#Headers],0),FALSE),".",tbGemLevels[[#This Row],[Level]]," ",tbGemLevels[[#This Row],[Name]])</f>
        <v>6.13.221.20 Ice Trap</v>
      </c>
      <c r="C5128" s="2" t="s">
        <v>781</v>
      </c>
      <c r="D5128" s="3">
        <v>20</v>
      </c>
      <c r="E5128" s="3">
        <v>70</v>
      </c>
      <c r="F5128" s="3">
        <v>0</v>
      </c>
      <c r="G5128" s="3">
        <v>98</v>
      </c>
      <c r="H5128" s="3">
        <v>68</v>
      </c>
      <c r="J5128" s="42"/>
      <c r="K5128" s="42"/>
      <c r="L5128" s="3"/>
      <c r="M5128" s="3"/>
      <c r="N5128" s="3"/>
    </row>
    <row r="5129" spans="2:14" ht="32.1" customHeight="1" x14ac:dyDescent="0.25">
      <c r="B5129" s="44" t="str">
        <f>_xlfn.CONCAT( VLOOKUP(tbGemLevels[[#This Row],[Name]],tbGems[],MATCH("Prefix",tbGems[#Headers],0),FALSE),".",tbGemLevels[[#This Row],[Level]]," ",tbGemLevels[[#This Row],[Name]])</f>
        <v>6.13.221.21 Ice Trap</v>
      </c>
      <c r="C5129" s="2" t="s">
        <v>781</v>
      </c>
      <c r="D5129" s="3">
        <v>21</v>
      </c>
      <c r="E5129" s="3">
        <v>72</v>
      </c>
      <c r="F5129" s="3">
        <v>0</v>
      </c>
      <c r="G5129" s="3">
        <v>100</v>
      </c>
      <c r="H5129" s="3">
        <v>70</v>
      </c>
      <c r="J5129" s="4"/>
      <c r="K5129" s="3"/>
      <c r="L5129" s="3"/>
      <c r="M5129" s="3"/>
      <c r="N5129" s="3"/>
    </row>
    <row r="5130" spans="2:14" ht="32.1" customHeight="1" x14ac:dyDescent="0.25">
      <c r="B5130" s="44" t="str">
        <f>_xlfn.CONCAT( VLOOKUP(tbGemLevels[[#This Row],[Name]],tbGems[],MATCH("Prefix",tbGems[#Headers],0),FALSE),".",tbGemLevels[[#This Row],[Level]]," ",tbGemLevels[[#This Row],[Name]])</f>
        <v>6.13.221.22 Ice Trap</v>
      </c>
      <c r="C5130" s="2" t="s">
        <v>781</v>
      </c>
      <c r="D5130" s="3">
        <v>22</v>
      </c>
      <c r="E5130" s="3">
        <v>74</v>
      </c>
      <c r="F5130" s="3">
        <v>0</v>
      </c>
      <c r="G5130" s="3" t="s">
        <v>269</v>
      </c>
      <c r="H5130" s="3" t="s">
        <v>269</v>
      </c>
      <c r="J5130" s="4"/>
      <c r="K5130" s="3"/>
      <c r="L5130" s="3"/>
      <c r="M5130" s="3"/>
      <c r="N5130" s="3"/>
    </row>
    <row r="5131" spans="2:14" ht="32.1" customHeight="1" x14ac:dyDescent="0.25">
      <c r="B5131" s="44" t="str">
        <f>_xlfn.CONCAT( VLOOKUP(tbGemLevels[[#This Row],[Name]],tbGems[],MATCH("Prefix",tbGems[#Headers],0),FALSE),".",tbGemLevels[[#This Row],[Level]]," ",tbGemLevels[[#This Row],[Name]])</f>
        <v>6.13.221.23 Ice Trap</v>
      </c>
      <c r="C5131" s="2" t="s">
        <v>781</v>
      </c>
      <c r="D5131" s="3">
        <v>23</v>
      </c>
      <c r="E5131" s="3">
        <v>76</v>
      </c>
      <c r="F5131" s="3">
        <v>0</v>
      </c>
      <c r="G5131" s="3" t="s">
        <v>269</v>
      </c>
      <c r="H5131" s="3" t="s">
        <v>269</v>
      </c>
      <c r="J5131" s="4"/>
      <c r="K5131" s="3"/>
      <c r="L5131" s="3"/>
      <c r="M5131" s="3"/>
      <c r="N5131" s="3"/>
    </row>
    <row r="5132" spans="2:14" ht="32.1" customHeight="1" x14ac:dyDescent="0.25">
      <c r="B5132" s="44" t="str">
        <f>_xlfn.CONCAT( VLOOKUP(tbGemLevels[[#This Row],[Name]],tbGems[],MATCH("Prefix",tbGems[#Headers],0),FALSE),".",tbGemLevels[[#This Row],[Level]]," ",tbGemLevels[[#This Row],[Name]])</f>
        <v>6.13.221.24 Ice Trap</v>
      </c>
      <c r="C5132" s="2" t="s">
        <v>781</v>
      </c>
      <c r="D5132" s="3">
        <v>24</v>
      </c>
      <c r="E5132" s="3">
        <v>78</v>
      </c>
      <c r="F5132" s="3">
        <v>0</v>
      </c>
      <c r="G5132" s="3" t="s">
        <v>269</v>
      </c>
      <c r="H5132" s="3" t="s">
        <v>269</v>
      </c>
      <c r="J5132" s="4"/>
      <c r="K5132" s="3"/>
      <c r="L5132" s="3"/>
      <c r="M5132" s="3"/>
      <c r="N5132" s="3"/>
    </row>
    <row r="5133" spans="2:14" ht="32.1" customHeight="1" x14ac:dyDescent="0.25">
      <c r="B5133" s="44" t="str">
        <f>_xlfn.CONCAT( VLOOKUP(tbGemLevels[[#This Row],[Name]],tbGems[],MATCH("Prefix",tbGems[#Headers],0),FALSE),".",tbGemLevels[[#This Row],[Level]]," ",tbGemLevels[[#This Row],[Name]])</f>
        <v>6.13.221.25 Ice Trap</v>
      </c>
      <c r="C5133" s="2" t="s">
        <v>781</v>
      </c>
      <c r="D5133" s="3">
        <v>25</v>
      </c>
      <c r="E5133" s="3">
        <v>80</v>
      </c>
      <c r="F5133" s="3">
        <v>0</v>
      </c>
      <c r="G5133" s="3" t="s">
        <v>269</v>
      </c>
      <c r="H5133" s="3" t="s">
        <v>269</v>
      </c>
      <c r="J5133" s="4"/>
      <c r="K5133" s="3"/>
      <c r="L5133" s="3"/>
      <c r="M5133" s="3"/>
      <c r="N5133" s="3"/>
    </row>
    <row r="5134" spans="2:14" ht="32.1" customHeight="1" x14ac:dyDescent="0.25">
      <c r="B5134" s="44" t="str">
        <f>_xlfn.CONCAT( VLOOKUP(tbGemLevels[[#This Row],[Name]],tbGems[],MATCH("Prefix",tbGems[#Headers],0),FALSE),".",tbGemLevels[[#This Row],[Level]]," ",tbGemLevels[[#This Row],[Name]])</f>
        <v>6.13.221.26 Ice Trap</v>
      </c>
      <c r="C5134" s="2" t="s">
        <v>781</v>
      </c>
      <c r="D5134" s="3">
        <v>26</v>
      </c>
      <c r="E5134" s="3">
        <v>82</v>
      </c>
      <c r="F5134" s="3">
        <v>0</v>
      </c>
      <c r="G5134" s="3" t="s">
        <v>269</v>
      </c>
      <c r="H5134" s="3" t="s">
        <v>269</v>
      </c>
      <c r="J5134" s="4"/>
      <c r="K5134" s="3"/>
      <c r="L5134" s="3"/>
      <c r="M5134" s="3"/>
      <c r="N5134" s="3"/>
    </row>
    <row r="5135" spans="2:14" ht="32.1" customHeight="1" x14ac:dyDescent="0.25">
      <c r="B5135" s="44" t="str">
        <f>_xlfn.CONCAT( VLOOKUP(tbGemLevels[[#This Row],[Name]],tbGems[],MATCH("Prefix",tbGems[#Headers],0),FALSE),".",tbGemLevels[[#This Row],[Level]]," ",tbGemLevels[[#This Row],[Name]])</f>
        <v>6.13.221.27 Ice Trap</v>
      </c>
      <c r="C5135" s="2" t="s">
        <v>781</v>
      </c>
      <c r="D5135" s="3">
        <v>27</v>
      </c>
      <c r="E5135" s="3">
        <v>84</v>
      </c>
      <c r="F5135" s="3">
        <v>0</v>
      </c>
      <c r="G5135" s="3" t="s">
        <v>269</v>
      </c>
      <c r="H5135" s="3" t="s">
        <v>269</v>
      </c>
      <c r="J5135" s="4"/>
      <c r="K5135" s="3"/>
      <c r="L5135" s="3"/>
      <c r="M5135" s="3"/>
      <c r="N5135" s="3"/>
    </row>
    <row r="5136" spans="2:14" ht="32.1" customHeight="1" x14ac:dyDescent="0.25">
      <c r="B5136" s="44" t="str">
        <f>_xlfn.CONCAT( VLOOKUP(tbGemLevels[[#This Row],[Name]],tbGems[],MATCH("Prefix",tbGems[#Headers],0),FALSE),".",tbGemLevels[[#This Row],[Level]]," ",tbGemLevels[[#This Row],[Name]])</f>
        <v>6.13.221.28 Ice Trap</v>
      </c>
      <c r="C5136" s="2" t="s">
        <v>781</v>
      </c>
      <c r="D5136" s="3">
        <v>28</v>
      </c>
      <c r="E5136" s="3">
        <v>86</v>
      </c>
      <c r="F5136" s="3">
        <v>0</v>
      </c>
      <c r="G5136" s="3" t="s">
        <v>269</v>
      </c>
      <c r="H5136" s="3" t="s">
        <v>269</v>
      </c>
      <c r="J5136" s="4"/>
      <c r="K5136" s="3"/>
      <c r="L5136" s="3"/>
      <c r="M5136" s="3"/>
      <c r="N5136" s="3"/>
    </row>
    <row r="5137" spans="2:16" ht="32.1" customHeight="1" x14ac:dyDescent="0.25">
      <c r="B5137" s="44" t="str">
        <f>_xlfn.CONCAT( VLOOKUP(tbGemLevels[[#This Row],[Name]],tbGems[],MATCH("Prefix",tbGems[#Headers],0),FALSE),".",tbGemLevels[[#This Row],[Level]]," ",tbGemLevels[[#This Row],[Name]])</f>
        <v>6.13.221.29 Ice Trap</v>
      </c>
      <c r="C5137" s="2" t="s">
        <v>781</v>
      </c>
      <c r="D5137" s="3">
        <v>29</v>
      </c>
      <c r="E5137" s="3">
        <v>88</v>
      </c>
      <c r="F5137" s="3">
        <v>0</v>
      </c>
      <c r="G5137" s="3" t="s">
        <v>269</v>
      </c>
      <c r="H5137" s="3" t="s">
        <v>269</v>
      </c>
      <c r="J5137" s="4"/>
      <c r="K5137" s="3"/>
      <c r="L5137" s="3"/>
      <c r="M5137" s="3"/>
      <c r="N5137" s="3"/>
    </row>
    <row r="5138" spans="2:16" ht="32.1" customHeight="1" x14ac:dyDescent="0.25">
      <c r="B5138" s="44" t="str">
        <f>_xlfn.CONCAT( VLOOKUP(tbGemLevels[[#This Row],[Name]],tbGems[],MATCH("Prefix",tbGems[#Headers],0),FALSE),".",tbGemLevels[[#This Row],[Level]]," ",tbGemLevels[[#This Row],[Name]])</f>
        <v>6.13.221.30 Ice Trap</v>
      </c>
      <c r="C5138" s="2" t="s">
        <v>781</v>
      </c>
      <c r="D5138" s="3">
        <v>30</v>
      </c>
      <c r="E5138" s="3">
        <v>90</v>
      </c>
      <c r="F5138" s="3">
        <v>0</v>
      </c>
      <c r="G5138" s="3" t="s">
        <v>269</v>
      </c>
      <c r="H5138" s="3" t="s">
        <v>269</v>
      </c>
      <c r="J5138" s="4"/>
      <c r="K5138" s="3"/>
      <c r="L5138" s="3"/>
      <c r="M5138" s="3"/>
      <c r="N5138" s="3"/>
    </row>
    <row r="5139" spans="2:16" ht="32.1" customHeight="1" x14ac:dyDescent="0.25">
      <c r="B5139" s="44" t="str">
        <f>_xlfn.CONCAT( VLOOKUP(tbGemLevels[[#This Row],[Name]],tbGems[],MATCH("Prefix",tbGems[#Headers],0),FALSE),".",tbGemLevels[[#This Row],[Level]]," ",tbGemLevels[[#This Row],[Name]])</f>
        <v>6.13.221.31 Ice Trap</v>
      </c>
      <c r="C5139" s="2" t="s">
        <v>781</v>
      </c>
      <c r="D5139" s="3">
        <v>31</v>
      </c>
      <c r="E5139" s="3">
        <v>91</v>
      </c>
      <c r="F5139" s="3">
        <v>0</v>
      </c>
      <c r="G5139" s="3" t="s">
        <v>269</v>
      </c>
      <c r="H5139" s="3" t="s">
        <v>269</v>
      </c>
      <c r="J5139" s="4"/>
      <c r="K5139" s="3"/>
      <c r="L5139" s="3"/>
      <c r="M5139" s="3"/>
      <c r="N5139" s="3"/>
    </row>
    <row r="5140" spans="2:16" ht="32.1" customHeight="1" x14ac:dyDescent="0.25">
      <c r="B5140" s="44" t="str">
        <f>_xlfn.CONCAT( VLOOKUP(tbGemLevels[[#This Row],[Name]],tbGems[],MATCH("Prefix",tbGems[#Headers],0),FALSE),".",tbGemLevels[[#This Row],[Level]]," ",tbGemLevels[[#This Row],[Name]])</f>
        <v>6.13.221.32 Ice Trap</v>
      </c>
      <c r="C5140" s="2" t="s">
        <v>781</v>
      </c>
      <c r="D5140" s="3">
        <v>32</v>
      </c>
      <c r="E5140" s="3">
        <v>92</v>
      </c>
      <c r="F5140" s="3">
        <v>0</v>
      </c>
      <c r="G5140" s="3" t="s">
        <v>269</v>
      </c>
      <c r="H5140" s="3" t="s">
        <v>269</v>
      </c>
      <c r="J5140" s="4"/>
      <c r="K5140" s="3"/>
      <c r="L5140" s="3"/>
      <c r="M5140" s="3"/>
      <c r="N5140" s="3"/>
    </row>
    <row r="5141" spans="2:16" ht="32.1" customHeight="1" x14ac:dyDescent="0.25">
      <c r="B5141" s="44" t="str">
        <f>_xlfn.CONCAT( VLOOKUP(tbGemLevels[[#This Row],[Name]],tbGems[],MATCH("Prefix",tbGems[#Headers],0),FALSE),".",tbGemLevels[[#This Row],[Level]]," ",tbGemLevels[[#This Row],[Name]])</f>
        <v>6.13.221.33 Ice Trap</v>
      </c>
      <c r="C5141" s="2" t="s">
        <v>781</v>
      </c>
      <c r="D5141" s="3">
        <v>33</v>
      </c>
      <c r="E5141" s="3">
        <v>93</v>
      </c>
      <c r="F5141" s="3">
        <v>0</v>
      </c>
      <c r="G5141" s="3" t="s">
        <v>269</v>
      </c>
      <c r="H5141" s="3" t="s">
        <v>269</v>
      </c>
      <c r="J5141" s="4"/>
      <c r="K5141" s="3"/>
      <c r="L5141" s="3"/>
      <c r="M5141" s="3"/>
      <c r="N5141" s="3"/>
    </row>
    <row r="5142" spans="2:16" ht="32.1" customHeight="1" x14ac:dyDescent="0.25">
      <c r="B5142" s="44" t="str">
        <f>_xlfn.CONCAT( VLOOKUP(tbGemLevels[[#This Row],[Name]],tbGems[],MATCH("Prefix",tbGems[#Headers],0),FALSE),".",tbGemLevels[[#This Row],[Level]]," ",tbGemLevels[[#This Row],[Name]])</f>
        <v>6.13.221.34 Ice Trap</v>
      </c>
      <c r="C5142" s="2" t="s">
        <v>781</v>
      </c>
      <c r="D5142" s="3">
        <v>34</v>
      </c>
      <c r="E5142" s="3">
        <v>94</v>
      </c>
      <c r="F5142" s="3">
        <v>0</v>
      </c>
      <c r="G5142" s="3" t="s">
        <v>269</v>
      </c>
      <c r="H5142" s="3" t="s">
        <v>269</v>
      </c>
      <c r="J5142" s="4"/>
      <c r="K5142" s="3"/>
      <c r="L5142" s="3"/>
      <c r="M5142" s="3"/>
      <c r="N5142" s="3"/>
    </row>
    <row r="5143" spans="2:16" ht="32.1" customHeight="1" x14ac:dyDescent="0.25">
      <c r="B5143" s="44" t="str">
        <f>_xlfn.CONCAT( VLOOKUP(tbGemLevels[[#This Row],[Name]],tbGems[],MATCH("Prefix",tbGems[#Headers],0),FALSE),".",tbGemLevels[[#This Row],[Level]]," ",tbGemLevels[[#This Row],[Name]])</f>
        <v>6.13.221.35 Ice Trap</v>
      </c>
      <c r="C5143" s="2" t="s">
        <v>781</v>
      </c>
      <c r="D5143" s="3">
        <v>35</v>
      </c>
      <c r="E5143" s="3">
        <v>95</v>
      </c>
      <c r="F5143" s="3">
        <v>0</v>
      </c>
      <c r="G5143" s="3" t="s">
        <v>269</v>
      </c>
      <c r="H5143" s="3" t="s">
        <v>269</v>
      </c>
      <c r="J5143" s="4"/>
      <c r="K5143" s="3"/>
      <c r="L5143" s="3"/>
      <c r="M5143" s="3"/>
      <c r="N5143" s="3"/>
    </row>
    <row r="5144" spans="2:16" ht="32.1" customHeight="1" x14ac:dyDescent="0.25">
      <c r="B5144" s="44" t="str">
        <f>_xlfn.CONCAT( VLOOKUP(tbGemLevels[[#This Row],[Name]],tbGems[],MATCH("Prefix",tbGems[#Headers],0),FALSE),".",tbGemLevels[[#This Row],[Level]]," ",tbGemLevels[[#This Row],[Name]])</f>
        <v>6.13.221.36 Ice Trap</v>
      </c>
      <c r="C5144" s="2" t="s">
        <v>781</v>
      </c>
      <c r="D5144" s="3">
        <v>36</v>
      </c>
      <c r="E5144" s="3">
        <v>96</v>
      </c>
      <c r="F5144" s="3">
        <v>0</v>
      </c>
      <c r="G5144" s="3" t="s">
        <v>269</v>
      </c>
      <c r="H5144" s="3" t="s">
        <v>269</v>
      </c>
      <c r="J5144" s="4"/>
      <c r="K5144" s="3"/>
      <c r="L5144" s="3"/>
      <c r="M5144" s="3"/>
      <c r="N5144" s="3"/>
    </row>
    <row r="5145" spans="2:16" ht="32.1" customHeight="1" x14ac:dyDescent="0.25">
      <c r="B5145" s="44" t="str">
        <f>_xlfn.CONCAT( VLOOKUP(tbGemLevels[[#This Row],[Name]],tbGems[],MATCH("Prefix",tbGems[#Headers],0),FALSE),".",tbGemLevels[[#This Row],[Level]]," ",tbGemLevels[[#This Row],[Name]])</f>
        <v>6.13.221.37 Ice Trap</v>
      </c>
      <c r="C5145" s="2" t="s">
        <v>781</v>
      </c>
      <c r="D5145" s="3">
        <v>37</v>
      </c>
      <c r="E5145" s="3">
        <v>97</v>
      </c>
      <c r="F5145" s="3">
        <v>0</v>
      </c>
      <c r="G5145" s="3" t="s">
        <v>269</v>
      </c>
      <c r="H5145" s="3" t="s">
        <v>269</v>
      </c>
      <c r="J5145" s="4"/>
      <c r="K5145" s="3"/>
      <c r="L5145" s="3"/>
      <c r="M5145" s="3"/>
      <c r="N5145" s="3"/>
    </row>
    <row r="5146" spans="2:16" ht="32.1" customHeight="1" x14ac:dyDescent="0.25">
      <c r="B5146" s="44" t="str">
        <f>_xlfn.CONCAT( VLOOKUP(tbGemLevels[[#This Row],[Name]],tbGems[],MATCH("Prefix",tbGems[#Headers],0),FALSE),".",tbGemLevels[[#This Row],[Level]]," ",tbGemLevels[[#This Row],[Name]])</f>
        <v>6.13.221.38 Ice Trap</v>
      </c>
      <c r="C5146" s="2" t="s">
        <v>781</v>
      </c>
      <c r="D5146" s="3">
        <v>38</v>
      </c>
      <c r="E5146" s="3">
        <v>98</v>
      </c>
      <c r="F5146" s="3">
        <v>0</v>
      </c>
      <c r="G5146" s="3" t="s">
        <v>269</v>
      </c>
      <c r="H5146" s="3" t="s">
        <v>269</v>
      </c>
      <c r="J5146" s="4"/>
      <c r="K5146" s="3"/>
      <c r="L5146" s="3"/>
      <c r="M5146" s="3"/>
      <c r="N5146" s="3"/>
    </row>
    <row r="5147" spans="2:16" ht="32.1" customHeight="1" x14ac:dyDescent="0.25">
      <c r="B5147" s="44" t="str">
        <f>_xlfn.CONCAT( VLOOKUP(tbGemLevels[[#This Row],[Name]],tbGems[],MATCH("Prefix",tbGems[#Headers],0),FALSE),".",tbGemLevels[[#This Row],[Level]]," ",tbGemLevels[[#This Row],[Name]])</f>
        <v>6.13.221.39 Ice Trap</v>
      </c>
      <c r="C5147" s="2" t="s">
        <v>781</v>
      </c>
      <c r="D5147" s="3">
        <v>39</v>
      </c>
      <c r="E5147" s="3">
        <v>99</v>
      </c>
      <c r="F5147" s="3">
        <v>0</v>
      </c>
      <c r="G5147" s="3" t="s">
        <v>269</v>
      </c>
      <c r="H5147" s="3" t="s">
        <v>269</v>
      </c>
      <c r="J5147" s="4"/>
      <c r="K5147" s="3"/>
      <c r="L5147" s="3"/>
      <c r="M5147" s="3"/>
      <c r="N5147" s="3"/>
    </row>
    <row r="5148" spans="2:16" ht="32.1" customHeight="1" x14ac:dyDescent="0.25">
      <c r="B5148" s="44" t="str">
        <f>_xlfn.CONCAT( VLOOKUP(tbGemLevels[[#This Row],[Name]],tbGems[],MATCH("Prefix",tbGems[#Headers],0),FALSE),".",tbGemLevels[[#This Row],[Level]]," ",tbGemLevels[[#This Row],[Name]])</f>
        <v>6.13.221.40 Ice Trap</v>
      </c>
      <c r="C5148" s="2" t="s">
        <v>781</v>
      </c>
      <c r="D5148" s="3">
        <v>40</v>
      </c>
      <c r="E5148" s="3">
        <v>100</v>
      </c>
      <c r="F5148" s="3">
        <v>0</v>
      </c>
      <c r="G5148" s="3" t="s">
        <v>269</v>
      </c>
      <c r="H5148" s="3" t="s">
        <v>269</v>
      </c>
      <c r="J5148" s="4"/>
      <c r="K5148" s="3"/>
      <c r="L5148" s="3"/>
      <c r="M5148" s="3"/>
      <c r="N5148" s="3"/>
    </row>
    <row r="5149" spans="2:16" ht="32.1" customHeight="1" x14ac:dyDescent="0.25">
      <c r="B5149" s="44" t="str">
        <f>_xlfn.CONCAT( VLOOKUP(tbGemLevels[[#This Row],[Name]],tbGems[],MATCH("Prefix",tbGems[#Headers],0),FALSE),".",tbGemLevels[[#This Row],[Level]]," ",tbGemLevels[[#This Row],[Name]])</f>
        <v>6.13.291.1 Poacher's Mark</v>
      </c>
      <c r="C5149" s="2" t="s">
        <v>790</v>
      </c>
      <c r="D5149" s="3">
        <v>1</v>
      </c>
      <c r="E5149" s="3">
        <v>24</v>
      </c>
      <c r="F5149" s="3">
        <v>0</v>
      </c>
      <c r="G5149" s="3">
        <v>58</v>
      </c>
      <c r="H5149" s="3">
        <v>0</v>
      </c>
      <c r="J5149" s="4"/>
      <c r="K5149" s="3"/>
      <c r="L5149" s="3"/>
      <c r="M5149" s="3"/>
      <c r="N5149" s="3"/>
    </row>
    <row r="5150" spans="2:16" ht="32.1" customHeight="1" x14ac:dyDescent="0.25">
      <c r="B5150" s="44" t="str">
        <f>_xlfn.CONCAT( VLOOKUP(tbGemLevels[[#This Row],[Name]],tbGems[],MATCH("Prefix",tbGems[#Headers],0),FALSE),".",tbGemLevels[[#This Row],[Level]]," ",tbGemLevels[[#This Row],[Name]])</f>
        <v>6.13.291.2 Poacher's Mark</v>
      </c>
      <c r="C5150" s="2" t="s">
        <v>790</v>
      </c>
      <c r="D5150" s="3">
        <v>2</v>
      </c>
      <c r="E5150" s="3">
        <v>27</v>
      </c>
      <c r="F5150" s="3">
        <v>0</v>
      </c>
      <c r="G5150" s="3">
        <v>64</v>
      </c>
      <c r="H5150" s="3">
        <v>0</v>
      </c>
      <c r="J5150" s="4"/>
      <c r="K5150" s="3"/>
      <c r="L5150" s="3"/>
      <c r="M5150" s="3"/>
      <c r="N5150" s="3"/>
      <c r="O5150" s="65"/>
      <c r="P5150" s="66"/>
    </row>
    <row r="5151" spans="2:16" ht="32.1" customHeight="1" x14ac:dyDescent="0.25">
      <c r="B5151" s="44" t="str">
        <f>_xlfn.CONCAT( VLOOKUP(tbGemLevels[[#This Row],[Name]],tbGems[],MATCH("Prefix",tbGems[#Headers],0),FALSE),".",tbGemLevels[[#This Row],[Level]]," ",tbGemLevels[[#This Row],[Name]])</f>
        <v>6.13.291.3 Poacher's Mark</v>
      </c>
      <c r="C5151" s="2" t="s">
        <v>790</v>
      </c>
      <c r="D5151" s="3">
        <v>3</v>
      </c>
      <c r="E5151" s="3">
        <v>30</v>
      </c>
      <c r="F5151" s="3">
        <v>0</v>
      </c>
      <c r="G5151" s="3">
        <v>71</v>
      </c>
      <c r="H5151" s="3">
        <v>0</v>
      </c>
      <c r="J5151" s="4"/>
      <c r="K5151" s="3"/>
      <c r="L5151" s="3"/>
      <c r="M5151" s="3"/>
      <c r="N5151" s="3"/>
      <c r="O5151" s="65"/>
      <c r="P5151" s="66"/>
    </row>
    <row r="5152" spans="2:16" ht="32.1" customHeight="1" x14ac:dyDescent="0.25">
      <c r="B5152" s="44" t="str">
        <f>_xlfn.CONCAT( VLOOKUP(tbGemLevels[[#This Row],[Name]],tbGems[],MATCH("Prefix",tbGems[#Headers],0),FALSE),".",tbGemLevels[[#This Row],[Level]]," ",tbGemLevels[[#This Row],[Name]])</f>
        <v>6.13.291.4 Poacher's Mark</v>
      </c>
      <c r="C5152" s="2" t="s">
        <v>790</v>
      </c>
      <c r="D5152" s="3">
        <v>4</v>
      </c>
      <c r="E5152" s="3">
        <v>33</v>
      </c>
      <c r="F5152" s="3">
        <v>0</v>
      </c>
      <c r="G5152" s="3">
        <v>77</v>
      </c>
      <c r="H5152" s="3">
        <v>0</v>
      </c>
      <c r="J5152" s="4"/>
      <c r="K5152" s="3"/>
      <c r="L5152" s="3"/>
      <c r="M5152" s="3"/>
      <c r="N5152" s="3"/>
      <c r="O5152" s="65"/>
      <c r="P5152" s="66"/>
    </row>
    <row r="5153" spans="2:16" ht="32.1" customHeight="1" x14ac:dyDescent="0.25">
      <c r="B5153" s="44" t="str">
        <f>_xlfn.CONCAT( VLOOKUP(tbGemLevels[[#This Row],[Name]],tbGems[],MATCH("Prefix",tbGems[#Headers],0),FALSE),".",tbGemLevels[[#This Row],[Level]]," ",tbGemLevels[[#This Row],[Name]])</f>
        <v>6.13.291.5 Poacher's Mark</v>
      </c>
      <c r="C5153" s="2" t="s">
        <v>790</v>
      </c>
      <c r="D5153" s="3">
        <v>5</v>
      </c>
      <c r="E5153" s="3">
        <v>36</v>
      </c>
      <c r="F5153" s="3">
        <v>0</v>
      </c>
      <c r="G5153" s="3">
        <v>83</v>
      </c>
      <c r="H5153" s="3">
        <v>0</v>
      </c>
      <c r="J5153" s="4"/>
      <c r="K5153" s="3"/>
      <c r="L5153" s="3"/>
      <c r="M5153" s="3"/>
      <c r="N5153" s="3"/>
      <c r="O5153" s="65"/>
      <c r="P5153" s="66"/>
    </row>
    <row r="5154" spans="2:16" ht="32.1" customHeight="1" x14ac:dyDescent="0.25">
      <c r="B5154" s="44" t="str">
        <f>_xlfn.CONCAT( VLOOKUP(tbGemLevels[[#This Row],[Name]],tbGems[],MATCH("Prefix",tbGems[#Headers],0),FALSE),".",tbGemLevels[[#This Row],[Level]]," ",tbGemLevels[[#This Row],[Name]])</f>
        <v>6.13.291.6 Poacher's Mark</v>
      </c>
      <c r="C5154" s="2" t="s">
        <v>790</v>
      </c>
      <c r="D5154" s="3">
        <v>6</v>
      </c>
      <c r="E5154" s="3">
        <v>39</v>
      </c>
      <c r="F5154" s="3">
        <v>0</v>
      </c>
      <c r="G5154" s="3">
        <v>90</v>
      </c>
      <c r="H5154" s="3">
        <v>0</v>
      </c>
      <c r="J5154" s="4"/>
      <c r="K5154" s="3"/>
      <c r="L5154" s="3"/>
      <c r="M5154" s="3"/>
      <c r="N5154" s="3"/>
      <c r="O5154" s="65"/>
      <c r="P5154" s="66"/>
    </row>
    <row r="5155" spans="2:16" ht="32.1" customHeight="1" x14ac:dyDescent="0.25">
      <c r="B5155" s="44" t="str">
        <f>_xlfn.CONCAT( VLOOKUP(tbGemLevels[[#This Row],[Name]],tbGems[],MATCH("Prefix",tbGems[#Headers],0),FALSE),".",tbGemLevels[[#This Row],[Level]]," ",tbGemLevels[[#This Row],[Name]])</f>
        <v>6.13.291.7 Poacher's Mark</v>
      </c>
      <c r="C5155" s="2" t="s">
        <v>790</v>
      </c>
      <c r="D5155" s="3">
        <v>7</v>
      </c>
      <c r="E5155" s="3">
        <v>42</v>
      </c>
      <c r="F5155" s="3">
        <v>0</v>
      </c>
      <c r="G5155" s="3">
        <v>96</v>
      </c>
      <c r="H5155" s="3">
        <v>0</v>
      </c>
      <c r="J5155" s="4"/>
      <c r="K5155" s="3"/>
      <c r="L5155" s="3"/>
      <c r="M5155" s="3"/>
      <c r="N5155" s="3"/>
      <c r="O5155" s="65"/>
      <c r="P5155" s="66"/>
    </row>
    <row r="5156" spans="2:16" ht="32.1" customHeight="1" x14ac:dyDescent="0.25">
      <c r="B5156" s="44" t="str">
        <f>_xlfn.CONCAT( VLOOKUP(tbGemLevels[[#This Row],[Name]],tbGems[],MATCH("Prefix",tbGems[#Headers],0),FALSE),".",tbGemLevels[[#This Row],[Level]]," ",tbGemLevels[[#This Row],[Name]])</f>
        <v>6.13.291.8 Poacher's Mark</v>
      </c>
      <c r="C5156" s="2" t="s">
        <v>790</v>
      </c>
      <c r="D5156" s="3">
        <v>8</v>
      </c>
      <c r="E5156" s="3">
        <v>45</v>
      </c>
      <c r="F5156" s="3">
        <v>0</v>
      </c>
      <c r="G5156" s="3">
        <v>102</v>
      </c>
      <c r="H5156" s="3">
        <v>0</v>
      </c>
      <c r="J5156" s="4"/>
      <c r="K5156" s="3"/>
      <c r="L5156" s="3"/>
      <c r="M5156" s="3"/>
      <c r="N5156" s="3"/>
      <c r="O5156" s="65"/>
      <c r="P5156" s="66"/>
    </row>
    <row r="5157" spans="2:16" ht="32.1" customHeight="1" x14ac:dyDescent="0.25">
      <c r="B5157" s="44" t="str">
        <f>_xlfn.CONCAT( VLOOKUP(tbGemLevels[[#This Row],[Name]],tbGems[],MATCH("Prefix",tbGems[#Headers],0),FALSE),".",tbGemLevels[[#This Row],[Level]]," ",tbGemLevels[[#This Row],[Name]])</f>
        <v>6.13.291.9 Poacher's Mark</v>
      </c>
      <c r="C5157" s="2" t="s">
        <v>790</v>
      </c>
      <c r="D5157" s="3">
        <v>9</v>
      </c>
      <c r="E5157" s="3">
        <v>48</v>
      </c>
      <c r="F5157" s="3">
        <v>0</v>
      </c>
      <c r="G5157" s="3">
        <v>109</v>
      </c>
      <c r="H5157" s="3">
        <v>0</v>
      </c>
      <c r="J5157" s="4"/>
      <c r="K5157" s="3"/>
      <c r="L5157" s="3"/>
      <c r="M5157" s="3"/>
      <c r="N5157" s="3"/>
      <c r="O5157" s="65"/>
      <c r="P5157" s="66"/>
    </row>
    <row r="5158" spans="2:16" ht="32.1" customHeight="1" x14ac:dyDescent="0.25">
      <c r="B5158" s="44" t="str">
        <f>_xlfn.CONCAT( VLOOKUP(tbGemLevels[[#This Row],[Name]],tbGems[],MATCH("Prefix",tbGems[#Headers],0),FALSE),".",tbGemLevels[[#This Row],[Level]]," ",tbGemLevels[[#This Row],[Name]])</f>
        <v>6.13.291.10 Poacher's Mark</v>
      </c>
      <c r="C5158" s="2" t="s">
        <v>790</v>
      </c>
      <c r="D5158" s="3">
        <v>10</v>
      </c>
      <c r="E5158" s="3">
        <v>50</v>
      </c>
      <c r="F5158" s="3">
        <v>0</v>
      </c>
      <c r="G5158" s="3">
        <v>113</v>
      </c>
      <c r="H5158" s="3">
        <v>0</v>
      </c>
      <c r="J5158" s="4"/>
      <c r="K5158" s="3"/>
      <c r="L5158" s="3"/>
      <c r="M5158" s="3"/>
      <c r="N5158" s="3"/>
      <c r="O5158" s="65"/>
      <c r="P5158" s="66"/>
    </row>
    <row r="5159" spans="2:16" ht="32.1" customHeight="1" x14ac:dyDescent="0.25">
      <c r="B5159" s="44" t="str">
        <f>_xlfn.CONCAT( VLOOKUP(tbGemLevels[[#This Row],[Name]],tbGems[],MATCH("Prefix",tbGems[#Headers],0),FALSE),".",tbGemLevels[[#This Row],[Level]]," ",tbGemLevels[[#This Row],[Name]])</f>
        <v>6.13.291.11 Poacher's Mark</v>
      </c>
      <c r="C5159" s="2" t="s">
        <v>790</v>
      </c>
      <c r="D5159" s="3">
        <v>11</v>
      </c>
      <c r="E5159" s="3">
        <v>52</v>
      </c>
      <c r="F5159" s="3">
        <v>0</v>
      </c>
      <c r="G5159" s="3">
        <v>117</v>
      </c>
      <c r="H5159" s="3">
        <v>0</v>
      </c>
      <c r="J5159" s="4"/>
      <c r="K5159" s="3"/>
      <c r="L5159" s="3"/>
      <c r="M5159" s="3"/>
      <c r="N5159" s="3"/>
      <c r="O5159" s="65"/>
      <c r="P5159" s="66"/>
    </row>
    <row r="5160" spans="2:16" ht="32.1" customHeight="1" x14ac:dyDescent="0.25">
      <c r="B5160" s="44" t="str">
        <f>_xlfn.CONCAT( VLOOKUP(tbGemLevels[[#This Row],[Name]],tbGems[],MATCH("Prefix",tbGems[#Headers],0),FALSE),".",tbGemLevels[[#This Row],[Level]]," ",tbGemLevels[[#This Row],[Name]])</f>
        <v>6.13.291.12 Poacher's Mark</v>
      </c>
      <c r="C5160" s="2" t="s">
        <v>790</v>
      </c>
      <c r="D5160" s="3">
        <v>12</v>
      </c>
      <c r="E5160" s="3">
        <v>54</v>
      </c>
      <c r="F5160" s="3">
        <v>0</v>
      </c>
      <c r="G5160" s="3">
        <v>121</v>
      </c>
      <c r="H5160" s="3">
        <v>0</v>
      </c>
      <c r="J5160" s="4"/>
      <c r="K5160" s="3"/>
      <c r="L5160" s="3"/>
      <c r="M5160" s="3"/>
      <c r="N5160" s="3"/>
      <c r="O5160" s="65"/>
      <c r="P5160" s="66"/>
    </row>
    <row r="5161" spans="2:16" ht="32.1" customHeight="1" x14ac:dyDescent="0.25">
      <c r="B5161" s="44" t="str">
        <f>_xlfn.CONCAT( VLOOKUP(tbGemLevels[[#This Row],[Name]],tbGems[],MATCH("Prefix",tbGems[#Headers],0),FALSE),".",tbGemLevels[[#This Row],[Level]]," ",tbGemLevels[[#This Row],[Name]])</f>
        <v>6.13.291.13 Poacher's Mark</v>
      </c>
      <c r="C5161" s="2" t="s">
        <v>790</v>
      </c>
      <c r="D5161" s="3">
        <v>13</v>
      </c>
      <c r="E5161" s="3">
        <v>56</v>
      </c>
      <c r="F5161" s="3">
        <v>0</v>
      </c>
      <c r="G5161" s="3">
        <v>125</v>
      </c>
      <c r="H5161" s="3">
        <v>0</v>
      </c>
      <c r="J5161" s="4"/>
      <c r="K5161" s="3"/>
      <c r="L5161" s="3"/>
      <c r="M5161" s="3"/>
      <c r="N5161" s="3"/>
      <c r="O5161" s="65"/>
      <c r="P5161" s="66"/>
    </row>
    <row r="5162" spans="2:16" ht="32.1" customHeight="1" x14ac:dyDescent="0.25">
      <c r="B5162" s="44" t="str">
        <f>_xlfn.CONCAT( VLOOKUP(tbGemLevels[[#This Row],[Name]],tbGems[],MATCH("Prefix",tbGems[#Headers],0),FALSE),".",tbGemLevels[[#This Row],[Level]]," ",tbGemLevels[[#This Row],[Name]])</f>
        <v>6.13.291.14 Poacher's Mark</v>
      </c>
      <c r="C5162" s="2" t="s">
        <v>790</v>
      </c>
      <c r="D5162" s="3">
        <v>14</v>
      </c>
      <c r="E5162" s="3">
        <v>58</v>
      </c>
      <c r="F5162" s="3">
        <v>0</v>
      </c>
      <c r="G5162" s="3">
        <v>130</v>
      </c>
      <c r="H5162" s="3">
        <v>0</v>
      </c>
      <c r="J5162" s="4"/>
      <c r="K5162" s="3"/>
      <c r="L5162" s="3"/>
      <c r="M5162" s="3"/>
      <c r="N5162" s="3"/>
      <c r="O5162" s="65"/>
      <c r="P5162" s="66"/>
    </row>
    <row r="5163" spans="2:16" ht="32.1" customHeight="1" x14ac:dyDescent="0.25">
      <c r="B5163" s="44" t="str">
        <f>_xlfn.CONCAT( VLOOKUP(tbGemLevels[[#This Row],[Name]],tbGems[],MATCH("Prefix",tbGems[#Headers],0),FALSE),".",tbGemLevels[[#This Row],[Level]]," ",tbGemLevels[[#This Row],[Name]])</f>
        <v>6.13.291.15 Poacher's Mark</v>
      </c>
      <c r="C5163" s="2" t="s">
        <v>790</v>
      </c>
      <c r="D5163" s="3">
        <v>15</v>
      </c>
      <c r="E5163" s="3">
        <v>60</v>
      </c>
      <c r="F5163" s="3">
        <v>0</v>
      </c>
      <c r="G5163" s="3">
        <v>134</v>
      </c>
      <c r="H5163" s="3">
        <v>0</v>
      </c>
      <c r="J5163" s="4"/>
      <c r="K5163" s="3"/>
      <c r="L5163" s="3"/>
      <c r="M5163" s="3"/>
      <c r="N5163" s="3"/>
      <c r="O5163" s="65"/>
      <c r="P5163" s="66"/>
    </row>
    <row r="5164" spans="2:16" ht="32.1" customHeight="1" x14ac:dyDescent="0.25">
      <c r="B5164" s="44" t="str">
        <f>_xlfn.CONCAT( VLOOKUP(tbGemLevels[[#This Row],[Name]],tbGems[],MATCH("Prefix",tbGems[#Headers],0),FALSE),".",tbGemLevels[[#This Row],[Level]]," ",tbGemLevels[[#This Row],[Name]])</f>
        <v>6.13.291.16 Poacher's Mark</v>
      </c>
      <c r="C5164" s="2" t="s">
        <v>790</v>
      </c>
      <c r="D5164" s="3">
        <v>16</v>
      </c>
      <c r="E5164" s="3">
        <v>62</v>
      </c>
      <c r="F5164" s="3">
        <v>0</v>
      </c>
      <c r="G5164" s="3">
        <v>138</v>
      </c>
      <c r="H5164" s="3">
        <v>0</v>
      </c>
      <c r="J5164" s="4"/>
      <c r="K5164" s="3"/>
      <c r="L5164" s="3"/>
      <c r="M5164" s="3"/>
      <c r="N5164" s="3"/>
      <c r="O5164" s="65"/>
      <c r="P5164" s="66"/>
    </row>
    <row r="5165" spans="2:16" ht="32.1" customHeight="1" x14ac:dyDescent="0.25">
      <c r="B5165" s="44" t="str">
        <f>_xlfn.CONCAT( VLOOKUP(tbGemLevels[[#This Row],[Name]],tbGems[],MATCH("Prefix",tbGems[#Headers],0),FALSE),".",tbGemLevels[[#This Row],[Level]]," ",tbGemLevels[[#This Row],[Name]])</f>
        <v>6.13.291.17 Poacher's Mark</v>
      </c>
      <c r="C5165" s="2" t="s">
        <v>790</v>
      </c>
      <c r="D5165" s="3">
        <v>17</v>
      </c>
      <c r="E5165" s="3">
        <v>64</v>
      </c>
      <c r="F5165" s="3">
        <v>0</v>
      </c>
      <c r="G5165" s="3">
        <v>142</v>
      </c>
      <c r="H5165" s="3">
        <v>0</v>
      </c>
      <c r="J5165" s="4"/>
      <c r="K5165" s="3"/>
      <c r="L5165" s="3"/>
      <c r="M5165" s="3"/>
      <c r="N5165" s="3"/>
      <c r="O5165" s="65"/>
      <c r="P5165" s="66"/>
    </row>
    <row r="5166" spans="2:16" ht="32.1" customHeight="1" x14ac:dyDescent="0.25">
      <c r="B5166" s="44" t="str">
        <f>_xlfn.CONCAT( VLOOKUP(tbGemLevels[[#This Row],[Name]],tbGems[],MATCH("Prefix",tbGems[#Headers],0),FALSE),".",tbGemLevels[[#This Row],[Level]]," ",tbGemLevels[[#This Row],[Name]])</f>
        <v>6.13.291.18 Poacher's Mark</v>
      </c>
      <c r="C5166" s="2" t="s">
        <v>790</v>
      </c>
      <c r="D5166" s="3">
        <v>18</v>
      </c>
      <c r="E5166" s="3">
        <v>66</v>
      </c>
      <c r="F5166" s="3">
        <v>0</v>
      </c>
      <c r="G5166" s="3">
        <v>146</v>
      </c>
      <c r="H5166" s="3">
        <v>0</v>
      </c>
      <c r="J5166" s="4"/>
      <c r="K5166" s="3"/>
      <c r="L5166" s="3"/>
      <c r="M5166" s="3"/>
      <c r="N5166" s="3"/>
      <c r="O5166" s="65"/>
      <c r="P5166" s="66"/>
    </row>
    <row r="5167" spans="2:16" ht="32.1" customHeight="1" x14ac:dyDescent="0.25">
      <c r="B5167" s="44" t="str">
        <f>_xlfn.CONCAT( VLOOKUP(tbGemLevels[[#This Row],[Name]],tbGems[],MATCH("Prefix",tbGems[#Headers],0),FALSE),".",tbGemLevels[[#This Row],[Level]]," ",tbGemLevels[[#This Row],[Name]])</f>
        <v>6.13.291.19 Poacher's Mark</v>
      </c>
      <c r="C5167" s="2" t="s">
        <v>790</v>
      </c>
      <c r="D5167" s="3">
        <v>19</v>
      </c>
      <c r="E5167" s="3">
        <v>68</v>
      </c>
      <c r="F5167" s="3">
        <v>0</v>
      </c>
      <c r="G5167" s="3">
        <v>151</v>
      </c>
      <c r="H5167" s="3">
        <v>0</v>
      </c>
      <c r="J5167" s="4"/>
      <c r="K5167" s="3"/>
      <c r="L5167" s="3"/>
      <c r="M5167" s="3"/>
      <c r="N5167" s="3"/>
      <c r="O5167" s="65"/>
      <c r="P5167" s="66"/>
    </row>
    <row r="5168" spans="2:16" ht="32.1" customHeight="1" x14ac:dyDescent="0.25">
      <c r="B5168" s="44" t="str">
        <f>_xlfn.CONCAT( VLOOKUP(tbGemLevels[[#This Row],[Name]],tbGems[],MATCH("Prefix",tbGems[#Headers],0),FALSE),".",tbGemLevels[[#This Row],[Level]]," ",tbGemLevels[[#This Row],[Name]])</f>
        <v>6.13.291.20 Poacher's Mark</v>
      </c>
      <c r="C5168" s="2" t="s">
        <v>790</v>
      </c>
      <c r="D5168" s="3">
        <v>20</v>
      </c>
      <c r="E5168" s="3">
        <v>70</v>
      </c>
      <c r="F5168" s="3">
        <v>0</v>
      </c>
      <c r="G5168" s="3">
        <v>155</v>
      </c>
      <c r="H5168" s="3">
        <v>0</v>
      </c>
      <c r="J5168" s="4"/>
      <c r="K5168" s="3"/>
      <c r="L5168" s="3"/>
      <c r="M5168" s="3"/>
      <c r="N5168" s="3"/>
      <c r="O5168" s="65"/>
      <c r="P5168" s="66"/>
    </row>
    <row r="5169" spans="2:14" ht="32.1" customHeight="1" x14ac:dyDescent="0.25">
      <c r="B5169" s="44" t="str">
        <f>_xlfn.CONCAT( VLOOKUP(tbGemLevels[[#This Row],[Name]],tbGems[],MATCH("Prefix",tbGems[#Headers],0),FALSE),".",tbGemLevels[[#This Row],[Level]]," ",tbGemLevels[[#This Row],[Name]])</f>
        <v>6.13.291.21 Poacher's Mark</v>
      </c>
      <c r="C5169" s="2" t="s">
        <v>790</v>
      </c>
      <c r="D5169" s="3">
        <v>21</v>
      </c>
      <c r="E5169" s="3">
        <v>72</v>
      </c>
      <c r="F5169" s="3">
        <v>0</v>
      </c>
      <c r="G5169" s="3">
        <v>159</v>
      </c>
      <c r="H5169" s="3">
        <v>0</v>
      </c>
      <c r="J5169" s="4"/>
      <c r="K5169" s="3"/>
      <c r="L5169" s="3"/>
      <c r="M5169" s="3"/>
      <c r="N5169" s="3"/>
    </row>
    <row r="5170" spans="2:14" ht="32.1" customHeight="1" x14ac:dyDescent="0.25">
      <c r="B5170" s="44" t="str">
        <f>_xlfn.CONCAT( VLOOKUP(tbGemLevels[[#This Row],[Name]],tbGems[],MATCH("Prefix",tbGems[#Headers],0),FALSE),".",tbGemLevels[[#This Row],[Level]]," ",tbGemLevels[[#This Row],[Name]])</f>
        <v>6.13.291.22 Poacher's Mark</v>
      </c>
      <c r="C5170" s="2" t="s">
        <v>790</v>
      </c>
      <c r="D5170" s="3">
        <v>22</v>
      </c>
      <c r="E5170" s="3">
        <v>74</v>
      </c>
      <c r="F5170" s="3">
        <v>0</v>
      </c>
      <c r="G5170" s="3" t="s">
        <v>269</v>
      </c>
      <c r="H5170" s="3">
        <v>0</v>
      </c>
      <c r="J5170" s="4"/>
      <c r="K5170" s="3"/>
      <c r="L5170" s="3"/>
      <c r="M5170" s="3"/>
      <c r="N5170" s="3"/>
    </row>
    <row r="5171" spans="2:14" ht="32.1" customHeight="1" x14ac:dyDescent="0.25">
      <c r="B5171" s="44" t="str">
        <f>_xlfn.CONCAT( VLOOKUP(tbGemLevels[[#This Row],[Name]],tbGems[],MATCH("Prefix",tbGems[#Headers],0),FALSE),".",tbGemLevels[[#This Row],[Level]]," ",tbGemLevels[[#This Row],[Name]])</f>
        <v>6.13.291.23 Poacher's Mark</v>
      </c>
      <c r="C5171" s="2" t="s">
        <v>790</v>
      </c>
      <c r="D5171" s="3">
        <v>23</v>
      </c>
      <c r="E5171" s="3">
        <v>76</v>
      </c>
      <c r="F5171" s="3">
        <v>0</v>
      </c>
      <c r="G5171" s="3" t="s">
        <v>269</v>
      </c>
      <c r="H5171" s="3">
        <v>0</v>
      </c>
      <c r="J5171" s="4"/>
      <c r="K5171" s="3"/>
      <c r="L5171" s="3"/>
      <c r="M5171" s="3"/>
      <c r="N5171" s="3"/>
    </row>
    <row r="5172" spans="2:14" ht="32.1" customHeight="1" x14ac:dyDescent="0.25">
      <c r="B5172" s="44" t="str">
        <f>_xlfn.CONCAT( VLOOKUP(tbGemLevels[[#This Row],[Name]],tbGems[],MATCH("Prefix",tbGems[#Headers],0),FALSE),".",tbGemLevels[[#This Row],[Level]]," ",tbGemLevels[[#This Row],[Name]])</f>
        <v>6.13.291.24 Poacher's Mark</v>
      </c>
      <c r="C5172" s="2" t="s">
        <v>790</v>
      </c>
      <c r="D5172" s="3">
        <v>24</v>
      </c>
      <c r="E5172" s="3">
        <v>78</v>
      </c>
      <c r="F5172" s="3">
        <v>0</v>
      </c>
      <c r="G5172" s="3" t="s">
        <v>269</v>
      </c>
      <c r="H5172" s="3">
        <v>0</v>
      </c>
      <c r="J5172" s="4"/>
      <c r="K5172" s="3"/>
      <c r="L5172" s="3"/>
      <c r="M5172" s="3"/>
      <c r="N5172" s="3"/>
    </row>
    <row r="5173" spans="2:14" ht="32.1" customHeight="1" x14ac:dyDescent="0.25">
      <c r="B5173" s="44" t="str">
        <f>_xlfn.CONCAT( VLOOKUP(tbGemLevels[[#This Row],[Name]],tbGems[],MATCH("Prefix",tbGems[#Headers],0),FALSE),".",tbGemLevels[[#This Row],[Level]]," ",tbGemLevels[[#This Row],[Name]])</f>
        <v>6.13.291.25 Poacher's Mark</v>
      </c>
      <c r="C5173" s="2" t="s">
        <v>790</v>
      </c>
      <c r="D5173" s="3">
        <v>25</v>
      </c>
      <c r="E5173" s="3">
        <v>80</v>
      </c>
      <c r="F5173" s="3">
        <v>0</v>
      </c>
      <c r="G5173" s="3" t="s">
        <v>269</v>
      </c>
      <c r="H5173" s="3">
        <v>0</v>
      </c>
      <c r="J5173" s="4"/>
      <c r="K5173" s="3"/>
      <c r="L5173" s="3"/>
      <c r="M5173" s="3"/>
      <c r="N5173" s="3"/>
    </row>
    <row r="5174" spans="2:14" ht="32.1" customHeight="1" x14ac:dyDescent="0.25">
      <c r="B5174" s="44" t="str">
        <f>_xlfn.CONCAT( VLOOKUP(tbGemLevels[[#This Row],[Name]],tbGems[],MATCH("Prefix",tbGems[#Headers],0),FALSE),".",tbGemLevels[[#This Row],[Level]]," ",tbGemLevels[[#This Row],[Name]])</f>
        <v>6.13.291.26 Poacher's Mark</v>
      </c>
      <c r="C5174" s="2" t="s">
        <v>790</v>
      </c>
      <c r="D5174" s="3">
        <v>26</v>
      </c>
      <c r="E5174" s="3">
        <v>82</v>
      </c>
      <c r="F5174" s="3">
        <v>0</v>
      </c>
      <c r="G5174" s="3" t="s">
        <v>269</v>
      </c>
      <c r="H5174" s="3">
        <v>0</v>
      </c>
      <c r="J5174" s="4"/>
      <c r="K5174" s="3"/>
      <c r="L5174" s="3"/>
      <c r="M5174" s="3"/>
      <c r="N5174" s="3"/>
    </row>
    <row r="5175" spans="2:14" ht="32.1" customHeight="1" x14ac:dyDescent="0.25">
      <c r="B5175" s="44" t="str">
        <f>_xlfn.CONCAT( VLOOKUP(tbGemLevels[[#This Row],[Name]],tbGems[],MATCH("Prefix",tbGems[#Headers],0),FALSE),".",tbGemLevels[[#This Row],[Level]]," ",tbGemLevels[[#This Row],[Name]])</f>
        <v>6.13.291.27 Poacher's Mark</v>
      </c>
      <c r="C5175" s="2" t="s">
        <v>790</v>
      </c>
      <c r="D5175" s="3">
        <v>27</v>
      </c>
      <c r="E5175" s="3">
        <v>84</v>
      </c>
      <c r="F5175" s="3">
        <v>0</v>
      </c>
      <c r="G5175" s="3" t="s">
        <v>269</v>
      </c>
      <c r="H5175" s="3">
        <v>0</v>
      </c>
      <c r="J5175" s="4"/>
      <c r="K5175" s="3"/>
      <c r="L5175" s="3"/>
      <c r="M5175" s="3"/>
      <c r="N5175" s="3"/>
    </row>
    <row r="5176" spans="2:14" ht="32.1" customHeight="1" x14ac:dyDescent="0.25">
      <c r="B5176" s="44" t="str">
        <f>_xlfn.CONCAT( VLOOKUP(tbGemLevels[[#This Row],[Name]],tbGems[],MATCH("Prefix",tbGems[#Headers],0),FALSE),".",tbGemLevels[[#This Row],[Level]]," ",tbGemLevels[[#This Row],[Name]])</f>
        <v>6.13.291.28 Poacher's Mark</v>
      </c>
      <c r="C5176" s="2" t="s">
        <v>790</v>
      </c>
      <c r="D5176" s="3">
        <v>28</v>
      </c>
      <c r="E5176" s="3">
        <v>86</v>
      </c>
      <c r="F5176" s="3">
        <v>0</v>
      </c>
      <c r="G5176" s="3" t="s">
        <v>269</v>
      </c>
      <c r="H5176" s="3">
        <v>0</v>
      </c>
      <c r="J5176" s="4"/>
      <c r="K5176" s="3"/>
      <c r="L5176" s="3"/>
      <c r="M5176" s="3"/>
      <c r="N5176" s="3"/>
    </row>
    <row r="5177" spans="2:14" ht="32.1" customHeight="1" x14ac:dyDescent="0.25">
      <c r="B5177" s="44" t="str">
        <f>_xlfn.CONCAT( VLOOKUP(tbGemLevels[[#This Row],[Name]],tbGems[],MATCH("Prefix",tbGems[#Headers],0),FALSE),".",tbGemLevels[[#This Row],[Level]]," ",tbGemLevels[[#This Row],[Name]])</f>
        <v>6.13.291.29 Poacher's Mark</v>
      </c>
      <c r="C5177" s="2" t="s">
        <v>790</v>
      </c>
      <c r="D5177" s="3">
        <v>29</v>
      </c>
      <c r="E5177" s="3">
        <v>88</v>
      </c>
      <c r="F5177" s="3">
        <v>0</v>
      </c>
      <c r="G5177" s="3" t="s">
        <v>269</v>
      </c>
      <c r="H5177" s="3">
        <v>0</v>
      </c>
      <c r="J5177" s="4"/>
      <c r="K5177" s="3"/>
      <c r="L5177" s="3"/>
      <c r="M5177" s="3"/>
      <c r="N5177" s="3"/>
    </row>
    <row r="5178" spans="2:14" ht="32.1" customHeight="1" x14ac:dyDescent="0.25">
      <c r="B5178" s="44" t="str">
        <f>_xlfn.CONCAT( VLOOKUP(tbGemLevels[[#This Row],[Name]],tbGems[],MATCH("Prefix",tbGems[#Headers],0),FALSE),".",tbGemLevels[[#This Row],[Level]]," ",tbGemLevels[[#This Row],[Name]])</f>
        <v>6.13.291.30 Poacher's Mark</v>
      </c>
      <c r="C5178" s="2" t="s">
        <v>790</v>
      </c>
      <c r="D5178" s="3">
        <v>30</v>
      </c>
      <c r="E5178" s="3">
        <v>90</v>
      </c>
      <c r="F5178" s="3">
        <v>0</v>
      </c>
      <c r="G5178" s="3" t="s">
        <v>269</v>
      </c>
      <c r="H5178" s="3">
        <v>0</v>
      </c>
      <c r="J5178" s="4"/>
      <c r="K5178" s="3"/>
      <c r="L5178" s="3"/>
      <c r="M5178" s="3"/>
      <c r="N5178" s="3"/>
    </row>
    <row r="5179" spans="2:14" ht="32.1" customHeight="1" x14ac:dyDescent="0.25">
      <c r="B5179" s="44" t="str">
        <f>_xlfn.CONCAT( VLOOKUP(tbGemLevels[[#This Row],[Name]],tbGems[],MATCH("Prefix",tbGems[#Headers],0),FALSE),".",tbGemLevels[[#This Row],[Level]]," ",tbGemLevels[[#This Row],[Name]])</f>
        <v>6.13.291.31 Poacher's Mark</v>
      </c>
      <c r="C5179" s="2" t="s">
        <v>790</v>
      </c>
      <c r="D5179" s="3">
        <v>31</v>
      </c>
      <c r="E5179" s="3">
        <v>91</v>
      </c>
      <c r="F5179" s="3">
        <v>0</v>
      </c>
      <c r="G5179" s="3" t="s">
        <v>269</v>
      </c>
      <c r="H5179" s="3">
        <v>0</v>
      </c>
      <c r="J5179" s="4"/>
      <c r="K5179" s="3"/>
      <c r="L5179" s="3"/>
      <c r="M5179" s="3"/>
      <c r="N5179" s="3"/>
    </row>
    <row r="5180" spans="2:14" ht="32.1" customHeight="1" x14ac:dyDescent="0.25">
      <c r="B5180" s="44" t="str">
        <f>_xlfn.CONCAT( VLOOKUP(tbGemLevels[[#This Row],[Name]],tbGems[],MATCH("Prefix",tbGems[#Headers],0),FALSE),".",tbGemLevels[[#This Row],[Level]]," ",tbGemLevels[[#This Row],[Name]])</f>
        <v>6.13.291.32 Poacher's Mark</v>
      </c>
      <c r="C5180" s="2" t="s">
        <v>790</v>
      </c>
      <c r="D5180" s="3">
        <v>32</v>
      </c>
      <c r="E5180" s="3">
        <v>92</v>
      </c>
      <c r="F5180" s="3">
        <v>0</v>
      </c>
      <c r="G5180" s="3" t="s">
        <v>269</v>
      </c>
      <c r="H5180" s="3">
        <v>0</v>
      </c>
      <c r="J5180" s="4"/>
      <c r="K5180" s="3"/>
      <c r="L5180" s="3"/>
      <c r="M5180" s="3"/>
      <c r="N5180" s="3"/>
    </row>
    <row r="5181" spans="2:14" ht="32.1" customHeight="1" x14ac:dyDescent="0.25">
      <c r="B5181" s="44" t="str">
        <f>_xlfn.CONCAT( VLOOKUP(tbGemLevels[[#This Row],[Name]],tbGems[],MATCH("Prefix",tbGems[#Headers],0),FALSE),".",tbGemLevels[[#This Row],[Level]]," ",tbGemLevels[[#This Row],[Name]])</f>
        <v>6.13.291.33 Poacher's Mark</v>
      </c>
      <c r="C5181" s="2" t="s">
        <v>790</v>
      </c>
      <c r="D5181" s="3">
        <v>33</v>
      </c>
      <c r="E5181" s="3">
        <v>93</v>
      </c>
      <c r="F5181" s="3">
        <v>0</v>
      </c>
      <c r="G5181" s="3" t="s">
        <v>269</v>
      </c>
      <c r="H5181" s="3">
        <v>0</v>
      </c>
      <c r="J5181" s="4"/>
      <c r="K5181" s="3"/>
      <c r="L5181" s="3"/>
      <c r="M5181" s="3"/>
      <c r="N5181" s="3"/>
    </row>
    <row r="5182" spans="2:14" ht="32.1" customHeight="1" x14ac:dyDescent="0.25">
      <c r="B5182" s="44" t="str">
        <f>_xlfn.CONCAT( VLOOKUP(tbGemLevels[[#This Row],[Name]],tbGems[],MATCH("Prefix",tbGems[#Headers],0),FALSE),".",tbGemLevels[[#This Row],[Level]]," ",tbGemLevels[[#This Row],[Name]])</f>
        <v>6.13.291.34 Poacher's Mark</v>
      </c>
      <c r="C5182" s="2" t="s">
        <v>790</v>
      </c>
      <c r="D5182" s="3">
        <v>34</v>
      </c>
      <c r="E5182" s="3">
        <v>94</v>
      </c>
      <c r="F5182" s="3">
        <v>0</v>
      </c>
      <c r="G5182" s="3" t="s">
        <v>269</v>
      </c>
      <c r="H5182" s="3">
        <v>0</v>
      </c>
      <c r="J5182" s="4"/>
      <c r="K5182" s="3"/>
      <c r="L5182" s="3"/>
      <c r="M5182" s="3"/>
      <c r="N5182" s="3"/>
    </row>
    <row r="5183" spans="2:14" ht="32.1" customHeight="1" x14ac:dyDescent="0.25">
      <c r="B5183" s="44" t="str">
        <f>_xlfn.CONCAT( VLOOKUP(tbGemLevels[[#This Row],[Name]],tbGems[],MATCH("Prefix",tbGems[#Headers],0),FALSE),".",tbGemLevels[[#This Row],[Level]]," ",tbGemLevels[[#This Row],[Name]])</f>
        <v>6.13.291.35 Poacher's Mark</v>
      </c>
      <c r="C5183" s="2" t="s">
        <v>790</v>
      </c>
      <c r="D5183" s="3">
        <v>35</v>
      </c>
      <c r="E5183" s="3">
        <v>95</v>
      </c>
      <c r="F5183" s="3">
        <v>0</v>
      </c>
      <c r="G5183" s="3" t="s">
        <v>269</v>
      </c>
      <c r="H5183" s="3">
        <v>0</v>
      </c>
      <c r="J5183" s="4"/>
      <c r="K5183" s="3"/>
      <c r="L5183" s="3"/>
      <c r="M5183" s="3"/>
      <c r="N5183" s="3"/>
    </row>
    <row r="5184" spans="2:14" ht="32.1" customHeight="1" x14ac:dyDescent="0.25">
      <c r="B5184" s="44" t="str">
        <f>_xlfn.CONCAT( VLOOKUP(tbGemLevels[[#This Row],[Name]],tbGems[],MATCH("Prefix",tbGems[#Headers],0),FALSE),".",tbGemLevels[[#This Row],[Level]]," ",tbGemLevels[[#This Row],[Name]])</f>
        <v>6.13.291.36 Poacher's Mark</v>
      </c>
      <c r="C5184" s="2" t="s">
        <v>790</v>
      </c>
      <c r="D5184" s="3">
        <v>36</v>
      </c>
      <c r="E5184" s="3">
        <v>96</v>
      </c>
      <c r="F5184" s="3">
        <v>0</v>
      </c>
      <c r="G5184" s="3" t="s">
        <v>269</v>
      </c>
      <c r="H5184" s="3">
        <v>0</v>
      </c>
      <c r="J5184" s="4"/>
      <c r="K5184" s="3"/>
      <c r="L5184" s="3"/>
      <c r="M5184" s="3"/>
      <c r="N5184" s="3"/>
    </row>
    <row r="5185" spans="2:14" ht="32.1" customHeight="1" x14ac:dyDescent="0.25">
      <c r="B5185" s="44" t="str">
        <f>_xlfn.CONCAT( VLOOKUP(tbGemLevels[[#This Row],[Name]],tbGems[],MATCH("Prefix",tbGems[#Headers],0),FALSE),".",tbGemLevels[[#This Row],[Level]]," ",tbGemLevels[[#This Row],[Name]])</f>
        <v>6.13.291.37 Poacher's Mark</v>
      </c>
      <c r="C5185" s="2" t="s">
        <v>790</v>
      </c>
      <c r="D5185" s="3">
        <v>37</v>
      </c>
      <c r="E5185" s="3">
        <v>97</v>
      </c>
      <c r="F5185" s="3">
        <v>0</v>
      </c>
      <c r="G5185" s="3" t="s">
        <v>269</v>
      </c>
      <c r="H5185" s="3">
        <v>0</v>
      </c>
      <c r="J5185" s="4"/>
      <c r="K5185" s="3"/>
      <c r="L5185" s="3"/>
      <c r="M5185" s="3"/>
      <c r="N5185" s="3"/>
    </row>
    <row r="5186" spans="2:14" ht="32.1" customHeight="1" x14ac:dyDescent="0.25">
      <c r="B5186" s="44" t="str">
        <f>_xlfn.CONCAT( VLOOKUP(tbGemLevels[[#This Row],[Name]],tbGems[],MATCH("Prefix",tbGems[#Headers],0),FALSE),".",tbGemLevels[[#This Row],[Level]]," ",tbGemLevels[[#This Row],[Name]])</f>
        <v>6.13.291.38 Poacher's Mark</v>
      </c>
      <c r="C5186" s="2" t="s">
        <v>790</v>
      </c>
      <c r="D5186" s="3">
        <v>38</v>
      </c>
      <c r="E5186" s="3">
        <v>98</v>
      </c>
      <c r="F5186" s="3">
        <v>0</v>
      </c>
      <c r="G5186" s="3" t="s">
        <v>269</v>
      </c>
      <c r="H5186" s="3">
        <v>0</v>
      </c>
      <c r="J5186" s="4"/>
      <c r="K5186" s="3"/>
      <c r="L5186" s="3"/>
      <c r="M5186" s="3"/>
      <c r="N5186" s="3"/>
    </row>
    <row r="5187" spans="2:14" ht="32.1" customHeight="1" x14ac:dyDescent="0.25">
      <c r="B5187" s="44" t="str">
        <f>_xlfn.CONCAT( VLOOKUP(tbGemLevels[[#This Row],[Name]],tbGems[],MATCH("Prefix",tbGems[#Headers],0),FALSE),".",tbGemLevels[[#This Row],[Level]]," ",tbGemLevels[[#This Row],[Name]])</f>
        <v>6.13.291.39 Poacher's Mark</v>
      </c>
      <c r="C5187" s="2" t="s">
        <v>790</v>
      </c>
      <c r="D5187" s="3">
        <v>39</v>
      </c>
      <c r="E5187" s="3">
        <v>99</v>
      </c>
      <c r="F5187" s="3">
        <v>0</v>
      </c>
      <c r="G5187" s="3" t="s">
        <v>269</v>
      </c>
      <c r="H5187" s="3">
        <v>0</v>
      </c>
      <c r="J5187" s="4"/>
      <c r="K5187" s="3"/>
      <c r="L5187" s="3"/>
      <c r="M5187" s="3"/>
      <c r="N5187" s="3"/>
    </row>
    <row r="5188" spans="2:14" ht="32.1" customHeight="1" x14ac:dyDescent="0.25">
      <c r="B5188" s="44" t="str">
        <f>_xlfn.CONCAT( VLOOKUP(tbGemLevels[[#This Row],[Name]],tbGems[],MATCH("Prefix",tbGems[#Headers],0),FALSE),".",tbGemLevels[[#This Row],[Level]]," ",tbGemLevels[[#This Row],[Name]])</f>
        <v>6.13.291.40 Poacher's Mark</v>
      </c>
      <c r="C5188" s="2" t="s">
        <v>790</v>
      </c>
      <c r="D5188" s="3">
        <v>40</v>
      </c>
      <c r="E5188" s="3">
        <v>100</v>
      </c>
      <c r="F5188" s="3">
        <v>0</v>
      </c>
      <c r="G5188" s="3" t="s">
        <v>269</v>
      </c>
      <c r="H5188" s="3">
        <v>0</v>
      </c>
      <c r="J5188" s="4"/>
      <c r="K5188" s="3"/>
      <c r="L5188" s="3"/>
      <c r="M5188" s="3"/>
      <c r="N5188" s="3"/>
    </row>
    <row r="5189" spans="2:14" ht="32.1" customHeight="1" x14ac:dyDescent="0.25">
      <c r="B5189" s="44" t="str">
        <f>_xlfn.CONCAT( VLOOKUP(tbGemLevels[[#This Row],[Name]],tbGems[],MATCH("Prefix",tbGems[#Headers],0),FALSE),".",tbGemLevels[[#This Row],[Level]]," ",tbGemLevels[[#This Row],[Name]])</f>
        <v>6.13.393.1 Volatile Dead</v>
      </c>
      <c r="C5189" s="2" t="s">
        <v>811</v>
      </c>
      <c r="D5189" s="3">
        <v>1</v>
      </c>
      <c r="E5189" s="3">
        <v>12</v>
      </c>
      <c r="F5189" s="3">
        <v>0</v>
      </c>
      <c r="G5189" s="3">
        <v>21</v>
      </c>
      <c r="H5189" s="3">
        <v>14</v>
      </c>
      <c r="J5189" s="4"/>
      <c r="K5189" s="3"/>
      <c r="L5189" s="3"/>
      <c r="M5189" s="3"/>
      <c r="N5189" s="3"/>
    </row>
    <row r="5190" spans="2:14" ht="32.1" customHeight="1" x14ac:dyDescent="0.25">
      <c r="B5190" s="44" t="str">
        <f>_xlfn.CONCAT( VLOOKUP(tbGemLevels[[#This Row],[Name]],tbGems[],MATCH("Prefix",tbGems[#Headers],0),FALSE),".",tbGemLevels[[#This Row],[Level]]," ",tbGemLevels[[#This Row],[Name]])</f>
        <v>6.13.393.2 Volatile Dead</v>
      </c>
      <c r="C5190" s="2" t="s">
        <v>811</v>
      </c>
      <c r="D5190" s="3">
        <v>2</v>
      </c>
      <c r="E5190" s="3">
        <v>15</v>
      </c>
      <c r="F5190" s="3">
        <v>0</v>
      </c>
      <c r="G5190" s="3">
        <v>25</v>
      </c>
      <c r="H5190" s="3">
        <v>17</v>
      </c>
      <c r="J5190" s="42"/>
      <c r="K5190" s="42"/>
      <c r="L5190" s="3"/>
      <c r="M5190" s="3"/>
      <c r="N5190" s="3"/>
    </row>
    <row r="5191" spans="2:14" ht="32.1" customHeight="1" x14ac:dyDescent="0.25">
      <c r="B5191" s="44" t="str">
        <f>_xlfn.CONCAT( VLOOKUP(tbGemLevels[[#This Row],[Name]],tbGems[],MATCH("Prefix",tbGems[#Headers],0),FALSE),".",tbGemLevels[[#This Row],[Level]]," ",tbGemLevels[[#This Row],[Name]])</f>
        <v>6.13.393.3 Volatile Dead</v>
      </c>
      <c r="C5191" s="2" t="s">
        <v>811</v>
      </c>
      <c r="D5191" s="3">
        <v>3</v>
      </c>
      <c r="E5191" s="3">
        <v>19</v>
      </c>
      <c r="F5191" s="3">
        <v>0</v>
      </c>
      <c r="G5191" s="3">
        <v>30</v>
      </c>
      <c r="H5191" s="3">
        <v>21</v>
      </c>
      <c r="J5191" s="42"/>
      <c r="K5191" s="42"/>
      <c r="L5191" s="3"/>
      <c r="M5191" s="3"/>
      <c r="N5191" s="3"/>
    </row>
    <row r="5192" spans="2:14" ht="32.1" customHeight="1" x14ac:dyDescent="0.25">
      <c r="B5192" s="44" t="str">
        <f>_xlfn.CONCAT( VLOOKUP(tbGemLevels[[#This Row],[Name]],tbGems[],MATCH("Prefix",tbGems[#Headers],0),FALSE),".",tbGemLevels[[#This Row],[Level]]," ",tbGemLevels[[#This Row],[Name]])</f>
        <v>6.13.393.4 Volatile Dead</v>
      </c>
      <c r="C5192" s="2" t="s">
        <v>811</v>
      </c>
      <c r="D5192" s="3">
        <v>4</v>
      </c>
      <c r="E5192" s="3">
        <v>23</v>
      </c>
      <c r="F5192" s="3">
        <v>0</v>
      </c>
      <c r="G5192" s="3">
        <v>35</v>
      </c>
      <c r="H5192" s="3">
        <v>24</v>
      </c>
      <c r="J5192" s="42"/>
      <c r="K5192" s="42"/>
      <c r="L5192" s="3"/>
      <c r="M5192" s="3"/>
      <c r="N5192" s="3"/>
    </row>
    <row r="5193" spans="2:14" ht="32.1" customHeight="1" x14ac:dyDescent="0.25">
      <c r="B5193" s="44" t="str">
        <f>_xlfn.CONCAT( VLOOKUP(tbGemLevels[[#This Row],[Name]],tbGems[],MATCH("Prefix",tbGems[#Headers],0),FALSE),".",tbGemLevels[[#This Row],[Level]]," ",tbGemLevels[[#This Row],[Name]])</f>
        <v>6.13.393.5 Volatile Dead</v>
      </c>
      <c r="C5193" s="2" t="s">
        <v>811</v>
      </c>
      <c r="D5193" s="3">
        <v>5</v>
      </c>
      <c r="E5193" s="3">
        <v>27</v>
      </c>
      <c r="F5193" s="3">
        <v>0</v>
      </c>
      <c r="G5193" s="3">
        <v>41</v>
      </c>
      <c r="H5193" s="3">
        <v>28</v>
      </c>
      <c r="J5193" s="42"/>
      <c r="K5193" s="42"/>
      <c r="L5193" s="3"/>
      <c r="M5193" s="3"/>
      <c r="N5193" s="3"/>
    </row>
    <row r="5194" spans="2:14" ht="32.1" customHeight="1" x14ac:dyDescent="0.25">
      <c r="B5194" s="44" t="str">
        <f>_xlfn.CONCAT( VLOOKUP(tbGemLevels[[#This Row],[Name]],tbGems[],MATCH("Prefix",tbGems[#Headers],0),FALSE),".",tbGemLevels[[#This Row],[Level]]," ",tbGemLevels[[#This Row],[Name]])</f>
        <v>6.13.393.6 Volatile Dead</v>
      </c>
      <c r="C5194" s="2" t="s">
        <v>811</v>
      </c>
      <c r="D5194" s="3">
        <v>6</v>
      </c>
      <c r="E5194" s="3">
        <v>31</v>
      </c>
      <c r="F5194" s="3">
        <v>0</v>
      </c>
      <c r="G5194" s="3">
        <v>46</v>
      </c>
      <c r="H5194" s="3">
        <v>32</v>
      </c>
      <c r="J5194" s="42"/>
      <c r="K5194" s="42"/>
      <c r="L5194" s="3"/>
      <c r="M5194" s="3"/>
      <c r="N5194" s="3"/>
    </row>
    <row r="5195" spans="2:14" ht="32.1" customHeight="1" x14ac:dyDescent="0.25">
      <c r="B5195" s="44" t="str">
        <f>_xlfn.CONCAT( VLOOKUP(tbGemLevels[[#This Row],[Name]],tbGems[],MATCH("Prefix",tbGems[#Headers],0),FALSE),".",tbGemLevels[[#This Row],[Level]]," ",tbGemLevels[[#This Row],[Name]])</f>
        <v>6.13.393.7 Volatile Dead</v>
      </c>
      <c r="C5195" s="2" t="s">
        <v>811</v>
      </c>
      <c r="D5195" s="3">
        <v>7</v>
      </c>
      <c r="E5195" s="3">
        <v>35</v>
      </c>
      <c r="F5195" s="3">
        <v>0</v>
      </c>
      <c r="G5195" s="3">
        <v>51</v>
      </c>
      <c r="H5195" s="3">
        <v>36</v>
      </c>
      <c r="J5195" s="42"/>
      <c r="K5195" s="42"/>
      <c r="L5195" s="3"/>
      <c r="M5195" s="3"/>
      <c r="N5195" s="3"/>
    </row>
    <row r="5196" spans="2:14" ht="32.1" customHeight="1" x14ac:dyDescent="0.25">
      <c r="B5196" s="44" t="str">
        <f>_xlfn.CONCAT( VLOOKUP(tbGemLevels[[#This Row],[Name]],tbGems[],MATCH("Prefix",tbGems[#Headers],0),FALSE),".",tbGemLevels[[#This Row],[Level]]," ",tbGemLevels[[#This Row],[Name]])</f>
        <v>6.13.393.8 Volatile Dead</v>
      </c>
      <c r="C5196" s="2" t="s">
        <v>811</v>
      </c>
      <c r="D5196" s="3">
        <v>8</v>
      </c>
      <c r="E5196" s="3">
        <v>38</v>
      </c>
      <c r="F5196" s="3">
        <v>0</v>
      </c>
      <c r="G5196" s="3">
        <v>55</v>
      </c>
      <c r="H5196" s="3">
        <v>38</v>
      </c>
      <c r="J5196" s="42"/>
      <c r="K5196" s="42"/>
      <c r="L5196" s="3"/>
      <c r="M5196" s="3"/>
      <c r="N5196" s="3"/>
    </row>
    <row r="5197" spans="2:14" ht="32.1" customHeight="1" x14ac:dyDescent="0.25">
      <c r="B5197" s="44" t="str">
        <f>_xlfn.CONCAT( VLOOKUP(tbGemLevels[[#This Row],[Name]],tbGems[],MATCH("Prefix",tbGems[#Headers],0),FALSE),".",tbGemLevels[[#This Row],[Level]]," ",tbGemLevels[[#This Row],[Name]])</f>
        <v>6.13.393.9 Volatile Dead</v>
      </c>
      <c r="C5197" s="2" t="s">
        <v>811</v>
      </c>
      <c r="D5197" s="3">
        <v>9</v>
      </c>
      <c r="E5197" s="3">
        <v>41</v>
      </c>
      <c r="F5197" s="3">
        <v>0</v>
      </c>
      <c r="G5197" s="3">
        <v>59</v>
      </c>
      <c r="H5197" s="3">
        <v>41</v>
      </c>
      <c r="J5197" s="42"/>
      <c r="K5197" s="42"/>
      <c r="L5197" s="3"/>
      <c r="M5197" s="3"/>
      <c r="N5197" s="3"/>
    </row>
    <row r="5198" spans="2:14" ht="32.1" customHeight="1" x14ac:dyDescent="0.25">
      <c r="B5198" s="44" t="str">
        <f>_xlfn.CONCAT( VLOOKUP(tbGemLevels[[#This Row],[Name]],tbGems[],MATCH("Prefix",tbGems[#Headers],0),FALSE),".",tbGemLevels[[#This Row],[Level]]," ",tbGemLevels[[#This Row],[Name]])</f>
        <v>6.13.393.10 Volatile Dead</v>
      </c>
      <c r="C5198" s="2" t="s">
        <v>811</v>
      </c>
      <c r="D5198" s="3">
        <v>10</v>
      </c>
      <c r="E5198" s="3">
        <v>44</v>
      </c>
      <c r="F5198" s="3">
        <v>0</v>
      </c>
      <c r="G5198" s="3">
        <v>63</v>
      </c>
      <c r="H5198" s="3">
        <v>44</v>
      </c>
      <c r="J5198" s="42"/>
      <c r="K5198" s="42"/>
      <c r="L5198" s="3"/>
      <c r="M5198" s="3"/>
      <c r="N5198" s="3"/>
    </row>
    <row r="5199" spans="2:14" ht="32.1" customHeight="1" x14ac:dyDescent="0.25">
      <c r="B5199" s="44" t="str">
        <f>_xlfn.CONCAT( VLOOKUP(tbGemLevels[[#This Row],[Name]],tbGems[],MATCH("Prefix",tbGems[#Headers],0),FALSE),".",tbGemLevels[[#This Row],[Level]]," ",tbGemLevels[[#This Row],[Name]])</f>
        <v>6.13.393.11 Volatile Dead</v>
      </c>
      <c r="C5199" s="2" t="s">
        <v>811</v>
      </c>
      <c r="D5199" s="3">
        <v>11</v>
      </c>
      <c r="E5199" s="3">
        <v>47</v>
      </c>
      <c r="F5199" s="3">
        <v>0</v>
      </c>
      <c r="G5199" s="3">
        <v>67</v>
      </c>
      <c r="H5199" s="3">
        <v>47</v>
      </c>
      <c r="J5199" s="42"/>
      <c r="K5199" s="42"/>
      <c r="L5199" s="3"/>
      <c r="M5199" s="3"/>
      <c r="N5199" s="3"/>
    </row>
    <row r="5200" spans="2:14" ht="32.1" customHeight="1" x14ac:dyDescent="0.25">
      <c r="B5200" s="44" t="str">
        <f>_xlfn.CONCAT( VLOOKUP(tbGemLevels[[#This Row],[Name]],tbGems[],MATCH("Prefix",tbGems[#Headers],0),FALSE),".",tbGemLevels[[#This Row],[Level]]," ",tbGemLevels[[#This Row],[Name]])</f>
        <v>6.13.393.12 Volatile Dead</v>
      </c>
      <c r="C5200" s="2" t="s">
        <v>811</v>
      </c>
      <c r="D5200" s="3">
        <v>12</v>
      </c>
      <c r="E5200" s="3">
        <v>50</v>
      </c>
      <c r="F5200" s="3">
        <v>0</v>
      </c>
      <c r="G5200" s="3">
        <v>71</v>
      </c>
      <c r="H5200" s="3">
        <v>49</v>
      </c>
      <c r="J5200" s="42"/>
      <c r="K5200" s="42"/>
      <c r="L5200" s="3"/>
      <c r="M5200" s="3"/>
      <c r="N5200" s="3"/>
    </row>
    <row r="5201" spans="2:14" ht="32.1" customHeight="1" x14ac:dyDescent="0.25">
      <c r="B5201" s="44" t="str">
        <f>_xlfn.CONCAT( VLOOKUP(tbGemLevels[[#This Row],[Name]],tbGems[],MATCH("Prefix",tbGems[#Headers],0),FALSE),".",tbGemLevels[[#This Row],[Level]]," ",tbGemLevels[[#This Row],[Name]])</f>
        <v>6.13.393.13 Volatile Dead</v>
      </c>
      <c r="C5201" s="2" t="s">
        <v>811</v>
      </c>
      <c r="D5201" s="3">
        <v>13</v>
      </c>
      <c r="E5201" s="3">
        <v>53</v>
      </c>
      <c r="F5201" s="3">
        <v>0</v>
      </c>
      <c r="G5201" s="3">
        <v>75</v>
      </c>
      <c r="H5201" s="3">
        <v>52</v>
      </c>
      <c r="J5201" s="42"/>
      <c r="K5201" s="42"/>
      <c r="L5201" s="3"/>
      <c r="M5201" s="3"/>
      <c r="N5201" s="3"/>
    </row>
    <row r="5202" spans="2:14" ht="32.1" customHeight="1" x14ac:dyDescent="0.25">
      <c r="B5202" s="44" t="str">
        <f>_xlfn.CONCAT( VLOOKUP(tbGemLevels[[#This Row],[Name]],tbGems[],MATCH("Prefix",tbGems[#Headers],0),FALSE),".",tbGemLevels[[#This Row],[Level]]," ",tbGemLevels[[#This Row],[Name]])</f>
        <v>6.13.393.14 Volatile Dead</v>
      </c>
      <c r="C5202" s="2" t="s">
        <v>811</v>
      </c>
      <c r="D5202" s="3">
        <v>14</v>
      </c>
      <c r="E5202" s="3">
        <v>56</v>
      </c>
      <c r="F5202" s="3">
        <v>0</v>
      </c>
      <c r="G5202" s="3">
        <v>79</v>
      </c>
      <c r="H5202" s="3">
        <v>55</v>
      </c>
      <c r="J5202" s="42"/>
      <c r="K5202" s="42"/>
      <c r="L5202" s="3"/>
      <c r="M5202" s="3"/>
      <c r="N5202" s="3"/>
    </row>
    <row r="5203" spans="2:14" ht="32.1" customHeight="1" x14ac:dyDescent="0.25">
      <c r="B5203" s="44" t="str">
        <f>_xlfn.CONCAT( VLOOKUP(tbGemLevels[[#This Row],[Name]],tbGems[],MATCH("Prefix",tbGems[#Headers],0),FALSE),".",tbGemLevels[[#This Row],[Level]]," ",tbGemLevels[[#This Row],[Name]])</f>
        <v>6.13.393.15 Volatile Dead</v>
      </c>
      <c r="C5203" s="2" t="s">
        <v>811</v>
      </c>
      <c r="D5203" s="3">
        <v>15</v>
      </c>
      <c r="E5203" s="3">
        <v>59</v>
      </c>
      <c r="F5203" s="3">
        <v>0</v>
      </c>
      <c r="G5203" s="3">
        <v>83</v>
      </c>
      <c r="H5203" s="3">
        <v>58</v>
      </c>
      <c r="J5203" s="42"/>
      <c r="K5203" s="42"/>
      <c r="L5203" s="3"/>
      <c r="M5203" s="3"/>
      <c r="N5203" s="3"/>
    </row>
    <row r="5204" spans="2:14" ht="32.1" customHeight="1" x14ac:dyDescent="0.25">
      <c r="B5204" s="44" t="str">
        <f>_xlfn.CONCAT( VLOOKUP(tbGemLevels[[#This Row],[Name]],tbGems[],MATCH("Prefix",tbGems[#Headers],0),FALSE),".",tbGemLevels[[#This Row],[Level]]," ",tbGemLevels[[#This Row],[Name]])</f>
        <v>6.13.393.16 Volatile Dead</v>
      </c>
      <c r="C5204" s="2" t="s">
        <v>811</v>
      </c>
      <c r="D5204" s="3">
        <v>16</v>
      </c>
      <c r="E5204" s="3">
        <v>62</v>
      </c>
      <c r="F5204" s="3">
        <v>0</v>
      </c>
      <c r="G5204" s="3">
        <v>87</v>
      </c>
      <c r="H5204" s="3">
        <v>60</v>
      </c>
      <c r="J5204" s="42"/>
      <c r="K5204" s="42"/>
      <c r="L5204" s="3"/>
      <c r="M5204" s="3"/>
      <c r="N5204" s="3"/>
    </row>
    <row r="5205" spans="2:14" ht="32.1" customHeight="1" x14ac:dyDescent="0.25">
      <c r="B5205" s="44" t="str">
        <f>_xlfn.CONCAT( VLOOKUP(tbGemLevels[[#This Row],[Name]],tbGems[],MATCH("Prefix",tbGems[#Headers],0),FALSE),".",tbGemLevels[[#This Row],[Level]]," ",tbGemLevels[[#This Row],[Name]])</f>
        <v>6.13.393.17 Volatile Dead</v>
      </c>
      <c r="C5205" s="2" t="s">
        <v>811</v>
      </c>
      <c r="D5205" s="3">
        <v>17</v>
      </c>
      <c r="E5205" s="3">
        <v>64</v>
      </c>
      <c r="F5205" s="3">
        <v>0</v>
      </c>
      <c r="G5205" s="3">
        <v>90</v>
      </c>
      <c r="H5205" s="3">
        <v>62</v>
      </c>
      <c r="J5205" s="42"/>
      <c r="K5205" s="42"/>
      <c r="L5205" s="3"/>
      <c r="M5205" s="3"/>
      <c r="N5205" s="3"/>
    </row>
    <row r="5206" spans="2:14" ht="32.1" customHeight="1" x14ac:dyDescent="0.25">
      <c r="B5206" s="44" t="str">
        <f>_xlfn.CONCAT( VLOOKUP(tbGemLevels[[#This Row],[Name]],tbGems[],MATCH("Prefix",tbGems[#Headers],0),FALSE),".",tbGemLevels[[#This Row],[Level]]," ",tbGemLevels[[#This Row],[Name]])</f>
        <v>6.13.393.18 Volatile Dead</v>
      </c>
      <c r="C5206" s="2" t="s">
        <v>811</v>
      </c>
      <c r="D5206" s="3">
        <v>18</v>
      </c>
      <c r="E5206" s="3">
        <v>66</v>
      </c>
      <c r="F5206" s="3">
        <v>0</v>
      </c>
      <c r="G5206" s="3">
        <v>92</v>
      </c>
      <c r="H5206" s="3">
        <v>64</v>
      </c>
      <c r="J5206" s="42"/>
      <c r="K5206" s="42"/>
      <c r="L5206" s="3"/>
      <c r="M5206" s="3"/>
      <c r="N5206" s="3"/>
    </row>
    <row r="5207" spans="2:14" ht="32.1" customHeight="1" x14ac:dyDescent="0.25">
      <c r="B5207" s="44" t="str">
        <f>_xlfn.CONCAT( VLOOKUP(tbGemLevels[[#This Row],[Name]],tbGems[],MATCH("Prefix",tbGems[#Headers],0),FALSE),".",tbGemLevels[[#This Row],[Level]]," ",tbGemLevels[[#This Row],[Name]])</f>
        <v>6.13.393.19 Volatile Dead</v>
      </c>
      <c r="C5207" s="2" t="s">
        <v>811</v>
      </c>
      <c r="D5207" s="3">
        <v>19</v>
      </c>
      <c r="E5207" s="3">
        <v>68</v>
      </c>
      <c r="F5207" s="3">
        <v>0</v>
      </c>
      <c r="G5207" s="3">
        <v>95</v>
      </c>
      <c r="H5207" s="3">
        <v>66</v>
      </c>
      <c r="J5207" s="42"/>
      <c r="K5207" s="42"/>
      <c r="L5207" s="3"/>
      <c r="M5207" s="3"/>
      <c r="N5207" s="3"/>
    </row>
    <row r="5208" spans="2:14" ht="32.1" customHeight="1" x14ac:dyDescent="0.25">
      <c r="B5208" s="44" t="str">
        <f>_xlfn.CONCAT( VLOOKUP(tbGemLevels[[#This Row],[Name]],tbGems[],MATCH("Prefix",tbGems[#Headers],0),FALSE),".",tbGemLevels[[#This Row],[Level]]," ",tbGemLevels[[#This Row],[Name]])</f>
        <v>6.13.393.20 Volatile Dead</v>
      </c>
      <c r="C5208" s="2" t="s">
        <v>811</v>
      </c>
      <c r="D5208" s="3">
        <v>20</v>
      </c>
      <c r="E5208" s="3">
        <v>70</v>
      </c>
      <c r="F5208" s="3">
        <v>0</v>
      </c>
      <c r="G5208" s="3">
        <v>98</v>
      </c>
      <c r="H5208" s="3">
        <v>68</v>
      </c>
      <c r="J5208" s="42"/>
      <c r="K5208" s="42"/>
      <c r="L5208" s="3"/>
      <c r="M5208" s="3"/>
      <c r="N5208" s="3"/>
    </row>
    <row r="5209" spans="2:14" ht="32.1" customHeight="1" x14ac:dyDescent="0.25">
      <c r="B5209" s="44" t="str">
        <f>_xlfn.CONCAT( VLOOKUP(tbGemLevels[[#This Row],[Name]],tbGems[],MATCH("Prefix",tbGems[#Headers],0),FALSE),".",tbGemLevels[[#This Row],[Level]]," ",tbGemLevels[[#This Row],[Name]])</f>
        <v>6.13.393.21 Volatile Dead</v>
      </c>
      <c r="C5209" s="2" t="s">
        <v>811</v>
      </c>
      <c r="D5209" s="3">
        <v>21</v>
      </c>
      <c r="E5209" s="3">
        <v>72</v>
      </c>
      <c r="F5209" s="3">
        <v>0</v>
      </c>
      <c r="G5209" s="3">
        <v>100</v>
      </c>
      <c r="H5209" s="3">
        <v>70</v>
      </c>
      <c r="J5209" s="4"/>
      <c r="K5209" s="3"/>
      <c r="L5209" s="3"/>
      <c r="M5209" s="3"/>
      <c r="N5209" s="3"/>
    </row>
    <row r="5210" spans="2:14" ht="32.1" customHeight="1" x14ac:dyDescent="0.25">
      <c r="B5210" s="44" t="str">
        <f>_xlfn.CONCAT( VLOOKUP(tbGemLevels[[#This Row],[Name]],tbGems[],MATCH("Prefix",tbGems[#Headers],0),FALSE),".",tbGemLevels[[#This Row],[Level]]," ",tbGemLevels[[#This Row],[Name]])</f>
        <v>6.13.393.22 Volatile Dead</v>
      </c>
      <c r="C5210" s="2" t="s">
        <v>811</v>
      </c>
      <c r="D5210" s="3">
        <v>22</v>
      </c>
      <c r="E5210" s="3">
        <v>74</v>
      </c>
      <c r="F5210" s="3">
        <v>0</v>
      </c>
      <c r="G5210" s="3" t="s">
        <v>269</v>
      </c>
      <c r="H5210" s="3" t="s">
        <v>269</v>
      </c>
      <c r="J5210" s="4"/>
      <c r="K5210" s="3"/>
      <c r="L5210" s="3"/>
      <c r="M5210" s="3"/>
      <c r="N5210" s="3"/>
    </row>
    <row r="5211" spans="2:14" ht="32.1" customHeight="1" x14ac:dyDescent="0.25">
      <c r="B5211" s="44" t="str">
        <f>_xlfn.CONCAT( VLOOKUP(tbGemLevels[[#This Row],[Name]],tbGems[],MATCH("Prefix",tbGems[#Headers],0),FALSE),".",tbGemLevels[[#This Row],[Level]]," ",tbGemLevels[[#This Row],[Name]])</f>
        <v>6.13.393.23 Volatile Dead</v>
      </c>
      <c r="C5211" s="2" t="s">
        <v>811</v>
      </c>
      <c r="D5211" s="3">
        <v>23</v>
      </c>
      <c r="E5211" s="3">
        <v>76</v>
      </c>
      <c r="F5211" s="3">
        <v>0</v>
      </c>
      <c r="G5211" s="3" t="s">
        <v>269</v>
      </c>
      <c r="H5211" s="3" t="s">
        <v>269</v>
      </c>
      <c r="J5211" s="4"/>
      <c r="K5211" s="3"/>
      <c r="L5211" s="3"/>
      <c r="M5211" s="3"/>
      <c r="N5211" s="3"/>
    </row>
    <row r="5212" spans="2:14" ht="32.1" customHeight="1" x14ac:dyDescent="0.25">
      <c r="B5212" s="44" t="str">
        <f>_xlfn.CONCAT( VLOOKUP(tbGemLevels[[#This Row],[Name]],tbGems[],MATCH("Prefix",tbGems[#Headers],0),FALSE),".",tbGemLevels[[#This Row],[Level]]," ",tbGemLevels[[#This Row],[Name]])</f>
        <v>6.13.393.24 Volatile Dead</v>
      </c>
      <c r="C5212" s="2" t="s">
        <v>811</v>
      </c>
      <c r="D5212" s="3">
        <v>24</v>
      </c>
      <c r="E5212" s="3">
        <v>78</v>
      </c>
      <c r="F5212" s="3">
        <v>0</v>
      </c>
      <c r="G5212" s="3" t="s">
        <v>269</v>
      </c>
      <c r="H5212" s="3" t="s">
        <v>269</v>
      </c>
      <c r="J5212" s="4"/>
      <c r="K5212" s="3"/>
      <c r="L5212" s="3"/>
      <c r="M5212" s="3"/>
      <c r="N5212" s="3"/>
    </row>
    <row r="5213" spans="2:14" ht="32.1" customHeight="1" x14ac:dyDescent="0.25">
      <c r="B5213" s="44" t="str">
        <f>_xlfn.CONCAT( VLOOKUP(tbGemLevels[[#This Row],[Name]],tbGems[],MATCH("Prefix",tbGems[#Headers],0),FALSE),".",tbGemLevels[[#This Row],[Level]]," ",tbGemLevels[[#This Row],[Name]])</f>
        <v>6.13.393.25 Volatile Dead</v>
      </c>
      <c r="C5213" s="2" t="s">
        <v>811</v>
      </c>
      <c r="D5213" s="3">
        <v>25</v>
      </c>
      <c r="E5213" s="3">
        <v>80</v>
      </c>
      <c r="F5213" s="3">
        <v>0</v>
      </c>
      <c r="G5213" s="3" t="s">
        <v>269</v>
      </c>
      <c r="H5213" s="3" t="s">
        <v>269</v>
      </c>
      <c r="J5213" s="4"/>
      <c r="K5213" s="3"/>
      <c r="L5213" s="3"/>
      <c r="M5213" s="3"/>
      <c r="N5213" s="3"/>
    </row>
    <row r="5214" spans="2:14" ht="32.1" customHeight="1" x14ac:dyDescent="0.25">
      <c r="B5214" s="44" t="str">
        <f>_xlfn.CONCAT( VLOOKUP(tbGemLevels[[#This Row],[Name]],tbGems[],MATCH("Prefix",tbGems[#Headers],0),FALSE),".",tbGemLevels[[#This Row],[Level]]," ",tbGemLevels[[#This Row],[Name]])</f>
        <v>6.13.393.26 Volatile Dead</v>
      </c>
      <c r="C5214" s="2" t="s">
        <v>811</v>
      </c>
      <c r="D5214" s="3">
        <v>26</v>
      </c>
      <c r="E5214" s="3">
        <v>82</v>
      </c>
      <c r="F5214" s="3">
        <v>0</v>
      </c>
      <c r="G5214" s="3" t="s">
        <v>269</v>
      </c>
      <c r="H5214" s="3" t="s">
        <v>269</v>
      </c>
      <c r="J5214" s="4"/>
      <c r="K5214" s="3"/>
      <c r="L5214" s="3"/>
      <c r="M5214" s="3"/>
      <c r="N5214" s="3"/>
    </row>
    <row r="5215" spans="2:14" ht="32.1" customHeight="1" x14ac:dyDescent="0.25">
      <c r="B5215" s="44" t="str">
        <f>_xlfn.CONCAT( VLOOKUP(tbGemLevels[[#This Row],[Name]],tbGems[],MATCH("Prefix",tbGems[#Headers],0),FALSE),".",tbGemLevels[[#This Row],[Level]]," ",tbGemLevels[[#This Row],[Name]])</f>
        <v>6.13.393.27 Volatile Dead</v>
      </c>
      <c r="C5215" s="2" t="s">
        <v>811</v>
      </c>
      <c r="D5215" s="3">
        <v>27</v>
      </c>
      <c r="E5215" s="3">
        <v>84</v>
      </c>
      <c r="F5215" s="3">
        <v>0</v>
      </c>
      <c r="G5215" s="3" t="s">
        <v>269</v>
      </c>
      <c r="H5215" s="3" t="s">
        <v>269</v>
      </c>
      <c r="J5215" s="4"/>
      <c r="K5215" s="3"/>
      <c r="L5215" s="3"/>
      <c r="M5215" s="3"/>
      <c r="N5215" s="3"/>
    </row>
    <row r="5216" spans="2:14" ht="32.1" customHeight="1" x14ac:dyDescent="0.25">
      <c r="B5216" s="44" t="str">
        <f>_xlfn.CONCAT( VLOOKUP(tbGemLevels[[#This Row],[Name]],tbGems[],MATCH("Prefix",tbGems[#Headers],0),FALSE),".",tbGemLevels[[#This Row],[Level]]," ",tbGemLevels[[#This Row],[Name]])</f>
        <v>6.13.393.28 Volatile Dead</v>
      </c>
      <c r="C5216" s="2" t="s">
        <v>811</v>
      </c>
      <c r="D5216" s="3">
        <v>28</v>
      </c>
      <c r="E5216" s="3">
        <v>86</v>
      </c>
      <c r="F5216" s="3">
        <v>0</v>
      </c>
      <c r="G5216" s="3" t="s">
        <v>269</v>
      </c>
      <c r="H5216" s="3" t="s">
        <v>269</v>
      </c>
      <c r="J5216" s="4"/>
      <c r="K5216" s="3"/>
      <c r="L5216" s="3"/>
      <c r="M5216" s="3"/>
      <c r="N5216" s="3"/>
    </row>
    <row r="5217" spans="2:14" ht="32.1" customHeight="1" x14ac:dyDescent="0.25">
      <c r="B5217" s="44" t="str">
        <f>_xlfn.CONCAT( VLOOKUP(tbGemLevels[[#This Row],[Name]],tbGems[],MATCH("Prefix",tbGems[#Headers],0),FALSE),".",tbGemLevels[[#This Row],[Level]]," ",tbGemLevels[[#This Row],[Name]])</f>
        <v>6.13.393.29 Volatile Dead</v>
      </c>
      <c r="C5217" s="2" t="s">
        <v>811</v>
      </c>
      <c r="D5217" s="3">
        <v>29</v>
      </c>
      <c r="E5217" s="3">
        <v>88</v>
      </c>
      <c r="F5217" s="3">
        <v>0</v>
      </c>
      <c r="G5217" s="3" t="s">
        <v>269</v>
      </c>
      <c r="H5217" s="3" t="s">
        <v>269</v>
      </c>
      <c r="J5217" s="4"/>
      <c r="K5217" s="3"/>
      <c r="L5217" s="3"/>
      <c r="M5217" s="3"/>
      <c r="N5217" s="3"/>
    </row>
    <row r="5218" spans="2:14" ht="32.1" customHeight="1" x14ac:dyDescent="0.25">
      <c r="B5218" s="44" t="str">
        <f>_xlfn.CONCAT( VLOOKUP(tbGemLevels[[#This Row],[Name]],tbGems[],MATCH("Prefix",tbGems[#Headers],0),FALSE),".",tbGemLevels[[#This Row],[Level]]," ",tbGemLevels[[#This Row],[Name]])</f>
        <v>6.13.393.30 Volatile Dead</v>
      </c>
      <c r="C5218" s="2" t="s">
        <v>811</v>
      </c>
      <c r="D5218" s="3">
        <v>30</v>
      </c>
      <c r="E5218" s="3">
        <v>90</v>
      </c>
      <c r="F5218" s="3">
        <v>0</v>
      </c>
      <c r="G5218" s="3" t="s">
        <v>269</v>
      </c>
      <c r="H5218" s="3" t="s">
        <v>269</v>
      </c>
      <c r="J5218" s="4"/>
      <c r="K5218" s="3"/>
      <c r="L5218" s="3"/>
      <c r="M5218" s="3"/>
      <c r="N5218" s="3"/>
    </row>
    <row r="5219" spans="2:14" ht="32.1" customHeight="1" x14ac:dyDescent="0.25">
      <c r="B5219" s="44" t="str">
        <f>_xlfn.CONCAT( VLOOKUP(tbGemLevels[[#This Row],[Name]],tbGems[],MATCH("Prefix",tbGems[#Headers],0),FALSE),".",tbGemLevels[[#This Row],[Level]]," ",tbGemLevels[[#This Row],[Name]])</f>
        <v>6.13.393.31 Volatile Dead</v>
      </c>
      <c r="C5219" s="2" t="s">
        <v>811</v>
      </c>
      <c r="D5219" s="3">
        <v>31</v>
      </c>
      <c r="E5219" s="3">
        <v>91</v>
      </c>
      <c r="F5219" s="3">
        <v>0</v>
      </c>
      <c r="G5219" s="3" t="s">
        <v>269</v>
      </c>
      <c r="H5219" s="3" t="s">
        <v>269</v>
      </c>
      <c r="J5219" s="4"/>
      <c r="K5219" s="3"/>
      <c r="L5219" s="3"/>
      <c r="M5219" s="3"/>
      <c r="N5219" s="3"/>
    </row>
    <row r="5220" spans="2:14" ht="32.1" customHeight="1" x14ac:dyDescent="0.25">
      <c r="B5220" s="44" t="str">
        <f>_xlfn.CONCAT( VLOOKUP(tbGemLevels[[#This Row],[Name]],tbGems[],MATCH("Prefix",tbGems[#Headers],0),FALSE),".",tbGemLevels[[#This Row],[Level]]," ",tbGemLevels[[#This Row],[Name]])</f>
        <v>6.13.393.32 Volatile Dead</v>
      </c>
      <c r="C5220" s="2" t="s">
        <v>811</v>
      </c>
      <c r="D5220" s="3">
        <v>32</v>
      </c>
      <c r="E5220" s="3">
        <v>92</v>
      </c>
      <c r="F5220" s="3">
        <v>0</v>
      </c>
      <c r="G5220" s="3" t="s">
        <v>269</v>
      </c>
      <c r="H5220" s="3" t="s">
        <v>269</v>
      </c>
      <c r="J5220" s="4"/>
      <c r="K5220" s="3"/>
      <c r="L5220" s="3"/>
      <c r="M5220" s="3"/>
      <c r="N5220" s="3"/>
    </row>
    <row r="5221" spans="2:14" ht="32.1" customHeight="1" x14ac:dyDescent="0.25">
      <c r="B5221" s="44" t="str">
        <f>_xlfn.CONCAT( VLOOKUP(tbGemLevels[[#This Row],[Name]],tbGems[],MATCH("Prefix",tbGems[#Headers],0),FALSE),".",tbGemLevels[[#This Row],[Level]]," ",tbGemLevels[[#This Row],[Name]])</f>
        <v>6.13.393.33 Volatile Dead</v>
      </c>
      <c r="C5221" s="2" t="s">
        <v>811</v>
      </c>
      <c r="D5221" s="3">
        <v>33</v>
      </c>
      <c r="E5221" s="3">
        <v>93</v>
      </c>
      <c r="F5221" s="3">
        <v>0</v>
      </c>
      <c r="G5221" s="3" t="s">
        <v>269</v>
      </c>
      <c r="H5221" s="3" t="s">
        <v>269</v>
      </c>
      <c r="J5221" s="4"/>
      <c r="K5221" s="3"/>
      <c r="L5221" s="3"/>
      <c r="M5221" s="3"/>
      <c r="N5221" s="3"/>
    </row>
    <row r="5222" spans="2:14" ht="32.1" customHeight="1" x14ac:dyDescent="0.25">
      <c r="B5222" s="44" t="str">
        <f>_xlfn.CONCAT( VLOOKUP(tbGemLevels[[#This Row],[Name]],tbGems[],MATCH("Prefix",tbGems[#Headers],0),FALSE),".",tbGemLevels[[#This Row],[Level]]," ",tbGemLevels[[#This Row],[Name]])</f>
        <v>6.13.393.34 Volatile Dead</v>
      </c>
      <c r="C5222" s="2" t="s">
        <v>811</v>
      </c>
      <c r="D5222" s="3">
        <v>34</v>
      </c>
      <c r="E5222" s="3">
        <v>94</v>
      </c>
      <c r="F5222" s="3">
        <v>0</v>
      </c>
      <c r="G5222" s="3" t="s">
        <v>269</v>
      </c>
      <c r="H5222" s="3" t="s">
        <v>269</v>
      </c>
      <c r="J5222" s="4"/>
      <c r="K5222" s="3"/>
      <c r="L5222" s="3"/>
      <c r="M5222" s="3"/>
      <c r="N5222" s="3"/>
    </row>
    <row r="5223" spans="2:14" ht="32.1" customHeight="1" x14ac:dyDescent="0.25">
      <c r="B5223" s="44" t="str">
        <f>_xlfn.CONCAT( VLOOKUP(tbGemLevels[[#This Row],[Name]],tbGems[],MATCH("Prefix",tbGems[#Headers],0),FALSE),".",tbGemLevels[[#This Row],[Level]]," ",tbGemLevels[[#This Row],[Name]])</f>
        <v>6.13.393.35 Volatile Dead</v>
      </c>
      <c r="C5223" s="2" t="s">
        <v>811</v>
      </c>
      <c r="D5223" s="3">
        <v>35</v>
      </c>
      <c r="E5223" s="3">
        <v>95</v>
      </c>
      <c r="F5223" s="3">
        <v>0</v>
      </c>
      <c r="G5223" s="3" t="s">
        <v>269</v>
      </c>
      <c r="H5223" s="3" t="s">
        <v>269</v>
      </c>
      <c r="J5223" s="4"/>
      <c r="K5223" s="3"/>
      <c r="L5223" s="3"/>
      <c r="M5223" s="3"/>
      <c r="N5223" s="3"/>
    </row>
    <row r="5224" spans="2:14" ht="32.1" customHeight="1" x14ac:dyDescent="0.25">
      <c r="B5224" s="44" t="str">
        <f>_xlfn.CONCAT( VLOOKUP(tbGemLevels[[#This Row],[Name]],tbGems[],MATCH("Prefix",tbGems[#Headers],0),FALSE),".",tbGemLevels[[#This Row],[Level]]," ",tbGemLevels[[#This Row],[Name]])</f>
        <v>6.13.393.36 Volatile Dead</v>
      </c>
      <c r="C5224" s="2" t="s">
        <v>811</v>
      </c>
      <c r="D5224" s="3">
        <v>36</v>
      </c>
      <c r="E5224" s="3">
        <v>96</v>
      </c>
      <c r="F5224" s="3">
        <v>0</v>
      </c>
      <c r="G5224" s="3" t="s">
        <v>269</v>
      </c>
      <c r="H5224" s="3" t="s">
        <v>269</v>
      </c>
      <c r="J5224" s="4"/>
      <c r="K5224" s="3"/>
      <c r="L5224" s="3"/>
      <c r="M5224" s="3"/>
      <c r="N5224" s="3"/>
    </row>
    <row r="5225" spans="2:14" ht="32.1" customHeight="1" x14ac:dyDescent="0.25">
      <c r="B5225" s="44" t="str">
        <f>_xlfn.CONCAT( VLOOKUP(tbGemLevels[[#This Row],[Name]],tbGems[],MATCH("Prefix",tbGems[#Headers],0),FALSE),".",tbGemLevels[[#This Row],[Level]]," ",tbGemLevels[[#This Row],[Name]])</f>
        <v>6.13.393.37 Volatile Dead</v>
      </c>
      <c r="C5225" s="2" t="s">
        <v>811</v>
      </c>
      <c r="D5225" s="3">
        <v>37</v>
      </c>
      <c r="E5225" s="3">
        <v>97</v>
      </c>
      <c r="F5225" s="3">
        <v>0</v>
      </c>
      <c r="G5225" s="3" t="s">
        <v>269</v>
      </c>
      <c r="H5225" s="3" t="s">
        <v>269</v>
      </c>
      <c r="J5225" s="4"/>
      <c r="K5225" s="3"/>
      <c r="L5225" s="3"/>
      <c r="M5225" s="3"/>
      <c r="N5225" s="3"/>
    </row>
    <row r="5226" spans="2:14" ht="32.1" customHeight="1" x14ac:dyDescent="0.25">
      <c r="B5226" s="44" t="str">
        <f>_xlfn.CONCAT( VLOOKUP(tbGemLevels[[#This Row],[Name]],tbGems[],MATCH("Prefix",tbGems[#Headers],0),FALSE),".",tbGemLevels[[#This Row],[Level]]," ",tbGemLevels[[#This Row],[Name]])</f>
        <v>6.13.393.38 Volatile Dead</v>
      </c>
      <c r="C5226" s="2" t="s">
        <v>811</v>
      </c>
      <c r="D5226" s="3">
        <v>38</v>
      </c>
      <c r="E5226" s="3">
        <v>98</v>
      </c>
      <c r="F5226" s="3">
        <v>0</v>
      </c>
      <c r="G5226" s="3" t="s">
        <v>269</v>
      </c>
      <c r="H5226" s="3" t="s">
        <v>269</v>
      </c>
      <c r="J5226" s="4"/>
      <c r="K5226" s="3"/>
      <c r="L5226" s="3"/>
      <c r="M5226" s="3"/>
      <c r="N5226" s="3"/>
    </row>
    <row r="5227" spans="2:14" ht="32.1" customHeight="1" x14ac:dyDescent="0.25">
      <c r="B5227" s="44" t="str">
        <f>_xlfn.CONCAT( VLOOKUP(tbGemLevels[[#This Row],[Name]],tbGems[],MATCH("Prefix",tbGems[#Headers],0),FALSE),".",tbGemLevels[[#This Row],[Level]]," ",tbGemLevels[[#This Row],[Name]])</f>
        <v>6.13.393.39 Volatile Dead</v>
      </c>
      <c r="C5227" s="2" t="s">
        <v>811</v>
      </c>
      <c r="D5227" s="3">
        <v>39</v>
      </c>
      <c r="E5227" s="3">
        <v>99</v>
      </c>
      <c r="F5227" s="3">
        <v>0</v>
      </c>
      <c r="G5227" s="3" t="s">
        <v>269</v>
      </c>
      <c r="H5227" s="3" t="s">
        <v>269</v>
      </c>
      <c r="J5227" s="4"/>
      <c r="K5227" s="3"/>
      <c r="L5227" s="3"/>
      <c r="M5227" s="3"/>
      <c r="N5227" s="3"/>
    </row>
    <row r="5228" spans="2:14" ht="32.1" customHeight="1" x14ac:dyDescent="0.25">
      <c r="B5228" s="44" t="str">
        <f>_xlfn.CONCAT( VLOOKUP(tbGemLevels[[#This Row],[Name]],tbGems[],MATCH("Prefix",tbGems[#Headers],0),FALSE),".",tbGemLevels[[#This Row],[Level]]," ",tbGemLevels[[#This Row],[Name]])</f>
        <v>6.13.393.40 Volatile Dead</v>
      </c>
      <c r="C5228" s="2" t="s">
        <v>811</v>
      </c>
      <c r="D5228" s="3">
        <v>40</v>
      </c>
      <c r="E5228" s="3">
        <v>100</v>
      </c>
      <c r="F5228" s="3">
        <v>0</v>
      </c>
      <c r="G5228" s="3" t="s">
        <v>269</v>
      </c>
      <c r="H5228" s="3" t="s">
        <v>269</v>
      </c>
      <c r="J5228" s="4"/>
      <c r="K5228" s="3"/>
      <c r="L5228" s="3"/>
      <c r="M5228" s="3"/>
      <c r="N5228" s="3"/>
    </row>
    <row r="5229" spans="2:14" ht="32.1" customHeight="1" x14ac:dyDescent="0.25">
      <c r="B5229" s="44" t="str">
        <f>_xlfn.CONCAT( VLOOKUP(tbGemLevels[[#This Row],[Name]],tbGems[],MATCH("Prefix",tbGems[#Headers],0),FALSE),".",tbGemLevels[[#This Row],[Level]]," ",tbGemLevels[[#This Row],[Name]])</f>
        <v>6.13.96.1 Caustic Arrow</v>
      </c>
      <c r="C5229" s="2" t="s">
        <v>760</v>
      </c>
      <c r="D5229" s="3">
        <v>1</v>
      </c>
      <c r="E5229" s="3">
        <v>1</v>
      </c>
      <c r="F5229" s="3">
        <v>0</v>
      </c>
      <c r="G5229" s="3">
        <v>0</v>
      </c>
      <c r="H5229" s="3">
        <v>0</v>
      </c>
      <c r="I5229" s="20"/>
      <c r="J5229" s="4"/>
      <c r="K5229" s="3"/>
      <c r="L5229" s="3"/>
      <c r="M5229" s="3"/>
      <c r="N5229" s="3"/>
    </row>
    <row r="5230" spans="2:14" ht="32.1" customHeight="1" x14ac:dyDescent="0.25">
      <c r="B5230" s="44" t="str">
        <f>_xlfn.CONCAT( VLOOKUP(tbGemLevels[[#This Row],[Name]],tbGems[],MATCH("Prefix",tbGems[#Headers],0),FALSE),".",tbGemLevels[[#This Row],[Level]]," ",tbGemLevels[[#This Row],[Name]])</f>
        <v>6.13.96.2 Caustic Arrow</v>
      </c>
      <c r="C5230" s="2" t="s">
        <v>760</v>
      </c>
      <c r="D5230" s="3">
        <v>2</v>
      </c>
      <c r="E5230" s="3">
        <v>2</v>
      </c>
      <c r="F5230" s="3">
        <v>0</v>
      </c>
      <c r="G5230" s="3">
        <v>0</v>
      </c>
      <c r="H5230" s="3">
        <v>0</v>
      </c>
      <c r="I5230" s="8"/>
      <c r="J5230" s="4"/>
      <c r="K5230" s="3"/>
      <c r="L5230" s="3"/>
      <c r="M5230" s="3"/>
      <c r="N5230" s="3"/>
    </row>
    <row r="5231" spans="2:14" ht="32.1" customHeight="1" x14ac:dyDescent="0.25">
      <c r="B5231" s="44" t="str">
        <f>_xlfn.CONCAT( VLOOKUP(tbGemLevels[[#This Row],[Name]],tbGems[],MATCH("Prefix",tbGems[#Headers],0),FALSE),".",tbGemLevels[[#This Row],[Level]]," ",tbGemLevels[[#This Row],[Name]])</f>
        <v>6.13.96.3 Caustic Arrow</v>
      </c>
      <c r="C5231" s="2" t="s">
        <v>760</v>
      </c>
      <c r="D5231" s="3">
        <v>3</v>
      </c>
      <c r="E5231" s="3">
        <v>4</v>
      </c>
      <c r="F5231" s="3">
        <v>0</v>
      </c>
      <c r="G5231" s="3">
        <v>16</v>
      </c>
      <c r="H5231" s="3">
        <v>0</v>
      </c>
      <c r="I5231" s="20"/>
      <c r="J5231" s="4"/>
      <c r="K5231" s="3"/>
      <c r="L5231" s="3"/>
      <c r="M5231" s="3"/>
      <c r="N5231" s="3"/>
    </row>
    <row r="5232" spans="2:14" ht="32.1" customHeight="1" x14ac:dyDescent="0.25">
      <c r="B5232" s="44" t="str">
        <f>_xlfn.CONCAT( VLOOKUP(tbGemLevels[[#This Row],[Name]],tbGems[],MATCH("Prefix",tbGems[#Headers],0),FALSE),".",tbGemLevels[[#This Row],[Level]]," ",tbGemLevels[[#This Row],[Name]])</f>
        <v>6.13.96.4 Caustic Arrow</v>
      </c>
      <c r="C5232" s="2" t="s">
        <v>760</v>
      </c>
      <c r="D5232" s="3">
        <v>4</v>
      </c>
      <c r="E5232" s="3">
        <v>7</v>
      </c>
      <c r="F5232" s="3">
        <v>0</v>
      </c>
      <c r="G5232" s="3">
        <v>22</v>
      </c>
      <c r="H5232" s="3">
        <v>0</v>
      </c>
      <c r="I5232" s="8"/>
      <c r="J5232" s="4"/>
      <c r="K5232" s="3"/>
      <c r="L5232" s="42"/>
      <c r="M5232" s="42"/>
      <c r="N5232" s="3"/>
    </row>
    <row r="5233" spans="2:14" ht="32.1" customHeight="1" x14ac:dyDescent="0.25">
      <c r="B5233" s="44" t="str">
        <f>_xlfn.CONCAT( VLOOKUP(tbGemLevels[[#This Row],[Name]],tbGems[],MATCH("Prefix",tbGems[#Headers],0),FALSE),".",tbGemLevels[[#This Row],[Level]]," ",tbGemLevels[[#This Row],[Name]])</f>
        <v>6.13.96.5 Caustic Arrow</v>
      </c>
      <c r="C5233" s="2" t="s">
        <v>760</v>
      </c>
      <c r="D5233" s="3">
        <v>5</v>
      </c>
      <c r="E5233" s="3">
        <v>11</v>
      </c>
      <c r="F5233" s="3">
        <v>0</v>
      </c>
      <c r="G5233" s="3">
        <v>31</v>
      </c>
      <c r="H5233" s="3">
        <v>0</v>
      </c>
      <c r="I5233" s="20"/>
      <c r="J5233" s="4"/>
      <c r="K5233" s="3"/>
      <c r="L5233" s="42"/>
      <c r="M5233" s="42"/>
      <c r="N5233" s="3"/>
    </row>
    <row r="5234" spans="2:14" ht="32.1" customHeight="1" x14ac:dyDescent="0.25">
      <c r="B5234" s="44" t="str">
        <f>_xlfn.CONCAT( VLOOKUP(tbGemLevels[[#This Row],[Name]],tbGems[],MATCH("Prefix",tbGems[#Headers],0),FALSE),".",tbGemLevels[[#This Row],[Level]]," ",tbGemLevels[[#This Row],[Name]])</f>
        <v>6.13.96.6 Caustic Arrow</v>
      </c>
      <c r="C5234" s="2" t="s">
        <v>760</v>
      </c>
      <c r="D5234" s="3">
        <v>6</v>
      </c>
      <c r="E5234" s="3">
        <v>16</v>
      </c>
      <c r="F5234" s="3">
        <v>0</v>
      </c>
      <c r="G5234" s="3">
        <v>41</v>
      </c>
      <c r="H5234" s="3">
        <v>0</v>
      </c>
      <c r="I5234" s="8"/>
      <c r="J5234" s="4"/>
      <c r="K5234" s="3"/>
      <c r="L5234" s="42"/>
      <c r="M5234" s="42"/>
      <c r="N5234" s="3"/>
    </row>
    <row r="5235" spans="2:14" ht="32.1" customHeight="1" x14ac:dyDescent="0.25">
      <c r="B5235" s="44" t="str">
        <f>_xlfn.CONCAT( VLOOKUP(tbGemLevels[[#This Row],[Name]],tbGems[],MATCH("Prefix",tbGems[#Headers],0),FALSE),".",tbGemLevels[[#This Row],[Level]]," ",tbGemLevels[[#This Row],[Name]])</f>
        <v>6.13.96.7 Caustic Arrow</v>
      </c>
      <c r="C5235" s="2" t="s">
        <v>760</v>
      </c>
      <c r="D5235" s="3">
        <v>7</v>
      </c>
      <c r="E5235" s="3">
        <v>20</v>
      </c>
      <c r="F5235" s="3">
        <v>0</v>
      </c>
      <c r="G5235" s="3">
        <v>50</v>
      </c>
      <c r="H5235" s="3">
        <v>0</v>
      </c>
      <c r="I5235" s="20"/>
      <c r="J5235" s="4"/>
      <c r="K5235" s="3"/>
      <c r="L5235" s="42"/>
      <c r="M5235" s="42"/>
      <c r="N5235" s="3"/>
    </row>
    <row r="5236" spans="2:14" ht="32.1" customHeight="1" x14ac:dyDescent="0.25">
      <c r="B5236" s="44" t="str">
        <f>_xlfn.CONCAT( VLOOKUP(tbGemLevels[[#This Row],[Name]],tbGems[],MATCH("Prefix",tbGems[#Headers],0),FALSE),".",tbGemLevels[[#This Row],[Level]]," ",tbGemLevels[[#This Row],[Name]])</f>
        <v>6.13.96.8 Caustic Arrow</v>
      </c>
      <c r="C5236" s="2" t="s">
        <v>760</v>
      </c>
      <c r="D5236" s="3">
        <v>8</v>
      </c>
      <c r="E5236" s="3">
        <v>24</v>
      </c>
      <c r="F5236" s="3">
        <v>0</v>
      </c>
      <c r="G5236" s="3">
        <v>58</v>
      </c>
      <c r="H5236" s="3">
        <v>0</v>
      </c>
      <c r="I5236" s="8"/>
      <c r="J5236" s="4"/>
      <c r="K5236" s="3"/>
      <c r="L5236" s="42"/>
      <c r="M5236" s="42"/>
      <c r="N5236" s="3"/>
    </row>
    <row r="5237" spans="2:14" ht="32.1" customHeight="1" x14ac:dyDescent="0.25">
      <c r="B5237" s="44" t="str">
        <f>_xlfn.CONCAT( VLOOKUP(tbGemLevels[[#This Row],[Name]],tbGems[],MATCH("Prefix",tbGems[#Headers],0),FALSE),".",tbGemLevels[[#This Row],[Level]]," ",tbGemLevels[[#This Row],[Name]])</f>
        <v>6.13.96.9 Caustic Arrow</v>
      </c>
      <c r="C5237" s="2" t="s">
        <v>760</v>
      </c>
      <c r="D5237" s="3">
        <v>9</v>
      </c>
      <c r="E5237" s="3">
        <v>28</v>
      </c>
      <c r="F5237" s="3">
        <v>0</v>
      </c>
      <c r="G5237" s="3">
        <v>67</v>
      </c>
      <c r="H5237" s="3">
        <v>0</v>
      </c>
      <c r="I5237" s="20"/>
      <c r="J5237" s="4"/>
      <c r="K5237" s="3"/>
      <c r="L5237" s="42"/>
      <c r="M5237" s="42"/>
      <c r="N5237" s="3"/>
    </row>
    <row r="5238" spans="2:14" ht="32.1" customHeight="1" x14ac:dyDescent="0.25">
      <c r="B5238" s="44" t="str">
        <f>_xlfn.CONCAT( VLOOKUP(tbGemLevels[[#This Row],[Name]],tbGems[],MATCH("Prefix",tbGems[#Headers],0),FALSE),".",tbGemLevels[[#This Row],[Level]]," ",tbGemLevels[[#This Row],[Name]])</f>
        <v>6.13.96.10 Caustic Arrow</v>
      </c>
      <c r="C5238" s="2" t="s">
        <v>760</v>
      </c>
      <c r="D5238" s="3">
        <v>10</v>
      </c>
      <c r="E5238" s="3">
        <v>32</v>
      </c>
      <c r="F5238" s="3">
        <v>0</v>
      </c>
      <c r="G5238" s="3">
        <v>75</v>
      </c>
      <c r="H5238" s="3">
        <v>0</v>
      </c>
      <c r="I5238" s="8"/>
      <c r="J5238" s="4"/>
      <c r="K5238" s="3"/>
      <c r="L5238" s="42"/>
      <c r="M5238" s="42"/>
      <c r="N5238" s="3"/>
    </row>
    <row r="5239" spans="2:14" ht="32.1" customHeight="1" x14ac:dyDescent="0.25">
      <c r="B5239" s="44" t="str">
        <f>_xlfn.CONCAT( VLOOKUP(tbGemLevels[[#This Row],[Name]],tbGems[],MATCH("Prefix",tbGems[#Headers],0),FALSE),".",tbGemLevels[[#This Row],[Level]]," ",tbGemLevels[[#This Row],[Name]])</f>
        <v>6.13.96.11 Caustic Arrow</v>
      </c>
      <c r="C5239" s="2" t="s">
        <v>760</v>
      </c>
      <c r="D5239" s="3">
        <v>11</v>
      </c>
      <c r="E5239" s="3">
        <v>36</v>
      </c>
      <c r="F5239" s="3">
        <v>0</v>
      </c>
      <c r="G5239" s="3">
        <v>83</v>
      </c>
      <c r="H5239" s="3">
        <v>0</v>
      </c>
      <c r="I5239" s="8"/>
      <c r="J5239" s="4"/>
      <c r="K5239" s="3"/>
      <c r="L5239" s="42"/>
      <c r="M5239" s="42"/>
      <c r="N5239" s="3"/>
    </row>
    <row r="5240" spans="2:14" ht="32.1" customHeight="1" x14ac:dyDescent="0.25">
      <c r="B5240" s="44" t="str">
        <f>_xlfn.CONCAT( VLOOKUP(tbGemLevels[[#This Row],[Name]],tbGems[],MATCH("Prefix",tbGems[#Headers],0),FALSE),".",tbGemLevels[[#This Row],[Level]]," ",tbGemLevels[[#This Row],[Name]])</f>
        <v>6.13.96.12 Caustic Arrow</v>
      </c>
      <c r="C5240" s="2" t="s">
        <v>760</v>
      </c>
      <c r="D5240" s="3">
        <v>12</v>
      </c>
      <c r="E5240" s="3">
        <v>40</v>
      </c>
      <c r="F5240" s="3">
        <v>0</v>
      </c>
      <c r="G5240" s="3">
        <v>92</v>
      </c>
      <c r="H5240" s="3">
        <v>0</v>
      </c>
      <c r="I5240" s="8"/>
      <c r="J5240" s="4"/>
      <c r="K5240" s="3"/>
      <c r="L5240" s="42"/>
      <c r="M5240" s="42"/>
      <c r="N5240" s="3"/>
    </row>
    <row r="5241" spans="2:14" ht="32.1" customHeight="1" x14ac:dyDescent="0.25">
      <c r="B5241" s="44" t="str">
        <f>_xlfn.CONCAT( VLOOKUP(tbGemLevels[[#This Row],[Name]],tbGems[],MATCH("Prefix",tbGems[#Headers],0),FALSE),".",tbGemLevels[[#This Row],[Level]]," ",tbGemLevels[[#This Row],[Name]])</f>
        <v>6.13.96.13 Caustic Arrow</v>
      </c>
      <c r="C5241" s="2" t="s">
        <v>760</v>
      </c>
      <c r="D5241" s="3">
        <v>13</v>
      </c>
      <c r="E5241" s="3">
        <v>44</v>
      </c>
      <c r="F5241" s="3">
        <v>0</v>
      </c>
      <c r="G5241" s="3">
        <v>100</v>
      </c>
      <c r="H5241" s="3">
        <v>0</v>
      </c>
      <c r="I5241" s="8"/>
      <c r="J5241" s="4"/>
      <c r="K5241" s="3"/>
      <c r="L5241" s="42"/>
      <c r="M5241" s="42"/>
      <c r="N5241" s="3"/>
    </row>
    <row r="5242" spans="2:14" ht="32.1" customHeight="1" x14ac:dyDescent="0.25">
      <c r="B5242" s="44" t="str">
        <f>_xlfn.CONCAT( VLOOKUP(tbGemLevels[[#This Row],[Name]],tbGems[],MATCH("Prefix",tbGems[#Headers],0),FALSE),".",tbGemLevels[[#This Row],[Level]]," ",tbGemLevels[[#This Row],[Name]])</f>
        <v>6.13.96.14 Caustic Arrow</v>
      </c>
      <c r="C5242" s="2" t="s">
        <v>760</v>
      </c>
      <c r="D5242" s="3">
        <v>14</v>
      </c>
      <c r="E5242" s="3">
        <v>48</v>
      </c>
      <c r="F5242" s="3">
        <v>0</v>
      </c>
      <c r="G5242" s="3">
        <v>109</v>
      </c>
      <c r="H5242" s="3">
        <v>0</v>
      </c>
      <c r="I5242" s="8"/>
      <c r="J5242" s="4"/>
      <c r="K5242" s="3"/>
      <c r="L5242" s="42"/>
      <c r="M5242" s="42"/>
      <c r="N5242" s="3"/>
    </row>
    <row r="5243" spans="2:14" ht="32.1" customHeight="1" x14ac:dyDescent="0.25">
      <c r="B5243" s="44" t="str">
        <f>_xlfn.CONCAT( VLOOKUP(tbGemLevels[[#This Row],[Name]],tbGems[],MATCH("Prefix",tbGems[#Headers],0),FALSE),".",tbGemLevels[[#This Row],[Level]]," ",tbGemLevels[[#This Row],[Name]])</f>
        <v>6.13.96.15 Caustic Arrow</v>
      </c>
      <c r="C5243" s="2" t="s">
        <v>760</v>
      </c>
      <c r="D5243" s="3">
        <v>15</v>
      </c>
      <c r="E5243" s="3">
        <v>52</v>
      </c>
      <c r="F5243" s="3">
        <v>0</v>
      </c>
      <c r="G5243" s="3">
        <v>117</v>
      </c>
      <c r="H5243" s="3">
        <v>0</v>
      </c>
      <c r="I5243" s="8"/>
      <c r="J5243" s="4"/>
      <c r="K5243" s="3"/>
      <c r="L5243" s="42"/>
      <c r="M5243" s="42"/>
      <c r="N5243" s="3"/>
    </row>
    <row r="5244" spans="2:14" ht="32.1" customHeight="1" x14ac:dyDescent="0.25">
      <c r="B5244" s="44" t="str">
        <f>_xlfn.CONCAT( VLOOKUP(tbGemLevels[[#This Row],[Name]],tbGems[],MATCH("Prefix",tbGems[#Headers],0),FALSE),".",tbGemLevels[[#This Row],[Level]]," ",tbGemLevels[[#This Row],[Name]])</f>
        <v>6.13.96.16 Caustic Arrow</v>
      </c>
      <c r="C5244" s="2" t="s">
        <v>760</v>
      </c>
      <c r="D5244" s="3">
        <v>16</v>
      </c>
      <c r="E5244" s="3">
        <v>56</v>
      </c>
      <c r="F5244" s="3">
        <v>0</v>
      </c>
      <c r="G5244" s="3">
        <v>125</v>
      </c>
      <c r="H5244" s="3">
        <v>0</v>
      </c>
      <c r="I5244" s="8"/>
      <c r="J5244" s="4"/>
      <c r="K5244" s="3"/>
      <c r="L5244" s="42"/>
      <c r="M5244" s="42"/>
      <c r="N5244" s="3"/>
    </row>
    <row r="5245" spans="2:14" ht="32.1" customHeight="1" x14ac:dyDescent="0.25">
      <c r="B5245" s="44" t="str">
        <f>_xlfn.CONCAT( VLOOKUP(tbGemLevels[[#This Row],[Name]],tbGems[],MATCH("Prefix",tbGems[#Headers],0),FALSE),".",tbGemLevels[[#This Row],[Level]]," ",tbGemLevels[[#This Row],[Name]])</f>
        <v>6.13.96.17 Caustic Arrow</v>
      </c>
      <c r="C5245" s="2" t="s">
        <v>760</v>
      </c>
      <c r="D5245" s="3">
        <v>17</v>
      </c>
      <c r="E5245" s="3">
        <v>60</v>
      </c>
      <c r="F5245" s="3">
        <v>0</v>
      </c>
      <c r="G5245" s="3">
        <v>134</v>
      </c>
      <c r="H5245" s="3">
        <v>0</v>
      </c>
      <c r="I5245" s="8"/>
      <c r="J5245" s="4"/>
      <c r="K5245" s="3"/>
      <c r="L5245" s="42"/>
      <c r="M5245" s="42"/>
      <c r="N5245" s="3"/>
    </row>
    <row r="5246" spans="2:14" ht="32.1" customHeight="1" x14ac:dyDescent="0.25">
      <c r="B5246" s="44" t="str">
        <f>_xlfn.CONCAT( VLOOKUP(tbGemLevels[[#This Row],[Name]],tbGems[],MATCH("Prefix",tbGems[#Headers],0),FALSE),".",tbGemLevels[[#This Row],[Level]]," ",tbGemLevels[[#This Row],[Name]])</f>
        <v>6.13.96.18 Caustic Arrow</v>
      </c>
      <c r="C5246" s="2" t="s">
        <v>760</v>
      </c>
      <c r="D5246" s="3">
        <v>18</v>
      </c>
      <c r="E5246" s="3">
        <v>64</v>
      </c>
      <c r="F5246" s="3">
        <v>0</v>
      </c>
      <c r="G5246" s="3">
        <v>142</v>
      </c>
      <c r="H5246" s="3">
        <v>0</v>
      </c>
      <c r="I5246" s="8"/>
      <c r="J5246" s="4"/>
      <c r="K5246" s="3"/>
      <c r="L5246" s="42"/>
      <c r="M5246" s="42"/>
      <c r="N5246" s="3"/>
    </row>
    <row r="5247" spans="2:14" ht="32.1" customHeight="1" x14ac:dyDescent="0.25">
      <c r="B5247" s="44" t="str">
        <f>_xlfn.CONCAT( VLOOKUP(tbGemLevels[[#This Row],[Name]],tbGems[],MATCH("Prefix",tbGems[#Headers],0),FALSE),".",tbGemLevels[[#This Row],[Level]]," ",tbGemLevels[[#This Row],[Name]])</f>
        <v>6.13.96.19 Caustic Arrow</v>
      </c>
      <c r="C5247" s="2" t="s">
        <v>760</v>
      </c>
      <c r="D5247" s="3">
        <v>19</v>
      </c>
      <c r="E5247" s="3">
        <v>67</v>
      </c>
      <c r="F5247" s="3">
        <v>0</v>
      </c>
      <c r="G5247" s="3">
        <v>148</v>
      </c>
      <c r="H5247" s="3">
        <v>0</v>
      </c>
      <c r="I5247" s="8"/>
      <c r="J5247" s="4"/>
      <c r="K5247" s="3"/>
      <c r="L5247" s="42"/>
      <c r="M5247" s="42"/>
      <c r="N5247" s="3"/>
    </row>
    <row r="5248" spans="2:14" ht="32.1" customHeight="1" x14ac:dyDescent="0.25">
      <c r="B5248" s="44" t="str">
        <f>_xlfn.CONCAT( VLOOKUP(tbGemLevels[[#This Row],[Name]],tbGems[],MATCH("Prefix",tbGems[#Headers],0),FALSE),".",tbGemLevels[[#This Row],[Level]]," ",tbGemLevels[[#This Row],[Name]])</f>
        <v>6.13.96.20 Caustic Arrow</v>
      </c>
      <c r="C5248" s="2" t="s">
        <v>760</v>
      </c>
      <c r="D5248" s="3">
        <v>20</v>
      </c>
      <c r="E5248" s="3">
        <v>70</v>
      </c>
      <c r="F5248" s="3">
        <v>0</v>
      </c>
      <c r="G5248" s="3">
        <v>155</v>
      </c>
      <c r="H5248" s="3">
        <v>0</v>
      </c>
      <c r="I5248" s="8"/>
      <c r="J5248" s="4"/>
      <c r="K5248" s="3"/>
      <c r="L5248" s="42"/>
      <c r="M5248" s="42"/>
      <c r="N5248" s="3"/>
    </row>
    <row r="5249" spans="2:14" ht="32.1" customHeight="1" x14ac:dyDescent="0.25">
      <c r="B5249" s="44" t="str">
        <f>_xlfn.CONCAT( VLOOKUP(tbGemLevels[[#This Row],[Name]],tbGems[],MATCH("Prefix",tbGems[#Headers],0),FALSE),".",tbGemLevels[[#This Row],[Level]]," ",tbGemLevels[[#This Row],[Name]])</f>
        <v>6.13.96.21 Caustic Arrow</v>
      </c>
      <c r="C5249" s="2" t="s">
        <v>760</v>
      </c>
      <c r="D5249" s="3">
        <v>21</v>
      </c>
      <c r="E5249" s="3">
        <v>72</v>
      </c>
      <c r="F5249" s="3">
        <v>0</v>
      </c>
      <c r="G5249" s="3">
        <v>159</v>
      </c>
      <c r="H5249" s="3">
        <v>0</v>
      </c>
      <c r="I5249" s="8"/>
      <c r="J5249" s="4"/>
      <c r="K5249" s="3"/>
      <c r="L5249" s="3"/>
      <c r="M5249" s="3"/>
      <c r="N5249" s="3"/>
    </row>
    <row r="5250" spans="2:14" ht="32.1" customHeight="1" x14ac:dyDescent="0.25">
      <c r="B5250" s="44" t="str">
        <f>_xlfn.CONCAT( VLOOKUP(tbGemLevels[[#This Row],[Name]],tbGems[],MATCH("Prefix",tbGems[#Headers],0),FALSE),".",tbGemLevels[[#This Row],[Level]]," ",tbGemLevels[[#This Row],[Name]])</f>
        <v>6.13.96.22 Caustic Arrow</v>
      </c>
      <c r="C5250" s="2" t="s">
        <v>760</v>
      </c>
      <c r="D5250" s="3">
        <v>22</v>
      </c>
      <c r="E5250" s="3">
        <v>74</v>
      </c>
      <c r="F5250" s="3">
        <v>0</v>
      </c>
      <c r="G5250" s="3" t="s">
        <v>269</v>
      </c>
      <c r="H5250" s="3">
        <v>0</v>
      </c>
      <c r="I5250" s="8"/>
      <c r="J5250" s="4"/>
      <c r="K5250" s="3"/>
      <c r="L5250" s="3"/>
      <c r="M5250" s="3"/>
      <c r="N5250" s="3"/>
    </row>
    <row r="5251" spans="2:14" ht="32.1" customHeight="1" x14ac:dyDescent="0.25">
      <c r="B5251" s="44" t="str">
        <f>_xlfn.CONCAT( VLOOKUP(tbGemLevels[[#This Row],[Name]],tbGems[],MATCH("Prefix",tbGems[#Headers],0),FALSE),".",tbGemLevels[[#This Row],[Level]]," ",tbGemLevels[[#This Row],[Name]])</f>
        <v>6.13.96.23 Caustic Arrow</v>
      </c>
      <c r="C5251" s="2" t="s">
        <v>760</v>
      </c>
      <c r="D5251" s="3">
        <v>23</v>
      </c>
      <c r="E5251" s="3">
        <v>76</v>
      </c>
      <c r="F5251" s="3">
        <v>0</v>
      </c>
      <c r="G5251" s="3" t="s">
        <v>269</v>
      </c>
      <c r="H5251" s="3">
        <v>0</v>
      </c>
      <c r="I5251" s="8"/>
      <c r="J5251" s="4"/>
      <c r="K5251" s="3"/>
      <c r="L5251" s="3"/>
      <c r="M5251" s="3"/>
      <c r="N5251" s="3"/>
    </row>
    <row r="5252" spans="2:14" ht="32.1" customHeight="1" x14ac:dyDescent="0.25">
      <c r="B5252" s="44" t="str">
        <f>_xlfn.CONCAT( VLOOKUP(tbGemLevels[[#This Row],[Name]],tbGems[],MATCH("Prefix",tbGems[#Headers],0),FALSE),".",tbGemLevels[[#This Row],[Level]]," ",tbGemLevels[[#This Row],[Name]])</f>
        <v>6.13.96.24 Caustic Arrow</v>
      </c>
      <c r="C5252" s="2" t="s">
        <v>760</v>
      </c>
      <c r="D5252" s="3">
        <v>24</v>
      </c>
      <c r="E5252" s="3">
        <v>78</v>
      </c>
      <c r="F5252" s="3">
        <v>0</v>
      </c>
      <c r="G5252" s="3" t="s">
        <v>269</v>
      </c>
      <c r="H5252" s="3">
        <v>0</v>
      </c>
      <c r="I5252" s="8"/>
      <c r="J5252" s="4"/>
      <c r="K5252" s="3"/>
      <c r="L5252" s="3"/>
      <c r="M5252" s="3"/>
      <c r="N5252" s="3"/>
    </row>
    <row r="5253" spans="2:14" ht="32.1" customHeight="1" x14ac:dyDescent="0.25">
      <c r="B5253" s="44" t="str">
        <f>_xlfn.CONCAT( VLOOKUP(tbGemLevels[[#This Row],[Name]],tbGems[],MATCH("Prefix",tbGems[#Headers],0),FALSE),".",tbGemLevels[[#This Row],[Level]]," ",tbGemLevels[[#This Row],[Name]])</f>
        <v>6.13.96.25 Caustic Arrow</v>
      </c>
      <c r="C5253" s="2" t="s">
        <v>760</v>
      </c>
      <c r="D5253" s="3">
        <v>25</v>
      </c>
      <c r="E5253" s="3">
        <v>80</v>
      </c>
      <c r="F5253" s="3">
        <v>0</v>
      </c>
      <c r="G5253" s="3" t="s">
        <v>269</v>
      </c>
      <c r="H5253" s="3">
        <v>0</v>
      </c>
      <c r="I5253" s="8"/>
      <c r="J5253" s="4"/>
      <c r="K5253" s="3"/>
      <c r="L5253" s="3"/>
      <c r="M5253" s="3"/>
      <c r="N5253" s="3"/>
    </row>
    <row r="5254" spans="2:14" ht="32.1" customHeight="1" x14ac:dyDescent="0.25">
      <c r="B5254" s="44" t="str">
        <f>_xlfn.CONCAT( VLOOKUP(tbGemLevels[[#This Row],[Name]],tbGems[],MATCH("Prefix",tbGems[#Headers],0),FALSE),".",tbGemLevels[[#This Row],[Level]]," ",tbGemLevels[[#This Row],[Name]])</f>
        <v>6.13.96.26 Caustic Arrow</v>
      </c>
      <c r="C5254" s="2" t="s">
        <v>760</v>
      </c>
      <c r="D5254" s="3">
        <v>26</v>
      </c>
      <c r="E5254" s="3">
        <v>82</v>
      </c>
      <c r="F5254" s="3">
        <v>0</v>
      </c>
      <c r="G5254" s="3" t="s">
        <v>269</v>
      </c>
      <c r="H5254" s="3">
        <v>0</v>
      </c>
      <c r="I5254" s="8"/>
      <c r="J5254" s="4"/>
      <c r="K5254" s="3"/>
      <c r="L5254" s="3"/>
      <c r="M5254" s="3"/>
      <c r="N5254" s="3"/>
    </row>
    <row r="5255" spans="2:14" ht="32.1" customHeight="1" x14ac:dyDescent="0.25">
      <c r="B5255" s="44" t="str">
        <f>_xlfn.CONCAT( VLOOKUP(tbGemLevels[[#This Row],[Name]],tbGems[],MATCH("Prefix",tbGems[#Headers],0),FALSE),".",tbGemLevels[[#This Row],[Level]]," ",tbGemLevels[[#This Row],[Name]])</f>
        <v>6.13.96.27 Caustic Arrow</v>
      </c>
      <c r="C5255" s="2" t="s">
        <v>760</v>
      </c>
      <c r="D5255" s="3">
        <v>27</v>
      </c>
      <c r="E5255" s="3">
        <v>84</v>
      </c>
      <c r="F5255" s="3">
        <v>0</v>
      </c>
      <c r="G5255" s="3" t="s">
        <v>269</v>
      </c>
      <c r="H5255" s="3">
        <v>0</v>
      </c>
      <c r="I5255" s="8"/>
      <c r="J5255" s="4"/>
      <c r="K5255" s="3"/>
      <c r="L5255" s="3"/>
      <c r="M5255" s="3"/>
      <c r="N5255" s="3"/>
    </row>
    <row r="5256" spans="2:14" ht="32.1" customHeight="1" x14ac:dyDescent="0.25">
      <c r="B5256" s="44" t="str">
        <f>_xlfn.CONCAT( VLOOKUP(tbGemLevels[[#This Row],[Name]],tbGems[],MATCH("Prefix",tbGems[#Headers],0),FALSE),".",tbGemLevels[[#This Row],[Level]]," ",tbGemLevels[[#This Row],[Name]])</f>
        <v>6.13.96.28 Caustic Arrow</v>
      </c>
      <c r="C5256" s="2" t="s">
        <v>760</v>
      </c>
      <c r="D5256" s="3">
        <v>28</v>
      </c>
      <c r="E5256" s="3">
        <v>86</v>
      </c>
      <c r="F5256" s="3">
        <v>0</v>
      </c>
      <c r="G5256" s="3" t="s">
        <v>269</v>
      </c>
      <c r="H5256" s="3">
        <v>0</v>
      </c>
      <c r="I5256" s="8"/>
      <c r="J5256" s="4"/>
      <c r="K5256" s="3"/>
      <c r="L5256" s="3"/>
      <c r="M5256" s="3"/>
      <c r="N5256" s="3"/>
    </row>
    <row r="5257" spans="2:14" ht="32.1" customHeight="1" x14ac:dyDescent="0.25">
      <c r="B5257" s="44" t="str">
        <f>_xlfn.CONCAT( VLOOKUP(tbGemLevels[[#This Row],[Name]],tbGems[],MATCH("Prefix",tbGems[#Headers],0),FALSE),".",tbGemLevels[[#This Row],[Level]]," ",tbGemLevels[[#This Row],[Name]])</f>
        <v>6.13.96.29 Caustic Arrow</v>
      </c>
      <c r="C5257" s="2" t="s">
        <v>760</v>
      </c>
      <c r="D5257" s="3">
        <v>29</v>
      </c>
      <c r="E5257" s="3">
        <v>88</v>
      </c>
      <c r="F5257" s="3">
        <v>0</v>
      </c>
      <c r="G5257" s="3" t="s">
        <v>269</v>
      </c>
      <c r="H5257" s="3">
        <v>0</v>
      </c>
      <c r="I5257" s="8"/>
      <c r="J5257" s="4"/>
      <c r="K5257" s="3"/>
      <c r="L5257" s="3"/>
      <c r="M5257" s="3"/>
      <c r="N5257" s="3"/>
    </row>
    <row r="5258" spans="2:14" ht="32.1" customHeight="1" x14ac:dyDescent="0.25">
      <c r="B5258" s="44" t="str">
        <f>_xlfn.CONCAT( VLOOKUP(tbGemLevels[[#This Row],[Name]],tbGems[],MATCH("Prefix",tbGems[#Headers],0),FALSE),".",tbGemLevels[[#This Row],[Level]]," ",tbGemLevels[[#This Row],[Name]])</f>
        <v>6.13.96.30 Caustic Arrow</v>
      </c>
      <c r="C5258" s="2" t="s">
        <v>760</v>
      </c>
      <c r="D5258" s="3">
        <v>30</v>
      </c>
      <c r="E5258" s="3">
        <v>90</v>
      </c>
      <c r="F5258" s="3">
        <v>0</v>
      </c>
      <c r="G5258" s="3" t="s">
        <v>269</v>
      </c>
      <c r="H5258" s="3">
        <v>0</v>
      </c>
      <c r="I5258" s="8"/>
      <c r="J5258" s="4"/>
      <c r="K5258" s="3"/>
      <c r="L5258" s="3"/>
      <c r="M5258" s="3"/>
      <c r="N5258" s="3"/>
    </row>
    <row r="5259" spans="2:14" ht="32.1" customHeight="1" x14ac:dyDescent="0.25">
      <c r="B5259" s="44" t="str">
        <f>_xlfn.CONCAT( VLOOKUP(tbGemLevels[[#This Row],[Name]],tbGems[],MATCH("Prefix",tbGems[#Headers],0),FALSE),".",tbGemLevels[[#This Row],[Level]]," ",tbGemLevels[[#This Row],[Name]])</f>
        <v>6.13.96.31 Caustic Arrow</v>
      </c>
      <c r="C5259" s="2" t="s">
        <v>760</v>
      </c>
      <c r="D5259" s="3">
        <v>31</v>
      </c>
      <c r="E5259" s="3">
        <v>91</v>
      </c>
      <c r="F5259" s="3">
        <v>0</v>
      </c>
      <c r="G5259" s="3" t="s">
        <v>269</v>
      </c>
      <c r="H5259" s="3">
        <v>0</v>
      </c>
      <c r="I5259" s="8"/>
      <c r="J5259" s="4"/>
      <c r="K5259" s="3"/>
      <c r="L5259" s="3"/>
      <c r="M5259" s="3"/>
      <c r="N5259" s="3"/>
    </row>
    <row r="5260" spans="2:14" ht="32.1" customHeight="1" x14ac:dyDescent="0.25">
      <c r="B5260" s="44" t="str">
        <f>_xlfn.CONCAT( VLOOKUP(tbGemLevels[[#This Row],[Name]],tbGems[],MATCH("Prefix",tbGems[#Headers],0),FALSE),".",tbGemLevels[[#This Row],[Level]]," ",tbGemLevels[[#This Row],[Name]])</f>
        <v>6.13.96.32 Caustic Arrow</v>
      </c>
      <c r="C5260" s="2" t="s">
        <v>760</v>
      </c>
      <c r="D5260" s="3">
        <v>32</v>
      </c>
      <c r="E5260" s="3">
        <v>92</v>
      </c>
      <c r="F5260" s="3">
        <v>0</v>
      </c>
      <c r="G5260" s="3" t="s">
        <v>269</v>
      </c>
      <c r="H5260" s="3">
        <v>0</v>
      </c>
      <c r="I5260" s="8"/>
      <c r="J5260" s="4"/>
      <c r="K5260" s="3"/>
      <c r="L5260" s="3"/>
      <c r="M5260" s="3"/>
      <c r="N5260" s="3"/>
    </row>
    <row r="5261" spans="2:14" ht="32.1" customHeight="1" x14ac:dyDescent="0.25">
      <c r="B5261" s="44" t="str">
        <f>_xlfn.CONCAT( VLOOKUP(tbGemLevels[[#This Row],[Name]],tbGems[],MATCH("Prefix",tbGems[#Headers],0),FALSE),".",tbGemLevels[[#This Row],[Level]]," ",tbGemLevels[[#This Row],[Name]])</f>
        <v>6.13.96.33 Caustic Arrow</v>
      </c>
      <c r="C5261" s="2" t="s">
        <v>760</v>
      </c>
      <c r="D5261" s="3">
        <v>33</v>
      </c>
      <c r="E5261" s="3">
        <v>93</v>
      </c>
      <c r="F5261" s="3">
        <v>0</v>
      </c>
      <c r="G5261" s="3" t="s">
        <v>269</v>
      </c>
      <c r="H5261" s="3">
        <v>0</v>
      </c>
      <c r="I5261" s="8"/>
      <c r="J5261" s="4"/>
      <c r="K5261" s="3"/>
      <c r="L5261" s="3"/>
      <c r="M5261" s="3"/>
      <c r="N5261" s="3"/>
    </row>
    <row r="5262" spans="2:14" ht="32.1" customHeight="1" x14ac:dyDescent="0.25">
      <c r="B5262" s="44" t="str">
        <f>_xlfn.CONCAT( VLOOKUP(tbGemLevels[[#This Row],[Name]],tbGems[],MATCH("Prefix",tbGems[#Headers],0),FALSE),".",tbGemLevels[[#This Row],[Level]]," ",tbGemLevels[[#This Row],[Name]])</f>
        <v>6.13.96.34 Caustic Arrow</v>
      </c>
      <c r="C5262" s="2" t="s">
        <v>760</v>
      </c>
      <c r="D5262" s="3">
        <v>34</v>
      </c>
      <c r="E5262" s="3">
        <v>94</v>
      </c>
      <c r="F5262" s="3">
        <v>0</v>
      </c>
      <c r="G5262" s="3" t="s">
        <v>269</v>
      </c>
      <c r="H5262" s="3">
        <v>0</v>
      </c>
      <c r="I5262" s="8"/>
      <c r="J5262" s="4"/>
      <c r="K5262" s="3"/>
      <c r="L5262" s="3"/>
      <c r="M5262" s="3"/>
      <c r="N5262" s="3"/>
    </row>
    <row r="5263" spans="2:14" ht="32.1" customHeight="1" x14ac:dyDescent="0.25">
      <c r="B5263" s="44" t="str">
        <f>_xlfn.CONCAT( VLOOKUP(tbGemLevels[[#This Row],[Name]],tbGems[],MATCH("Prefix",tbGems[#Headers],0),FALSE),".",tbGemLevels[[#This Row],[Level]]," ",tbGemLevels[[#This Row],[Name]])</f>
        <v>6.13.96.35 Caustic Arrow</v>
      </c>
      <c r="C5263" s="2" t="s">
        <v>760</v>
      </c>
      <c r="D5263" s="3">
        <v>35</v>
      </c>
      <c r="E5263" s="3">
        <v>95</v>
      </c>
      <c r="F5263" s="3">
        <v>0</v>
      </c>
      <c r="G5263" s="3" t="s">
        <v>269</v>
      </c>
      <c r="H5263" s="3">
        <v>0</v>
      </c>
      <c r="I5263" s="8"/>
      <c r="J5263" s="4"/>
      <c r="K5263" s="3"/>
      <c r="L5263" s="3"/>
      <c r="M5263" s="3"/>
      <c r="N5263" s="3"/>
    </row>
    <row r="5264" spans="2:14" ht="32.1" customHeight="1" x14ac:dyDescent="0.25">
      <c r="B5264" s="44" t="str">
        <f>_xlfn.CONCAT( VLOOKUP(tbGemLevels[[#This Row],[Name]],tbGems[],MATCH("Prefix",tbGems[#Headers],0),FALSE),".",tbGemLevels[[#This Row],[Level]]," ",tbGemLevels[[#This Row],[Name]])</f>
        <v>6.13.96.36 Caustic Arrow</v>
      </c>
      <c r="C5264" s="2" t="s">
        <v>760</v>
      </c>
      <c r="D5264" s="3">
        <v>36</v>
      </c>
      <c r="E5264" s="3">
        <v>96</v>
      </c>
      <c r="F5264" s="3">
        <v>0</v>
      </c>
      <c r="G5264" s="3" t="s">
        <v>269</v>
      </c>
      <c r="H5264" s="3">
        <v>0</v>
      </c>
      <c r="I5264" s="8"/>
      <c r="J5264" s="4"/>
      <c r="K5264" s="3"/>
      <c r="L5264" s="3"/>
      <c r="M5264" s="3"/>
      <c r="N5264" s="3"/>
    </row>
    <row r="5265" spans="2:14" ht="32.1" customHeight="1" x14ac:dyDescent="0.25">
      <c r="B5265" s="44" t="str">
        <f>_xlfn.CONCAT( VLOOKUP(tbGemLevels[[#This Row],[Name]],tbGems[],MATCH("Prefix",tbGems[#Headers],0),FALSE),".",tbGemLevels[[#This Row],[Level]]," ",tbGemLevels[[#This Row],[Name]])</f>
        <v>6.13.96.37 Caustic Arrow</v>
      </c>
      <c r="C5265" s="2" t="s">
        <v>760</v>
      </c>
      <c r="D5265" s="3">
        <v>37</v>
      </c>
      <c r="E5265" s="3">
        <v>97</v>
      </c>
      <c r="F5265" s="3">
        <v>0</v>
      </c>
      <c r="G5265" s="3" t="s">
        <v>269</v>
      </c>
      <c r="H5265" s="3">
        <v>0</v>
      </c>
      <c r="I5265" s="8"/>
      <c r="J5265" s="4"/>
      <c r="K5265" s="3"/>
      <c r="L5265" s="3"/>
      <c r="M5265" s="3"/>
      <c r="N5265" s="3"/>
    </row>
    <row r="5266" spans="2:14" ht="32.1" customHeight="1" x14ac:dyDescent="0.25">
      <c r="B5266" s="44" t="str">
        <f>_xlfn.CONCAT( VLOOKUP(tbGemLevels[[#This Row],[Name]],tbGems[],MATCH("Prefix",tbGems[#Headers],0),FALSE),".",tbGemLevels[[#This Row],[Level]]," ",tbGemLevels[[#This Row],[Name]])</f>
        <v>6.13.96.38 Caustic Arrow</v>
      </c>
      <c r="C5266" s="2" t="s">
        <v>760</v>
      </c>
      <c r="D5266" s="3">
        <v>38</v>
      </c>
      <c r="E5266" s="3">
        <v>98</v>
      </c>
      <c r="F5266" s="3">
        <v>0</v>
      </c>
      <c r="G5266" s="3" t="s">
        <v>269</v>
      </c>
      <c r="H5266" s="3">
        <v>0</v>
      </c>
      <c r="I5266" s="8"/>
      <c r="J5266" s="4"/>
      <c r="K5266" s="3"/>
      <c r="L5266" s="3"/>
      <c r="M5266" s="3"/>
      <c r="N5266" s="3"/>
    </row>
    <row r="5267" spans="2:14" ht="32.1" customHeight="1" x14ac:dyDescent="0.25">
      <c r="B5267" s="44" t="str">
        <f>_xlfn.CONCAT( VLOOKUP(tbGemLevels[[#This Row],[Name]],tbGems[],MATCH("Prefix",tbGems[#Headers],0),FALSE),".",tbGemLevels[[#This Row],[Level]]," ",tbGemLevels[[#This Row],[Name]])</f>
        <v>6.13.96.39 Caustic Arrow</v>
      </c>
      <c r="C5267" s="2" t="s">
        <v>760</v>
      </c>
      <c r="D5267" s="3">
        <v>39</v>
      </c>
      <c r="E5267" s="3">
        <v>99</v>
      </c>
      <c r="F5267" s="3">
        <v>0</v>
      </c>
      <c r="G5267" s="3" t="s">
        <v>269</v>
      </c>
      <c r="H5267" s="3">
        <v>0</v>
      </c>
      <c r="I5267" s="8"/>
      <c r="J5267" s="4"/>
      <c r="K5267" s="3"/>
      <c r="L5267" s="3"/>
      <c r="M5267" s="3"/>
      <c r="N5267" s="3"/>
    </row>
    <row r="5268" spans="2:14" ht="32.1" customHeight="1" x14ac:dyDescent="0.25">
      <c r="B5268" s="44" t="str">
        <f>_xlfn.CONCAT( VLOOKUP(tbGemLevels[[#This Row],[Name]],tbGems[],MATCH("Prefix",tbGems[#Headers],0),FALSE),".",tbGemLevels[[#This Row],[Level]]," ",tbGemLevels[[#This Row],[Name]])</f>
        <v>6.13.96.40 Caustic Arrow</v>
      </c>
      <c r="C5268" s="2" t="s">
        <v>760</v>
      </c>
      <c r="D5268" s="3">
        <v>40</v>
      </c>
      <c r="E5268" s="3">
        <v>100</v>
      </c>
      <c r="F5268" s="3">
        <v>0</v>
      </c>
      <c r="G5268" s="3" t="s">
        <v>269</v>
      </c>
      <c r="H5268" s="3">
        <v>0</v>
      </c>
      <c r="I5268" s="8"/>
      <c r="J5268" s="4"/>
      <c r="K5268" s="3"/>
      <c r="L5268" s="3"/>
      <c r="M5268" s="3"/>
      <c r="N5268" s="3"/>
    </row>
    <row r="5269" spans="2:14" ht="32.1" customHeight="1" x14ac:dyDescent="0.25">
      <c r="B5269" s="44" t="str">
        <f>_xlfn.CONCAT( VLOOKUP(tbGemLevels[[#This Row],[Name]],tbGems[],MATCH("Prefix",tbGems[#Headers],0),FALSE),".",tbGemLevels[[#This Row],[Level]]," ",tbGemLevels[[#This Row],[Name]])</f>
        <v>6.14.171.1 Fireball</v>
      </c>
      <c r="C5269" s="2" t="s">
        <v>893</v>
      </c>
      <c r="D5269" s="3">
        <v>1</v>
      </c>
      <c r="E5269" s="3">
        <v>1</v>
      </c>
      <c r="F5269" s="3">
        <v>0</v>
      </c>
      <c r="G5269" s="3">
        <v>0</v>
      </c>
      <c r="H5269" s="3">
        <v>0</v>
      </c>
      <c r="I5269" s="20"/>
      <c r="J5269" s="20"/>
      <c r="K5269" s="3"/>
      <c r="L5269" s="3"/>
      <c r="M5269" s="3"/>
      <c r="N5269" s="3"/>
    </row>
    <row r="5270" spans="2:14" ht="32.1" customHeight="1" x14ac:dyDescent="0.25">
      <c r="B5270" s="44" t="str">
        <f>_xlfn.CONCAT( VLOOKUP(tbGemLevels[[#This Row],[Name]],tbGems[],MATCH("Prefix",tbGems[#Headers],0),FALSE),".",tbGemLevels[[#This Row],[Level]]," ",tbGemLevels[[#This Row],[Name]])</f>
        <v>6.14.171.2 Fireball</v>
      </c>
      <c r="C5270" s="2" t="s">
        <v>893</v>
      </c>
      <c r="D5270" s="3">
        <v>2</v>
      </c>
      <c r="E5270" s="3">
        <v>2</v>
      </c>
      <c r="F5270" s="3">
        <v>0</v>
      </c>
      <c r="G5270" s="3">
        <v>0</v>
      </c>
      <c r="H5270" s="3">
        <v>0</v>
      </c>
      <c r="I5270" s="20"/>
      <c r="J5270" s="20"/>
      <c r="K5270" s="3"/>
      <c r="L5270" s="3"/>
      <c r="M5270" s="3"/>
      <c r="N5270" s="3"/>
    </row>
    <row r="5271" spans="2:14" ht="32.1" customHeight="1" x14ac:dyDescent="0.25">
      <c r="B5271" s="44" t="str">
        <f>_xlfn.CONCAT( VLOOKUP(tbGemLevels[[#This Row],[Name]],tbGems[],MATCH("Prefix",tbGems[#Headers],0),FALSE),".",tbGemLevels[[#This Row],[Level]]," ",tbGemLevels[[#This Row],[Name]])</f>
        <v>6.14.171.3 Fireball</v>
      </c>
      <c r="C5271" s="2" t="s">
        <v>893</v>
      </c>
      <c r="D5271" s="3">
        <v>3</v>
      </c>
      <c r="E5271" s="3">
        <v>4</v>
      </c>
      <c r="F5271" s="3">
        <v>0</v>
      </c>
      <c r="G5271" s="3">
        <v>0</v>
      </c>
      <c r="H5271" s="3">
        <v>16</v>
      </c>
      <c r="I5271" s="20"/>
      <c r="J5271" s="20"/>
      <c r="K5271" s="3"/>
      <c r="L5271" s="3"/>
      <c r="M5271" s="3"/>
      <c r="N5271" s="3"/>
    </row>
    <row r="5272" spans="2:14" ht="32.1" customHeight="1" x14ac:dyDescent="0.25">
      <c r="B5272" s="44" t="str">
        <f>_xlfn.CONCAT( VLOOKUP(tbGemLevels[[#This Row],[Name]],tbGems[],MATCH("Prefix",tbGems[#Headers],0),FALSE),".",tbGemLevels[[#This Row],[Level]]," ",tbGemLevels[[#This Row],[Name]])</f>
        <v>6.14.171.4 Fireball</v>
      </c>
      <c r="C5272" s="2" t="s">
        <v>893</v>
      </c>
      <c r="D5272" s="3">
        <v>4</v>
      </c>
      <c r="E5272" s="3">
        <v>7</v>
      </c>
      <c r="F5272" s="3">
        <v>0</v>
      </c>
      <c r="G5272" s="3">
        <v>0</v>
      </c>
      <c r="H5272" s="3">
        <v>22</v>
      </c>
      <c r="I5272" s="20"/>
      <c r="J5272" s="20"/>
      <c r="K5272" s="3"/>
      <c r="L5272" s="42"/>
      <c r="M5272" s="42"/>
      <c r="N5272" s="3"/>
    </row>
    <row r="5273" spans="2:14" ht="32.1" customHeight="1" x14ac:dyDescent="0.25">
      <c r="B5273" s="44" t="str">
        <f>_xlfn.CONCAT( VLOOKUP(tbGemLevels[[#This Row],[Name]],tbGems[],MATCH("Prefix",tbGems[#Headers],0),FALSE),".",tbGemLevels[[#This Row],[Level]]," ",tbGemLevels[[#This Row],[Name]])</f>
        <v>6.14.171.5 Fireball</v>
      </c>
      <c r="C5273" s="2" t="s">
        <v>893</v>
      </c>
      <c r="D5273" s="3">
        <v>5</v>
      </c>
      <c r="E5273" s="3">
        <v>11</v>
      </c>
      <c r="F5273" s="3">
        <v>0</v>
      </c>
      <c r="G5273" s="3">
        <v>0</v>
      </c>
      <c r="H5273" s="3">
        <v>31</v>
      </c>
      <c r="I5273" s="20"/>
      <c r="J5273" s="20"/>
      <c r="K5273" s="3"/>
      <c r="L5273" s="42"/>
      <c r="M5273" s="42"/>
      <c r="N5273" s="3"/>
    </row>
    <row r="5274" spans="2:14" ht="32.1" customHeight="1" x14ac:dyDescent="0.25">
      <c r="B5274" s="44" t="str">
        <f>_xlfn.CONCAT( VLOOKUP(tbGemLevels[[#This Row],[Name]],tbGems[],MATCH("Prefix",tbGems[#Headers],0),FALSE),".",tbGemLevels[[#This Row],[Level]]," ",tbGemLevels[[#This Row],[Name]])</f>
        <v>6.14.171.6 Fireball</v>
      </c>
      <c r="C5274" s="2" t="s">
        <v>893</v>
      </c>
      <c r="D5274" s="3">
        <v>6</v>
      </c>
      <c r="E5274" s="3">
        <v>16</v>
      </c>
      <c r="F5274" s="3">
        <v>0</v>
      </c>
      <c r="G5274" s="3">
        <v>0</v>
      </c>
      <c r="H5274" s="3">
        <v>41</v>
      </c>
      <c r="I5274" s="20"/>
      <c r="J5274" s="20"/>
      <c r="K5274" s="3"/>
      <c r="L5274" s="42"/>
      <c r="M5274" s="42"/>
      <c r="N5274" s="3"/>
    </row>
    <row r="5275" spans="2:14" ht="32.1" customHeight="1" x14ac:dyDescent="0.25">
      <c r="B5275" s="44" t="str">
        <f>_xlfn.CONCAT( VLOOKUP(tbGemLevels[[#This Row],[Name]],tbGems[],MATCH("Prefix",tbGems[#Headers],0),FALSE),".",tbGemLevels[[#This Row],[Level]]," ",tbGemLevels[[#This Row],[Name]])</f>
        <v>6.14.171.7 Fireball</v>
      </c>
      <c r="C5275" s="2" t="s">
        <v>893</v>
      </c>
      <c r="D5275" s="3">
        <v>7</v>
      </c>
      <c r="E5275" s="3">
        <v>20</v>
      </c>
      <c r="F5275" s="3">
        <v>0</v>
      </c>
      <c r="G5275" s="3">
        <v>0</v>
      </c>
      <c r="H5275" s="3">
        <v>50</v>
      </c>
      <c r="I5275" s="20"/>
      <c r="J5275" s="20"/>
      <c r="K5275" s="3"/>
      <c r="L5275" s="42"/>
      <c r="M5275" s="42"/>
      <c r="N5275" s="3"/>
    </row>
    <row r="5276" spans="2:14" ht="32.1" customHeight="1" x14ac:dyDescent="0.25">
      <c r="B5276" s="44" t="str">
        <f>_xlfn.CONCAT( VLOOKUP(tbGemLevels[[#This Row],[Name]],tbGems[],MATCH("Prefix",tbGems[#Headers],0),FALSE),".",tbGemLevels[[#This Row],[Level]]," ",tbGemLevels[[#This Row],[Name]])</f>
        <v>6.14.171.8 Fireball</v>
      </c>
      <c r="C5276" s="2" t="s">
        <v>893</v>
      </c>
      <c r="D5276" s="3">
        <v>8</v>
      </c>
      <c r="E5276" s="3">
        <v>24</v>
      </c>
      <c r="F5276" s="3">
        <v>0</v>
      </c>
      <c r="G5276" s="3">
        <v>0</v>
      </c>
      <c r="H5276" s="3">
        <v>58</v>
      </c>
      <c r="I5276" s="20"/>
      <c r="J5276" s="20"/>
      <c r="K5276" s="3"/>
      <c r="L5276" s="42"/>
      <c r="M5276" s="42"/>
      <c r="N5276" s="3"/>
    </row>
    <row r="5277" spans="2:14" ht="32.1" customHeight="1" x14ac:dyDescent="0.25">
      <c r="B5277" s="44" t="str">
        <f>_xlfn.CONCAT( VLOOKUP(tbGemLevels[[#This Row],[Name]],tbGems[],MATCH("Prefix",tbGems[#Headers],0),FALSE),".",tbGemLevels[[#This Row],[Level]]," ",tbGemLevels[[#This Row],[Name]])</f>
        <v>6.14.171.9 Fireball</v>
      </c>
      <c r="C5277" s="2" t="s">
        <v>893</v>
      </c>
      <c r="D5277" s="3">
        <v>9</v>
      </c>
      <c r="E5277" s="3">
        <v>28</v>
      </c>
      <c r="F5277" s="3">
        <v>0</v>
      </c>
      <c r="G5277" s="3">
        <v>0</v>
      </c>
      <c r="H5277" s="3">
        <v>67</v>
      </c>
      <c r="I5277" s="20"/>
      <c r="J5277" s="20"/>
      <c r="K5277" s="3"/>
      <c r="L5277" s="42"/>
      <c r="M5277" s="42"/>
      <c r="N5277" s="3"/>
    </row>
    <row r="5278" spans="2:14" ht="32.1" customHeight="1" x14ac:dyDescent="0.25">
      <c r="B5278" s="44" t="str">
        <f>_xlfn.CONCAT( VLOOKUP(tbGemLevels[[#This Row],[Name]],tbGems[],MATCH("Prefix",tbGems[#Headers],0),FALSE),".",tbGemLevels[[#This Row],[Level]]," ",tbGemLevels[[#This Row],[Name]])</f>
        <v>6.14.171.10 Fireball</v>
      </c>
      <c r="C5278" s="2" t="s">
        <v>893</v>
      </c>
      <c r="D5278" s="3">
        <v>10</v>
      </c>
      <c r="E5278" s="3">
        <v>32</v>
      </c>
      <c r="F5278" s="3">
        <v>0</v>
      </c>
      <c r="G5278" s="3">
        <v>0</v>
      </c>
      <c r="H5278" s="3">
        <v>75</v>
      </c>
      <c r="I5278" s="20"/>
      <c r="J5278" s="20"/>
      <c r="K5278" s="3"/>
      <c r="L5278" s="42"/>
      <c r="M5278" s="42"/>
      <c r="N5278" s="3"/>
    </row>
    <row r="5279" spans="2:14" ht="32.1" customHeight="1" x14ac:dyDescent="0.25">
      <c r="B5279" s="44" t="str">
        <f>_xlfn.CONCAT( VLOOKUP(tbGemLevels[[#This Row],[Name]],tbGems[],MATCH("Prefix",tbGems[#Headers],0),FALSE),".",tbGemLevels[[#This Row],[Level]]," ",tbGemLevels[[#This Row],[Name]])</f>
        <v>6.14.171.11 Fireball</v>
      </c>
      <c r="C5279" s="2" t="s">
        <v>893</v>
      </c>
      <c r="D5279" s="3">
        <v>11</v>
      </c>
      <c r="E5279" s="3">
        <v>36</v>
      </c>
      <c r="F5279" s="3">
        <v>0</v>
      </c>
      <c r="G5279" s="3">
        <v>0</v>
      </c>
      <c r="H5279" s="3">
        <v>83</v>
      </c>
      <c r="I5279" s="20"/>
      <c r="J5279" s="20"/>
      <c r="K5279" s="3"/>
      <c r="L5279" s="42"/>
      <c r="M5279" s="42"/>
      <c r="N5279" s="3"/>
    </row>
    <row r="5280" spans="2:14" ht="32.1" customHeight="1" x14ac:dyDescent="0.25">
      <c r="B5280" s="44" t="str">
        <f>_xlfn.CONCAT( VLOOKUP(tbGemLevels[[#This Row],[Name]],tbGems[],MATCH("Prefix",tbGems[#Headers],0),FALSE),".",tbGemLevels[[#This Row],[Level]]," ",tbGemLevels[[#This Row],[Name]])</f>
        <v>6.14.171.12 Fireball</v>
      </c>
      <c r="C5280" s="2" t="s">
        <v>893</v>
      </c>
      <c r="D5280" s="3">
        <v>12</v>
      </c>
      <c r="E5280" s="3">
        <v>40</v>
      </c>
      <c r="F5280" s="3">
        <v>0</v>
      </c>
      <c r="G5280" s="3">
        <v>0</v>
      </c>
      <c r="H5280" s="3">
        <v>92</v>
      </c>
      <c r="I5280" s="20"/>
      <c r="J5280" s="20"/>
      <c r="K5280" s="3"/>
      <c r="L5280" s="42"/>
      <c r="M5280" s="42"/>
      <c r="N5280" s="3"/>
    </row>
    <row r="5281" spans="2:14" ht="32.1" customHeight="1" x14ac:dyDescent="0.25">
      <c r="B5281" s="44" t="str">
        <f>_xlfn.CONCAT( VLOOKUP(tbGemLevels[[#This Row],[Name]],tbGems[],MATCH("Prefix",tbGems[#Headers],0),FALSE),".",tbGemLevels[[#This Row],[Level]]," ",tbGemLevels[[#This Row],[Name]])</f>
        <v>6.14.171.13 Fireball</v>
      </c>
      <c r="C5281" s="2" t="s">
        <v>893</v>
      </c>
      <c r="D5281" s="3">
        <v>13</v>
      </c>
      <c r="E5281" s="3">
        <v>44</v>
      </c>
      <c r="F5281" s="3">
        <v>0</v>
      </c>
      <c r="G5281" s="3">
        <v>0</v>
      </c>
      <c r="H5281" s="3">
        <v>100</v>
      </c>
      <c r="I5281" s="20"/>
      <c r="J5281" s="20"/>
      <c r="K5281" s="3"/>
      <c r="L5281" s="42"/>
      <c r="M5281" s="42"/>
      <c r="N5281" s="3"/>
    </row>
    <row r="5282" spans="2:14" ht="32.1" customHeight="1" x14ac:dyDescent="0.25">
      <c r="B5282" s="44" t="str">
        <f>_xlfn.CONCAT( VLOOKUP(tbGemLevels[[#This Row],[Name]],tbGems[],MATCH("Prefix",tbGems[#Headers],0),FALSE),".",tbGemLevels[[#This Row],[Level]]," ",tbGemLevels[[#This Row],[Name]])</f>
        <v>6.14.171.14 Fireball</v>
      </c>
      <c r="C5282" s="2" t="s">
        <v>893</v>
      </c>
      <c r="D5282" s="3">
        <v>14</v>
      </c>
      <c r="E5282" s="3">
        <v>48</v>
      </c>
      <c r="F5282" s="3">
        <v>0</v>
      </c>
      <c r="G5282" s="3">
        <v>0</v>
      </c>
      <c r="H5282" s="3">
        <v>109</v>
      </c>
      <c r="I5282" s="20"/>
      <c r="J5282" s="20"/>
      <c r="K5282" s="3"/>
      <c r="L5282" s="42"/>
      <c r="M5282" s="42"/>
      <c r="N5282" s="3"/>
    </row>
    <row r="5283" spans="2:14" ht="32.1" customHeight="1" x14ac:dyDescent="0.25">
      <c r="B5283" s="44" t="str">
        <f>_xlfn.CONCAT( VLOOKUP(tbGemLevels[[#This Row],[Name]],tbGems[],MATCH("Prefix",tbGems[#Headers],0),FALSE),".",tbGemLevels[[#This Row],[Level]]," ",tbGemLevels[[#This Row],[Name]])</f>
        <v>6.14.171.15 Fireball</v>
      </c>
      <c r="C5283" s="2" t="s">
        <v>893</v>
      </c>
      <c r="D5283" s="3">
        <v>15</v>
      </c>
      <c r="E5283" s="3">
        <v>52</v>
      </c>
      <c r="F5283" s="3">
        <v>0</v>
      </c>
      <c r="G5283" s="3">
        <v>0</v>
      </c>
      <c r="H5283" s="3">
        <v>117</v>
      </c>
      <c r="I5283" s="20"/>
      <c r="J5283" s="20"/>
      <c r="K5283" s="3"/>
      <c r="L5283" s="42"/>
      <c r="M5283" s="42"/>
      <c r="N5283" s="3"/>
    </row>
    <row r="5284" spans="2:14" ht="32.1" customHeight="1" x14ac:dyDescent="0.25">
      <c r="B5284" s="44" t="str">
        <f>_xlfn.CONCAT( VLOOKUP(tbGemLevels[[#This Row],[Name]],tbGems[],MATCH("Prefix",tbGems[#Headers],0),FALSE),".",tbGemLevels[[#This Row],[Level]]," ",tbGemLevels[[#This Row],[Name]])</f>
        <v>6.14.171.16 Fireball</v>
      </c>
      <c r="C5284" s="2" t="s">
        <v>893</v>
      </c>
      <c r="D5284" s="3">
        <v>16</v>
      </c>
      <c r="E5284" s="3">
        <v>56</v>
      </c>
      <c r="F5284" s="3">
        <v>0</v>
      </c>
      <c r="G5284" s="3">
        <v>0</v>
      </c>
      <c r="H5284" s="3">
        <v>125</v>
      </c>
      <c r="I5284" s="20"/>
      <c r="J5284" s="20"/>
      <c r="K5284" s="3"/>
      <c r="L5284" s="42"/>
      <c r="M5284" s="42"/>
      <c r="N5284" s="3"/>
    </row>
    <row r="5285" spans="2:14" ht="32.1" customHeight="1" x14ac:dyDescent="0.25">
      <c r="B5285" s="44" t="str">
        <f>_xlfn.CONCAT( VLOOKUP(tbGemLevels[[#This Row],[Name]],tbGems[],MATCH("Prefix",tbGems[#Headers],0),FALSE),".",tbGemLevels[[#This Row],[Level]]," ",tbGemLevels[[#This Row],[Name]])</f>
        <v>6.14.171.17 Fireball</v>
      </c>
      <c r="C5285" s="2" t="s">
        <v>893</v>
      </c>
      <c r="D5285" s="3">
        <v>17</v>
      </c>
      <c r="E5285" s="3">
        <v>60</v>
      </c>
      <c r="F5285" s="3">
        <v>0</v>
      </c>
      <c r="G5285" s="3">
        <v>0</v>
      </c>
      <c r="H5285" s="3">
        <v>134</v>
      </c>
      <c r="I5285" s="20"/>
      <c r="J5285" s="20"/>
      <c r="K5285" s="3"/>
      <c r="L5285" s="42"/>
      <c r="M5285" s="42"/>
      <c r="N5285" s="3"/>
    </row>
    <row r="5286" spans="2:14" ht="32.1" customHeight="1" x14ac:dyDescent="0.25">
      <c r="B5286" s="44" t="str">
        <f>_xlfn.CONCAT( VLOOKUP(tbGemLevels[[#This Row],[Name]],tbGems[],MATCH("Prefix",tbGems[#Headers],0),FALSE),".",tbGemLevels[[#This Row],[Level]]," ",tbGemLevels[[#This Row],[Name]])</f>
        <v>6.14.171.18 Fireball</v>
      </c>
      <c r="C5286" s="2" t="s">
        <v>893</v>
      </c>
      <c r="D5286" s="3">
        <v>18</v>
      </c>
      <c r="E5286" s="3">
        <v>64</v>
      </c>
      <c r="F5286" s="3">
        <v>0</v>
      </c>
      <c r="G5286" s="3">
        <v>0</v>
      </c>
      <c r="H5286" s="3">
        <v>142</v>
      </c>
      <c r="I5286" s="20"/>
      <c r="J5286" s="20"/>
      <c r="K5286" s="3"/>
      <c r="L5286" s="42"/>
      <c r="M5286" s="42"/>
      <c r="N5286" s="3"/>
    </row>
    <row r="5287" spans="2:14" ht="32.1" customHeight="1" x14ac:dyDescent="0.25">
      <c r="B5287" s="44" t="str">
        <f>_xlfn.CONCAT( VLOOKUP(tbGemLevels[[#This Row],[Name]],tbGems[],MATCH("Prefix",tbGems[#Headers],0),FALSE),".",tbGemLevels[[#This Row],[Level]]," ",tbGemLevels[[#This Row],[Name]])</f>
        <v>6.14.171.19 Fireball</v>
      </c>
      <c r="C5287" s="2" t="s">
        <v>893</v>
      </c>
      <c r="D5287" s="3">
        <v>19</v>
      </c>
      <c r="E5287" s="3">
        <v>67</v>
      </c>
      <c r="F5287" s="3">
        <v>0</v>
      </c>
      <c r="G5287" s="3">
        <v>0</v>
      </c>
      <c r="H5287" s="3">
        <v>148</v>
      </c>
      <c r="I5287" s="20"/>
      <c r="J5287" s="20"/>
      <c r="K5287" s="3"/>
      <c r="L5287" s="42"/>
      <c r="M5287" s="42"/>
      <c r="N5287" s="3"/>
    </row>
    <row r="5288" spans="2:14" ht="32.1" customHeight="1" x14ac:dyDescent="0.25">
      <c r="B5288" s="44" t="str">
        <f>_xlfn.CONCAT( VLOOKUP(tbGemLevels[[#This Row],[Name]],tbGems[],MATCH("Prefix",tbGems[#Headers],0),FALSE),".",tbGemLevels[[#This Row],[Level]]," ",tbGemLevels[[#This Row],[Name]])</f>
        <v>6.14.171.20 Fireball</v>
      </c>
      <c r="C5288" s="2" t="s">
        <v>893</v>
      </c>
      <c r="D5288" s="3">
        <v>20</v>
      </c>
      <c r="E5288" s="3">
        <v>70</v>
      </c>
      <c r="F5288" s="3">
        <v>0</v>
      </c>
      <c r="G5288" s="3">
        <v>0</v>
      </c>
      <c r="H5288" s="3">
        <v>155</v>
      </c>
      <c r="I5288" s="20"/>
      <c r="J5288" s="20"/>
      <c r="K5288" s="3"/>
      <c r="L5288" s="42"/>
      <c r="M5288" s="42"/>
      <c r="N5288" s="3"/>
    </row>
    <row r="5289" spans="2:14" ht="32.1" customHeight="1" x14ac:dyDescent="0.25">
      <c r="B5289" s="44" t="str">
        <f>_xlfn.CONCAT( VLOOKUP(tbGemLevels[[#This Row],[Name]],tbGems[],MATCH("Prefix",tbGems[#Headers],0),FALSE),".",tbGemLevels[[#This Row],[Level]]," ",tbGemLevels[[#This Row],[Name]])</f>
        <v>6.14.171.21 Fireball</v>
      </c>
      <c r="C5289" s="2" t="s">
        <v>893</v>
      </c>
      <c r="D5289" s="3">
        <v>21</v>
      </c>
      <c r="E5289" s="3">
        <v>72</v>
      </c>
      <c r="F5289" s="3">
        <v>0</v>
      </c>
      <c r="G5289" s="3">
        <v>0</v>
      </c>
      <c r="H5289" s="3">
        <v>159</v>
      </c>
      <c r="I5289" s="20"/>
      <c r="J5289" s="20"/>
      <c r="K5289" s="3"/>
      <c r="L5289" s="3"/>
      <c r="M5289" s="3"/>
      <c r="N5289" s="3"/>
    </row>
    <row r="5290" spans="2:14" ht="32.1" customHeight="1" x14ac:dyDescent="0.25">
      <c r="B5290" s="44" t="str">
        <f>_xlfn.CONCAT( VLOOKUP(tbGemLevels[[#This Row],[Name]],tbGems[],MATCH("Prefix",tbGems[#Headers],0),FALSE),".",tbGemLevels[[#This Row],[Level]]," ",tbGemLevels[[#This Row],[Name]])</f>
        <v>6.14.171.22 Fireball</v>
      </c>
      <c r="C5290" s="2" t="s">
        <v>893</v>
      </c>
      <c r="D5290" s="3">
        <v>22</v>
      </c>
      <c r="E5290" s="3">
        <v>74</v>
      </c>
      <c r="F5290" s="3">
        <v>0</v>
      </c>
      <c r="G5290" s="3">
        <v>0</v>
      </c>
      <c r="H5290" s="3" t="s">
        <v>269</v>
      </c>
      <c r="I5290" s="20"/>
      <c r="J5290" s="20"/>
      <c r="K5290" s="3"/>
      <c r="L5290" s="3"/>
      <c r="M5290" s="3"/>
      <c r="N5290" s="3"/>
    </row>
    <row r="5291" spans="2:14" ht="32.1" customHeight="1" x14ac:dyDescent="0.25">
      <c r="B5291" s="44" t="str">
        <f>_xlfn.CONCAT( VLOOKUP(tbGemLevels[[#This Row],[Name]],tbGems[],MATCH("Prefix",tbGems[#Headers],0),FALSE),".",tbGemLevels[[#This Row],[Level]]," ",tbGemLevels[[#This Row],[Name]])</f>
        <v>6.14.171.23 Fireball</v>
      </c>
      <c r="C5291" s="2" t="s">
        <v>893</v>
      </c>
      <c r="D5291" s="3">
        <v>23</v>
      </c>
      <c r="E5291" s="3">
        <v>76</v>
      </c>
      <c r="F5291" s="3">
        <v>0</v>
      </c>
      <c r="G5291" s="3">
        <v>0</v>
      </c>
      <c r="H5291" s="3" t="s">
        <v>269</v>
      </c>
      <c r="I5291" s="20"/>
      <c r="J5291" s="20"/>
      <c r="K5291" s="3"/>
      <c r="L5291" s="3"/>
      <c r="M5291" s="3"/>
      <c r="N5291" s="3"/>
    </row>
    <row r="5292" spans="2:14" ht="32.1" customHeight="1" x14ac:dyDescent="0.25">
      <c r="B5292" s="44" t="str">
        <f>_xlfn.CONCAT( VLOOKUP(tbGemLevels[[#This Row],[Name]],tbGems[],MATCH("Prefix",tbGems[#Headers],0),FALSE),".",tbGemLevels[[#This Row],[Level]]," ",tbGemLevels[[#This Row],[Name]])</f>
        <v>6.14.171.24 Fireball</v>
      </c>
      <c r="C5292" s="2" t="s">
        <v>893</v>
      </c>
      <c r="D5292" s="3">
        <v>24</v>
      </c>
      <c r="E5292" s="3">
        <v>78</v>
      </c>
      <c r="F5292" s="3">
        <v>0</v>
      </c>
      <c r="G5292" s="3">
        <v>0</v>
      </c>
      <c r="H5292" s="3" t="s">
        <v>269</v>
      </c>
      <c r="I5292" s="20"/>
      <c r="J5292" s="20"/>
      <c r="K5292" s="3"/>
      <c r="L5292" s="3"/>
      <c r="M5292" s="3"/>
      <c r="N5292" s="3"/>
    </row>
    <row r="5293" spans="2:14" ht="32.1" customHeight="1" x14ac:dyDescent="0.25">
      <c r="B5293" s="44" t="str">
        <f>_xlfn.CONCAT( VLOOKUP(tbGemLevels[[#This Row],[Name]],tbGems[],MATCH("Prefix",tbGems[#Headers],0),FALSE),".",tbGemLevels[[#This Row],[Level]]," ",tbGemLevels[[#This Row],[Name]])</f>
        <v>6.14.171.25 Fireball</v>
      </c>
      <c r="C5293" s="2" t="s">
        <v>893</v>
      </c>
      <c r="D5293" s="3">
        <v>25</v>
      </c>
      <c r="E5293" s="3">
        <v>80</v>
      </c>
      <c r="F5293" s="3">
        <v>0</v>
      </c>
      <c r="G5293" s="3">
        <v>0</v>
      </c>
      <c r="H5293" s="3" t="s">
        <v>269</v>
      </c>
      <c r="I5293" s="20"/>
      <c r="J5293" s="20"/>
      <c r="K5293" s="3"/>
      <c r="L5293" s="3"/>
      <c r="M5293" s="3"/>
      <c r="N5293" s="3"/>
    </row>
    <row r="5294" spans="2:14" ht="32.1" customHeight="1" x14ac:dyDescent="0.25">
      <c r="B5294" s="44" t="str">
        <f>_xlfn.CONCAT( VLOOKUP(tbGemLevels[[#This Row],[Name]],tbGems[],MATCH("Prefix",tbGems[#Headers],0),FALSE),".",tbGemLevels[[#This Row],[Level]]," ",tbGemLevels[[#This Row],[Name]])</f>
        <v>6.14.171.26 Fireball</v>
      </c>
      <c r="C5294" s="2" t="s">
        <v>893</v>
      </c>
      <c r="D5294" s="3">
        <v>26</v>
      </c>
      <c r="E5294" s="3">
        <v>82</v>
      </c>
      <c r="F5294" s="3">
        <v>0</v>
      </c>
      <c r="G5294" s="3">
        <v>0</v>
      </c>
      <c r="H5294" s="3" t="s">
        <v>269</v>
      </c>
      <c r="I5294" s="20"/>
      <c r="J5294" s="20"/>
      <c r="K5294" s="3"/>
      <c r="L5294" s="3"/>
      <c r="M5294" s="3"/>
      <c r="N5294" s="3"/>
    </row>
    <row r="5295" spans="2:14" ht="32.1" customHeight="1" x14ac:dyDescent="0.25">
      <c r="B5295" s="44" t="str">
        <f>_xlfn.CONCAT( VLOOKUP(tbGemLevels[[#This Row],[Name]],tbGems[],MATCH("Prefix",tbGems[#Headers],0),FALSE),".",tbGemLevels[[#This Row],[Level]]," ",tbGemLevels[[#This Row],[Name]])</f>
        <v>6.14.171.27 Fireball</v>
      </c>
      <c r="C5295" s="2" t="s">
        <v>893</v>
      </c>
      <c r="D5295" s="3">
        <v>27</v>
      </c>
      <c r="E5295" s="3">
        <v>84</v>
      </c>
      <c r="F5295" s="3">
        <v>0</v>
      </c>
      <c r="G5295" s="3">
        <v>0</v>
      </c>
      <c r="H5295" s="3" t="s">
        <v>269</v>
      </c>
      <c r="I5295" s="20"/>
      <c r="J5295" s="20"/>
      <c r="K5295" s="3"/>
      <c r="L5295" s="3"/>
      <c r="M5295" s="3"/>
      <c r="N5295" s="3"/>
    </row>
    <row r="5296" spans="2:14" ht="32.1" customHeight="1" x14ac:dyDescent="0.25">
      <c r="B5296" s="44" t="str">
        <f>_xlfn.CONCAT( VLOOKUP(tbGemLevels[[#This Row],[Name]],tbGems[],MATCH("Prefix",tbGems[#Headers],0),FALSE),".",tbGemLevels[[#This Row],[Level]]," ",tbGemLevels[[#This Row],[Name]])</f>
        <v>6.14.171.28 Fireball</v>
      </c>
      <c r="C5296" s="2" t="s">
        <v>893</v>
      </c>
      <c r="D5296" s="3">
        <v>28</v>
      </c>
      <c r="E5296" s="3">
        <v>86</v>
      </c>
      <c r="F5296" s="3">
        <v>0</v>
      </c>
      <c r="G5296" s="3">
        <v>0</v>
      </c>
      <c r="H5296" s="3" t="s">
        <v>269</v>
      </c>
      <c r="I5296" s="20"/>
      <c r="J5296" s="20"/>
      <c r="K5296" s="3"/>
      <c r="L5296" s="3"/>
      <c r="M5296" s="3"/>
      <c r="N5296" s="3"/>
    </row>
    <row r="5297" spans="2:14" ht="32.1" customHeight="1" x14ac:dyDescent="0.25">
      <c r="B5297" s="44" t="str">
        <f>_xlfn.CONCAT( VLOOKUP(tbGemLevels[[#This Row],[Name]],tbGems[],MATCH("Prefix",tbGems[#Headers],0),FALSE),".",tbGemLevels[[#This Row],[Level]]," ",tbGemLevels[[#This Row],[Name]])</f>
        <v>6.14.171.29 Fireball</v>
      </c>
      <c r="C5297" s="2" t="s">
        <v>893</v>
      </c>
      <c r="D5297" s="3">
        <v>29</v>
      </c>
      <c r="E5297" s="3">
        <v>88</v>
      </c>
      <c r="F5297" s="3">
        <v>0</v>
      </c>
      <c r="G5297" s="3">
        <v>0</v>
      </c>
      <c r="H5297" s="3" t="s">
        <v>269</v>
      </c>
      <c r="I5297" s="20"/>
      <c r="J5297" s="20"/>
      <c r="K5297" s="3"/>
      <c r="L5297" s="3"/>
      <c r="M5297" s="3"/>
      <c r="N5297" s="3"/>
    </row>
    <row r="5298" spans="2:14" ht="32.1" customHeight="1" x14ac:dyDescent="0.25">
      <c r="B5298" s="44" t="str">
        <f>_xlfn.CONCAT( VLOOKUP(tbGemLevels[[#This Row],[Name]],tbGems[],MATCH("Prefix",tbGems[#Headers],0),FALSE),".",tbGemLevels[[#This Row],[Level]]," ",tbGemLevels[[#This Row],[Name]])</f>
        <v>6.14.171.30 Fireball</v>
      </c>
      <c r="C5298" s="2" t="s">
        <v>893</v>
      </c>
      <c r="D5298" s="3">
        <v>30</v>
      </c>
      <c r="E5298" s="3">
        <v>90</v>
      </c>
      <c r="F5298" s="3">
        <v>0</v>
      </c>
      <c r="G5298" s="3">
        <v>0</v>
      </c>
      <c r="H5298" s="3" t="s">
        <v>269</v>
      </c>
      <c r="I5298" s="20"/>
      <c r="J5298" s="20"/>
      <c r="K5298" s="3"/>
      <c r="L5298" s="3"/>
      <c r="M5298" s="3"/>
      <c r="N5298" s="3"/>
    </row>
    <row r="5299" spans="2:14" ht="32.1" customHeight="1" x14ac:dyDescent="0.25">
      <c r="B5299" s="44" t="str">
        <f>_xlfn.CONCAT( VLOOKUP(tbGemLevels[[#This Row],[Name]],tbGems[],MATCH("Prefix",tbGems[#Headers],0),FALSE),".",tbGemLevels[[#This Row],[Level]]," ",tbGemLevels[[#This Row],[Name]])</f>
        <v>6.14.171.31 Fireball</v>
      </c>
      <c r="C5299" s="2" t="s">
        <v>893</v>
      </c>
      <c r="D5299" s="3">
        <v>31</v>
      </c>
      <c r="E5299" s="3">
        <v>91</v>
      </c>
      <c r="F5299" s="3">
        <v>0</v>
      </c>
      <c r="G5299" s="3">
        <v>0</v>
      </c>
      <c r="H5299" s="3" t="s">
        <v>269</v>
      </c>
      <c r="I5299" s="20"/>
      <c r="J5299" s="20"/>
      <c r="K5299" s="3"/>
      <c r="L5299" s="3"/>
      <c r="M5299" s="3"/>
      <c r="N5299" s="3"/>
    </row>
    <row r="5300" spans="2:14" ht="32.1" customHeight="1" x14ac:dyDescent="0.25">
      <c r="B5300" s="44" t="str">
        <f>_xlfn.CONCAT( VLOOKUP(tbGemLevels[[#This Row],[Name]],tbGems[],MATCH("Prefix",tbGems[#Headers],0),FALSE),".",tbGemLevels[[#This Row],[Level]]," ",tbGemLevels[[#This Row],[Name]])</f>
        <v>6.14.171.32 Fireball</v>
      </c>
      <c r="C5300" s="2" t="s">
        <v>893</v>
      </c>
      <c r="D5300" s="3">
        <v>32</v>
      </c>
      <c r="E5300" s="3">
        <v>92</v>
      </c>
      <c r="F5300" s="3">
        <v>0</v>
      </c>
      <c r="G5300" s="3">
        <v>0</v>
      </c>
      <c r="H5300" s="3" t="s">
        <v>269</v>
      </c>
      <c r="I5300" s="20"/>
      <c r="J5300" s="20"/>
      <c r="K5300" s="3"/>
      <c r="L5300" s="3"/>
      <c r="M5300" s="3"/>
      <c r="N5300" s="3"/>
    </row>
    <row r="5301" spans="2:14" ht="32.1" customHeight="1" x14ac:dyDescent="0.25">
      <c r="B5301" s="44" t="str">
        <f>_xlfn.CONCAT( VLOOKUP(tbGemLevels[[#This Row],[Name]],tbGems[],MATCH("Prefix",tbGems[#Headers],0),FALSE),".",tbGemLevels[[#This Row],[Level]]," ",tbGemLevels[[#This Row],[Name]])</f>
        <v>6.14.171.33 Fireball</v>
      </c>
      <c r="C5301" s="2" t="s">
        <v>893</v>
      </c>
      <c r="D5301" s="3">
        <v>33</v>
      </c>
      <c r="E5301" s="3">
        <v>93</v>
      </c>
      <c r="F5301" s="3">
        <v>0</v>
      </c>
      <c r="G5301" s="3">
        <v>0</v>
      </c>
      <c r="H5301" s="3" t="s">
        <v>269</v>
      </c>
      <c r="I5301" s="20"/>
      <c r="J5301" s="20"/>
      <c r="K5301" s="3"/>
      <c r="L5301" s="3"/>
      <c r="M5301" s="3"/>
      <c r="N5301" s="3"/>
    </row>
    <row r="5302" spans="2:14" ht="32.1" customHeight="1" x14ac:dyDescent="0.25">
      <c r="B5302" s="44" t="str">
        <f>_xlfn.CONCAT( VLOOKUP(tbGemLevels[[#This Row],[Name]],tbGems[],MATCH("Prefix",tbGems[#Headers],0),FALSE),".",tbGemLevels[[#This Row],[Level]]," ",tbGemLevels[[#This Row],[Name]])</f>
        <v>6.14.171.34 Fireball</v>
      </c>
      <c r="C5302" s="2" t="s">
        <v>893</v>
      </c>
      <c r="D5302" s="3">
        <v>34</v>
      </c>
      <c r="E5302" s="3">
        <v>94</v>
      </c>
      <c r="F5302" s="3">
        <v>0</v>
      </c>
      <c r="G5302" s="3">
        <v>0</v>
      </c>
      <c r="H5302" s="3" t="s">
        <v>269</v>
      </c>
      <c r="I5302" s="20"/>
      <c r="J5302" s="20"/>
      <c r="K5302" s="3"/>
      <c r="L5302" s="3"/>
      <c r="M5302" s="3"/>
      <c r="N5302" s="3"/>
    </row>
    <row r="5303" spans="2:14" ht="32.1" customHeight="1" x14ac:dyDescent="0.25">
      <c r="B5303" s="44" t="str">
        <f>_xlfn.CONCAT( VLOOKUP(tbGemLevels[[#This Row],[Name]],tbGems[],MATCH("Prefix",tbGems[#Headers],0),FALSE),".",tbGemLevels[[#This Row],[Level]]," ",tbGemLevels[[#This Row],[Name]])</f>
        <v>6.14.171.35 Fireball</v>
      </c>
      <c r="C5303" s="2" t="s">
        <v>893</v>
      </c>
      <c r="D5303" s="3">
        <v>35</v>
      </c>
      <c r="E5303" s="3">
        <v>95</v>
      </c>
      <c r="F5303" s="3">
        <v>0</v>
      </c>
      <c r="G5303" s="3">
        <v>0</v>
      </c>
      <c r="H5303" s="3" t="s">
        <v>269</v>
      </c>
      <c r="I5303" s="20"/>
      <c r="J5303" s="20"/>
      <c r="K5303" s="3"/>
      <c r="L5303" s="3"/>
      <c r="M5303" s="3"/>
      <c r="N5303" s="3"/>
    </row>
    <row r="5304" spans="2:14" ht="32.1" customHeight="1" x14ac:dyDescent="0.25">
      <c r="B5304" s="44" t="str">
        <f>_xlfn.CONCAT( VLOOKUP(tbGemLevels[[#This Row],[Name]],tbGems[],MATCH("Prefix",tbGems[#Headers],0),FALSE),".",tbGemLevels[[#This Row],[Level]]," ",tbGemLevels[[#This Row],[Name]])</f>
        <v>6.14.171.36 Fireball</v>
      </c>
      <c r="C5304" s="2" t="s">
        <v>893</v>
      </c>
      <c r="D5304" s="3">
        <v>36</v>
      </c>
      <c r="E5304" s="3">
        <v>96</v>
      </c>
      <c r="F5304" s="3">
        <v>0</v>
      </c>
      <c r="G5304" s="3">
        <v>0</v>
      </c>
      <c r="H5304" s="3" t="s">
        <v>269</v>
      </c>
      <c r="I5304" s="20"/>
      <c r="J5304" s="20"/>
      <c r="K5304" s="3"/>
      <c r="L5304" s="3"/>
      <c r="M5304" s="3"/>
      <c r="N5304" s="3"/>
    </row>
    <row r="5305" spans="2:14" ht="32.1" customHeight="1" x14ac:dyDescent="0.25">
      <c r="B5305" s="44" t="str">
        <f>_xlfn.CONCAT( VLOOKUP(tbGemLevels[[#This Row],[Name]],tbGems[],MATCH("Prefix",tbGems[#Headers],0),FALSE),".",tbGemLevels[[#This Row],[Level]]," ",tbGemLevels[[#This Row],[Name]])</f>
        <v>6.14.171.37 Fireball</v>
      </c>
      <c r="C5305" s="2" t="s">
        <v>893</v>
      </c>
      <c r="D5305" s="3">
        <v>37</v>
      </c>
      <c r="E5305" s="3">
        <v>97</v>
      </c>
      <c r="F5305" s="3">
        <v>0</v>
      </c>
      <c r="G5305" s="3">
        <v>0</v>
      </c>
      <c r="H5305" s="3" t="s">
        <v>269</v>
      </c>
      <c r="I5305" s="20"/>
      <c r="J5305" s="20"/>
      <c r="K5305" s="3"/>
      <c r="L5305" s="3"/>
      <c r="M5305" s="3"/>
      <c r="N5305" s="3"/>
    </row>
    <row r="5306" spans="2:14" ht="32.1" customHeight="1" x14ac:dyDescent="0.25">
      <c r="B5306" s="44" t="str">
        <f>_xlfn.CONCAT( VLOOKUP(tbGemLevels[[#This Row],[Name]],tbGems[],MATCH("Prefix",tbGems[#Headers],0),FALSE),".",tbGemLevels[[#This Row],[Level]]," ",tbGemLevels[[#This Row],[Name]])</f>
        <v>6.14.171.38 Fireball</v>
      </c>
      <c r="C5306" s="2" t="s">
        <v>893</v>
      </c>
      <c r="D5306" s="3">
        <v>38</v>
      </c>
      <c r="E5306" s="3">
        <v>98</v>
      </c>
      <c r="F5306" s="3">
        <v>0</v>
      </c>
      <c r="G5306" s="3">
        <v>0</v>
      </c>
      <c r="H5306" s="3" t="s">
        <v>269</v>
      </c>
      <c r="I5306" s="20"/>
      <c r="J5306" s="20"/>
      <c r="K5306" s="3"/>
      <c r="L5306" s="3"/>
      <c r="M5306" s="3"/>
      <c r="N5306" s="3"/>
    </row>
    <row r="5307" spans="2:14" ht="32.1" customHeight="1" x14ac:dyDescent="0.25">
      <c r="B5307" s="44" t="str">
        <f>_xlfn.CONCAT( VLOOKUP(tbGemLevels[[#This Row],[Name]],tbGems[],MATCH("Prefix",tbGems[#Headers],0),FALSE),".",tbGemLevels[[#This Row],[Level]]," ",tbGemLevels[[#This Row],[Name]])</f>
        <v>6.14.171.39 Fireball</v>
      </c>
      <c r="C5307" s="2" t="s">
        <v>893</v>
      </c>
      <c r="D5307" s="3">
        <v>39</v>
      </c>
      <c r="E5307" s="3">
        <v>99</v>
      </c>
      <c r="F5307" s="3">
        <v>0</v>
      </c>
      <c r="G5307" s="3">
        <v>0</v>
      </c>
      <c r="H5307" s="3" t="s">
        <v>269</v>
      </c>
      <c r="I5307" s="20"/>
      <c r="J5307" s="20"/>
      <c r="K5307" s="3"/>
      <c r="L5307" s="3"/>
      <c r="M5307" s="3"/>
      <c r="N5307" s="3"/>
    </row>
    <row r="5308" spans="2:14" ht="32.1" customHeight="1" x14ac:dyDescent="0.25">
      <c r="B5308" s="44" t="str">
        <f>_xlfn.CONCAT( VLOOKUP(tbGemLevels[[#This Row],[Name]],tbGems[],MATCH("Prefix",tbGems[#Headers],0),FALSE),".",tbGemLevels[[#This Row],[Level]]," ",tbGemLevels[[#This Row],[Name]])</f>
        <v>6.14.171.40 Fireball</v>
      </c>
      <c r="C5308" s="2" t="s">
        <v>893</v>
      </c>
      <c r="D5308" s="3">
        <v>40</v>
      </c>
      <c r="E5308" s="3">
        <v>100</v>
      </c>
      <c r="F5308" s="3">
        <v>0</v>
      </c>
      <c r="G5308" s="3">
        <v>0</v>
      </c>
      <c r="H5308" s="3" t="s">
        <v>269</v>
      </c>
      <c r="I5308" s="20"/>
      <c r="J5308" s="20"/>
      <c r="K5308" s="3"/>
      <c r="L5308" s="3"/>
      <c r="M5308" s="3"/>
      <c r="N5308" s="3"/>
    </row>
    <row r="5309" spans="2:14" ht="32.1" customHeight="1" x14ac:dyDescent="0.25">
      <c r="B5309" s="44" t="str">
        <f>_xlfn.CONCAT( VLOOKUP(tbGemLevels[[#This Row],[Name]],tbGems[],MATCH("Prefix",tbGems[#Headers],0),FALSE),".",tbGemLevels[[#This Row],[Level]]," ",tbGemLevels[[#This Row],[Name]])</f>
        <v>6.14.104.1 Clarity</v>
      </c>
      <c r="C5309" s="2" t="s">
        <v>879</v>
      </c>
      <c r="D5309" s="3">
        <v>1</v>
      </c>
      <c r="E5309" s="3">
        <v>10</v>
      </c>
      <c r="F5309" s="3">
        <v>0</v>
      </c>
      <c r="G5309" s="3">
        <v>0</v>
      </c>
      <c r="H5309" s="3">
        <v>0</v>
      </c>
      <c r="J5309" s="4"/>
      <c r="K5309" s="3"/>
      <c r="L5309" s="3"/>
      <c r="M5309" s="3"/>
      <c r="N5309" s="3"/>
    </row>
    <row r="5310" spans="2:14" ht="32.1" customHeight="1" x14ac:dyDescent="0.25">
      <c r="B5310" s="44" t="str">
        <f>_xlfn.CONCAT( VLOOKUP(tbGemLevels[[#This Row],[Name]],tbGems[],MATCH("Prefix",tbGems[#Headers],0),FALSE),".",tbGemLevels[[#This Row],[Level]]," ",tbGemLevels[[#This Row],[Name]])</f>
        <v>6.14.104.2 Clarity</v>
      </c>
      <c r="C5310" s="2" t="s">
        <v>879</v>
      </c>
      <c r="D5310" s="3">
        <v>2</v>
      </c>
      <c r="E5310" s="3">
        <v>13</v>
      </c>
      <c r="F5310" s="3">
        <v>0</v>
      </c>
      <c r="G5310" s="3">
        <v>0</v>
      </c>
      <c r="H5310" s="3">
        <v>0</v>
      </c>
      <c r="I5310" s="42"/>
      <c r="J5310" s="42"/>
      <c r="K5310" s="3"/>
      <c r="L5310" s="3"/>
      <c r="M5310" s="3"/>
      <c r="N5310" s="3"/>
    </row>
    <row r="5311" spans="2:14" ht="32.1" customHeight="1" x14ac:dyDescent="0.25">
      <c r="B5311" s="44" t="str">
        <f>_xlfn.CONCAT( VLOOKUP(tbGemLevels[[#This Row],[Name]],tbGems[],MATCH("Prefix",tbGems[#Headers],0),FALSE),".",tbGemLevels[[#This Row],[Level]]," ",tbGemLevels[[#This Row],[Name]])</f>
        <v>6.14.104.3 Clarity</v>
      </c>
      <c r="C5311" s="2" t="s">
        <v>879</v>
      </c>
      <c r="D5311" s="3">
        <v>3</v>
      </c>
      <c r="E5311" s="3">
        <v>17</v>
      </c>
      <c r="F5311" s="3">
        <v>0</v>
      </c>
      <c r="G5311" s="3">
        <v>0</v>
      </c>
      <c r="H5311" s="3">
        <v>0</v>
      </c>
      <c r="I5311" s="42"/>
      <c r="J5311" s="42"/>
      <c r="K5311" s="3"/>
      <c r="L5311" s="3"/>
      <c r="M5311" s="3"/>
      <c r="N5311" s="3"/>
    </row>
    <row r="5312" spans="2:14" ht="32.1" customHeight="1" x14ac:dyDescent="0.25">
      <c r="B5312" s="44" t="str">
        <f>_xlfn.CONCAT( VLOOKUP(tbGemLevels[[#This Row],[Name]],tbGems[],MATCH("Prefix",tbGems[#Headers],0),FALSE),".",tbGemLevels[[#This Row],[Level]]," ",tbGemLevels[[#This Row],[Name]])</f>
        <v>6.14.104.4 Clarity</v>
      </c>
      <c r="C5312" s="2" t="s">
        <v>879</v>
      </c>
      <c r="D5312" s="3">
        <v>4</v>
      </c>
      <c r="E5312" s="3">
        <v>21</v>
      </c>
      <c r="F5312" s="3">
        <v>0</v>
      </c>
      <c r="G5312" s="3">
        <v>0</v>
      </c>
      <c r="H5312" s="3">
        <v>0</v>
      </c>
      <c r="I5312" s="42"/>
      <c r="J5312" s="42"/>
      <c r="K5312" s="3"/>
      <c r="L5312" s="3"/>
      <c r="M5312" s="3"/>
      <c r="N5312" s="3"/>
    </row>
    <row r="5313" spans="2:14" ht="32.1" customHeight="1" x14ac:dyDescent="0.25">
      <c r="B5313" s="44" t="str">
        <f>_xlfn.CONCAT( VLOOKUP(tbGemLevels[[#This Row],[Name]],tbGems[],MATCH("Prefix",tbGems[#Headers],0),FALSE),".",tbGemLevels[[#This Row],[Level]]," ",tbGemLevels[[#This Row],[Name]])</f>
        <v>6.14.104.5 Clarity</v>
      </c>
      <c r="C5313" s="2" t="s">
        <v>879</v>
      </c>
      <c r="D5313" s="3">
        <v>5</v>
      </c>
      <c r="E5313" s="3">
        <v>25</v>
      </c>
      <c r="F5313" s="3">
        <v>0</v>
      </c>
      <c r="G5313" s="3">
        <v>0</v>
      </c>
      <c r="H5313" s="3">
        <v>0</v>
      </c>
      <c r="I5313" s="42"/>
      <c r="J5313" s="42"/>
      <c r="K5313" s="3"/>
      <c r="L5313" s="3"/>
      <c r="M5313" s="3"/>
      <c r="N5313" s="3"/>
    </row>
    <row r="5314" spans="2:14" ht="32.1" customHeight="1" x14ac:dyDescent="0.25">
      <c r="B5314" s="44" t="str">
        <f>_xlfn.CONCAT( VLOOKUP(tbGemLevels[[#This Row],[Name]],tbGems[],MATCH("Prefix",tbGems[#Headers],0),FALSE),".",tbGemLevels[[#This Row],[Level]]," ",tbGemLevels[[#This Row],[Name]])</f>
        <v>6.14.104.6 Clarity</v>
      </c>
      <c r="C5314" s="2" t="s">
        <v>879</v>
      </c>
      <c r="D5314" s="3">
        <v>6</v>
      </c>
      <c r="E5314" s="3">
        <v>29</v>
      </c>
      <c r="F5314" s="3">
        <v>0</v>
      </c>
      <c r="G5314" s="3">
        <v>0</v>
      </c>
      <c r="H5314" s="3">
        <v>0</v>
      </c>
      <c r="I5314" s="42"/>
      <c r="J5314" s="42"/>
      <c r="K5314" s="3"/>
      <c r="L5314" s="3"/>
      <c r="M5314" s="3"/>
      <c r="N5314" s="3"/>
    </row>
    <row r="5315" spans="2:14" ht="32.1" customHeight="1" x14ac:dyDescent="0.25">
      <c r="B5315" s="44" t="str">
        <f>_xlfn.CONCAT( VLOOKUP(tbGemLevels[[#This Row],[Name]],tbGems[],MATCH("Prefix",tbGems[#Headers],0),FALSE),".",tbGemLevels[[#This Row],[Level]]," ",tbGemLevels[[#This Row],[Name]])</f>
        <v>6.14.104.7 Clarity</v>
      </c>
      <c r="C5315" s="2" t="s">
        <v>879</v>
      </c>
      <c r="D5315" s="3">
        <v>7</v>
      </c>
      <c r="E5315" s="3">
        <v>33</v>
      </c>
      <c r="F5315" s="3">
        <v>0</v>
      </c>
      <c r="G5315" s="3">
        <v>0</v>
      </c>
      <c r="H5315" s="3">
        <v>0</v>
      </c>
      <c r="I5315" s="42"/>
      <c r="J5315" s="42"/>
      <c r="K5315" s="3"/>
      <c r="L5315" s="3"/>
      <c r="M5315" s="3"/>
      <c r="N5315" s="3"/>
    </row>
    <row r="5316" spans="2:14" ht="32.1" customHeight="1" x14ac:dyDescent="0.25">
      <c r="B5316" s="44" t="str">
        <f>_xlfn.CONCAT( VLOOKUP(tbGemLevels[[#This Row],[Name]],tbGems[],MATCH("Prefix",tbGems[#Headers],0),FALSE),".",tbGemLevels[[#This Row],[Level]]," ",tbGemLevels[[#This Row],[Name]])</f>
        <v>6.14.104.8 Clarity</v>
      </c>
      <c r="C5316" s="2" t="s">
        <v>879</v>
      </c>
      <c r="D5316" s="3">
        <v>8</v>
      </c>
      <c r="E5316" s="3">
        <v>36</v>
      </c>
      <c r="F5316" s="3">
        <v>0</v>
      </c>
      <c r="G5316" s="3">
        <v>0</v>
      </c>
      <c r="H5316" s="3">
        <v>0</v>
      </c>
      <c r="I5316" s="42"/>
      <c r="J5316" s="42"/>
      <c r="K5316" s="3"/>
      <c r="L5316" s="3"/>
      <c r="M5316" s="3"/>
      <c r="N5316" s="3"/>
    </row>
    <row r="5317" spans="2:14" ht="32.1" customHeight="1" x14ac:dyDescent="0.25">
      <c r="B5317" s="44" t="str">
        <f>_xlfn.CONCAT( VLOOKUP(tbGemLevels[[#This Row],[Name]],tbGems[],MATCH("Prefix",tbGems[#Headers],0),FALSE),".",tbGemLevels[[#This Row],[Level]]," ",tbGemLevels[[#This Row],[Name]])</f>
        <v>6.14.104.9 Clarity</v>
      </c>
      <c r="C5317" s="2" t="s">
        <v>879</v>
      </c>
      <c r="D5317" s="3">
        <v>9</v>
      </c>
      <c r="E5317" s="3">
        <v>39</v>
      </c>
      <c r="F5317" s="3">
        <v>0</v>
      </c>
      <c r="G5317" s="3">
        <v>0</v>
      </c>
      <c r="H5317" s="3">
        <v>0</v>
      </c>
      <c r="I5317" s="42"/>
      <c r="J5317" s="42"/>
      <c r="K5317" s="3"/>
      <c r="L5317" s="3"/>
      <c r="M5317" s="3"/>
      <c r="N5317" s="3"/>
    </row>
    <row r="5318" spans="2:14" ht="32.1" customHeight="1" x14ac:dyDescent="0.25">
      <c r="B5318" s="44" t="str">
        <f>_xlfn.CONCAT( VLOOKUP(tbGemLevels[[#This Row],[Name]],tbGems[],MATCH("Prefix",tbGems[#Headers],0),FALSE),".",tbGemLevels[[#This Row],[Level]]," ",tbGemLevels[[#This Row],[Name]])</f>
        <v>6.14.104.10 Clarity</v>
      </c>
      <c r="C5318" s="2" t="s">
        <v>879</v>
      </c>
      <c r="D5318" s="3">
        <v>10</v>
      </c>
      <c r="E5318" s="3">
        <v>42</v>
      </c>
      <c r="F5318" s="3">
        <v>0</v>
      </c>
      <c r="G5318" s="3">
        <v>0</v>
      </c>
      <c r="H5318" s="3">
        <v>0</v>
      </c>
      <c r="I5318" s="42"/>
      <c r="J5318" s="42"/>
      <c r="K5318" s="3"/>
      <c r="L5318" s="3"/>
      <c r="M5318" s="3"/>
      <c r="N5318" s="3"/>
    </row>
    <row r="5319" spans="2:14" ht="32.1" customHeight="1" x14ac:dyDescent="0.25">
      <c r="B5319" s="44" t="str">
        <f>_xlfn.CONCAT( VLOOKUP(tbGemLevels[[#This Row],[Name]],tbGems[],MATCH("Prefix",tbGems[#Headers],0),FALSE),".",tbGemLevels[[#This Row],[Level]]," ",tbGemLevels[[#This Row],[Name]])</f>
        <v>6.14.104.11 Clarity</v>
      </c>
      <c r="C5319" s="2" t="s">
        <v>879</v>
      </c>
      <c r="D5319" s="3">
        <v>11</v>
      </c>
      <c r="E5319" s="3">
        <v>45</v>
      </c>
      <c r="F5319" s="3">
        <v>0</v>
      </c>
      <c r="G5319" s="3">
        <v>0</v>
      </c>
      <c r="H5319" s="3">
        <v>0</v>
      </c>
      <c r="I5319" s="42"/>
      <c r="J5319" s="42"/>
      <c r="K5319" s="3"/>
      <c r="L5319" s="3"/>
      <c r="M5319" s="3"/>
      <c r="N5319" s="3"/>
    </row>
    <row r="5320" spans="2:14" ht="32.1" customHeight="1" x14ac:dyDescent="0.25">
      <c r="B5320" s="44" t="str">
        <f>_xlfn.CONCAT( VLOOKUP(tbGemLevels[[#This Row],[Name]],tbGems[],MATCH("Prefix",tbGems[#Headers],0),FALSE),".",tbGemLevels[[#This Row],[Level]]," ",tbGemLevels[[#This Row],[Name]])</f>
        <v>6.14.104.12 Clarity</v>
      </c>
      <c r="C5320" s="2" t="s">
        <v>879</v>
      </c>
      <c r="D5320" s="3">
        <v>12</v>
      </c>
      <c r="E5320" s="3">
        <v>48</v>
      </c>
      <c r="F5320" s="3">
        <v>0</v>
      </c>
      <c r="G5320" s="3">
        <v>0</v>
      </c>
      <c r="H5320" s="3">
        <v>0</v>
      </c>
      <c r="I5320" s="42"/>
      <c r="J5320" s="42"/>
      <c r="K5320" s="3"/>
      <c r="L5320" s="3"/>
      <c r="M5320" s="3"/>
      <c r="N5320" s="3"/>
    </row>
    <row r="5321" spans="2:14" ht="32.1" customHeight="1" x14ac:dyDescent="0.25">
      <c r="B5321" s="44" t="str">
        <f>_xlfn.CONCAT( VLOOKUP(tbGemLevels[[#This Row],[Name]],tbGems[],MATCH("Prefix",tbGems[#Headers],0),FALSE),".",tbGemLevels[[#This Row],[Level]]," ",tbGemLevels[[#This Row],[Name]])</f>
        <v>6.14.104.13 Clarity</v>
      </c>
      <c r="C5321" s="2" t="s">
        <v>879</v>
      </c>
      <c r="D5321" s="3">
        <v>13</v>
      </c>
      <c r="E5321" s="3">
        <v>51</v>
      </c>
      <c r="F5321" s="3">
        <v>0</v>
      </c>
      <c r="G5321" s="3">
        <v>0</v>
      </c>
      <c r="H5321" s="3">
        <v>0</v>
      </c>
      <c r="I5321" s="42"/>
      <c r="J5321" s="42"/>
      <c r="K5321" s="3"/>
      <c r="L5321" s="3"/>
      <c r="M5321" s="3"/>
      <c r="N5321" s="3"/>
    </row>
    <row r="5322" spans="2:14" ht="32.1" customHeight="1" x14ac:dyDescent="0.25">
      <c r="B5322" s="44" t="str">
        <f>_xlfn.CONCAT( VLOOKUP(tbGemLevels[[#This Row],[Name]],tbGems[],MATCH("Prefix",tbGems[#Headers],0),FALSE),".",tbGemLevels[[#This Row],[Level]]," ",tbGemLevels[[#This Row],[Name]])</f>
        <v>6.14.104.14 Clarity</v>
      </c>
      <c r="C5322" s="2" t="s">
        <v>879</v>
      </c>
      <c r="D5322" s="3">
        <v>14</v>
      </c>
      <c r="E5322" s="3">
        <v>54</v>
      </c>
      <c r="F5322" s="3">
        <v>0</v>
      </c>
      <c r="G5322" s="3">
        <v>0</v>
      </c>
      <c r="H5322" s="3">
        <v>0</v>
      </c>
      <c r="I5322" s="42"/>
      <c r="J5322" s="42"/>
      <c r="K5322" s="3"/>
      <c r="L5322" s="3"/>
      <c r="M5322" s="3"/>
      <c r="N5322" s="3"/>
    </row>
    <row r="5323" spans="2:14" ht="32.1" customHeight="1" x14ac:dyDescent="0.25">
      <c r="B5323" s="44" t="str">
        <f>_xlfn.CONCAT( VLOOKUP(tbGemLevels[[#This Row],[Name]],tbGems[],MATCH("Prefix",tbGems[#Headers],0),FALSE),".",tbGemLevels[[#This Row],[Level]]," ",tbGemLevels[[#This Row],[Name]])</f>
        <v>6.14.104.15 Clarity</v>
      </c>
      <c r="C5323" s="2" t="s">
        <v>879</v>
      </c>
      <c r="D5323" s="3">
        <v>15</v>
      </c>
      <c r="E5323" s="3">
        <v>57</v>
      </c>
      <c r="F5323" s="3">
        <v>0</v>
      </c>
      <c r="G5323" s="3">
        <v>0</v>
      </c>
      <c r="H5323" s="3">
        <v>0</v>
      </c>
      <c r="I5323" s="42"/>
      <c r="J5323" s="42"/>
      <c r="K5323" s="3"/>
      <c r="L5323" s="3"/>
      <c r="M5323" s="3"/>
      <c r="N5323" s="3"/>
    </row>
    <row r="5324" spans="2:14" ht="32.1" customHeight="1" x14ac:dyDescent="0.25">
      <c r="B5324" s="44" t="str">
        <f>_xlfn.CONCAT( VLOOKUP(tbGemLevels[[#This Row],[Name]],tbGems[],MATCH("Prefix",tbGems[#Headers],0),FALSE),".",tbGemLevels[[#This Row],[Level]]," ",tbGemLevels[[#This Row],[Name]])</f>
        <v>6.14.104.16 Clarity</v>
      </c>
      <c r="C5324" s="2" t="s">
        <v>879</v>
      </c>
      <c r="D5324" s="3">
        <v>16</v>
      </c>
      <c r="E5324" s="3">
        <v>60</v>
      </c>
      <c r="F5324" s="3">
        <v>0</v>
      </c>
      <c r="G5324" s="3">
        <v>0</v>
      </c>
      <c r="H5324" s="3">
        <v>0</v>
      </c>
      <c r="I5324" s="42"/>
      <c r="J5324" s="42"/>
      <c r="K5324" s="3"/>
      <c r="L5324" s="3"/>
      <c r="M5324" s="3"/>
      <c r="N5324" s="3"/>
    </row>
    <row r="5325" spans="2:14" ht="32.1" customHeight="1" x14ac:dyDescent="0.25">
      <c r="B5325" s="44" t="str">
        <f>_xlfn.CONCAT( VLOOKUP(tbGemLevels[[#This Row],[Name]],tbGems[],MATCH("Prefix",tbGems[#Headers],0),FALSE),".",tbGemLevels[[#This Row],[Level]]," ",tbGemLevels[[#This Row],[Name]])</f>
        <v>6.14.104.17 Clarity</v>
      </c>
      <c r="C5325" s="2" t="s">
        <v>879</v>
      </c>
      <c r="D5325" s="3">
        <v>17</v>
      </c>
      <c r="E5325" s="3">
        <v>63</v>
      </c>
      <c r="F5325" s="3">
        <v>0</v>
      </c>
      <c r="G5325" s="3">
        <v>0</v>
      </c>
      <c r="H5325" s="3">
        <v>0</v>
      </c>
      <c r="I5325" s="42"/>
      <c r="J5325" s="42"/>
      <c r="K5325" s="3"/>
      <c r="L5325" s="3"/>
      <c r="M5325" s="3"/>
      <c r="N5325" s="3"/>
    </row>
    <row r="5326" spans="2:14" ht="32.1" customHeight="1" x14ac:dyDescent="0.25">
      <c r="B5326" s="44" t="str">
        <f>_xlfn.CONCAT( VLOOKUP(tbGemLevels[[#This Row],[Name]],tbGems[],MATCH("Prefix",tbGems[#Headers],0),FALSE),".",tbGemLevels[[#This Row],[Level]]," ",tbGemLevels[[#This Row],[Name]])</f>
        <v>6.14.104.18 Clarity</v>
      </c>
      <c r="C5326" s="2" t="s">
        <v>879</v>
      </c>
      <c r="D5326" s="3">
        <v>18</v>
      </c>
      <c r="E5326" s="3">
        <v>66</v>
      </c>
      <c r="F5326" s="3">
        <v>0</v>
      </c>
      <c r="G5326" s="3">
        <v>0</v>
      </c>
      <c r="H5326" s="3">
        <v>0</v>
      </c>
      <c r="I5326" s="42"/>
      <c r="J5326" s="42"/>
      <c r="K5326" s="3"/>
      <c r="L5326" s="3"/>
      <c r="M5326" s="3"/>
      <c r="N5326" s="3"/>
    </row>
    <row r="5327" spans="2:14" ht="32.1" customHeight="1" x14ac:dyDescent="0.25">
      <c r="B5327" s="44" t="str">
        <f>_xlfn.CONCAT( VLOOKUP(tbGemLevels[[#This Row],[Name]],tbGems[],MATCH("Prefix",tbGems[#Headers],0),FALSE),".",tbGemLevels[[#This Row],[Level]]," ",tbGemLevels[[#This Row],[Name]])</f>
        <v>6.14.104.19 Clarity</v>
      </c>
      <c r="C5327" s="2" t="s">
        <v>879</v>
      </c>
      <c r="D5327" s="3">
        <v>19</v>
      </c>
      <c r="E5327" s="3">
        <v>68</v>
      </c>
      <c r="F5327" s="3">
        <v>0</v>
      </c>
      <c r="G5327" s="3">
        <v>0</v>
      </c>
      <c r="H5327" s="3">
        <v>0</v>
      </c>
      <c r="I5327" s="42"/>
      <c r="J5327" s="42"/>
      <c r="K5327" s="3"/>
      <c r="L5327" s="3"/>
      <c r="M5327" s="3"/>
      <c r="N5327" s="3"/>
    </row>
    <row r="5328" spans="2:14" ht="32.1" customHeight="1" x14ac:dyDescent="0.25">
      <c r="B5328" s="44" t="str">
        <f>_xlfn.CONCAT( VLOOKUP(tbGemLevels[[#This Row],[Name]],tbGems[],MATCH("Prefix",tbGems[#Headers],0),FALSE),".",tbGemLevels[[#This Row],[Level]]," ",tbGemLevels[[#This Row],[Name]])</f>
        <v>6.14.104.20 Clarity</v>
      </c>
      <c r="C5328" s="2" t="s">
        <v>879</v>
      </c>
      <c r="D5328" s="3">
        <v>20</v>
      </c>
      <c r="E5328" s="3">
        <v>70</v>
      </c>
      <c r="F5328" s="3">
        <v>0</v>
      </c>
      <c r="G5328" s="3">
        <v>0</v>
      </c>
      <c r="H5328" s="3">
        <v>0</v>
      </c>
      <c r="I5328" s="42"/>
      <c r="J5328" s="42"/>
      <c r="K5328" s="3"/>
      <c r="L5328" s="3"/>
      <c r="M5328" s="3"/>
      <c r="N5328" s="3"/>
    </row>
    <row r="5329" spans="2:14" ht="32.1" customHeight="1" x14ac:dyDescent="0.25">
      <c r="B5329" s="44" t="str">
        <f>_xlfn.CONCAT( VLOOKUP(tbGemLevels[[#This Row],[Name]],tbGems[],MATCH("Prefix",tbGems[#Headers],0),FALSE),".",tbGemLevels[[#This Row],[Level]]," ",tbGemLevels[[#This Row],[Name]])</f>
        <v>6.14.104.21 Clarity</v>
      </c>
      <c r="C5329" s="2" t="s">
        <v>879</v>
      </c>
      <c r="D5329" s="3">
        <v>21</v>
      </c>
      <c r="E5329" s="3">
        <v>72</v>
      </c>
      <c r="F5329" s="3">
        <v>0</v>
      </c>
      <c r="G5329" s="3">
        <v>0</v>
      </c>
      <c r="H5329" s="3">
        <v>0</v>
      </c>
      <c r="J5329" s="4"/>
      <c r="K5329" s="3"/>
      <c r="L5329" s="3"/>
      <c r="M5329" s="3"/>
      <c r="N5329" s="3"/>
    </row>
    <row r="5330" spans="2:14" ht="32.1" customHeight="1" x14ac:dyDescent="0.25">
      <c r="B5330" s="44" t="str">
        <f>_xlfn.CONCAT( VLOOKUP(tbGemLevels[[#This Row],[Name]],tbGems[],MATCH("Prefix",tbGems[#Headers],0),FALSE),".",tbGemLevels[[#This Row],[Level]]," ",tbGemLevels[[#This Row],[Name]])</f>
        <v>6.14.104.22 Clarity</v>
      </c>
      <c r="C5330" s="2" t="s">
        <v>879</v>
      </c>
      <c r="D5330" s="3">
        <v>22</v>
      </c>
      <c r="E5330" s="3">
        <v>74</v>
      </c>
      <c r="F5330" s="3">
        <v>0</v>
      </c>
      <c r="G5330" s="3">
        <v>0</v>
      </c>
      <c r="H5330" s="3">
        <v>0</v>
      </c>
      <c r="J5330" s="4"/>
      <c r="K5330" s="3"/>
      <c r="L5330" s="3"/>
      <c r="M5330" s="3"/>
      <c r="N5330" s="3"/>
    </row>
    <row r="5331" spans="2:14" ht="32.1" customHeight="1" x14ac:dyDescent="0.25">
      <c r="B5331" s="44" t="str">
        <f>_xlfn.CONCAT( VLOOKUP(tbGemLevels[[#This Row],[Name]],tbGems[],MATCH("Prefix",tbGems[#Headers],0),FALSE),".",tbGemLevels[[#This Row],[Level]]," ",tbGemLevels[[#This Row],[Name]])</f>
        <v>6.14.104.23 Clarity</v>
      </c>
      <c r="C5331" s="2" t="s">
        <v>879</v>
      </c>
      <c r="D5331" s="3">
        <v>23</v>
      </c>
      <c r="E5331" s="3">
        <v>76</v>
      </c>
      <c r="F5331" s="3">
        <v>0</v>
      </c>
      <c r="G5331" s="3">
        <v>0</v>
      </c>
      <c r="H5331" s="3">
        <v>0</v>
      </c>
      <c r="J5331" s="4"/>
      <c r="K5331" s="3"/>
      <c r="L5331" s="3"/>
      <c r="M5331" s="3"/>
      <c r="N5331" s="3"/>
    </row>
    <row r="5332" spans="2:14" ht="32.1" customHeight="1" x14ac:dyDescent="0.25">
      <c r="B5332" s="44" t="str">
        <f>_xlfn.CONCAT( VLOOKUP(tbGemLevels[[#This Row],[Name]],tbGems[],MATCH("Prefix",tbGems[#Headers],0),FALSE),".",tbGemLevels[[#This Row],[Level]]," ",tbGemLevels[[#This Row],[Name]])</f>
        <v>6.14.104.24 Clarity</v>
      </c>
      <c r="C5332" s="2" t="s">
        <v>879</v>
      </c>
      <c r="D5332" s="3">
        <v>24</v>
      </c>
      <c r="E5332" s="3">
        <v>78</v>
      </c>
      <c r="F5332" s="3">
        <v>0</v>
      </c>
      <c r="G5332" s="3">
        <v>0</v>
      </c>
      <c r="H5332" s="3">
        <v>0</v>
      </c>
      <c r="J5332" s="4"/>
      <c r="K5332" s="3"/>
      <c r="L5332" s="3"/>
      <c r="M5332" s="3"/>
      <c r="N5332" s="3"/>
    </row>
    <row r="5333" spans="2:14" ht="32.1" customHeight="1" x14ac:dyDescent="0.25">
      <c r="B5333" s="44" t="str">
        <f>_xlfn.CONCAT( VLOOKUP(tbGemLevels[[#This Row],[Name]],tbGems[],MATCH("Prefix",tbGems[#Headers],0),FALSE),".",tbGemLevels[[#This Row],[Level]]," ",tbGemLevels[[#This Row],[Name]])</f>
        <v>6.14.104.25 Clarity</v>
      </c>
      <c r="C5333" s="2" t="s">
        <v>879</v>
      </c>
      <c r="D5333" s="3">
        <v>25</v>
      </c>
      <c r="E5333" s="3">
        <v>80</v>
      </c>
      <c r="F5333" s="3">
        <v>0</v>
      </c>
      <c r="G5333" s="3">
        <v>0</v>
      </c>
      <c r="H5333" s="3">
        <v>0</v>
      </c>
      <c r="J5333" s="4"/>
      <c r="K5333" s="3"/>
      <c r="L5333" s="3"/>
      <c r="M5333" s="3"/>
      <c r="N5333" s="3"/>
    </row>
    <row r="5334" spans="2:14" ht="32.1" customHeight="1" x14ac:dyDescent="0.25">
      <c r="B5334" s="44" t="str">
        <f>_xlfn.CONCAT( VLOOKUP(tbGemLevels[[#This Row],[Name]],tbGems[],MATCH("Prefix",tbGems[#Headers],0),FALSE),".",tbGemLevels[[#This Row],[Level]]," ",tbGemLevels[[#This Row],[Name]])</f>
        <v>6.14.104.26 Clarity</v>
      </c>
      <c r="C5334" s="2" t="s">
        <v>879</v>
      </c>
      <c r="D5334" s="3">
        <v>26</v>
      </c>
      <c r="E5334" s="3">
        <v>82</v>
      </c>
      <c r="F5334" s="3">
        <v>0</v>
      </c>
      <c r="G5334" s="3">
        <v>0</v>
      </c>
      <c r="H5334" s="3">
        <v>0</v>
      </c>
      <c r="J5334" s="4"/>
      <c r="K5334" s="3"/>
      <c r="L5334" s="3"/>
      <c r="M5334" s="3"/>
      <c r="N5334" s="3"/>
    </row>
    <row r="5335" spans="2:14" ht="32.1" customHeight="1" x14ac:dyDescent="0.25">
      <c r="B5335" s="44" t="str">
        <f>_xlfn.CONCAT( VLOOKUP(tbGemLevels[[#This Row],[Name]],tbGems[],MATCH("Prefix",tbGems[#Headers],0),FALSE),".",tbGemLevels[[#This Row],[Level]]," ",tbGemLevels[[#This Row],[Name]])</f>
        <v>6.14.104.27 Clarity</v>
      </c>
      <c r="C5335" s="2" t="s">
        <v>879</v>
      </c>
      <c r="D5335" s="3">
        <v>27</v>
      </c>
      <c r="E5335" s="3">
        <v>84</v>
      </c>
      <c r="F5335" s="3">
        <v>0</v>
      </c>
      <c r="G5335" s="3">
        <v>0</v>
      </c>
      <c r="H5335" s="3">
        <v>0</v>
      </c>
      <c r="J5335" s="4"/>
      <c r="K5335" s="3"/>
      <c r="L5335" s="3"/>
      <c r="M5335" s="3"/>
      <c r="N5335" s="3"/>
    </row>
    <row r="5336" spans="2:14" ht="32.1" customHeight="1" x14ac:dyDescent="0.25">
      <c r="B5336" s="44" t="str">
        <f>_xlfn.CONCAT( VLOOKUP(tbGemLevels[[#This Row],[Name]],tbGems[],MATCH("Prefix",tbGems[#Headers],0),FALSE),".",tbGemLevels[[#This Row],[Level]]," ",tbGemLevels[[#This Row],[Name]])</f>
        <v>6.14.104.28 Clarity</v>
      </c>
      <c r="C5336" s="2" t="s">
        <v>879</v>
      </c>
      <c r="D5336" s="3">
        <v>28</v>
      </c>
      <c r="E5336" s="3">
        <v>86</v>
      </c>
      <c r="F5336" s="3">
        <v>0</v>
      </c>
      <c r="G5336" s="3">
        <v>0</v>
      </c>
      <c r="H5336" s="3">
        <v>0</v>
      </c>
      <c r="J5336" s="4"/>
      <c r="K5336" s="3"/>
      <c r="L5336" s="3"/>
      <c r="M5336" s="3"/>
      <c r="N5336" s="3"/>
    </row>
    <row r="5337" spans="2:14" ht="32.1" customHeight="1" x14ac:dyDescent="0.25">
      <c r="B5337" s="44" t="str">
        <f>_xlfn.CONCAT( VLOOKUP(tbGemLevels[[#This Row],[Name]],tbGems[],MATCH("Prefix",tbGems[#Headers],0),FALSE),".",tbGemLevels[[#This Row],[Level]]," ",tbGemLevels[[#This Row],[Name]])</f>
        <v>6.14.104.29 Clarity</v>
      </c>
      <c r="C5337" s="2" t="s">
        <v>879</v>
      </c>
      <c r="D5337" s="3">
        <v>29</v>
      </c>
      <c r="E5337" s="3">
        <v>88</v>
      </c>
      <c r="F5337" s="3">
        <v>0</v>
      </c>
      <c r="G5337" s="3">
        <v>0</v>
      </c>
      <c r="H5337" s="3">
        <v>0</v>
      </c>
      <c r="J5337" s="4"/>
      <c r="K5337" s="3"/>
      <c r="L5337" s="3"/>
      <c r="M5337" s="3"/>
      <c r="N5337" s="3"/>
    </row>
    <row r="5338" spans="2:14" ht="32.1" customHeight="1" x14ac:dyDescent="0.25">
      <c r="B5338" s="44" t="str">
        <f>_xlfn.CONCAT( VLOOKUP(tbGemLevels[[#This Row],[Name]],tbGems[],MATCH("Prefix",tbGems[#Headers],0),FALSE),".",tbGemLevels[[#This Row],[Level]]," ",tbGemLevels[[#This Row],[Name]])</f>
        <v>6.14.104.30 Clarity</v>
      </c>
      <c r="C5338" s="2" t="s">
        <v>879</v>
      </c>
      <c r="D5338" s="3">
        <v>30</v>
      </c>
      <c r="E5338" s="3">
        <v>90</v>
      </c>
      <c r="F5338" s="3">
        <v>0</v>
      </c>
      <c r="G5338" s="3">
        <v>0</v>
      </c>
      <c r="H5338" s="3">
        <v>0</v>
      </c>
      <c r="J5338" s="4"/>
      <c r="K5338" s="3"/>
      <c r="L5338" s="3"/>
      <c r="M5338" s="3"/>
      <c r="N5338" s="3"/>
    </row>
    <row r="5339" spans="2:14" ht="32.1" customHeight="1" x14ac:dyDescent="0.25">
      <c r="B5339" s="44" t="str">
        <f>_xlfn.CONCAT( VLOOKUP(tbGemLevels[[#This Row],[Name]],tbGems[],MATCH("Prefix",tbGems[#Headers],0),FALSE),".",tbGemLevels[[#This Row],[Level]]," ",tbGemLevels[[#This Row],[Name]])</f>
        <v>6.14.104.31 Clarity</v>
      </c>
      <c r="C5339" s="2" t="s">
        <v>879</v>
      </c>
      <c r="D5339" s="3">
        <v>31</v>
      </c>
      <c r="E5339" s="3">
        <v>91</v>
      </c>
      <c r="F5339" s="3">
        <v>0</v>
      </c>
      <c r="G5339" s="3">
        <v>0</v>
      </c>
      <c r="H5339" s="3">
        <v>0</v>
      </c>
      <c r="J5339" s="4"/>
      <c r="K5339" s="3"/>
      <c r="L5339" s="3"/>
      <c r="M5339" s="3"/>
      <c r="N5339" s="3"/>
    </row>
    <row r="5340" spans="2:14" ht="32.1" customHeight="1" x14ac:dyDescent="0.25">
      <c r="B5340" s="44" t="str">
        <f>_xlfn.CONCAT( VLOOKUP(tbGemLevels[[#This Row],[Name]],tbGems[],MATCH("Prefix",tbGems[#Headers],0),FALSE),".",tbGemLevels[[#This Row],[Level]]," ",tbGemLevels[[#This Row],[Name]])</f>
        <v>6.14.104.32 Clarity</v>
      </c>
      <c r="C5340" s="2" t="s">
        <v>879</v>
      </c>
      <c r="D5340" s="3">
        <v>32</v>
      </c>
      <c r="E5340" s="3">
        <v>92</v>
      </c>
      <c r="F5340" s="3">
        <v>0</v>
      </c>
      <c r="G5340" s="3">
        <v>0</v>
      </c>
      <c r="H5340" s="3">
        <v>0</v>
      </c>
      <c r="J5340" s="4"/>
      <c r="K5340" s="3"/>
      <c r="L5340" s="3"/>
      <c r="M5340" s="3"/>
      <c r="N5340" s="3"/>
    </row>
    <row r="5341" spans="2:14" ht="32.1" customHeight="1" x14ac:dyDescent="0.25">
      <c r="B5341" s="44" t="str">
        <f>_xlfn.CONCAT( VLOOKUP(tbGemLevels[[#This Row],[Name]],tbGems[],MATCH("Prefix",tbGems[#Headers],0),FALSE),".",tbGemLevels[[#This Row],[Level]]," ",tbGemLevels[[#This Row],[Name]])</f>
        <v>6.14.104.33 Clarity</v>
      </c>
      <c r="C5341" s="2" t="s">
        <v>879</v>
      </c>
      <c r="D5341" s="3">
        <v>33</v>
      </c>
      <c r="E5341" s="3">
        <v>93</v>
      </c>
      <c r="F5341" s="3">
        <v>0</v>
      </c>
      <c r="G5341" s="3">
        <v>0</v>
      </c>
      <c r="H5341" s="3">
        <v>0</v>
      </c>
      <c r="J5341" s="4"/>
      <c r="K5341" s="3"/>
      <c r="L5341" s="3"/>
      <c r="M5341" s="3"/>
      <c r="N5341" s="3"/>
    </row>
    <row r="5342" spans="2:14" ht="32.1" customHeight="1" x14ac:dyDescent="0.25">
      <c r="B5342" s="44" t="str">
        <f>_xlfn.CONCAT( VLOOKUP(tbGemLevels[[#This Row],[Name]],tbGems[],MATCH("Prefix",tbGems[#Headers],0),FALSE),".",tbGemLevels[[#This Row],[Level]]," ",tbGemLevels[[#This Row],[Name]])</f>
        <v>6.14.104.34 Clarity</v>
      </c>
      <c r="C5342" s="2" t="s">
        <v>879</v>
      </c>
      <c r="D5342" s="3">
        <v>34</v>
      </c>
      <c r="E5342" s="3">
        <v>94</v>
      </c>
      <c r="F5342" s="3">
        <v>0</v>
      </c>
      <c r="G5342" s="3">
        <v>0</v>
      </c>
      <c r="H5342" s="3">
        <v>0</v>
      </c>
      <c r="J5342" s="4"/>
      <c r="K5342" s="3"/>
      <c r="L5342" s="3"/>
      <c r="M5342" s="3"/>
      <c r="N5342" s="3"/>
    </row>
    <row r="5343" spans="2:14" ht="32.1" customHeight="1" x14ac:dyDescent="0.25">
      <c r="B5343" s="44" t="str">
        <f>_xlfn.CONCAT( VLOOKUP(tbGemLevels[[#This Row],[Name]],tbGems[],MATCH("Prefix",tbGems[#Headers],0),FALSE),".",tbGemLevels[[#This Row],[Level]]," ",tbGemLevels[[#This Row],[Name]])</f>
        <v>6.14.104.35 Clarity</v>
      </c>
      <c r="C5343" s="2" t="s">
        <v>879</v>
      </c>
      <c r="D5343" s="3">
        <v>35</v>
      </c>
      <c r="E5343" s="3">
        <v>95</v>
      </c>
      <c r="F5343" s="3">
        <v>0</v>
      </c>
      <c r="G5343" s="3">
        <v>0</v>
      </c>
      <c r="H5343" s="3">
        <v>0</v>
      </c>
      <c r="J5343" s="4"/>
      <c r="K5343" s="3"/>
      <c r="L5343" s="3"/>
      <c r="M5343" s="3"/>
      <c r="N5343" s="3"/>
    </row>
    <row r="5344" spans="2:14" ht="32.1" customHeight="1" x14ac:dyDescent="0.25">
      <c r="B5344" s="44" t="str">
        <f>_xlfn.CONCAT( VLOOKUP(tbGemLevels[[#This Row],[Name]],tbGems[],MATCH("Prefix",tbGems[#Headers],0),FALSE),".",tbGemLevels[[#This Row],[Level]]," ",tbGemLevels[[#This Row],[Name]])</f>
        <v>6.14.104.36 Clarity</v>
      </c>
      <c r="C5344" s="2" t="s">
        <v>879</v>
      </c>
      <c r="D5344" s="3">
        <v>36</v>
      </c>
      <c r="E5344" s="3">
        <v>96</v>
      </c>
      <c r="F5344" s="3">
        <v>0</v>
      </c>
      <c r="G5344" s="3">
        <v>0</v>
      </c>
      <c r="H5344" s="3">
        <v>0</v>
      </c>
      <c r="J5344" s="4"/>
      <c r="K5344" s="3"/>
      <c r="L5344" s="3"/>
      <c r="M5344" s="3"/>
      <c r="N5344" s="3"/>
    </row>
    <row r="5345" spans="2:14" ht="32.1" customHeight="1" x14ac:dyDescent="0.25">
      <c r="B5345" s="44" t="str">
        <f>_xlfn.CONCAT( VLOOKUP(tbGemLevels[[#This Row],[Name]],tbGems[],MATCH("Prefix",tbGems[#Headers],0),FALSE),".",tbGemLevels[[#This Row],[Level]]," ",tbGemLevels[[#This Row],[Name]])</f>
        <v>6.14.104.37 Clarity</v>
      </c>
      <c r="C5345" s="2" t="s">
        <v>879</v>
      </c>
      <c r="D5345" s="3">
        <v>37</v>
      </c>
      <c r="E5345" s="3">
        <v>97</v>
      </c>
      <c r="F5345" s="3">
        <v>0</v>
      </c>
      <c r="G5345" s="3">
        <v>0</v>
      </c>
      <c r="H5345" s="3">
        <v>0</v>
      </c>
      <c r="J5345" s="4"/>
      <c r="K5345" s="3"/>
      <c r="L5345" s="3"/>
      <c r="M5345" s="3"/>
      <c r="N5345" s="3"/>
    </row>
    <row r="5346" spans="2:14" ht="32.1" customHeight="1" x14ac:dyDescent="0.25">
      <c r="B5346" s="44" t="str">
        <f>_xlfn.CONCAT( VLOOKUP(tbGemLevels[[#This Row],[Name]],tbGems[],MATCH("Prefix",tbGems[#Headers],0),FALSE),".",tbGemLevels[[#This Row],[Level]]," ",tbGemLevels[[#This Row],[Name]])</f>
        <v>6.14.104.38 Clarity</v>
      </c>
      <c r="C5346" s="2" t="s">
        <v>879</v>
      </c>
      <c r="D5346" s="3">
        <v>38</v>
      </c>
      <c r="E5346" s="3">
        <v>98</v>
      </c>
      <c r="F5346" s="3">
        <v>0</v>
      </c>
      <c r="G5346" s="3">
        <v>0</v>
      </c>
      <c r="H5346" s="3">
        <v>0</v>
      </c>
      <c r="J5346" s="4"/>
      <c r="K5346" s="3"/>
      <c r="L5346" s="3"/>
      <c r="M5346" s="3"/>
      <c r="N5346" s="3"/>
    </row>
    <row r="5347" spans="2:14" ht="32.1" customHeight="1" x14ac:dyDescent="0.25">
      <c r="B5347" s="44" t="str">
        <f>_xlfn.CONCAT( VLOOKUP(tbGemLevels[[#This Row],[Name]],tbGems[],MATCH("Prefix",tbGems[#Headers],0),FALSE),".",tbGemLevels[[#This Row],[Level]]," ",tbGemLevels[[#This Row],[Name]])</f>
        <v>6.14.104.39 Clarity</v>
      </c>
      <c r="C5347" s="2" t="s">
        <v>879</v>
      </c>
      <c r="D5347" s="3">
        <v>39</v>
      </c>
      <c r="E5347" s="3">
        <v>99</v>
      </c>
      <c r="F5347" s="3">
        <v>0</v>
      </c>
      <c r="G5347" s="3">
        <v>0</v>
      </c>
      <c r="H5347" s="3">
        <v>0</v>
      </c>
      <c r="J5347" s="4"/>
      <c r="K5347" s="3"/>
      <c r="L5347" s="3"/>
      <c r="M5347" s="3"/>
      <c r="N5347" s="3"/>
    </row>
    <row r="5348" spans="2:14" ht="32.1" customHeight="1" x14ac:dyDescent="0.25">
      <c r="B5348" s="44" t="str">
        <f>_xlfn.CONCAT( VLOOKUP(tbGemLevels[[#This Row],[Name]],tbGems[],MATCH("Prefix",tbGems[#Headers],0),FALSE),".",tbGemLevels[[#This Row],[Level]]," ",tbGemLevels[[#This Row],[Name]])</f>
        <v>6.14.104.40 Clarity</v>
      </c>
      <c r="C5348" s="2" t="s">
        <v>879</v>
      </c>
      <c r="D5348" s="3">
        <v>40</v>
      </c>
      <c r="E5348" s="3">
        <v>100</v>
      </c>
      <c r="F5348" s="3">
        <v>0</v>
      </c>
      <c r="G5348" s="3">
        <v>0</v>
      </c>
      <c r="H5348" s="3">
        <v>0</v>
      </c>
      <c r="J5348" s="4"/>
      <c r="K5348" s="3"/>
      <c r="L5348" s="3"/>
      <c r="M5348" s="3"/>
      <c r="N5348" s="3"/>
    </row>
    <row r="5349" spans="2:14" ht="32.1" customHeight="1" x14ac:dyDescent="0.25">
      <c r="B5349" s="44" t="str">
        <f>_xlfn.CONCAT( VLOOKUP(tbGemLevels[[#This Row],[Name]],tbGems[],MATCH("Prefix",tbGems[#Headers],0),FALSE),".",tbGemLevels[[#This Row],[Level]]," ",tbGemLevels[[#This Row],[Name]])</f>
        <v>6.14.332.1 Sigil of Power</v>
      </c>
      <c r="C5349" s="2" t="s">
        <v>928</v>
      </c>
      <c r="D5349" s="3">
        <v>1</v>
      </c>
      <c r="E5349" s="3">
        <v>34</v>
      </c>
      <c r="F5349" s="3">
        <v>0</v>
      </c>
      <c r="G5349" s="3">
        <v>0</v>
      </c>
      <c r="H5349" s="3">
        <v>79</v>
      </c>
      <c r="J5349" s="20"/>
      <c r="K5349" s="3"/>
      <c r="L5349" s="3"/>
      <c r="M5349" s="3"/>
      <c r="N5349" s="3"/>
    </row>
    <row r="5350" spans="2:14" ht="32.1" customHeight="1" x14ac:dyDescent="0.25">
      <c r="B5350" s="44" t="str">
        <f>_xlfn.CONCAT( VLOOKUP(tbGemLevels[[#This Row],[Name]],tbGems[],MATCH("Prefix",tbGems[#Headers],0),FALSE),".",tbGemLevels[[#This Row],[Level]]," ",tbGemLevels[[#This Row],[Name]])</f>
        <v>6.14.332.2 Sigil of Power</v>
      </c>
      <c r="C5350" s="2" t="s">
        <v>928</v>
      </c>
      <c r="D5350" s="3">
        <v>2</v>
      </c>
      <c r="E5350" s="3">
        <v>36</v>
      </c>
      <c r="F5350" s="3">
        <v>0</v>
      </c>
      <c r="G5350" s="3">
        <v>0</v>
      </c>
      <c r="H5350" s="3">
        <v>83</v>
      </c>
      <c r="J5350" s="20"/>
      <c r="K5350" s="42"/>
      <c r="L5350" s="42"/>
      <c r="M5350" s="3"/>
      <c r="N5350" s="3"/>
    </row>
    <row r="5351" spans="2:14" ht="32.1" customHeight="1" x14ac:dyDescent="0.25">
      <c r="B5351" s="44" t="str">
        <f>_xlfn.CONCAT( VLOOKUP(tbGemLevels[[#This Row],[Name]],tbGems[],MATCH("Prefix",tbGems[#Headers],0),FALSE),".",tbGemLevels[[#This Row],[Level]]," ",tbGemLevels[[#This Row],[Name]])</f>
        <v>6.14.332.3 Sigil of Power</v>
      </c>
      <c r="C5351" s="2" t="s">
        <v>928</v>
      </c>
      <c r="D5351" s="3">
        <v>3</v>
      </c>
      <c r="E5351" s="3">
        <v>38</v>
      </c>
      <c r="F5351" s="3">
        <v>0</v>
      </c>
      <c r="G5351" s="3">
        <v>0</v>
      </c>
      <c r="H5351" s="3">
        <v>88</v>
      </c>
      <c r="J5351" s="20"/>
      <c r="K5351" s="42"/>
      <c r="L5351" s="42"/>
      <c r="M5351" s="3"/>
      <c r="N5351" s="3"/>
    </row>
    <row r="5352" spans="2:14" ht="32.1" customHeight="1" x14ac:dyDescent="0.25">
      <c r="B5352" s="44" t="str">
        <f>_xlfn.CONCAT( VLOOKUP(tbGemLevels[[#This Row],[Name]],tbGems[],MATCH("Prefix",tbGems[#Headers],0),FALSE),".",tbGemLevels[[#This Row],[Level]]," ",tbGemLevels[[#This Row],[Name]])</f>
        <v>6.14.332.4 Sigil of Power</v>
      </c>
      <c r="C5352" s="2" t="s">
        <v>928</v>
      </c>
      <c r="D5352" s="3">
        <v>4</v>
      </c>
      <c r="E5352" s="3">
        <v>40</v>
      </c>
      <c r="F5352" s="3">
        <v>0</v>
      </c>
      <c r="G5352" s="3">
        <v>0</v>
      </c>
      <c r="H5352" s="3">
        <v>92</v>
      </c>
      <c r="J5352" s="20"/>
      <c r="K5352" s="42"/>
      <c r="L5352" s="42"/>
      <c r="M5352" s="3"/>
      <c r="N5352" s="3"/>
    </row>
    <row r="5353" spans="2:14" ht="32.1" customHeight="1" x14ac:dyDescent="0.25">
      <c r="B5353" s="44" t="str">
        <f>_xlfn.CONCAT( VLOOKUP(tbGemLevels[[#This Row],[Name]],tbGems[],MATCH("Prefix",tbGems[#Headers],0),FALSE),".",tbGemLevels[[#This Row],[Level]]," ",tbGemLevels[[#This Row],[Name]])</f>
        <v>6.14.332.5 Sigil of Power</v>
      </c>
      <c r="C5353" s="2" t="s">
        <v>928</v>
      </c>
      <c r="D5353" s="3">
        <v>5</v>
      </c>
      <c r="E5353" s="3">
        <v>42</v>
      </c>
      <c r="F5353" s="3">
        <v>0</v>
      </c>
      <c r="G5353" s="3">
        <v>0</v>
      </c>
      <c r="H5353" s="3">
        <v>96</v>
      </c>
      <c r="J5353" s="20"/>
      <c r="K5353" s="42"/>
      <c r="L5353" s="42"/>
      <c r="M5353" s="3"/>
      <c r="N5353" s="3"/>
    </row>
    <row r="5354" spans="2:14" ht="32.1" customHeight="1" x14ac:dyDescent="0.25">
      <c r="B5354" s="44" t="str">
        <f>_xlfn.CONCAT( VLOOKUP(tbGemLevels[[#This Row],[Name]],tbGems[],MATCH("Prefix",tbGems[#Headers],0),FALSE),".",tbGemLevels[[#This Row],[Level]]," ",tbGemLevels[[#This Row],[Name]])</f>
        <v>6.14.332.6 Sigil of Power</v>
      </c>
      <c r="C5354" s="2" t="s">
        <v>928</v>
      </c>
      <c r="D5354" s="3">
        <v>6</v>
      </c>
      <c r="E5354" s="3">
        <v>44</v>
      </c>
      <c r="F5354" s="3">
        <v>0</v>
      </c>
      <c r="G5354" s="3">
        <v>0</v>
      </c>
      <c r="H5354" s="3">
        <v>100</v>
      </c>
      <c r="J5354" s="20"/>
      <c r="K5354" s="42"/>
      <c r="L5354" s="42"/>
      <c r="M5354" s="3"/>
      <c r="N5354" s="3"/>
    </row>
    <row r="5355" spans="2:14" ht="32.1" customHeight="1" x14ac:dyDescent="0.25">
      <c r="B5355" s="44" t="str">
        <f>_xlfn.CONCAT( VLOOKUP(tbGemLevels[[#This Row],[Name]],tbGems[],MATCH("Prefix",tbGems[#Headers],0),FALSE),".",tbGemLevels[[#This Row],[Level]]," ",tbGemLevels[[#This Row],[Name]])</f>
        <v>6.14.332.7 Sigil of Power</v>
      </c>
      <c r="C5355" s="2" t="s">
        <v>928</v>
      </c>
      <c r="D5355" s="3">
        <v>7</v>
      </c>
      <c r="E5355" s="3">
        <v>46</v>
      </c>
      <c r="F5355" s="3">
        <v>0</v>
      </c>
      <c r="G5355" s="3">
        <v>0</v>
      </c>
      <c r="H5355" s="3">
        <v>104</v>
      </c>
      <c r="J5355" s="20"/>
      <c r="K5355" s="42"/>
      <c r="L5355" s="42"/>
      <c r="M5355" s="3"/>
      <c r="N5355" s="3"/>
    </row>
    <row r="5356" spans="2:14" ht="32.1" customHeight="1" x14ac:dyDescent="0.25">
      <c r="B5356" s="44" t="str">
        <f>_xlfn.CONCAT( VLOOKUP(tbGemLevels[[#This Row],[Name]],tbGems[],MATCH("Prefix",tbGems[#Headers],0),FALSE),".",tbGemLevels[[#This Row],[Level]]," ",tbGemLevels[[#This Row],[Name]])</f>
        <v>6.14.332.8 Sigil of Power</v>
      </c>
      <c r="C5356" s="2" t="s">
        <v>928</v>
      </c>
      <c r="D5356" s="3">
        <v>8</v>
      </c>
      <c r="E5356" s="3">
        <v>48</v>
      </c>
      <c r="F5356" s="3">
        <v>0</v>
      </c>
      <c r="G5356" s="3">
        <v>0</v>
      </c>
      <c r="H5356" s="3">
        <v>109</v>
      </c>
      <c r="J5356" s="20"/>
      <c r="K5356" s="42"/>
      <c r="L5356" s="42"/>
      <c r="M5356" s="3"/>
      <c r="N5356" s="3"/>
    </row>
    <row r="5357" spans="2:14" ht="32.1" customHeight="1" x14ac:dyDescent="0.25">
      <c r="B5357" s="44" t="str">
        <f>_xlfn.CONCAT( VLOOKUP(tbGemLevels[[#This Row],[Name]],tbGems[],MATCH("Prefix",tbGems[#Headers],0),FALSE),".",tbGemLevels[[#This Row],[Level]]," ",tbGemLevels[[#This Row],[Name]])</f>
        <v>6.14.332.9 Sigil of Power</v>
      </c>
      <c r="C5357" s="2" t="s">
        <v>928</v>
      </c>
      <c r="D5357" s="3">
        <v>9</v>
      </c>
      <c r="E5357" s="3">
        <v>50</v>
      </c>
      <c r="F5357" s="3">
        <v>0</v>
      </c>
      <c r="G5357" s="3">
        <v>0</v>
      </c>
      <c r="H5357" s="3">
        <v>113</v>
      </c>
      <c r="J5357" s="20"/>
      <c r="K5357" s="42"/>
      <c r="L5357" s="42"/>
      <c r="M5357" s="3"/>
      <c r="N5357" s="3"/>
    </row>
    <row r="5358" spans="2:14" ht="32.1" customHeight="1" x14ac:dyDescent="0.25">
      <c r="B5358" s="44" t="str">
        <f>_xlfn.CONCAT( VLOOKUP(tbGemLevels[[#This Row],[Name]],tbGems[],MATCH("Prefix",tbGems[#Headers],0),FALSE),".",tbGemLevels[[#This Row],[Level]]," ",tbGemLevels[[#This Row],[Name]])</f>
        <v>6.14.332.10 Sigil of Power</v>
      </c>
      <c r="C5358" s="2" t="s">
        <v>928</v>
      </c>
      <c r="D5358" s="3">
        <v>10</v>
      </c>
      <c r="E5358" s="3">
        <v>52</v>
      </c>
      <c r="F5358" s="3">
        <v>0</v>
      </c>
      <c r="G5358" s="3">
        <v>0</v>
      </c>
      <c r="H5358" s="3">
        <v>117</v>
      </c>
      <c r="J5358" s="20"/>
      <c r="K5358" s="42"/>
      <c r="L5358" s="42"/>
      <c r="M5358" s="3"/>
      <c r="N5358" s="3"/>
    </row>
    <row r="5359" spans="2:14" ht="32.1" customHeight="1" x14ac:dyDescent="0.25">
      <c r="B5359" s="44" t="str">
        <f>_xlfn.CONCAT( VLOOKUP(tbGemLevels[[#This Row],[Name]],tbGems[],MATCH("Prefix",tbGems[#Headers],0),FALSE),".",tbGemLevels[[#This Row],[Level]]," ",tbGemLevels[[#This Row],[Name]])</f>
        <v>6.14.332.11 Sigil of Power</v>
      </c>
      <c r="C5359" s="2" t="s">
        <v>928</v>
      </c>
      <c r="D5359" s="3">
        <v>11</v>
      </c>
      <c r="E5359" s="3">
        <v>54</v>
      </c>
      <c r="F5359" s="3">
        <v>0</v>
      </c>
      <c r="G5359" s="3">
        <v>0</v>
      </c>
      <c r="H5359" s="3">
        <v>121</v>
      </c>
      <c r="J5359" s="20"/>
      <c r="K5359" s="42"/>
      <c r="L5359" s="42"/>
      <c r="M5359" s="3"/>
      <c r="N5359" s="3"/>
    </row>
    <row r="5360" spans="2:14" ht="32.1" customHeight="1" x14ac:dyDescent="0.25">
      <c r="B5360" s="44" t="str">
        <f>_xlfn.CONCAT( VLOOKUP(tbGemLevels[[#This Row],[Name]],tbGems[],MATCH("Prefix",tbGems[#Headers],0),FALSE),".",tbGemLevels[[#This Row],[Level]]," ",tbGemLevels[[#This Row],[Name]])</f>
        <v>6.14.332.12 Sigil of Power</v>
      </c>
      <c r="C5360" s="2" t="s">
        <v>928</v>
      </c>
      <c r="D5360" s="3">
        <v>12</v>
      </c>
      <c r="E5360" s="3">
        <v>56</v>
      </c>
      <c r="F5360" s="3">
        <v>0</v>
      </c>
      <c r="G5360" s="3">
        <v>0</v>
      </c>
      <c r="H5360" s="3">
        <v>125</v>
      </c>
      <c r="J5360" s="20"/>
      <c r="K5360" s="42"/>
      <c r="L5360" s="42"/>
      <c r="M5360" s="3"/>
      <c r="N5360" s="3"/>
    </row>
    <row r="5361" spans="2:14" ht="32.1" customHeight="1" x14ac:dyDescent="0.25">
      <c r="B5361" s="44" t="str">
        <f>_xlfn.CONCAT( VLOOKUP(tbGemLevels[[#This Row],[Name]],tbGems[],MATCH("Prefix",tbGems[#Headers],0),FALSE),".",tbGemLevels[[#This Row],[Level]]," ",tbGemLevels[[#This Row],[Name]])</f>
        <v>6.14.332.13 Sigil of Power</v>
      </c>
      <c r="C5361" s="2" t="s">
        <v>928</v>
      </c>
      <c r="D5361" s="3">
        <v>13</v>
      </c>
      <c r="E5361" s="3">
        <v>58</v>
      </c>
      <c r="F5361" s="3">
        <v>0</v>
      </c>
      <c r="G5361" s="3">
        <v>0</v>
      </c>
      <c r="H5361" s="3">
        <v>130</v>
      </c>
      <c r="J5361" s="20"/>
      <c r="K5361" s="42"/>
      <c r="L5361" s="42"/>
      <c r="M5361" s="3"/>
      <c r="N5361" s="3"/>
    </row>
    <row r="5362" spans="2:14" ht="32.1" customHeight="1" x14ac:dyDescent="0.25">
      <c r="B5362" s="44" t="str">
        <f>_xlfn.CONCAT( VLOOKUP(tbGemLevels[[#This Row],[Name]],tbGems[],MATCH("Prefix",tbGems[#Headers],0),FALSE),".",tbGemLevels[[#This Row],[Level]]," ",tbGemLevels[[#This Row],[Name]])</f>
        <v>6.14.332.14 Sigil of Power</v>
      </c>
      <c r="C5362" s="2" t="s">
        <v>928</v>
      </c>
      <c r="D5362" s="3">
        <v>14</v>
      </c>
      <c r="E5362" s="3">
        <v>60</v>
      </c>
      <c r="F5362" s="3">
        <v>0</v>
      </c>
      <c r="G5362" s="3">
        <v>0</v>
      </c>
      <c r="H5362" s="3">
        <v>134</v>
      </c>
      <c r="J5362" s="20"/>
      <c r="K5362" s="42"/>
      <c r="L5362" s="42"/>
      <c r="M5362" s="3"/>
      <c r="N5362" s="3"/>
    </row>
    <row r="5363" spans="2:14" ht="32.1" customHeight="1" x14ac:dyDescent="0.25">
      <c r="B5363" s="44" t="str">
        <f>_xlfn.CONCAT( VLOOKUP(tbGemLevels[[#This Row],[Name]],tbGems[],MATCH("Prefix",tbGems[#Headers],0),FALSE),".",tbGemLevels[[#This Row],[Level]]," ",tbGemLevels[[#This Row],[Name]])</f>
        <v>6.14.332.15 Sigil of Power</v>
      </c>
      <c r="C5363" s="2" t="s">
        <v>928</v>
      </c>
      <c r="D5363" s="3">
        <v>15</v>
      </c>
      <c r="E5363" s="3">
        <v>62</v>
      </c>
      <c r="F5363" s="3">
        <v>0</v>
      </c>
      <c r="G5363" s="3">
        <v>0</v>
      </c>
      <c r="H5363" s="3">
        <v>138</v>
      </c>
      <c r="J5363" s="20"/>
      <c r="K5363" s="42"/>
      <c r="L5363" s="42"/>
      <c r="M5363" s="3"/>
      <c r="N5363" s="3"/>
    </row>
    <row r="5364" spans="2:14" ht="32.1" customHeight="1" x14ac:dyDescent="0.25">
      <c r="B5364" s="44" t="str">
        <f>_xlfn.CONCAT( VLOOKUP(tbGemLevels[[#This Row],[Name]],tbGems[],MATCH("Prefix",tbGems[#Headers],0),FALSE),".",tbGemLevels[[#This Row],[Level]]," ",tbGemLevels[[#This Row],[Name]])</f>
        <v>6.14.332.16 Sigil of Power</v>
      </c>
      <c r="C5364" s="2" t="s">
        <v>928</v>
      </c>
      <c r="D5364" s="3">
        <v>16</v>
      </c>
      <c r="E5364" s="3">
        <v>64</v>
      </c>
      <c r="F5364" s="3">
        <v>0</v>
      </c>
      <c r="G5364" s="3">
        <v>0</v>
      </c>
      <c r="H5364" s="3">
        <v>142</v>
      </c>
      <c r="J5364" s="20"/>
      <c r="K5364" s="42"/>
      <c r="L5364" s="42"/>
      <c r="M5364" s="3"/>
      <c r="N5364" s="3"/>
    </row>
    <row r="5365" spans="2:14" ht="32.1" customHeight="1" x14ac:dyDescent="0.25">
      <c r="B5365" s="44" t="str">
        <f>_xlfn.CONCAT( VLOOKUP(tbGemLevels[[#This Row],[Name]],tbGems[],MATCH("Prefix",tbGems[#Headers],0),FALSE),".",tbGemLevels[[#This Row],[Level]]," ",tbGemLevels[[#This Row],[Name]])</f>
        <v>6.14.332.17 Sigil of Power</v>
      </c>
      <c r="C5365" s="2" t="s">
        <v>928</v>
      </c>
      <c r="D5365" s="3">
        <v>17</v>
      </c>
      <c r="E5365" s="3">
        <v>66</v>
      </c>
      <c r="F5365" s="3">
        <v>0</v>
      </c>
      <c r="G5365" s="3">
        <v>0</v>
      </c>
      <c r="H5365" s="3">
        <v>146</v>
      </c>
      <c r="J5365" s="20"/>
      <c r="K5365" s="42"/>
      <c r="L5365" s="42"/>
      <c r="M5365" s="3"/>
      <c r="N5365" s="3"/>
    </row>
    <row r="5366" spans="2:14" ht="32.1" customHeight="1" x14ac:dyDescent="0.25">
      <c r="B5366" s="44" t="str">
        <f>_xlfn.CONCAT( VLOOKUP(tbGemLevels[[#This Row],[Name]],tbGems[],MATCH("Prefix",tbGems[#Headers],0),FALSE),".",tbGemLevels[[#This Row],[Level]]," ",tbGemLevels[[#This Row],[Name]])</f>
        <v>6.14.332.18 Sigil of Power</v>
      </c>
      <c r="C5366" s="2" t="s">
        <v>928</v>
      </c>
      <c r="D5366" s="3">
        <v>18</v>
      </c>
      <c r="E5366" s="3">
        <v>68</v>
      </c>
      <c r="F5366" s="3">
        <v>0</v>
      </c>
      <c r="G5366" s="3">
        <v>0</v>
      </c>
      <c r="H5366" s="3">
        <v>151</v>
      </c>
      <c r="J5366" s="20"/>
      <c r="K5366" s="42"/>
      <c r="L5366" s="42"/>
      <c r="M5366" s="3"/>
      <c r="N5366" s="3"/>
    </row>
    <row r="5367" spans="2:14" ht="32.1" customHeight="1" x14ac:dyDescent="0.25">
      <c r="B5367" s="44" t="str">
        <f>_xlfn.CONCAT( VLOOKUP(tbGemLevels[[#This Row],[Name]],tbGems[],MATCH("Prefix",tbGems[#Headers],0),FALSE),".",tbGemLevels[[#This Row],[Level]]," ",tbGemLevels[[#This Row],[Name]])</f>
        <v>6.14.332.19 Sigil of Power</v>
      </c>
      <c r="C5367" s="2" t="s">
        <v>928</v>
      </c>
      <c r="D5367" s="3">
        <v>19</v>
      </c>
      <c r="E5367" s="3">
        <v>69</v>
      </c>
      <c r="F5367" s="3">
        <v>0</v>
      </c>
      <c r="G5367" s="3">
        <v>0</v>
      </c>
      <c r="H5367" s="3">
        <v>153</v>
      </c>
      <c r="J5367" s="20"/>
      <c r="K5367" s="42"/>
      <c r="L5367" s="42"/>
      <c r="M5367" s="3"/>
      <c r="N5367" s="3"/>
    </row>
    <row r="5368" spans="2:14" ht="32.1" customHeight="1" x14ac:dyDescent="0.25">
      <c r="B5368" s="44" t="str">
        <f>_xlfn.CONCAT( VLOOKUP(tbGemLevels[[#This Row],[Name]],tbGems[],MATCH("Prefix",tbGems[#Headers],0),FALSE),".",tbGemLevels[[#This Row],[Level]]," ",tbGemLevels[[#This Row],[Name]])</f>
        <v>6.14.332.20 Sigil of Power</v>
      </c>
      <c r="C5368" s="2" t="s">
        <v>928</v>
      </c>
      <c r="D5368" s="3">
        <v>20</v>
      </c>
      <c r="E5368" s="3">
        <v>70</v>
      </c>
      <c r="F5368" s="3">
        <v>0</v>
      </c>
      <c r="G5368" s="3">
        <v>0</v>
      </c>
      <c r="H5368" s="3">
        <v>155</v>
      </c>
      <c r="J5368" s="20"/>
      <c r="K5368" s="42"/>
      <c r="L5368" s="42"/>
      <c r="M5368" s="3"/>
      <c r="N5368" s="3"/>
    </row>
    <row r="5369" spans="2:14" ht="32.1" customHeight="1" x14ac:dyDescent="0.25">
      <c r="B5369" s="44" t="str">
        <f>_xlfn.CONCAT( VLOOKUP(tbGemLevels[[#This Row],[Name]],tbGems[],MATCH("Prefix",tbGems[#Headers],0),FALSE),".",tbGemLevels[[#This Row],[Level]]," ",tbGemLevels[[#This Row],[Name]])</f>
        <v>6.14.332.21 Sigil of Power</v>
      </c>
      <c r="C5369" s="2" t="s">
        <v>928</v>
      </c>
      <c r="D5369" s="3">
        <v>21</v>
      </c>
      <c r="E5369" s="3">
        <v>72</v>
      </c>
      <c r="F5369" s="3">
        <v>0</v>
      </c>
      <c r="G5369" s="3">
        <v>0</v>
      </c>
      <c r="H5369" s="3">
        <v>159</v>
      </c>
      <c r="J5369" s="20"/>
      <c r="K5369" s="3"/>
      <c r="L5369" s="3"/>
      <c r="M5369" s="3"/>
      <c r="N5369" s="3"/>
    </row>
    <row r="5370" spans="2:14" ht="32.1" customHeight="1" x14ac:dyDescent="0.25">
      <c r="B5370" s="44" t="str">
        <f>_xlfn.CONCAT( VLOOKUP(tbGemLevels[[#This Row],[Name]],tbGems[],MATCH("Prefix",tbGems[#Headers],0),FALSE),".",tbGemLevels[[#This Row],[Level]]," ",tbGemLevels[[#This Row],[Name]])</f>
        <v>6.14.332.22 Sigil of Power</v>
      </c>
      <c r="C5370" s="2" t="s">
        <v>928</v>
      </c>
      <c r="D5370" s="3">
        <v>22</v>
      </c>
      <c r="E5370" s="3">
        <v>74</v>
      </c>
      <c r="F5370" s="3">
        <v>0</v>
      </c>
      <c r="G5370" s="3">
        <v>0</v>
      </c>
      <c r="H5370" s="3" t="s">
        <v>269</v>
      </c>
      <c r="J5370" s="20"/>
      <c r="K5370" s="3"/>
      <c r="L5370" s="3"/>
      <c r="M5370" s="3"/>
      <c r="N5370" s="3"/>
    </row>
    <row r="5371" spans="2:14" ht="32.1" customHeight="1" x14ac:dyDescent="0.25">
      <c r="B5371" s="44" t="str">
        <f>_xlfn.CONCAT( VLOOKUP(tbGemLevels[[#This Row],[Name]],tbGems[],MATCH("Prefix",tbGems[#Headers],0),FALSE),".",tbGemLevels[[#This Row],[Level]]," ",tbGemLevels[[#This Row],[Name]])</f>
        <v>6.14.332.23 Sigil of Power</v>
      </c>
      <c r="C5371" s="2" t="s">
        <v>928</v>
      </c>
      <c r="D5371" s="3">
        <v>23</v>
      </c>
      <c r="E5371" s="3">
        <v>76</v>
      </c>
      <c r="F5371" s="3">
        <v>0</v>
      </c>
      <c r="G5371" s="3">
        <v>0</v>
      </c>
      <c r="H5371" s="3" t="s">
        <v>269</v>
      </c>
      <c r="J5371" s="20"/>
      <c r="K5371" s="3"/>
      <c r="L5371" s="3"/>
      <c r="M5371" s="3"/>
      <c r="N5371" s="3"/>
    </row>
    <row r="5372" spans="2:14" ht="32.1" customHeight="1" x14ac:dyDescent="0.25">
      <c r="B5372" s="44" t="str">
        <f>_xlfn.CONCAT( VLOOKUP(tbGemLevels[[#This Row],[Name]],tbGems[],MATCH("Prefix",tbGems[#Headers],0),FALSE),".",tbGemLevels[[#This Row],[Level]]," ",tbGemLevels[[#This Row],[Name]])</f>
        <v>6.14.332.24 Sigil of Power</v>
      </c>
      <c r="C5372" s="2" t="s">
        <v>928</v>
      </c>
      <c r="D5372" s="3">
        <v>24</v>
      </c>
      <c r="E5372" s="3">
        <v>78</v>
      </c>
      <c r="F5372" s="3">
        <v>0</v>
      </c>
      <c r="G5372" s="3">
        <v>0</v>
      </c>
      <c r="H5372" s="3" t="s">
        <v>269</v>
      </c>
      <c r="J5372" s="20"/>
      <c r="K5372" s="3"/>
      <c r="L5372" s="3"/>
      <c r="M5372" s="3"/>
      <c r="N5372" s="3"/>
    </row>
    <row r="5373" spans="2:14" ht="32.1" customHeight="1" x14ac:dyDescent="0.25">
      <c r="B5373" s="44" t="str">
        <f>_xlfn.CONCAT( VLOOKUP(tbGemLevels[[#This Row],[Name]],tbGems[],MATCH("Prefix",tbGems[#Headers],0),FALSE),".",tbGemLevels[[#This Row],[Level]]," ",tbGemLevels[[#This Row],[Name]])</f>
        <v>6.14.332.25 Sigil of Power</v>
      </c>
      <c r="C5373" s="2" t="s">
        <v>928</v>
      </c>
      <c r="D5373" s="3">
        <v>25</v>
      </c>
      <c r="E5373" s="3">
        <v>80</v>
      </c>
      <c r="F5373" s="3">
        <v>0</v>
      </c>
      <c r="G5373" s="3">
        <v>0</v>
      </c>
      <c r="H5373" s="3" t="s">
        <v>269</v>
      </c>
      <c r="J5373" s="20"/>
      <c r="K5373" s="3"/>
      <c r="L5373" s="3"/>
      <c r="M5373" s="3"/>
      <c r="N5373" s="3"/>
    </row>
    <row r="5374" spans="2:14" ht="32.1" customHeight="1" x14ac:dyDescent="0.25">
      <c r="B5374" s="44" t="str">
        <f>_xlfn.CONCAT( VLOOKUP(tbGemLevels[[#This Row],[Name]],tbGems[],MATCH("Prefix",tbGems[#Headers],0),FALSE),".",tbGemLevels[[#This Row],[Level]]," ",tbGemLevels[[#This Row],[Name]])</f>
        <v>6.14.332.26 Sigil of Power</v>
      </c>
      <c r="C5374" s="2" t="s">
        <v>928</v>
      </c>
      <c r="D5374" s="3">
        <v>26</v>
      </c>
      <c r="E5374" s="3">
        <v>82</v>
      </c>
      <c r="F5374" s="3">
        <v>0</v>
      </c>
      <c r="G5374" s="3">
        <v>0</v>
      </c>
      <c r="H5374" s="3" t="s">
        <v>269</v>
      </c>
      <c r="J5374" s="20"/>
      <c r="K5374" s="3"/>
      <c r="L5374" s="3"/>
      <c r="M5374" s="3"/>
      <c r="N5374" s="3"/>
    </row>
    <row r="5375" spans="2:14" ht="32.1" customHeight="1" x14ac:dyDescent="0.25">
      <c r="B5375" s="44" t="str">
        <f>_xlfn.CONCAT( VLOOKUP(tbGemLevels[[#This Row],[Name]],tbGems[],MATCH("Prefix",tbGems[#Headers],0),FALSE),".",tbGemLevels[[#This Row],[Level]]," ",tbGemLevels[[#This Row],[Name]])</f>
        <v>6.14.332.27 Sigil of Power</v>
      </c>
      <c r="C5375" s="2" t="s">
        <v>928</v>
      </c>
      <c r="D5375" s="3">
        <v>27</v>
      </c>
      <c r="E5375" s="3">
        <v>84</v>
      </c>
      <c r="F5375" s="3">
        <v>0</v>
      </c>
      <c r="G5375" s="3">
        <v>0</v>
      </c>
      <c r="H5375" s="3" t="s">
        <v>269</v>
      </c>
      <c r="J5375" s="20"/>
      <c r="K5375" s="3"/>
      <c r="L5375" s="3"/>
      <c r="M5375" s="3"/>
      <c r="N5375" s="3"/>
    </row>
    <row r="5376" spans="2:14" ht="32.1" customHeight="1" x14ac:dyDescent="0.25">
      <c r="B5376" s="44" t="str">
        <f>_xlfn.CONCAT( VLOOKUP(tbGemLevels[[#This Row],[Name]],tbGems[],MATCH("Prefix",tbGems[#Headers],0),FALSE),".",tbGemLevels[[#This Row],[Level]]," ",tbGemLevels[[#This Row],[Name]])</f>
        <v>6.14.332.28 Sigil of Power</v>
      </c>
      <c r="C5376" s="2" t="s">
        <v>928</v>
      </c>
      <c r="D5376" s="3">
        <v>28</v>
      </c>
      <c r="E5376" s="3">
        <v>86</v>
      </c>
      <c r="F5376" s="3">
        <v>0</v>
      </c>
      <c r="G5376" s="3">
        <v>0</v>
      </c>
      <c r="H5376" s="3" t="s">
        <v>269</v>
      </c>
      <c r="J5376" s="20"/>
      <c r="K5376" s="3"/>
      <c r="L5376" s="3"/>
      <c r="M5376" s="3"/>
      <c r="N5376" s="3"/>
    </row>
    <row r="5377" spans="2:14" ht="32.1" customHeight="1" x14ac:dyDescent="0.25">
      <c r="B5377" s="44" t="str">
        <f>_xlfn.CONCAT( VLOOKUP(tbGemLevels[[#This Row],[Name]],tbGems[],MATCH("Prefix",tbGems[#Headers],0),FALSE),".",tbGemLevels[[#This Row],[Level]]," ",tbGemLevels[[#This Row],[Name]])</f>
        <v>6.14.332.29 Sigil of Power</v>
      </c>
      <c r="C5377" s="2" t="s">
        <v>928</v>
      </c>
      <c r="D5377" s="3">
        <v>29</v>
      </c>
      <c r="E5377" s="3">
        <v>88</v>
      </c>
      <c r="F5377" s="3">
        <v>0</v>
      </c>
      <c r="G5377" s="3">
        <v>0</v>
      </c>
      <c r="H5377" s="3" t="s">
        <v>269</v>
      </c>
      <c r="J5377" s="20"/>
      <c r="K5377" s="3"/>
      <c r="L5377" s="3"/>
      <c r="M5377" s="3"/>
      <c r="N5377" s="3"/>
    </row>
    <row r="5378" spans="2:14" ht="32.1" customHeight="1" x14ac:dyDescent="0.25">
      <c r="B5378" s="44" t="str">
        <f>_xlfn.CONCAT( VLOOKUP(tbGemLevels[[#This Row],[Name]],tbGems[],MATCH("Prefix",tbGems[#Headers],0),FALSE),".",tbGemLevels[[#This Row],[Level]]," ",tbGemLevels[[#This Row],[Name]])</f>
        <v>6.14.332.30 Sigil of Power</v>
      </c>
      <c r="C5378" s="2" t="s">
        <v>928</v>
      </c>
      <c r="D5378" s="3">
        <v>30</v>
      </c>
      <c r="E5378" s="3">
        <v>90</v>
      </c>
      <c r="F5378" s="3">
        <v>0</v>
      </c>
      <c r="G5378" s="3">
        <v>0</v>
      </c>
      <c r="H5378" s="3" t="s">
        <v>269</v>
      </c>
      <c r="J5378" s="20"/>
      <c r="K5378" s="3"/>
      <c r="L5378" s="3"/>
      <c r="M5378" s="3"/>
      <c r="N5378" s="3"/>
    </row>
    <row r="5379" spans="2:14" ht="32.1" customHeight="1" x14ac:dyDescent="0.25">
      <c r="B5379" s="44" t="str">
        <f>_xlfn.CONCAT( VLOOKUP(tbGemLevels[[#This Row],[Name]],tbGems[],MATCH("Prefix",tbGems[#Headers],0),FALSE),".",tbGemLevels[[#This Row],[Level]]," ",tbGemLevels[[#This Row],[Name]])</f>
        <v>6.14.332.31 Sigil of Power</v>
      </c>
      <c r="C5379" s="2" t="s">
        <v>928</v>
      </c>
      <c r="D5379" s="3">
        <v>31</v>
      </c>
      <c r="E5379" s="3">
        <v>91</v>
      </c>
      <c r="F5379" s="3">
        <v>0</v>
      </c>
      <c r="G5379" s="3">
        <v>0</v>
      </c>
      <c r="H5379" s="3" t="s">
        <v>269</v>
      </c>
      <c r="J5379" s="20"/>
      <c r="K5379" s="3"/>
      <c r="L5379" s="3"/>
      <c r="M5379" s="3"/>
      <c r="N5379" s="3"/>
    </row>
    <row r="5380" spans="2:14" ht="32.1" customHeight="1" x14ac:dyDescent="0.25">
      <c r="B5380" s="44" t="str">
        <f>_xlfn.CONCAT( VLOOKUP(tbGemLevels[[#This Row],[Name]],tbGems[],MATCH("Prefix",tbGems[#Headers],0),FALSE),".",tbGemLevels[[#This Row],[Level]]," ",tbGemLevels[[#This Row],[Name]])</f>
        <v>6.14.332.32 Sigil of Power</v>
      </c>
      <c r="C5380" s="2" t="s">
        <v>928</v>
      </c>
      <c r="D5380" s="3">
        <v>32</v>
      </c>
      <c r="E5380" s="3">
        <v>92</v>
      </c>
      <c r="F5380" s="3">
        <v>0</v>
      </c>
      <c r="G5380" s="3">
        <v>0</v>
      </c>
      <c r="H5380" s="3" t="s">
        <v>269</v>
      </c>
      <c r="J5380" s="20"/>
      <c r="K5380" s="3"/>
      <c r="L5380" s="3"/>
      <c r="M5380" s="3"/>
      <c r="N5380" s="3"/>
    </row>
    <row r="5381" spans="2:14" ht="32.1" customHeight="1" x14ac:dyDescent="0.25">
      <c r="B5381" s="44" t="str">
        <f>_xlfn.CONCAT( VLOOKUP(tbGemLevels[[#This Row],[Name]],tbGems[],MATCH("Prefix",tbGems[#Headers],0),FALSE),".",tbGemLevels[[#This Row],[Level]]," ",tbGemLevels[[#This Row],[Name]])</f>
        <v>6.14.332.33 Sigil of Power</v>
      </c>
      <c r="C5381" s="2" t="s">
        <v>928</v>
      </c>
      <c r="D5381" s="3">
        <v>33</v>
      </c>
      <c r="E5381" s="3">
        <v>93</v>
      </c>
      <c r="F5381" s="3">
        <v>0</v>
      </c>
      <c r="G5381" s="3">
        <v>0</v>
      </c>
      <c r="H5381" s="3" t="s">
        <v>269</v>
      </c>
      <c r="J5381" s="20"/>
      <c r="K5381" s="3"/>
      <c r="L5381" s="3"/>
      <c r="M5381" s="3"/>
      <c r="N5381" s="3"/>
    </row>
    <row r="5382" spans="2:14" ht="32.1" customHeight="1" x14ac:dyDescent="0.25">
      <c r="B5382" s="44" t="str">
        <f>_xlfn.CONCAT( VLOOKUP(tbGemLevels[[#This Row],[Name]],tbGems[],MATCH("Prefix",tbGems[#Headers],0),FALSE),".",tbGemLevels[[#This Row],[Level]]," ",tbGemLevels[[#This Row],[Name]])</f>
        <v>6.14.332.34 Sigil of Power</v>
      </c>
      <c r="C5382" s="2" t="s">
        <v>928</v>
      </c>
      <c r="D5382" s="3">
        <v>34</v>
      </c>
      <c r="E5382" s="3">
        <v>94</v>
      </c>
      <c r="F5382" s="3">
        <v>0</v>
      </c>
      <c r="G5382" s="3">
        <v>0</v>
      </c>
      <c r="H5382" s="3" t="s">
        <v>269</v>
      </c>
      <c r="J5382" s="20"/>
      <c r="K5382" s="3"/>
      <c r="L5382" s="3"/>
      <c r="M5382" s="3"/>
      <c r="N5382" s="3"/>
    </row>
    <row r="5383" spans="2:14" ht="32.1" customHeight="1" x14ac:dyDescent="0.25">
      <c r="B5383" s="44" t="str">
        <f>_xlfn.CONCAT( VLOOKUP(tbGemLevels[[#This Row],[Name]],tbGems[],MATCH("Prefix",tbGems[#Headers],0),FALSE),".",tbGemLevels[[#This Row],[Level]]," ",tbGemLevels[[#This Row],[Name]])</f>
        <v>6.14.332.35 Sigil of Power</v>
      </c>
      <c r="C5383" s="2" t="s">
        <v>928</v>
      </c>
      <c r="D5383" s="3">
        <v>35</v>
      </c>
      <c r="E5383" s="3">
        <v>95</v>
      </c>
      <c r="F5383" s="3">
        <v>0</v>
      </c>
      <c r="G5383" s="3">
        <v>0</v>
      </c>
      <c r="H5383" s="3" t="s">
        <v>269</v>
      </c>
      <c r="J5383" s="20"/>
      <c r="K5383" s="3"/>
      <c r="L5383" s="3"/>
      <c r="M5383" s="3"/>
      <c r="N5383" s="3"/>
    </row>
    <row r="5384" spans="2:14" ht="32.1" customHeight="1" x14ac:dyDescent="0.25">
      <c r="B5384" s="44" t="str">
        <f>_xlfn.CONCAT( VLOOKUP(tbGemLevels[[#This Row],[Name]],tbGems[],MATCH("Prefix",tbGems[#Headers],0),FALSE),".",tbGemLevels[[#This Row],[Level]]," ",tbGemLevels[[#This Row],[Name]])</f>
        <v>6.14.332.36 Sigil of Power</v>
      </c>
      <c r="C5384" s="2" t="s">
        <v>928</v>
      </c>
      <c r="D5384" s="3">
        <v>36</v>
      </c>
      <c r="E5384" s="3">
        <v>96</v>
      </c>
      <c r="F5384" s="3">
        <v>0</v>
      </c>
      <c r="G5384" s="3">
        <v>0</v>
      </c>
      <c r="H5384" s="3" t="s">
        <v>269</v>
      </c>
      <c r="J5384" s="20"/>
      <c r="K5384" s="3"/>
      <c r="L5384" s="3"/>
      <c r="M5384" s="3"/>
      <c r="N5384" s="3"/>
    </row>
    <row r="5385" spans="2:14" ht="32.1" customHeight="1" x14ac:dyDescent="0.25">
      <c r="B5385" s="44" t="str">
        <f>_xlfn.CONCAT( VLOOKUP(tbGemLevels[[#This Row],[Name]],tbGems[],MATCH("Prefix",tbGems[#Headers],0),FALSE),".",tbGemLevels[[#This Row],[Level]]," ",tbGemLevels[[#This Row],[Name]])</f>
        <v>6.14.332.37 Sigil of Power</v>
      </c>
      <c r="C5385" s="2" t="s">
        <v>928</v>
      </c>
      <c r="D5385" s="3">
        <v>37</v>
      </c>
      <c r="E5385" s="3">
        <v>97</v>
      </c>
      <c r="F5385" s="3">
        <v>0</v>
      </c>
      <c r="G5385" s="3">
        <v>0</v>
      </c>
      <c r="H5385" s="3" t="s">
        <v>269</v>
      </c>
      <c r="J5385" s="20"/>
      <c r="K5385" s="3"/>
      <c r="L5385" s="3"/>
      <c r="M5385" s="3"/>
      <c r="N5385" s="3"/>
    </row>
    <row r="5386" spans="2:14" ht="32.1" customHeight="1" x14ac:dyDescent="0.25">
      <c r="B5386" s="44" t="str">
        <f>_xlfn.CONCAT( VLOOKUP(tbGemLevels[[#This Row],[Name]],tbGems[],MATCH("Prefix",tbGems[#Headers],0),FALSE),".",tbGemLevels[[#This Row],[Level]]," ",tbGemLevels[[#This Row],[Name]])</f>
        <v>6.14.332.38 Sigil of Power</v>
      </c>
      <c r="C5386" s="2" t="s">
        <v>928</v>
      </c>
      <c r="D5386" s="3">
        <v>38</v>
      </c>
      <c r="E5386" s="3">
        <v>98</v>
      </c>
      <c r="F5386" s="3">
        <v>0</v>
      </c>
      <c r="G5386" s="3">
        <v>0</v>
      </c>
      <c r="H5386" s="3" t="s">
        <v>269</v>
      </c>
      <c r="J5386" s="20"/>
      <c r="K5386" s="3"/>
      <c r="L5386" s="3"/>
      <c r="M5386" s="3"/>
      <c r="N5386" s="3"/>
    </row>
    <row r="5387" spans="2:14" ht="32.1" customHeight="1" x14ac:dyDescent="0.25">
      <c r="B5387" s="44" t="str">
        <f>_xlfn.CONCAT( VLOOKUP(tbGemLevels[[#This Row],[Name]],tbGems[],MATCH("Prefix",tbGems[#Headers],0),FALSE),".",tbGemLevels[[#This Row],[Level]]," ",tbGemLevels[[#This Row],[Name]])</f>
        <v>6.14.332.39 Sigil of Power</v>
      </c>
      <c r="C5387" s="2" t="s">
        <v>928</v>
      </c>
      <c r="D5387" s="3">
        <v>39</v>
      </c>
      <c r="E5387" s="3">
        <v>99</v>
      </c>
      <c r="F5387" s="3">
        <v>0</v>
      </c>
      <c r="G5387" s="3">
        <v>0</v>
      </c>
      <c r="H5387" s="3" t="s">
        <v>269</v>
      </c>
      <c r="J5387" s="20"/>
      <c r="K5387" s="3"/>
      <c r="L5387" s="3"/>
      <c r="M5387" s="3"/>
      <c r="N5387" s="3"/>
    </row>
    <row r="5388" spans="2:14" ht="32.1" customHeight="1" x14ac:dyDescent="0.25">
      <c r="B5388" s="44" t="str">
        <f>_xlfn.CONCAT( VLOOKUP(tbGemLevels[[#This Row],[Name]],tbGems[],MATCH("Prefix",tbGems[#Headers],0),FALSE),".",tbGemLevels[[#This Row],[Level]]," ",tbGemLevels[[#This Row],[Name]])</f>
        <v>6.14.332.40 Sigil of Power</v>
      </c>
      <c r="C5388" s="2" t="s">
        <v>928</v>
      </c>
      <c r="D5388" s="3">
        <v>40</v>
      </c>
      <c r="E5388" s="3">
        <v>100</v>
      </c>
      <c r="F5388" s="3">
        <v>0</v>
      </c>
      <c r="G5388" s="3">
        <v>0</v>
      </c>
      <c r="H5388" s="3" t="s">
        <v>269</v>
      </c>
      <c r="J5388" s="20"/>
      <c r="K5388" s="3"/>
      <c r="L5388" s="3"/>
      <c r="M5388" s="3"/>
      <c r="N5388" s="3"/>
    </row>
    <row r="5389" spans="2:14" ht="32.1" customHeight="1" x14ac:dyDescent="0.25">
      <c r="B5389" s="44" t="str">
        <f>_xlfn.CONCAT( VLOOKUP(tbGemLevels[[#This Row],[Name]],tbGems[],MATCH("Prefix",tbGems[#Headers],0),FALSE),".",tbGemLevels[[#This Row],[Level]]," ",tbGemLevels[[#This Row],[Name]])</f>
        <v>6.14.197.1 Glacial Cascade</v>
      </c>
      <c r="C5389" s="2" t="s">
        <v>908</v>
      </c>
      <c r="D5389" s="3">
        <v>1</v>
      </c>
      <c r="E5389" s="3">
        <v>28</v>
      </c>
      <c r="F5389" s="3">
        <v>0</v>
      </c>
      <c r="G5389" s="3">
        <v>0</v>
      </c>
      <c r="H5389" s="3">
        <v>67</v>
      </c>
      <c r="J5389" s="4"/>
      <c r="K5389" s="3"/>
      <c r="L5389" s="3"/>
      <c r="M5389" s="3"/>
      <c r="N5389" s="3"/>
    </row>
    <row r="5390" spans="2:14" ht="32.1" customHeight="1" x14ac:dyDescent="0.25">
      <c r="B5390" s="44" t="str">
        <f>_xlfn.CONCAT( VLOOKUP(tbGemLevels[[#This Row],[Name]],tbGems[],MATCH("Prefix",tbGems[#Headers],0),FALSE),".",tbGemLevels[[#This Row],[Level]]," ",tbGemLevels[[#This Row],[Name]])</f>
        <v>6.14.197.2 Glacial Cascade</v>
      </c>
      <c r="C5390" s="2" t="s">
        <v>908</v>
      </c>
      <c r="D5390" s="3">
        <v>2</v>
      </c>
      <c r="E5390" s="3">
        <v>31</v>
      </c>
      <c r="F5390" s="3">
        <v>0</v>
      </c>
      <c r="G5390" s="3">
        <v>0</v>
      </c>
      <c r="H5390" s="3">
        <v>73</v>
      </c>
      <c r="I5390" s="42"/>
      <c r="J5390" s="42"/>
      <c r="K5390" s="3"/>
      <c r="L5390" s="3"/>
      <c r="M5390" s="3"/>
      <c r="N5390" s="3"/>
    </row>
    <row r="5391" spans="2:14" ht="32.1" customHeight="1" x14ac:dyDescent="0.25">
      <c r="B5391" s="44" t="str">
        <f>_xlfn.CONCAT( VLOOKUP(tbGemLevels[[#This Row],[Name]],tbGems[],MATCH("Prefix",tbGems[#Headers],0),FALSE),".",tbGemLevels[[#This Row],[Level]]," ",tbGemLevels[[#This Row],[Name]])</f>
        <v>6.14.197.3 Glacial Cascade</v>
      </c>
      <c r="C5391" s="2" t="s">
        <v>908</v>
      </c>
      <c r="D5391" s="3">
        <v>3</v>
      </c>
      <c r="E5391" s="3">
        <v>34</v>
      </c>
      <c r="F5391" s="3">
        <v>0</v>
      </c>
      <c r="G5391" s="3">
        <v>0</v>
      </c>
      <c r="H5391" s="3">
        <v>79</v>
      </c>
      <c r="I5391" s="42"/>
      <c r="J5391" s="42"/>
      <c r="K5391" s="3"/>
      <c r="L5391" s="3"/>
      <c r="M5391" s="3"/>
      <c r="N5391" s="3"/>
    </row>
    <row r="5392" spans="2:14" ht="32.1" customHeight="1" x14ac:dyDescent="0.25">
      <c r="B5392" s="44" t="str">
        <f>_xlfn.CONCAT( VLOOKUP(tbGemLevels[[#This Row],[Name]],tbGems[],MATCH("Prefix",tbGems[#Headers],0),FALSE),".",tbGemLevels[[#This Row],[Level]]," ",tbGemLevels[[#This Row],[Name]])</f>
        <v>6.14.197.4 Glacial Cascade</v>
      </c>
      <c r="C5392" s="2" t="s">
        <v>908</v>
      </c>
      <c r="D5392" s="3">
        <v>4</v>
      </c>
      <c r="E5392" s="3">
        <v>37</v>
      </c>
      <c r="F5392" s="3">
        <v>0</v>
      </c>
      <c r="G5392" s="3">
        <v>0</v>
      </c>
      <c r="H5392" s="3">
        <v>85</v>
      </c>
      <c r="I5392" s="42"/>
      <c r="J5392" s="42"/>
      <c r="K5392" s="3"/>
      <c r="L5392" s="3"/>
      <c r="M5392" s="3"/>
      <c r="N5392" s="3"/>
    </row>
    <row r="5393" spans="2:14" ht="32.1" customHeight="1" x14ac:dyDescent="0.25">
      <c r="B5393" s="44" t="str">
        <f>_xlfn.CONCAT( VLOOKUP(tbGemLevels[[#This Row],[Name]],tbGems[],MATCH("Prefix",tbGems[#Headers],0),FALSE),".",tbGemLevels[[#This Row],[Level]]," ",tbGemLevels[[#This Row],[Name]])</f>
        <v>6.14.197.5 Glacial Cascade</v>
      </c>
      <c r="C5393" s="2" t="s">
        <v>908</v>
      </c>
      <c r="D5393" s="3">
        <v>5</v>
      </c>
      <c r="E5393" s="3">
        <v>40</v>
      </c>
      <c r="F5393" s="3">
        <v>0</v>
      </c>
      <c r="G5393" s="3">
        <v>0</v>
      </c>
      <c r="H5393" s="3">
        <v>92</v>
      </c>
      <c r="I5393" s="42"/>
      <c r="J5393" s="42"/>
      <c r="K5393" s="3"/>
      <c r="L5393" s="3"/>
      <c r="M5393" s="3"/>
      <c r="N5393" s="3"/>
    </row>
    <row r="5394" spans="2:14" ht="32.1" customHeight="1" x14ac:dyDescent="0.25">
      <c r="B5394" s="44" t="str">
        <f>_xlfn.CONCAT( VLOOKUP(tbGemLevels[[#This Row],[Name]],tbGems[],MATCH("Prefix",tbGems[#Headers],0),FALSE),".",tbGemLevels[[#This Row],[Level]]," ",tbGemLevels[[#This Row],[Name]])</f>
        <v>6.14.197.6 Glacial Cascade</v>
      </c>
      <c r="C5394" s="2" t="s">
        <v>908</v>
      </c>
      <c r="D5394" s="3">
        <v>6</v>
      </c>
      <c r="E5394" s="3">
        <v>42</v>
      </c>
      <c r="F5394" s="3">
        <v>0</v>
      </c>
      <c r="G5394" s="3">
        <v>0</v>
      </c>
      <c r="H5394" s="3">
        <v>96</v>
      </c>
      <c r="I5394" s="42"/>
      <c r="J5394" s="42"/>
      <c r="K5394" s="3"/>
      <c r="L5394" s="3"/>
      <c r="M5394" s="3"/>
      <c r="N5394" s="3"/>
    </row>
    <row r="5395" spans="2:14" ht="32.1" customHeight="1" x14ac:dyDescent="0.25">
      <c r="B5395" s="44" t="str">
        <f>_xlfn.CONCAT( VLOOKUP(tbGemLevels[[#This Row],[Name]],tbGems[],MATCH("Prefix",tbGems[#Headers],0),FALSE),".",tbGemLevels[[#This Row],[Level]]," ",tbGemLevels[[#This Row],[Name]])</f>
        <v>6.14.197.7 Glacial Cascade</v>
      </c>
      <c r="C5395" s="2" t="s">
        <v>908</v>
      </c>
      <c r="D5395" s="3">
        <v>7</v>
      </c>
      <c r="E5395" s="3">
        <v>44</v>
      </c>
      <c r="F5395" s="3">
        <v>0</v>
      </c>
      <c r="G5395" s="3">
        <v>0</v>
      </c>
      <c r="H5395" s="3">
        <v>100</v>
      </c>
      <c r="I5395" s="42"/>
      <c r="J5395" s="42"/>
      <c r="K5395" s="3"/>
      <c r="L5395" s="3"/>
      <c r="M5395" s="3"/>
      <c r="N5395" s="3"/>
    </row>
    <row r="5396" spans="2:14" ht="32.1" customHeight="1" x14ac:dyDescent="0.25">
      <c r="B5396" s="44" t="str">
        <f>_xlfn.CONCAT( VLOOKUP(tbGemLevels[[#This Row],[Name]],tbGems[],MATCH("Prefix",tbGems[#Headers],0),FALSE),".",tbGemLevels[[#This Row],[Level]]," ",tbGemLevels[[#This Row],[Name]])</f>
        <v>6.14.197.8 Glacial Cascade</v>
      </c>
      <c r="C5396" s="2" t="s">
        <v>908</v>
      </c>
      <c r="D5396" s="3">
        <v>8</v>
      </c>
      <c r="E5396" s="3">
        <v>46</v>
      </c>
      <c r="F5396" s="3">
        <v>0</v>
      </c>
      <c r="G5396" s="3">
        <v>0</v>
      </c>
      <c r="H5396" s="3">
        <v>104</v>
      </c>
      <c r="I5396" s="42"/>
      <c r="J5396" s="42"/>
      <c r="K5396" s="3"/>
      <c r="L5396" s="3"/>
      <c r="M5396" s="3"/>
      <c r="N5396" s="3"/>
    </row>
    <row r="5397" spans="2:14" ht="32.1" customHeight="1" x14ac:dyDescent="0.25">
      <c r="B5397" s="44" t="str">
        <f>_xlfn.CONCAT( VLOOKUP(tbGemLevels[[#This Row],[Name]],tbGems[],MATCH("Prefix",tbGems[#Headers],0),FALSE),".",tbGemLevels[[#This Row],[Level]]," ",tbGemLevels[[#This Row],[Name]])</f>
        <v>6.14.197.9 Glacial Cascade</v>
      </c>
      <c r="C5397" s="2" t="s">
        <v>908</v>
      </c>
      <c r="D5397" s="3">
        <v>9</v>
      </c>
      <c r="E5397" s="3">
        <v>48</v>
      </c>
      <c r="F5397" s="3">
        <v>0</v>
      </c>
      <c r="G5397" s="3">
        <v>0</v>
      </c>
      <c r="H5397" s="3">
        <v>109</v>
      </c>
      <c r="I5397" s="42"/>
      <c r="J5397" s="42"/>
      <c r="K5397" s="3"/>
      <c r="L5397" s="3"/>
      <c r="M5397" s="3"/>
      <c r="N5397" s="3"/>
    </row>
    <row r="5398" spans="2:14" ht="32.1" customHeight="1" x14ac:dyDescent="0.25">
      <c r="B5398" s="44" t="str">
        <f>_xlfn.CONCAT( VLOOKUP(tbGemLevels[[#This Row],[Name]],tbGems[],MATCH("Prefix",tbGems[#Headers],0),FALSE),".",tbGemLevels[[#This Row],[Level]]," ",tbGemLevels[[#This Row],[Name]])</f>
        <v>6.14.197.10 Glacial Cascade</v>
      </c>
      <c r="C5398" s="2" t="s">
        <v>908</v>
      </c>
      <c r="D5398" s="3">
        <v>10</v>
      </c>
      <c r="E5398" s="3">
        <v>50</v>
      </c>
      <c r="F5398" s="3">
        <v>0</v>
      </c>
      <c r="G5398" s="3">
        <v>0</v>
      </c>
      <c r="H5398" s="3">
        <v>113</v>
      </c>
      <c r="I5398" s="42"/>
      <c r="J5398" s="42"/>
      <c r="K5398" s="3"/>
      <c r="L5398" s="3"/>
      <c r="M5398" s="3"/>
      <c r="N5398" s="3"/>
    </row>
    <row r="5399" spans="2:14" ht="32.1" customHeight="1" x14ac:dyDescent="0.25">
      <c r="B5399" s="44" t="str">
        <f>_xlfn.CONCAT( VLOOKUP(tbGemLevels[[#This Row],[Name]],tbGems[],MATCH("Prefix",tbGems[#Headers],0),FALSE),".",tbGemLevels[[#This Row],[Level]]," ",tbGemLevels[[#This Row],[Name]])</f>
        <v>6.14.197.11 Glacial Cascade</v>
      </c>
      <c r="C5399" s="2" t="s">
        <v>908</v>
      </c>
      <c r="D5399" s="3">
        <v>11</v>
      </c>
      <c r="E5399" s="3">
        <v>52</v>
      </c>
      <c r="F5399" s="3">
        <v>0</v>
      </c>
      <c r="G5399" s="3">
        <v>0</v>
      </c>
      <c r="H5399" s="3">
        <v>117</v>
      </c>
      <c r="I5399" s="42"/>
      <c r="J5399" s="42"/>
      <c r="K5399" s="3"/>
      <c r="L5399" s="3"/>
      <c r="M5399" s="3"/>
      <c r="N5399" s="3"/>
    </row>
    <row r="5400" spans="2:14" ht="32.1" customHeight="1" x14ac:dyDescent="0.25">
      <c r="B5400" s="44" t="str">
        <f>_xlfn.CONCAT( VLOOKUP(tbGemLevels[[#This Row],[Name]],tbGems[],MATCH("Prefix",tbGems[#Headers],0),FALSE),".",tbGemLevels[[#This Row],[Level]]," ",tbGemLevels[[#This Row],[Name]])</f>
        <v>6.14.197.12 Glacial Cascade</v>
      </c>
      <c r="C5400" s="2" t="s">
        <v>908</v>
      </c>
      <c r="D5400" s="3">
        <v>12</v>
      </c>
      <c r="E5400" s="3">
        <v>54</v>
      </c>
      <c r="F5400" s="3">
        <v>0</v>
      </c>
      <c r="G5400" s="3">
        <v>0</v>
      </c>
      <c r="H5400" s="3">
        <v>121</v>
      </c>
      <c r="I5400" s="42"/>
      <c r="J5400" s="42"/>
      <c r="K5400" s="3"/>
      <c r="L5400" s="3"/>
      <c r="M5400" s="3"/>
      <c r="N5400" s="3"/>
    </row>
    <row r="5401" spans="2:14" ht="32.1" customHeight="1" x14ac:dyDescent="0.25">
      <c r="B5401" s="44" t="str">
        <f>_xlfn.CONCAT( VLOOKUP(tbGemLevels[[#This Row],[Name]],tbGems[],MATCH("Prefix",tbGems[#Headers],0),FALSE),".",tbGemLevels[[#This Row],[Level]]," ",tbGemLevels[[#This Row],[Name]])</f>
        <v>6.14.197.13 Glacial Cascade</v>
      </c>
      <c r="C5401" s="2" t="s">
        <v>908</v>
      </c>
      <c r="D5401" s="3">
        <v>13</v>
      </c>
      <c r="E5401" s="3">
        <v>56</v>
      </c>
      <c r="F5401" s="3">
        <v>0</v>
      </c>
      <c r="G5401" s="3">
        <v>0</v>
      </c>
      <c r="H5401" s="3">
        <v>125</v>
      </c>
      <c r="I5401" s="42"/>
      <c r="J5401" s="42"/>
      <c r="K5401" s="3"/>
      <c r="L5401" s="3"/>
      <c r="M5401" s="3"/>
      <c r="N5401" s="3"/>
    </row>
    <row r="5402" spans="2:14" ht="32.1" customHeight="1" x14ac:dyDescent="0.25">
      <c r="B5402" s="44" t="str">
        <f>_xlfn.CONCAT( VLOOKUP(tbGemLevels[[#This Row],[Name]],tbGems[],MATCH("Prefix",tbGems[#Headers],0),FALSE),".",tbGemLevels[[#This Row],[Level]]," ",tbGemLevels[[#This Row],[Name]])</f>
        <v>6.14.197.14 Glacial Cascade</v>
      </c>
      <c r="C5402" s="2" t="s">
        <v>908</v>
      </c>
      <c r="D5402" s="3">
        <v>14</v>
      </c>
      <c r="E5402" s="3">
        <v>58</v>
      </c>
      <c r="F5402" s="3">
        <v>0</v>
      </c>
      <c r="G5402" s="3">
        <v>0</v>
      </c>
      <c r="H5402" s="3">
        <v>130</v>
      </c>
      <c r="I5402" s="42"/>
      <c r="J5402" s="42"/>
      <c r="K5402" s="3"/>
      <c r="L5402" s="3"/>
      <c r="M5402" s="3"/>
      <c r="N5402" s="3"/>
    </row>
    <row r="5403" spans="2:14" ht="32.1" customHeight="1" x14ac:dyDescent="0.25">
      <c r="B5403" s="44" t="str">
        <f>_xlfn.CONCAT( VLOOKUP(tbGemLevels[[#This Row],[Name]],tbGems[],MATCH("Prefix",tbGems[#Headers],0),FALSE),".",tbGemLevels[[#This Row],[Level]]," ",tbGemLevels[[#This Row],[Name]])</f>
        <v>6.14.197.15 Glacial Cascade</v>
      </c>
      <c r="C5403" s="2" t="s">
        <v>908</v>
      </c>
      <c r="D5403" s="3">
        <v>15</v>
      </c>
      <c r="E5403" s="3">
        <v>60</v>
      </c>
      <c r="F5403" s="3">
        <v>0</v>
      </c>
      <c r="G5403" s="3">
        <v>0</v>
      </c>
      <c r="H5403" s="3">
        <v>134</v>
      </c>
      <c r="I5403" s="42"/>
      <c r="J5403" s="42"/>
      <c r="K5403" s="3"/>
      <c r="L5403" s="3"/>
      <c r="M5403" s="3"/>
      <c r="N5403" s="3"/>
    </row>
    <row r="5404" spans="2:14" ht="32.1" customHeight="1" x14ac:dyDescent="0.25">
      <c r="B5404" s="44" t="str">
        <f>_xlfn.CONCAT( VLOOKUP(tbGemLevels[[#This Row],[Name]],tbGems[],MATCH("Prefix",tbGems[#Headers],0),FALSE),".",tbGemLevels[[#This Row],[Level]]," ",tbGemLevels[[#This Row],[Name]])</f>
        <v>6.14.197.16 Glacial Cascade</v>
      </c>
      <c r="C5404" s="2" t="s">
        <v>908</v>
      </c>
      <c r="D5404" s="3">
        <v>16</v>
      </c>
      <c r="E5404" s="3">
        <v>62</v>
      </c>
      <c r="F5404" s="3">
        <v>0</v>
      </c>
      <c r="G5404" s="3">
        <v>0</v>
      </c>
      <c r="H5404" s="3">
        <v>138</v>
      </c>
      <c r="I5404" s="42"/>
      <c r="J5404" s="42"/>
      <c r="K5404" s="3"/>
      <c r="L5404" s="3"/>
      <c r="M5404" s="3"/>
      <c r="N5404" s="3"/>
    </row>
    <row r="5405" spans="2:14" ht="32.1" customHeight="1" x14ac:dyDescent="0.25">
      <c r="B5405" s="44" t="str">
        <f>_xlfn.CONCAT( VLOOKUP(tbGemLevels[[#This Row],[Name]],tbGems[],MATCH("Prefix",tbGems[#Headers],0),FALSE),".",tbGemLevels[[#This Row],[Level]]," ",tbGemLevels[[#This Row],[Name]])</f>
        <v>6.14.197.17 Glacial Cascade</v>
      </c>
      <c r="C5405" s="2" t="s">
        <v>908</v>
      </c>
      <c r="D5405" s="3">
        <v>17</v>
      </c>
      <c r="E5405" s="3">
        <v>64</v>
      </c>
      <c r="F5405" s="3">
        <v>0</v>
      </c>
      <c r="G5405" s="3">
        <v>0</v>
      </c>
      <c r="H5405" s="3">
        <v>142</v>
      </c>
      <c r="I5405" s="42"/>
      <c r="J5405" s="42"/>
      <c r="K5405" s="3"/>
      <c r="L5405" s="3"/>
      <c r="M5405" s="3"/>
      <c r="N5405" s="3"/>
    </row>
    <row r="5406" spans="2:14" ht="32.1" customHeight="1" x14ac:dyDescent="0.25">
      <c r="B5406" s="44" t="str">
        <f>_xlfn.CONCAT( VLOOKUP(tbGemLevels[[#This Row],[Name]],tbGems[],MATCH("Prefix",tbGems[#Headers],0),FALSE),".",tbGemLevels[[#This Row],[Level]]," ",tbGemLevels[[#This Row],[Name]])</f>
        <v>6.14.197.18 Glacial Cascade</v>
      </c>
      <c r="C5406" s="2" t="s">
        <v>908</v>
      </c>
      <c r="D5406" s="3">
        <v>18</v>
      </c>
      <c r="E5406" s="3">
        <v>66</v>
      </c>
      <c r="F5406" s="3">
        <v>0</v>
      </c>
      <c r="G5406" s="3">
        <v>0</v>
      </c>
      <c r="H5406" s="3">
        <v>146</v>
      </c>
      <c r="I5406" s="42"/>
      <c r="J5406" s="42"/>
      <c r="K5406" s="3"/>
      <c r="L5406" s="3"/>
      <c r="M5406" s="3"/>
      <c r="N5406" s="3"/>
    </row>
    <row r="5407" spans="2:14" ht="32.1" customHeight="1" x14ac:dyDescent="0.25">
      <c r="B5407" s="44" t="str">
        <f>_xlfn.CONCAT( VLOOKUP(tbGemLevels[[#This Row],[Name]],tbGems[],MATCH("Prefix",tbGems[#Headers],0),FALSE),".",tbGemLevels[[#This Row],[Level]]," ",tbGemLevels[[#This Row],[Name]])</f>
        <v>6.14.197.19 Glacial Cascade</v>
      </c>
      <c r="C5407" s="2" t="s">
        <v>908</v>
      </c>
      <c r="D5407" s="3">
        <v>19</v>
      </c>
      <c r="E5407" s="3">
        <v>68</v>
      </c>
      <c r="F5407" s="3">
        <v>0</v>
      </c>
      <c r="G5407" s="3">
        <v>0</v>
      </c>
      <c r="H5407" s="3">
        <v>151</v>
      </c>
      <c r="I5407" s="42"/>
      <c r="J5407" s="42"/>
      <c r="K5407" s="3"/>
      <c r="L5407" s="3"/>
      <c r="M5407" s="3"/>
      <c r="N5407" s="3"/>
    </row>
    <row r="5408" spans="2:14" ht="32.1" customHeight="1" x14ac:dyDescent="0.25">
      <c r="B5408" s="44" t="str">
        <f>_xlfn.CONCAT( VLOOKUP(tbGemLevels[[#This Row],[Name]],tbGems[],MATCH("Prefix",tbGems[#Headers],0),FALSE),".",tbGemLevels[[#This Row],[Level]]," ",tbGemLevels[[#This Row],[Name]])</f>
        <v>6.14.197.20 Glacial Cascade</v>
      </c>
      <c r="C5408" s="2" t="s">
        <v>908</v>
      </c>
      <c r="D5408" s="3">
        <v>20</v>
      </c>
      <c r="E5408" s="3">
        <v>70</v>
      </c>
      <c r="F5408" s="3">
        <v>0</v>
      </c>
      <c r="G5408" s="3">
        <v>0</v>
      </c>
      <c r="H5408" s="3">
        <v>155</v>
      </c>
      <c r="I5408" s="42"/>
      <c r="J5408" s="42"/>
      <c r="K5408" s="3"/>
      <c r="L5408" s="3"/>
      <c r="M5408" s="3"/>
      <c r="N5408" s="3"/>
    </row>
    <row r="5409" spans="2:14" ht="32.1" customHeight="1" x14ac:dyDescent="0.25">
      <c r="B5409" s="44" t="str">
        <f>_xlfn.CONCAT( VLOOKUP(tbGemLevels[[#This Row],[Name]],tbGems[],MATCH("Prefix",tbGems[#Headers],0),FALSE),".",tbGemLevels[[#This Row],[Level]]," ",tbGemLevels[[#This Row],[Name]])</f>
        <v>6.14.197.21 Glacial Cascade</v>
      </c>
      <c r="C5409" s="2" t="s">
        <v>908</v>
      </c>
      <c r="D5409" s="3">
        <v>21</v>
      </c>
      <c r="E5409" s="3">
        <v>72</v>
      </c>
      <c r="F5409" s="3">
        <v>0</v>
      </c>
      <c r="G5409" s="3">
        <v>0</v>
      </c>
      <c r="H5409" s="3">
        <v>159</v>
      </c>
      <c r="J5409" s="4"/>
      <c r="K5409" s="3"/>
      <c r="L5409" s="3"/>
      <c r="M5409" s="3"/>
      <c r="N5409" s="3"/>
    </row>
    <row r="5410" spans="2:14" ht="32.1" customHeight="1" x14ac:dyDescent="0.25">
      <c r="B5410" s="44" t="str">
        <f>_xlfn.CONCAT( VLOOKUP(tbGemLevels[[#This Row],[Name]],tbGems[],MATCH("Prefix",tbGems[#Headers],0),FALSE),".",tbGemLevels[[#This Row],[Level]]," ",tbGemLevels[[#This Row],[Name]])</f>
        <v>6.14.197.22 Glacial Cascade</v>
      </c>
      <c r="C5410" s="2" t="s">
        <v>908</v>
      </c>
      <c r="D5410" s="3">
        <v>22</v>
      </c>
      <c r="E5410" s="3">
        <v>74</v>
      </c>
      <c r="F5410" s="3">
        <v>0</v>
      </c>
      <c r="G5410" s="3">
        <v>0</v>
      </c>
      <c r="H5410" s="3" t="s">
        <v>269</v>
      </c>
      <c r="J5410" s="4"/>
      <c r="K5410" s="3"/>
      <c r="L5410" s="3"/>
      <c r="M5410" s="3"/>
      <c r="N5410" s="3"/>
    </row>
    <row r="5411" spans="2:14" ht="32.1" customHeight="1" x14ac:dyDescent="0.25">
      <c r="B5411" s="44" t="str">
        <f>_xlfn.CONCAT( VLOOKUP(tbGemLevels[[#This Row],[Name]],tbGems[],MATCH("Prefix",tbGems[#Headers],0),FALSE),".",tbGemLevels[[#This Row],[Level]]," ",tbGemLevels[[#This Row],[Name]])</f>
        <v>6.14.197.23 Glacial Cascade</v>
      </c>
      <c r="C5411" s="2" t="s">
        <v>908</v>
      </c>
      <c r="D5411" s="3">
        <v>23</v>
      </c>
      <c r="E5411" s="3">
        <v>76</v>
      </c>
      <c r="F5411" s="3">
        <v>0</v>
      </c>
      <c r="G5411" s="3">
        <v>0</v>
      </c>
      <c r="H5411" s="3" t="s">
        <v>269</v>
      </c>
      <c r="J5411" s="4"/>
      <c r="K5411" s="3"/>
      <c r="L5411" s="3"/>
      <c r="M5411" s="3"/>
      <c r="N5411" s="3"/>
    </row>
    <row r="5412" spans="2:14" ht="32.1" customHeight="1" x14ac:dyDescent="0.25">
      <c r="B5412" s="44" t="str">
        <f>_xlfn.CONCAT( VLOOKUP(tbGemLevels[[#This Row],[Name]],tbGems[],MATCH("Prefix",tbGems[#Headers],0),FALSE),".",tbGemLevels[[#This Row],[Level]]," ",tbGemLevels[[#This Row],[Name]])</f>
        <v>6.14.197.24 Glacial Cascade</v>
      </c>
      <c r="C5412" s="2" t="s">
        <v>908</v>
      </c>
      <c r="D5412" s="3">
        <v>24</v>
      </c>
      <c r="E5412" s="3">
        <v>78</v>
      </c>
      <c r="F5412" s="3">
        <v>0</v>
      </c>
      <c r="G5412" s="3">
        <v>0</v>
      </c>
      <c r="H5412" s="3" t="s">
        <v>269</v>
      </c>
      <c r="J5412" s="4"/>
      <c r="K5412" s="3"/>
      <c r="L5412" s="3"/>
      <c r="M5412" s="3"/>
      <c r="N5412" s="3"/>
    </row>
    <row r="5413" spans="2:14" ht="32.1" customHeight="1" x14ac:dyDescent="0.25">
      <c r="B5413" s="44" t="str">
        <f>_xlfn.CONCAT( VLOOKUP(tbGemLevels[[#This Row],[Name]],tbGems[],MATCH("Prefix",tbGems[#Headers],0),FALSE),".",tbGemLevels[[#This Row],[Level]]," ",tbGemLevels[[#This Row],[Name]])</f>
        <v>6.14.197.25 Glacial Cascade</v>
      </c>
      <c r="C5413" s="2" t="s">
        <v>908</v>
      </c>
      <c r="D5413" s="3">
        <v>25</v>
      </c>
      <c r="E5413" s="3">
        <v>80</v>
      </c>
      <c r="F5413" s="3">
        <v>0</v>
      </c>
      <c r="G5413" s="3">
        <v>0</v>
      </c>
      <c r="H5413" s="3" t="s">
        <v>269</v>
      </c>
      <c r="J5413" s="4"/>
      <c r="K5413" s="3"/>
      <c r="L5413" s="3"/>
      <c r="M5413" s="3"/>
      <c r="N5413" s="3"/>
    </row>
    <row r="5414" spans="2:14" ht="32.1" customHeight="1" x14ac:dyDescent="0.25">
      <c r="B5414" s="44" t="str">
        <f>_xlfn.CONCAT( VLOOKUP(tbGemLevels[[#This Row],[Name]],tbGems[],MATCH("Prefix",tbGems[#Headers],0),FALSE),".",tbGemLevels[[#This Row],[Level]]," ",tbGemLevels[[#This Row],[Name]])</f>
        <v>6.14.197.26 Glacial Cascade</v>
      </c>
      <c r="C5414" s="2" t="s">
        <v>908</v>
      </c>
      <c r="D5414" s="3">
        <v>26</v>
      </c>
      <c r="E5414" s="3">
        <v>82</v>
      </c>
      <c r="F5414" s="3">
        <v>0</v>
      </c>
      <c r="G5414" s="3">
        <v>0</v>
      </c>
      <c r="H5414" s="3" t="s">
        <v>269</v>
      </c>
      <c r="J5414" s="4"/>
      <c r="K5414" s="3"/>
      <c r="L5414" s="3"/>
      <c r="M5414" s="3"/>
      <c r="N5414" s="3"/>
    </row>
    <row r="5415" spans="2:14" ht="32.1" customHeight="1" x14ac:dyDescent="0.25">
      <c r="B5415" s="44" t="str">
        <f>_xlfn.CONCAT( VLOOKUP(tbGemLevels[[#This Row],[Name]],tbGems[],MATCH("Prefix",tbGems[#Headers],0),FALSE),".",tbGemLevels[[#This Row],[Level]]," ",tbGemLevels[[#This Row],[Name]])</f>
        <v>6.14.197.27 Glacial Cascade</v>
      </c>
      <c r="C5415" s="2" t="s">
        <v>908</v>
      </c>
      <c r="D5415" s="3">
        <v>27</v>
      </c>
      <c r="E5415" s="3">
        <v>84</v>
      </c>
      <c r="F5415" s="3">
        <v>0</v>
      </c>
      <c r="G5415" s="3">
        <v>0</v>
      </c>
      <c r="H5415" s="3" t="s">
        <v>269</v>
      </c>
      <c r="J5415" s="4"/>
      <c r="K5415" s="3"/>
      <c r="L5415" s="3"/>
      <c r="M5415" s="3"/>
      <c r="N5415" s="3"/>
    </row>
    <row r="5416" spans="2:14" ht="32.1" customHeight="1" x14ac:dyDescent="0.25">
      <c r="B5416" s="44" t="str">
        <f>_xlfn.CONCAT( VLOOKUP(tbGemLevels[[#This Row],[Name]],tbGems[],MATCH("Prefix",tbGems[#Headers],0),FALSE),".",tbGemLevels[[#This Row],[Level]]," ",tbGemLevels[[#This Row],[Name]])</f>
        <v>6.14.197.28 Glacial Cascade</v>
      </c>
      <c r="C5416" s="2" t="s">
        <v>908</v>
      </c>
      <c r="D5416" s="3">
        <v>28</v>
      </c>
      <c r="E5416" s="3">
        <v>86</v>
      </c>
      <c r="F5416" s="3">
        <v>0</v>
      </c>
      <c r="G5416" s="3">
        <v>0</v>
      </c>
      <c r="H5416" s="3" t="s">
        <v>269</v>
      </c>
      <c r="J5416" s="4"/>
      <c r="K5416" s="3"/>
      <c r="L5416" s="3"/>
      <c r="M5416" s="3"/>
      <c r="N5416" s="3"/>
    </row>
    <row r="5417" spans="2:14" ht="32.1" customHeight="1" x14ac:dyDescent="0.25">
      <c r="B5417" s="44" t="str">
        <f>_xlfn.CONCAT( VLOOKUP(tbGemLevels[[#This Row],[Name]],tbGems[],MATCH("Prefix",tbGems[#Headers],0),FALSE),".",tbGemLevels[[#This Row],[Level]]," ",tbGemLevels[[#This Row],[Name]])</f>
        <v>6.14.197.29 Glacial Cascade</v>
      </c>
      <c r="C5417" s="2" t="s">
        <v>908</v>
      </c>
      <c r="D5417" s="3">
        <v>29</v>
      </c>
      <c r="E5417" s="3">
        <v>88</v>
      </c>
      <c r="F5417" s="3">
        <v>0</v>
      </c>
      <c r="G5417" s="3">
        <v>0</v>
      </c>
      <c r="H5417" s="3" t="s">
        <v>269</v>
      </c>
      <c r="J5417" s="4"/>
      <c r="K5417" s="3"/>
      <c r="L5417" s="3"/>
      <c r="M5417" s="3"/>
      <c r="N5417" s="3"/>
    </row>
    <row r="5418" spans="2:14" ht="32.1" customHeight="1" x14ac:dyDescent="0.25">
      <c r="B5418" s="44" t="str">
        <f>_xlfn.CONCAT( VLOOKUP(tbGemLevels[[#This Row],[Name]],tbGems[],MATCH("Prefix",tbGems[#Headers],0),FALSE),".",tbGemLevels[[#This Row],[Level]]," ",tbGemLevels[[#This Row],[Name]])</f>
        <v>6.14.197.30 Glacial Cascade</v>
      </c>
      <c r="C5418" s="2" t="s">
        <v>908</v>
      </c>
      <c r="D5418" s="3">
        <v>30</v>
      </c>
      <c r="E5418" s="3">
        <v>90</v>
      </c>
      <c r="F5418" s="3">
        <v>0</v>
      </c>
      <c r="G5418" s="3">
        <v>0</v>
      </c>
      <c r="H5418" s="3" t="s">
        <v>269</v>
      </c>
      <c r="J5418" s="4"/>
      <c r="K5418" s="3"/>
      <c r="L5418" s="3"/>
      <c r="M5418" s="3"/>
      <c r="N5418" s="3"/>
    </row>
    <row r="5419" spans="2:14" ht="32.1" customHeight="1" x14ac:dyDescent="0.25">
      <c r="B5419" s="44" t="str">
        <f>_xlfn.CONCAT( VLOOKUP(tbGemLevels[[#This Row],[Name]],tbGems[],MATCH("Prefix",tbGems[#Headers],0),FALSE),".",tbGemLevels[[#This Row],[Level]]," ",tbGemLevels[[#This Row],[Name]])</f>
        <v>6.14.197.31 Glacial Cascade</v>
      </c>
      <c r="C5419" s="2" t="s">
        <v>908</v>
      </c>
      <c r="D5419" s="3">
        <v>31</v>
      </c>
      <c r="E5419" s="3">
        <v>91</v>
      </c>
      <c r="F5419" s="3">
        <v>0</v>
      </c>
      <c r="G5419" s="3">
        <v>0</v>
      </c>
      <c r="H5419" s="3" t="s">
        <v>269</v>
      </c>
      <c r="J5419" s="4"/>
      <c r="K5419" s="3"/>
      <c r="L5419" s="3"/>
      <c r="M5419" s="3"/>
      <c r="N5419" s="3"/>
    </row>
    <row r="5420" spans="2:14" ht="32.1" customHeight="1" x14ac:dyDescent="0.25">
      <c r="B5420" s="44" t="str">
        <f>_xlfn.CONCAT( VLOOKUP(tbGemLevels[[#This Row],[Name]],tbGems[],MATCH("Prefix",tbGems[#Headers],0),FALSE),".",tbGemLevels[[#This Row],[Level]]," ",tbGemLevels[[#This Row],[Name]])</f>
        <v>6.14.197.32 Glacial Cascade</v>
      </c>
      <c r="C5420" s="2" t="s">
        <v>908</v>
      </c>
      <c r="D5420" s="3">
        <v>32</v>
      </c>
      <c r="E5420" s="3">
        <v>92</v>
      </c>
      <c r="F5420" s="3">
        <v>0</v>
      </c>
      <c r="G5420" s="3">
        <v>0</v>
      </c>
      <c r="H5420" s="3" t="s">
        <v>269</v>
      </c>
      <c r="J5420" s="4"/>
      <c r="K5420" s="3"/>
      <c r="L5420" s="3"/>
      <c r="M5420" s="3"/>
      <c r="N5420" s="3"/>
    </row>
    <row r="5421" spans="2:14" ht="32.1" customHeight="1" x14ac:dyDescent="0.25">
      <c r="B5421" s="44" t="str">
        <f>_xlfn.CONCAT( VLOOKUP(tbGemLevels[[#This Row],[Name]],tbGems[],MATCH("Prefix",tbGems[#Headers],0),FALSE),".",tbGemLevels[[#This Row],[Level]]," ",tbGemLevels[[#This Row],[Name]])</f>
        <v>6.14.197.33 Glacial Cascade</v>
      </c>
      <c r="C5421" s="2" t="s">
        <v>908</v>
      </c>
      <c r="D5421" s="3">
        <v>33</v>
      </c>
      <c r="E5421" s="3">
        <v>93</v>
      </c>
      <c r="F5421" s="3">
        <v>0</v>
      </c>
      <c r="G5421" s="3">
        <v>0</v>
      </c>
      <c r="H5421" s="3" t="s">
        <v>269</v>
      </c>
      <c r="J5421" s="4"/>
      <c r="K5421" s="3"/>
      <c r="L5421" s="3"/>
      <c r="M5421" s="3"/>
      <c r="N5421" s="3"/>
    </row>
    <row r="5422" spans="2:14" ht="32.1" customHeight="1" x14ac:dyDescent="0.25">
      <c r="B5422" s="44" t="str">
        <f>_xlfn.CONCAT( VLOOKUP(tbGemLevels[[#This Row],[Name]],tbGems[],MATCH("Prefix",tbGems[#Headers],0),FALSE),".",tbGemLevels[[#This Row],[Level]]," ",tbGemLevels[[#This Row],[Name]])</f>
        <v>6.14.197.34 Glacial Cascade</v>
      </c>
      <c r="C5422" s="2" t="s">
        <v>908</v>
      </c>
      <c r="D5422" s="3">
        <v>34</v>
      </c>
      <c r="E5422" s="3">
        <v>94</v>
      </c>
      <c r="F5422" s="3">
        <v>0</v>
      </c>
      <c r="G5422" s="3">
        <v>0</v>
      </c>
      <c r="H5422" s="3" t="s">
        <v>269</v>
      </c>
      <c r="J5422" s="4"/>
      <c r="K5422" s="3"/>
      <c r="L5422" s="3"/>
      <c r="M5422" s="3"/>
      <c r="N5422" s="3"/>
    </row>
    <row r="5423" spans="2:14" ht="32.1" customHeight="1" x14ac:dyDescent="0.25">
      <c r="B5423" s="44" t="str">
        <f>_xlfn.CONCAT( VLOOKUP(tbGemLevels[[#This Row],[Name]],tbGems[],MATCH("Prefix",tbGems[#Headers],0),FALSE),".",tbGemLevels[[#This Row],[Level]]," ",tbGemLevels[[#This Row],[Name]])</f>
        <v>6.14.197.35 Glacial Cascade</v>
      </c>
      <c r="C5423" s="2" t="s">
        <v>908</v>
      </c>
      <c r="D5423" s="3">
        <v>35</v>
      </c>
      <c r="E5423" s="3">
        <v>95</v>
      </c>
      <c r="F5423" s="3">
        <v>0</v>
      </c>
      <c r="G5423" s="3">
        <v>0</v>
      </c>
      <c r="H5423" s="3" t="s">
        <v>269</v>
      </c>
      <c r="J5423" s="4"/>
      <c r="K5423" s="3"/>
      <c r="L5423" s="3"/>
      <c r="M5423" s="3"/>
      <c r="N5423" s="3"/>
    </row>
    <row r="5424" spans="2:14" ht="32.1" customHeight="1" x14ac:dyDescent="0.25">
      <c r="B5424" s="44" t="str">
        <f>_xlfn.CONCAT( VLOOKUP(tbGemLevels[[#This Row],[Name]],tbGems[],MATCH("Prefix",tbGems[#Headers],0),FALSE),".",tbGemLevels[[#This Row],[Level]]," ",tbGemLevels[[#This Row],[Name]])</f>
        <v>6.14.197.36 Glacial Cascade</v>
      </c>
      <c r="C5424" s="2" t="s">
        <v>908</v>
      </c>
      <c r="D5424" s="3">
        <v>36</v>
      </c>
      <c r="E5424" s="3">
        <v>96</v>
      </c>
      <c r="F5424" s="3">
        <v>0</v>
      </c>
      <c r="G5424" s="3">
        <v>0</v>
      </c>
      <c r="H5424" s="3" t="s">
        <v>269</v>
      </c>
      <c r="J5424" s="4"/>
      <c r="K5424" s="3"/>
      <c r="L5424" s="3"/>
      <c r="M5424" s="3"/>
      <c r="N5424" s="3"/>
    </row>
    <row r="5425" spans="2:14" ht="32.1" customHeight="1" x14ac:dyDescent="0.25">
      <c r="B5425" s="44" t="str">
        <f>_xlfn.CONCAT( VLOOKUP(tbGemLevels[[#This Row],[Name]],tbGems[],MATCH("Prefix",tbGems[#Headers],0),FALSE),".",tbGemLevels[[#This Row],[Level]]," ",tbGemLevels[[#This Row],[Name]])</f>
        <v>6.14.197.37 Glacial Cascade</v>
      </c>
      <c r="C5425" s="2" t="s">
        <v>908</v>
      </c>
      <c r="D5425" s="3">
        <v>37</v>
      </c>
      <c r="E5425" s="3">
        <v>97</v>
      </c>
      <c r="F5425" s="3">
        <v>0</v>
      </c>
      <c r="G5425" s="3">
        <v>0</v>
      </c>
      <c r="H5425" s="3" t="s">
        <v>269</v>
      </c>
      <c r="J5425" s="4"/>
      <c r="K5425" s="3"/>
      <c r="L5425" s="3"/>
      <c r="M5425" s="3"/>
      <c r="N5425" s="3"/>
    </row>
    <row r="5426" spans="2:14" ht="32.1" customHeight="1" x14ac:dyDescent="0.25">
      <c r="B5426" s="44" t="str">
        <f>_xlfn.CONCAT( VLOOKUP(tbGemLevels[[#This Row],[Name]],tbGems[],MATCH("Prefix",tbGems[#Headers],0),FALSE),".",tbGemLevels[[#This Row],[Level]]," ",tbGemLevels[[#This Row],[Name]])</f>
        <v>6.14.197.38 Glacial Cascade</v>
      </c>
      <c r="C5426" s="2" t="s">
        <v>908</v>
      </c>
      <c r="D5426" s="3">
        <v>38</v>
      </c>
      <c r="E5426" s="3">
        <v>98</v>
      </c>
      <c r="F5426" s="3">
        <v>0</v>
      </c>
      <c r="G5426" s="3">
        <v>0</v>
      </c>
      <c r="H5426" s="3" t="s">
        <v>269</v>
      </c>
      <c r="J5426" s="4"/>
      <c r="K5426" s="3"/>
      <c r="L5426" s="3"/>
      <c r="M5426" s="3"/>
      <c r="N5426" s="3"/>
    </row>
    <row r="5427" spans="2:14" ht="32.1" customHeight="1" x14ac:dyDescent="0.25">
      <c r="B5427" s="44" t="str">
        <f>_xlfn.CONCAT( VLOOKUP(tbGemLevels[[#This Row],[Name]],tbGems[],MATCH("Prefix",tbGems[#Headers],0),FALSE),".",tbGemLevels[[#This Row],[Level]]," ",tbGemLevels[[#This Row],[Name]])</f>
        <v>6.14.197.39 Glacial Cascade</v>
      </c>
      <c r="C5427" s="2" t="s">
        <v>908</v>
      </c>
      <c r="D5427" s="3">
        <v>39</v>
      </c>
      <c r="E5427" s="3">
        <v>99</v>
      </c>
      <c r="F5427" s="3">
        <v>0</v>
      </c>
      <c r="G5427" s="3">
        <v>0</v>
      </c>
      <c r="H5427" s="3" t="s">
        <v>269</v>
      </c>
      <c r="J5427" s="4"/>
      <c r="K5427" s="3"/>
      <c r="L5427" s="3"/>
      <c r="M5427" s="3"/>
      <c r="N5427" s="3"/>
    </row>
    <row r="5428" spans="2:14" ht="32.1" customHeight="1" x14ac:dyDescent="0.25">
      <c r="B5428" s="44" t="str">
        <f>_xlfn.CONCAT( VLOOKUP(tbGemLevels[[#This Row],[Name]],tbGems[],MATCH("Prefix",tbGems[#Headers],0),FALSE),".",tbGemLevels[[#This Row],[Level]]," ",tbGemLevels[[#This Row],[Name]])</f>
        <v>6.14.197.40 Glacial Cascade</v>
      </c>
      <c r="C5428" s="2" t="s">
        <v>908</v>
      </c>
      <c r="D5428" s="3">
        <v>40</v>
      </c>
      <c r="E5428" s="3">
        <v>100</v>
      </c>
      <c r="F5428" s="3">
        <v>0</v>
      </c>
      <c r="G5428" s="3">
        <v>0</v>
      </c>
      <c r="H5428" s="3" t="s">
        <v>269</v>
      </c>
      <c r="J5428" s="4"/>
      <c r="K5428" s="3"/>
      <c r="L5428" s="3"/>
      <c r="M5428" s="3"/>
      <c r="N5428" s="3"/>
    </row>
    <row r="5429" spans="2:14" ht="32.1" customHeight="1" x14ac:dyDescent="0.25">
      <c r="B5429" s="44" t="str">
        <f>_xlfn.CONCAT( VLOOKUP(tbGemLevels[[#This Row],[Name]],tbGems[],MATCH("Prefix",tbGems[#Headers],0),FALSE),".",tbGemLevels[[#This Row],[Level]]," ",tbGemLevels[[#This Row],[Name]])</f>
        <v>6.14.404.1 Wither</v>
      </c>
      <c r="C5429" s="2" t="s">
        <v>947</v>
      </c>
      <c r="D5429" s="3">
        <v>1</v>
      </c>
      <c r="E5429" s="3">
        <v>10</v>
      </c>
      <c r="F5429" s="3">
        <v>0</v>
      </c>
      <c r="G5429" s="3">
        <v>0</v>
      </c>
      <c r="H5429" s="3">
        <v>29</v>
      </c>
      <c r="I5429" s="20"/>
      <c r="J5429" s="4"/>
      <c r="K5429" s="3"/>
      <c r="L5429" s="3"/>
      <c r="M5429" s="3"/>
      <c r="N5429" s="3"/>
    </row>
    <row r="5430" spans="2:14" ht="32.1" customHeight="1" x14ac:dyDescent="0.25">
      <c r="B5430" s="44" t="str">
        <f>_xlfn.CONCAT( VLOOKUP(tbGemLevels[[#This Row],[Name]],tbGems[],MATCH("Prefix",tbGems[#Headers],0),FALSE),".",tbGemLevels[[#This Row],[Level]]," ",tbGemLevels[[#This Row],[Name]])</f>
        <v>6.14.404.2 Wither</v>
      </c>
      <c r="C5430" s="2" t="s">
        <v>947</v>
      </c>
      <c r="D5430" s="3">
        <v>2</v>
      </c>
      <c r="E5430" s="3">
        <v>13</v>
      </c>
      <c r="F5430" s="3">
        <v>0</v>
      </c>
      <c r="G5430" s="3">
        <v>0</v>
      </c>
      <c r="H5430" s="3">
        <v>35</v>
      </c>
      <c r="I5430" s="20"/>
      <c r="J5430" s="42"/>
      <c r="K5430" s="42"/>
      <c r="L5430" s="3"/>
      <c r="M5430" s="3"/>
      <c r="N5430" s="3"/>
    </row>
    <row r="5431" spans="2:14" ht="32.1" customHeight="1" x14ac:dyDescent="0.25">
      <c r="B5431" s="44" t="str">
        <f>_xlfn.CONCAT( VLOOKUP(tbGemLevels[[#This Row],[Name]],tbGems[],MATCH("Prefix",tbGems[#Headers],0),FALSE),".",tbGemLevels[[#This Row],[Level]]," ",tbGemLevels[[#This Row],[Name]])</f>
        <v>6.14.404.3 Wither</v>
      </c>
      <c r="C5431" s="2" t="s">
        <v>947</v>
      </c>
      <c r="D5431" s="3">
        <v>3</v>
      </c>
      <c r="E5431" s="3">
        <v>17</v>
      </c>
      <c r="F5431" s="3">
        <v>0</v>
      </c>
      <c r="G5431" s="3">
        <v>0</v>
      </c>
      <c r="H5431" s="3">
        <v>43</v>
      </c>
      <c r="I5431" s="20"/>
      <c r="J5431" s="42"/>
      <c r="K5431" s="42"/>
      <c r="L5431" s="3"/>
      <c r="M5431" s="3"/>
      <c r="N5431" s="3"/>
    </row>
    <row r="5432" spans="2:14" ht="32.1" customHeight="1" x14ac:dyDescent="0.25">
      <c r="B5432" s="44" t="str">
        <f>_xlfn.CONCAT( VLOOKUP(tbGemLevels[[#This Row],[Name]],tbGems[],MATCH("Prefix",tbGems[#Headers],0),FALSE),".",tbGemLevels[[#This Row],[Level]]," ",tbGemLevels[[#This Row],[Name]])</f>
        <v>6.14.404.4 Wither</v>
      </c>
      <c r="C5432" s="2" t="s">
        <v>947</v>
      </c>
      <c r="D5432" s="3">
        <v>4</v>
      </c>
      <c r="E5432" s="3">
        <v>21</v>
      </c>
      <c r="F5432" s="3">
        <v>0</v>
      </c>
      <c r="G5432" s="3">
        <v>0</v>
      </c>
      <c r="H5432" s="3">
        <v>52</v>
      </c>
      <c r="I5432" s="20"/>
      <c r="J5432" s="42"/>
      <c r="K5432" s="42"/>
      <c r="L5432" s="3"/>
      <c r="M5432" s="3"/>
      <c r="N5432" s="3"/>
    </row>
    <row r="5433" spans="2:14" ht="32.1" customHeight="1" x14ac:dyDescent="0.25">
      <c r="B5433" s="44" t="str">
        <f>_xlfn.CONCAT( VLOOKUP(tbGemLevels[[#This Row],[Name]],tbGems[],MATCH("Prefix",tbGems[#Headers],0),FALSE),".",tbGemLevels[[#This Row],[Level]]," ",tbGemLevels[[#This Row],[Name]])</f>
        <v>6.14.404.5 Wither</v>
      </c>
      <c r="C5433" s="2" t="s">
        <v>947</v>
      </c>
      <c r="D5433" s="3">
        <v>5</v>
      </c>
      <c r="E5433" s="3">
        <v>25</v>
      </c>
      <c r="F5433" s="3">
        <v>0</v>
      </c>
      <c r="G5433" s="3">
        <v>0</v>
      </c>
      <c r="H5433" s="3">
        <v>60</v>
      </c>
      <c r="I5433" s="20"/>
      <c r="J5433" s="42"/>
      <c r="K5433" s="42"/>
      <c r="L5433" s="3"/>
      <c r="M5433" s="3"/>
      <c r="N5433" s="3"/>
    </row>
    <row r="5434" spans="2:14" ht="32.1" customHeight="1" x14ac:dyDescent="0.25">
      <c r="B5434" s="44" t="str">
        <f>_xlfn.CONCAT( VLOOKUP(tbGemLevels[[#This Row],[Name]],tbGems[],MATCH("Prefix",tbGems[#Headers],0),FALSE),".",tbGemLevels[[#This Row],[Level]]," ",tbGemLevels[[#This Row],[Name]])</f>
        <v>6.14.404.6 Wither</v>
      </c>
      <c r="C5434" s="2" t="s">
        <v>947</v>
      </c>
      <c r="D5434" s="3">
        <v>6</v>
      </c>
      <c r="E5434" s="3">
        <v>29</v>
      </c>
      <c r="F5434" s="3">
        <v>0</v>
      </c>
      <c r="G5434" s="3">
        <v>0</v>
      </c>
      <c r="H5434" s="3">
        <v>69</v>
      </c>
      <c r="I5434" s="20"/>
      <c r="J5434" s="42"/>
      <c r="K5434" s="42"/>
      <c r="L5434" s="3"/>
      <c r="M5434" s="3"/>
      <c r="N5434" s="3"/>
    </row>
    <row r="5435" spans="2:14" ht="32.1" customHeight="1" x14ac:dyDescent="0.25">
      <c r="B5435" s="44" t="str">
        <f>_xlfn.CONCAT( VLOOKUP(tbGemLevels[[#This Row],[Name]],tbGems[],MATCH("Prefix",tbGems[#Headers],0),FALSE),".",tbGemLevels[[#This Row],[Level]]," ",tbGemLevels[[#This Row],[Name]])</f>
        <v>6.14.404.7 Wither</v>
      </c>
      <c r="C5435" s="2" t="s">
        <v>947</v>
      </c>
      <c r="D5435" s="3">
        <v>7</v>
      </c>
      <c r="E5435" s="3">
        <v>33</v>
      </c>
      <c r="F5435" s="3">
        <v>0</v>
      </c>
      <c r="G5435" s="3">
        <v>0</v>
      </c>
      <c r="H5435" s="3">
        <v>77</v>
      </c>
      <c r="I5435" s="20"/>
      <c r="J5435" s="42"/>
      <c r="K5435" s="42"/>
      <c r="L5435" s="3"/>
      <c r="M5435" s="3"/>
      <c r="N5435" s="3"/>
    </row>
    <row r="5436" spans="2:14" ht="32.1" customHeight="1" x14ac:dyDescent="0.25">
      <c r="B5436" s="44" t="str">
        <f>_xlfn.CONCAT( VLOOKUP(tbGemLevels[[#This Row],[Name]],tbGems[],MATCH("Prefix",tbGems[#Headers],0),FALSE),".",tbGemLevels[[#This Row],[Level]]," ",tbGemLevels[[#This Row],[Name]])</f>
        <v>6.14.404.8 Wither</v>
      </c>
      <c r="C5436" s="2" t="s">
        <v>947</v>
      </c>
      <c r="D5436" s="3">
        <v>8</v>
      </c>
      <c r="E5436" s="3">
        <v>36</v>
      </c>
      <c r="F5436" s="3">
        <v>0</v>
      </c>
      <c r="G5436" s="3">
        <v>0</v>
      </c>
      <c r="H5436" s="3">
        <v>83</v>
      </c>
      <c r="I5436" s="20"/>
      <c r="J5436" s="42"/>
      <c r="K5436" s="42"/>
      <c r="L5436" s="3"/>
      <c r="M5436" s="3"/>
      <c r="N5436" s="3"/>
    </row>
    <row r="5437" spans="2:14" ht="32.1" customHeight="1" x14ac:dyDescent="0.25">
      <c r="B5437" s="44" t="str">
        <f>_xlfn.CONCAT( VLOOKUP(tbGemLevels[[#This Row],[Name]],tbGems[],MATCH("Prefix",tbGems[#Headers],0),FALSE),".",tbGemLevels[[#This Row],[Level]]," ",tbGemLevels[[#This Row],[Name]])</f>
        <v>6.14.404.9 Wither</v>
      </c>
      <c r="C5437" s="2" t="s">
        <v>947</v>
      </c>
      <c r="D5437" s="3">
        <v>9</v>
      </c>
      <c r="E5437" s="3">
        <v>39</v>
      </c>
      <c r="F5437" s="3">
        <v>0</v>
      </c>
      <c r="G5437" s="3">
        <v>0</v>
      </c>
      <c r="H5437" s="3">
        <v>90</v>
      </c>
      <c r="I5437" s="20"/>
      <c r="J5437" s="42"/>
      <c r="K5437" s="42"/>
      <c r="L5437" s="3"/>
      <c r="M5437" s="3"/>
      <c r="N5437" s="3"/>
    </row>
    <row r="5438" spans="2:14" ht="32.1" customHeight="1" x14ac:dyDescent="0.25">
      <c r="B5438" s="44" t="str">
        <f>_xlfn.CONCAT( VLOOKUP(tbGemLevels[[#This Row],[Name]],tbGems[],MATCH("Prefix",tbGems[#Headers],0),FALSE),".",tbGemLevels[[#This Row],[Level]]," ",tbGemLevels[[#This Row],[Name]])</f>
        <v>6.14.404.10 Wither</v>
      </c>
      <c r="C5438" s="2" t="s">
        <v>947</v>
      </c>
      <c r="D5438" s="3">
        <v>10</v>
      </c>
      <c r="E5438" s="3">
        <v>42</v>
      </c>
      <c r="F5438" s="3">
        <v>0</v>
      </c>
      <c r="G5438" s="3">
        <v>0</v>
      </c>
      <c r="H5438" s="3">
        <v>96</v>
      </c>
      <c r="I5438" s="20"/>
      <c r="J5438" s="42"/>
      <c r="K5438" s="42"/>
      <c r="L5438" s="3"/>
      <c r="M5438" s="3"/>
      <c r="N5438" s="3"/>
    </row>
    <row r="5439" spans="2:14" ht="32.1" customHeight="1" x14ac:dyDescent="0.25">
      <c r="B5439" s="44" t="str">
        <f>_xlfn.CONCAT( VLOOKUP(tbGemLevels[[#This Row],[Name]],tbGems[],MATCH("Prefix",tbGems[#Headers],0),FALSE),".",tbGemLevels[[#This Row],[Level]]," ",tbGemLevels[[#This Row],[Name]])</f>
        <v>6.14.404.11 Wither</v>
      </c>
      <c r="C5439" s="2" t="s">
        <v>947</v>
      </c>
      <c r="D5439" s="3">
        <v>11</v>
      </c>
      <c r="E5439" s="3">
        <v>45</v>
      </c>
      <c r="F5439" s="3">
        <v>0</v>
      </c>
      <c r="G5439" s="3">
        <v>0</v>
      </c>
      <c r="H5439" s="3">
        <v>102</v>
      </c>
      <c r="I5439" s="20"/>
      <c r="J5439" s="42"/>
      <c r="K5439" s="42"/>
      <c r="L5439" s="3"/>
      <c r="M5439" s="3"/>
      <c r="N5439" s="3"/>
    </row>
    <row r="5440" spans="2:14" ht="32.1" customHeight="1" x14ac:dyDescent="0.25">
      <c r="B5440" s="44" t="str">
        <f>_xlfn.CONCAT( VLOOKUP(tbGemLevels[[#This Row],[Name]],tbGems[],MATCH("Prefix",tbGems[#Headers],0),FALSE),".",tbGemLevels[[#This Row],[Level]]," ",tbGemLevels[[#This Row],[Name]])</f>
        <v>6.14.404.12 Wither</v>
      </c>
      <c r="C5440" s="2" t="s">
        <v>947</v>
      </c>
      <c r="D5440" s="3">
        <v>12</v>
      </c>
      <c r="E5440" s="3">
        <v>48</v>
      </c>
      <c r="F5440" s="3">
        <v>0</v>
      </c>
      <c r="G5440" s="3">
        <v>0</v>
      </c>
      <c r="H5440" s="3">
        <v>109</v>
      </c>
      <c r="I5440" s="20"/>
      <c r="J5440" s="42"/>
      <c r="K5440" s="42"/>
      <c r="L5440" s="3"/>
      <c r="M5440" s="3"/>
      <c r="N5440" s="3"/>
    </row>
    <row r="5441" spans="2:14" ht="32.1" customHeight="1" x14ac:dyDescent="0.25">
      <c r="B5441" s="44" t="str">
        <f>_xlfn.CONCAT( VLOOKUP(tbGemLevels[[#This Row],[Name]],tbGems[],MATCH("Prefix",tbGems[#Headers],0),FALSE),".",tbGemLevels[[#This Row],[Level]]," ",tbGemLevels[[#This Row],[Name]])</f>
        <v>6.14.404.13 Wither</v>
      </c>
      <c r="C5441" s="2" t="s">
        <v>947</v>
      </c>
      <c r="D5441" s="3">
        <v>13</v>
      </c>
      <c r="E5441" s="3">
        <v>51</v>
      </c>
      <c r="F5441" s="3">
        <v>0</v>
      </c>
      <c r="G5441" s="3">
        <v>0</v>
      </c>
      <c r="H5441" s="3">
        <v>115</v>
      </c>
      <c r="I5441" s="20"/>
      <c r="J5441" s="42"/>
      <c r="K5441" s="42"/>
      <c r="L5441" s="3"/>
      <c r="M5441" s="3"/>
      <c r="N5441" s="3"/>
    </row>
    <row r="5442" spans="2:14" ht="32.1" customHeight="1" x14ac:dyDescent="0.25">
      <c r="B5442" s="44" t="str">
        <f>_xlfn.CONCAT( VLOOKUP(tbGemLevels[[#This Row],[Name]],tbGems[],MATCH("Prefix",tbGems[#Headers],0),FALSE),".",tbGemLevels[[#This Row],[Level]]," ",tbGemLevels[[#This Row],[Name]])</f>
        <v>6.14.404.14 Wither</v>
      </c>
      <c r="C5442" s="2" t="s">
        <v>947</v>
      </c>
      <c r="D5442" s="3">
        <v>14</v>
      </c>
      <c r="E5442" s="3">
        <v>54</v>
      </c>
      <c r="F5442" s="3">
        <v>0</v>
      </c>
      <c r="G5442" s="3">
        <v>0</v>
      </c>
      <c r="H5442" s="3">
        <v>121</v>
      </c>
      <c r="I5442" s="20"/>
      <c r="J5442" s="42"/>
      <c r="K5442" s="42"/>
      <c r="L5442" s="3"/>
      <c r="M5442" s="3"/>
      <c r="N5442" s="3"/>
    </row>
    <row r="5443" spans="2:14" ht="32.1" customHeight="1" x14ac:dyDescent="0.25">
      <c r="B5443" s="44" t="str">
        <f>_xlfn.CONCAT( VLOOKUP(tbGemLevels[[#This Row],[Name]],tbGems[],MATCH("Prefix",tbGems[#Headers],0),FALSE),".",tbGemLevels[[#This Row],[Level]]," ",tbGemLevels[[#This Row],[Name]])</f>
        <v>6.14.404.15 Wither</v>
      </c>
      <c r="C5443" s="2" t="s">
        <v>947</v>
      </c>
      <c r="D5443" s="3">
        <v>15</v>
      </c>
      <c r="E5443" s="3">
        <v>57</v>
      </c>
      <c r="F5443" s="3">
        <v>0</v>
      </c>
      <c r="G5443" s="3">
        <v>0</v>
      </c>
      <c r="H5443" s="3">
        <v>127</v>
      </c>
      <c r="I5443" s="20"/>
      <c r="J5443" s="42"/>
      <c r="K5443" s="42"/>
      <c r="L5443" s="3"/>
      <c r="M5443" s="3"/>
      <c r="N5443" s="3"/>
    </row>
    <row r="5444" spans="2:14" ht="32.1" customHeight="1" x14ac:dyDescent="0.25">
      <c r="B5444" s="44" t="str">
        <f>_xlfn.CONCAT( VLOOKUP(tbGemLevels[[#This Row],[Name]],tbGems[],MATCH("Prefix",tbGems[#Headers],0),FALSE),".",tbGemLevels[[#This Row],[Level]]," ",tbGemLevels[[#This Row],[Name]])</f>
        <v>6.14.404.16 Wither</v>
      </c>
      <c r="C5444" s="2" t="s">
        <v>947</v>
      </c>
      <c r="D5444" s="3">
        <v>16</v>
      </c>
      <c r="E5444" s="3">
        <v>60</v>
      </c>
      <c r="F5444" s="3">
        <v>0</v>
      </c>
      <c r="G5444" s="3">
        <v>0</v>
      </c>
      <c r="H5444" s="3">
        <v>134</v>
      </c>
      <c r="I5444" s="20"/>
      <c r="J5444" s="42"/>
      <c r="K5444" s="42"/>
      <c r="L5444" s="3"/>
      <c r="M5444" s="3"/>
      <c r="N5444" s="3"/>
    </row>
    <row r="5445" spans="2:14" ht="32.1" customHeight="1" x14ac:dyDescent="0.25">
      <c r="B5445" s="44" t="str">
        <f>_xlfn.CONCAT( VLOOKUP(tbGemLevels[[#This Row],[Name]],tbGems[],MATCH("Prefix",tbGems[#Headers],0),FALSE),".",tbGemLevels[[#This Row],[Level]]," ",tbGemLevels[[#This Row],[Name]])</f>
        <v>6.14.404.17 Wither</v>
      </c>
      <c r="C5445" s="2" t="s">
        <v>947</v>
      </c>
      <c r="D5445" s="3">
        <v>17</v>
      </c>
      <c r="E5445" s="3">
        <v>63</v>
      </c>
      <c r="F5445" s="3">
        <v>0</v>
      </c>
      <c r="G5445" s="3">
        <v>0</v>
      </c>
      <c r="H5445" s="3">
        <v>140</v>
      </c>
      <c r="I5445" s="20"/>
      <c r="J5445" s="42"/>
      <c r="K5445" s="42"/>
      <c r="L5445" s="3"/>
      <c r="M5445" s="3"/>
      <c r="N5445" s="3"/>
    </row>
    <row r="5446" spans="2:14" ht="32.1" customHeight="1" x14ac:dyDescent="0.25">
      <c r="B5446" s="44" t="str">
        <f>_xlfn.CONCAT( VLOOKUP(tbGemLevels[[#This Row],[Name]],tbGems[],MATCH("Prefix",tbGems[#Headers],0),FALSE),".",tbGemLevels[[#This Row],[Level]]," ",tbGemLevels[[#This Row],[Name]])</f>
        <v>6.14.404.18 Wither</v>
      </c>
      <c r="C5446" s="2" t="s">
        <v>947</v>
      </c>
      <c r="D5446" s="3">
        <v>18</v>
      </c>
      <c r="E5446" s="3">
        <v>66</v>
      </c>
      <c r="F5446" s="3">
        <v>0</v>
      </c>
      <c r="G5446" s="3">
        <v>0</v>
      </c>
      <c r="H5446" s="3">
        <v>146</v>
      </c>
      <c r="I5446" s="20"/>
      <c r="J5446" s="42"/>
      <c r="K5446" s="42"/>
      <c r="L5446" s="3"/>
      <c r="M5446" s="3"/>
      <c r="N5446" s="3"/>
    </row>
    <row r="5447" spans="2:14" ht="32.1" customHeight="1" x14ac:dyDescent="0.25">
      <c r="B5447" s="44" t="str">
        <f>_xlfn.CONCAT( VLOOKUP(tbGemLevels[[#This Row],[Name]],tbGems[],MATCH("Prefix",tbGems[#Headers],0),FALSE),".",tbGemLevels[[#This Row],[Level]]," ",tbGemLevels[[#This Row],[Name]])</f>
        <v>6.14.404.19 Wither</v>
      </c>
      <c r="C5447" s="2" t="s">
        <v>947</v>
      </c>
      <c r="D5447" s="3">
        <v>19</v>
      </c>
      <c r="E5447" s="3">
        <v>68</v>
      </c>
      <c r="F5447" s="3">
        <v>0</v>
      </c>
      <c r="G5447" s="3">
        <v>0</v>
      </c>
      <c r="H5447" s="3">
        <v>151</v>
      </c>
      <c r="I5447" s="20"/>
      <c r="J5447" s="42"/>
      <c r="K5447" s="42"/>
      <c r="L5447" s="3"/>
      <c r="M5447" s="3"/>
      <c r="N5447" s="3"/>
    </row>
    <row r="5448" spans="2:14" ht="32.1" customHeight="1" x14ac:dyDescent="0.25">
      <c r="B5448" s="44" t="str">
        <f>_xlfn.CONCAT( VLOOKUP(tbGemLevels[[#This Row],[Name]],tbGems[],MATCH("Prefix",tbGems[#Headers],0),FALSE),".",tbGemLevels[[#This Row],[Level]]," ",tbGemLevels[[#This Row],[Name]])</f>
        <v>6.14.404.20 Wither</v>
      </c>
      <c r="C5448" s="2" t="s">
        <v>947</v>
      </c>
      <c r="D5448" s="3">
        <v>20</v>
      </c>
      <c r="E5448" s="3">
        <v>70</v>
      </c>
      <c r="F5448" s="3">
        <v>0</v>
      </c>
      <c r="G5448" s="3">
        <v>0</v>
      </c>
      <c r="H5448" s="3">
        <v>155</v>
      </c>
      <c r="I5448" s="20"/>
      <c r="J5448" s="42"/>
      <c r="K5448" s="42"/>
      <c r="L5448" s="3"/>
      <c r="M5448" s="3"/>
      <c r="N5448" s="3"/>
    </row>
    <row r="5449" spans="2:14" ht="32.1" customHeight="1" x14ac:dyDescent="0.25">
      <c r="B5449" s="44" t="str">
        <f>_xlfn.CONCAT( VLOOKUP(tbGemLevels[[#This Row],[Name]],tbGems[],MATCH("Prefix",tbGems[#Headers],0),FALSE),".",tbGemLevels[[#This Row],[Level]]," ",tbGemLevels[[#This Row],[Name]])</f>
        <v>6.14.404.21 Wither</v>
      </c>
      <c r="C5449" s="2" t="s">
        <v>947</v>
      </c>
      <c r="D5449" s="3">
        <v>21</v>
      </c>
      <c r="E5449" s="3">
        <v>72</v>
      </c>
      <c r="F5449" s="3">
        <v>0</v>
      </c>
      <c r="G5449" s="3">
        <v>0</v>
      </c>
      <c r="H5449" s="3">
        <v>159</v>
      </c>
      <c r="I5449" s="20"/>
      <c r="J5449" s="4"/>
      <c r="K5449" s="3"/>
      <c r="L5449" s="3"/>
      <c r="M5449" s="3"/>
      <c r="N5449" s="3"/>
    </row>
    <row r="5450" spans="2:14" ht="32.1" customHeight="1" x14ac:dyDescent="0.25">
      <c r="B5450" s="44" t="str">
        <f>_xlfn.CONCAT( VLOOKUP(tbGemLevels[[#This Row],[Name]],tbGems[],MATCH("Prefix",tbGems[#Headers],0),FALSE),".",tbGemLevels[[#This Row],[Level]]," ",tbGemLevels[[#This Row],[Name]])</f>
        <v>6.14.404.22 Wither</v>
      </c>
      <c r="C5450" s="2" t="s">
        <v>947</v>
      </c>
      <c r="D5450" s="3">
        <v>22</v>
      </c>
      <c r="E5450" s="3">
        <v>74</v>
      </c>
      <c r="F5450" s="3">
        <v>0</v>
      </c>
      <c r="G5450" s="3">
        <v>0</v>
      </c>
      <c r="H5450" s="3" t="s">
        <v>269</v>
      </c>
      <c r="I5450" s="20"/>
      <c r="J5450" s="4"/>
      <c r="K5450" s="3"/>
      <c r="L5450" s="3"/>
      <c r="M5450" s="3"/>
      <c r="N5450" s="3"/>
    </row>
    <row r="5451" spans="2:14" ht="32.1" customHeight="1" x14ac:dyDescent="0.25">
      <c r="B5451" s="44" t="str">
        <f>_xlfn.CONCAT( VLOOKUP(tbGemLevels[[#This Row],[Name]],tbGems[],MATCH("Prefix",tbGems[#Headers],0),FALSE),".",tbGemLevels[[#This Row],[Level]]," ",tbGemLevels[[#This Row],[Name]])</f>
        <v>6.14.404.23 Wither</v>
      </c>
      <c r="C5451" s="2" t="s">
        <v>947</v>
      </c>
      <c r="D5451" s="3">
        <v>23</v>
      </c>
      <c r="E5451" s="3">
        <v>76</v>
      </c>
      <c r="F5451" s="3">
        <v>0</v>
      </c>
      <c r="G5451" s="3">
        <v>0</v>
      </c>
      <c r="H5451" s="3" t="s">
        <v>269</v>
      </c>
      <c r="I5451" s="20"/>
      <c r="J5451" s="4"/>
      <c r="K5451" s="3"/>
      <c r="L5451" s="3"/>
      <c r="M5451" s="3"/>
      <c r="N5451" s="3"/>
    </row>
    <row r="5452" spans="2:14" ht="32.1" customHeight="1" x14ac:dyDescent="0.25">
      <c r="B5452" s="44" t="str">
        <f>_xlfn.CONCAT( VLOOKUP(tbGemLevels[[#This Row],[Name]],tbGems[],MATCH("Prefix",tbGems[#Headers],0),FALSE),".",tbGemLevels[[#This Row],[Level]]," ",tbGemLevels[[#This Row],[Name]])</f>
        <v>6.14.404.24 Wither</v>
      </c>
      <c r="C5452" s="2" t="s">
        <v>947</v>
      </c>
      <c r="D5452" s="3">
        <v>24</v>
      </c>
      <c r="E5452" s="3">
        <v>78</v>
      </c>
      <c r="F5452" s="3">
        <v>0</v>
      </c>
      <c r="G5452" s="3">
        <v>0</v>
      </c>
      <c r="H5452" s="3" t="s">
        <v>269</v>
      </c>
      <c r="I5452" s="20"/>
      <c r="J5452" s="4"/>
      <c r="K5452" s="3"/>
      <c r="L5452" s="3"/>
      <c r="M5452" s="3"/>
      <c r="N5452" s="3"/>
    </row>
    <row r="5453" spans="2:14" ht="32.1" customHeight="1" x14ac:dyDescent="0.25">
      <c r="B5453" s="44" t="str">
        <f>_xlfn.CONCAT( VLOOKUP(tbGemLevels[[#This Row],[Name]],tbGems[],MATCH("Prefix",tbGems[#Headers],0),FALSE),".",tbGemLevels[[#This Row],[Level]]," ",tbGemLevels[[#This Row],[Name]])</f>
        <v>6.14.404.25 Wither</v>
      </c>
      <c r="C5453" s="2" t="s">
        <v>947</v>
      </c>
      <c r="D5453" s="3">
        <v>25</v>
      </c>
      <c r="E5453" s="3">
        <v>80</v>
      </c>
      <c r="F5453" s="3">
        <v>0</v>
      </c>
      <c r="G5453" s="3">
        <v>0</v>
      </c>
      <c r="H5453" s="3" t="s">
        <v>269</v>
      </c>
      <c r="I5453" s="20"/>
      <c r="J5453" s="4"/>
      <c r="K5453" s="3"/>
      <c r="L5453" s="3"/>
      <c r="M5453" s="3"/>
      <c r="N5453" s="3"/>
    </row>
    <row r="5454" spans="2:14" ht="32.1" customHeight="1" x14ac:dyDescent="0.25">
      <c r="B5454" s="44" t="str">
        <f>_xlfn.CONCAT( VLOOKUP(tbGemLevels[[#This Row],[Name]],tbGems[],MATCH("Prefix",tbGems[#Headers],0),FALSE),".",tbGemLevels[[#This Row],[Level]]," ",tbGemLevels[[#This Row],[Name]])</f>
        <v>6.14.404.26 Wither</v>
      </c>
      <c r="C5454" s="2" t="s">
        <v>947</v>
      </c>
      <c r="D5454" s="3">
        <v>26</v>
      </c>
      <c r="E5454" s="3">
        <v>82</v>
      </c>
      <c r="F5454" s="3">
        <v>0</v>
      </c>
      <c r="G5454" s="3">
        <v>0</v>
      </c>
      <c r="H5454" s="3" t="s">
        <v>269</v>
      </c>
      <c r="I5454" s="20"/>
      <c r="J5454" s="4"/>
      <c r="K5454" s="3"/>
      <c r="L5454" s="3"/>
      <c r="M5454" s="3"/>
      <c r="N5454" s="3"/>
    </row>
    <row r="5455" spans="2:14" ht="32.1" customHeight="1" x14ac:dyDescent="0.25">
      <c r="B5455" s="44" t="str">
        <f>_xlfn.CONCAT( VLOOKUP(tbGemLevels[[#This Row],[Name]],tbGems[],MATCH("Prefix",tbGems[#Headers],0),FALSE),".",tbGemLevels[[#This Row],[Level]]," ",tbGemLevels[[#This Row],[Name]])</f>
        <v>6.14.404.27 Wither</v>
      </c>
      <c r="C5455" s="2" t="s">
        <v>947</v>
      </c>
      <c r="D5455" s="3">
        <v>27</v>
      </c>
      <c r="E5455" s="3">
        <v>84</v>
      </c>
      <c r="F5455" s="3">
        <v>0</v>
      </c>
      <c r="G5455" s="3">
        <v>0</v>
      </c>
      <c r="H5455" s="3" t="s">
        <v>269</v>
      </c>
      <c r="I5455" s="20"/>
      <c r="J5455" s="4"/>
      <c r="K5455" s="3"/>
      <c r="L5455" s="3"/>
      <c r="M5455" s="3"/>
      <c r="N5455" s="3"/>
    </row>
    <row r="5456" spans="2:14" ht="32.1" customHeight="1" x14ac:dyDescent="0.25">
      <c r="B5456" s="44" t="str">
        <f>_xlfn.CONCAT( VLOOKUP(tbGemLevels[[#This Row],[Name]],tbGems[],MATCH("Prefix",tbGems[#Headers],0),FALSE),".",tbGemLevels[[#This Row],[Level]]," ",tbGemLevels[[#This Row],[Name]])</f>
        <v>6.14.404.28 Wither</v>
      </c>
      <c r="C5456" s="2" t="s">
        <v>947</v>
      </c>
      <c r="D5456" s="3">
        <v>28</v>
      </c>
      <c r="E5456" s="3">
        <v>86</v>
      </c>
      <c r="F5456" s="3">
        <v>0</v>
      </c>
      <c r="G5456" s="3">
        <v>0</v>
      </c>
      <c r="H5456" s="3" t="s">
        <v>269</v>
      </c>
      <c r="I5456" s="20"/>
      <c r="J5456" s="4"/>
      <c r="K5456" s="3"/>
      <c r="L5456" s="3"/>
      <c r="M5456" s="3"/>
      <c r="N5456" s="3"/>
    </row>
    <row r="5457" spans="2:14" ht="32.1" customHeight="1" x14ac:dyDescent="0.25">
      <c r="B5457" s="44" t="str">
        <f>_xlfn.CONCAT( VLOOKUP(tbGemLevels[[#This Row],[Name]],tbGems[],MATCH("Prefix",tbGems[#Headers],0),FALSE),".",tbGemLevels[[#This Row],[Level]]," ",tbGemLevels[[#This Row],[Name]])</f>
        <v>6.14.404.29 Wither</v>
      </c>
      <c r="C5457" s="2" t="s">
        <v>947</v>
      </c>
      <c r="D5457" s="3">
        <v>29</v>
      </c>
      <c r="E5457" s="3">
        <v>88</v>
      </c>
      <c r="F5457" s="3">
        <v>0</v>
      </c>
      <c r="G5457" s="3">
        <v>0</v>
      </c>
      <c r="H5457" s="3" t="s">
        <v>269</v>
      </c>
      <c r="I5457" s="20"/>
      <c r="J5457" s="4"/>
      <c r="K5457" s="3"/>
      <c r="L5457" s="3"/>
      <c r="M5457" s="3"/>
      <c r="N5457" s="3"/>
    </row>
    <row r="5458" spans="2:14" ht="32.1" customHeight="1" x14ac:dyDescent="0.25">
      <c r="B5458" s="44" t="str">
        <f>_xlfn.CONCAT( VLOOKUP(tbGemLevels[[#This Row],[Name]],tbGems[],MATCH("Prefix",tbGems[#Headers],0),FALSE),".",tbGemLevels[[#This Row],[Level]]," ",tbGemLevels[[#This Row],[Name]])</f>
        <v>6.14.404.30 Wither</v>
      </c>
      <c r="C5458" s="2" t="s">
        <v>947</v>
      </c>
      <c r="D5458" s="3">
        <v>30</v>
      </c>
      <c r="E5458" s="3">
        <v>90</v>
      </c>
      <c r="F5458" s="3">
        <v>0</v>
      </c>
      <c r="G5458" s="3">
        <v>0</v>
      </c>
      <c r="H5458" s="3" t="s">
        <v>269</v>
      </c>
      <c r="I5458" s="20"/>
      <c r="J5458" s="4"/>
      <c r="K5458" s="3"/>
      <c r="L5458" s="3"/>
      <c r="M5458" s="3"/>
      <c r="N5458" s="3"/>
    </row>
    <row r="5459" spans="2:14" ht="32.1" customHeight="1" x14ac:dyDescent="0.25">
      <c r="B5459" s="44" t="str">
        <f>_xlfn.CONCAT( VLOOKUP(tbGemLevels[[#This Row],[Name]],tbGems[],MATCH("Prefix",tbGems[#Headers],0),FALSE),".",tbGemLevels[[#This Row],[Level]]," ",tbGemLevels[[#This Row],[Name]])</f>
        <v>6.14.404.31 Wither</v>
      </c>
      <c r="C5459" s="2" t="s">
        <v>947</v>
      </c>
      <c r="D5459" s="3">
        <v>31</v>
      </c>
      <c r="E5459" s="3">
        <v>91</v>
      </c>
      <c r="F5459" s="3">
        <v>0</v>
      </c>
      <c r="G5459" s="3">
        <v>0</v>
      </c>
      <c r="H5459" s="3" t="s">
        <v>269</v>
      </c>
      <c r="I5459" s="20"/>
      <c r="J5459" s="4"/>
      <c r="K5459" s="3"/>
      <c r="L5459" s="3"/>
      <c r="M5459" s="3"/>
      <c r="N5459" s="3"/>
    </row>
    <row r="5460" spans="2:14" ht="32.1" customHeight="1" x14ac:dyDescent="0.25">
      <c r="B5460" s="44" t="str">
        <f>_xlfn.CONCAT( VLOOKUP(tbGemLevels[[#This Row],[Name]],tbGems[],MATCH("Prefix",tbGems[#Headers],0),FALSE),".",tbGemLevels[[#This Row],[Level]]," ",tbGemLevels[[#This Row],[Name]])</f>
        <v>6.14.404.32 Wither</v>
      </c>
      <c r="C5460" s="2" t="s">
        <v>947</v>
      </c>
      <c r="D5460" s="3">
        <v>32</v>
      </c>
      <c r="E5460" s="3">
        <v>92</v>
      </c>
      <c r="F5460" s="3">
        <v>0</v>
      </c>
      <c r="G5460" s="3">
        <v>0</v>
      </c>
      <c r="H5460" s="3" t="s">
        <v>269</v>
      </c>
      <c r="I5460" s="20"/>
      <c r="J5460" s="4"/>
      <c r="K5460" s="3"/>
      <c r="L5460" s="3"/>
      <c r="M5460" s="3"/>
      <c r="N5460" s="3"/>
    </row>
    <row r="5461" spans="2:14" ht="32.1" customHeight="1" x14ac:dyDescent="0.25">
      <c r="B5461" s="44" t="str">
        <f>_xlfn.CONCAT( VLOOKUP(tbGemLevels[[#This Row],[Name]],tbGems[],MATCH("Prefix",tbGems[#Headers],0),FALSE),".",tbGemLevels[[#This Row],[Level]]," ",tbGemLevels[[#This Row],[Name]])</f>
        <v>6.14.404.33 Wither</v>
      </c>
      <c r="C5461" s="2" t="s">
        <v>947</v>
      </c>
      <c r="D5461" s="3">
        <v>33</v>
      </c>
      <c r="E5461" s="3">
        <v>93</v>
      </c>
      <c r="F5461" s="3">
        <v>0</v>
      </c>
      <c r="G5461" s="3">
        <v>0</v>
      </c>
      <c r="H5461" s="3" t="s">
        <v>269</v>
      </c>
      <c r="I5461" s="20"/>
      <c r="J5461" s="4"/>
      <c r="K5461" s="3"/>
      <c r="L5461" s="3"/>
      <c r="M5461" s="3"/>
      <c r="N5461" s="3"/>
    </row>
    <row r="5462" spans="2:14" ht="32.1" customHeight="1" x14ac:dyDescent="0.25">
      <c r="B5462" s="44" t="str">
        <f>_xlfn.CONCAT( VLOOKUP(tbGemLevels[[#This Row],[Name]],tbGems[],MATCH("Prefix",tbGems[#Headers],0),FALSE),".",tbGemLevels[[#This Row],[Level]]," ",tbGemLevels[[#This Row],[Name]])</f>
        <v>6.14.404.34 Wither</v>
      </c>
      <c r="C5462" s="2" t="s">
        <v>947</v>
      </c>
      <c r="D5462" s="3">
        <v>34</v>
      </c>
      <c r="E5462" s="3">
        <v>94</v>
      </c>
      <c r="F5462" s="3">
        <v>0</v>
      </c>
      <c r="G5462" s="3">
        <v>0</v>
      </c>
      <c r="H5462" s="3" t="s">
        <v>269</v>
      </c>
      <c r="I5462" s="20"/>
      <c r="J5462" s="4"/>
      <c r="K5462" s="3"/>
      <c r="L5462" s="3"/>
      <c r="M5462" s="3"/>
      <c r="N5462" s="3"/>
    </row>
    <row r="5463" spans="2:14" ht="32.1" customHeight="1" x14ac:dyDescent="0.25">
      <c r="B5463" s="44" t="str">
        <f>_xlfn.CONCAT( VLOOKUP(tbGemLevels[[#This Row],[Name]],tbGems[],MATCH("Prefix",tbGems[#Headers],0),FALSE),".",tbGemLevels[[#This Row],[Level]]," ",tbGemLevels[[#This Row],[Name]])</f>
        <v>6.14.404.35 Wither</v>
      </c>
      <c r="C5463" s="2" t="s">
        <v>947</v>
      </c>
      <c r="D5463" s="3">
        <v>35</v>
      </c>
      <c r="E5463" s="3">
        <v>95</v>
      </c>
      <c r="F5463" s="3">
        <v>0</v>
      </c>
      <c r="G5463" s="3">
        <v>0</v>
      </c>
      <c r="H5463" s="3" t="s">
        <v>269</v>
      </c>
      <c r="I5463" s="20"/>
      <c r="J5463" s="4"/>
      <c r="K5463" s="3"/>
      <c r="L5463" s="3"/>
      <c r="M5463" s="3"/>
      <c r="N5463" s="3"/>
    </row>
    <row r="5464" spans="2:14" ht="32.1" customHeight="1" x14ac:dyDescent="0.25">
      <c r="B5464" s="44" t="str">
        <f>_xlfn.CONCAT( VLOOKUP(tbGemLevels[[#This Row],[Name]],tbGems[],MATCH("Prefix",tbGems[#Headers],0),FALSE),".",tbGemLevels[[#This Row],[Level]]," ",tbGemLevels[[#This Row],[Name]])</f>
        <v>6.14.404.36 Wither</v>
      </c>
      <c r="C5464" s="2" t="s">
        <v>947</v>
      </c>
      <c r="D5464" s="3">
        <v>36</v>
      </c>
      <c r="E5464" s="3">
        <v>96</v>
      </c>
      <c r="F5464" s="3">
        <v>0</v>
      </c>
      <c r="G5464" s="3">
        <v>0</v>
      </c>
      <c r="H5464" s="3" t="s">
        <v>269</v>
      </c>
      <c r="I5464" s="20"/>
      <c r="J5464" s="4"/>
      <c r="K5464" s="3"/>
      <c r="L5464" s="3"/>
      <c r="M5464" s="3"/>
      <c r="N5464" s="3"/>
    </row>
    <row r="5465" spans="2:14" ht="32.1" customHeight="1" x14ac:dyDescent="0.25">
      <c r="B5465" s="44" t="str">
        <f>_xlfn.CONCAT( VLOOKUP(tbGemLevels[[#This Row],[Name]],tbGems[],MATCH("Prefix",tbGems[#Headers],0),FALSE),".",tbGemLevels[[#This Row],[Level]]," ",tbGemLevels[[#This Row],[Name]])</f>
        <v>6.14.404.37 Wither</v>
      </c>
      <c r="C5465" s="2" t="s">
        <v>947</v>
      </c>
      <c r="D5465" s="3">
        <v>37</v>
      </c>
      <c r="E5465" s="3">
        <v>97</v>
      </c>
      <c r="F5465" s="3">
        <v>0</v>
      </c>
      <c r="G5465" s="3">
        <v>0</v>
      </c>
      <c r="H5465" s="3" t="s">
        <v>269</v>
      </c>
      <c r="I5465" s="20"/>
      <c r="J5465" s="4"/>
      <c r="K5465" s="3"/>
      <c r="L5465" s="3"/>
      <c r="M5465" s="3"/>
      <c r="N5465" s="3"/>
    </row>
    <row r="5466" spans="2:14" ht="32.1" customHeight="1" x14ac:dyDescent="0.25">
      <c r="B5466" s="44" t="str">
        <f>_xlfn.CONCAT( VLOOKUP(tbGemLevels[[#This Row],[Name]],tbGems[],MATCH("Prefix",tbGems[#Headers],0),FALSE),".",tbGemLevels[[#This Row],[Level]]," ",tbGemLevels[[#This Row],[Name]])</f>
        <v>6.14.404.38 Wither</v>
      </c>
      <c r="C5466" s="2" t="s">
        <v>947</v>
      </c>
      <c r="D5466" s="3">
        <v>38</v>
      </c>
      <c r="E5466" s="3">
        <v>98</v>
      </c>
      <c r="F5466" s="3">
        <v>0</v>
      </c>
      <c r="G5466" s="3">
        <v>0</v>
      </c>
      <c r="H5466" s="3" t="s">
        <v>269</v>
      </c>
      <c r="I5466" s="20"/>
      <c r="J5466" s="4"/>
      <c r="K5466" s="3"/>
      <c r="L5466" s="3"/>
      <c r="M5466" s="3"/>
      <c r="N5466" s="3"/>
    </row>
    <row r="5467" spans="2:14" ht="32.1" customHeight="1" x14ac:dyDescent="0.25">
      <c r="B5467" s="44" t="str">
        <f>_xlfn.CONCAT( VLOOKUP(tbGemLevels[[#This Row],[Name]],tbGems[],MATCH("Prefix",tbGems[#Headers],0),FALSE),".",tbGemLevels[[#This Row],[Level]]," ",tbGemLevels[[#This Row],[Name]])</f>
        <v>6.14.404.39 Wither</v>
      </c>
      <c r="C5467" s="2" t="s">
        <v>947</v>
      </c>
      <c r="D5467" s="3">
        <v>39</v>
      </c>
      <c r="E5467" s="3">
        <v>99</v>
      </c>
      <c r="F5467" s="3">
        <v>0</v>
      </c>
      <c r="G5467" s="3">
        <v>0</v>
      </c>
      <c r="H5467" s="3" t="s">
        <v>269</v>
      </c>
      <c r="I5467" s="20"/>
      <c r="J5467" s="4"/>
      <c r="K5467" s="3"/>
      <c r="L5467" s="3"/>
      <c r="M5467" s="3"/>
      <c r="N5467" s="3"/>
    </row>
    <row r="5468" spans="2:14" ht="32.1" customHeight="1" x14ac:dyDescent="0.25">
      <c r="B5468" s="44" t="str">
        <f>_xlfn.CONCAT( VLOOKUP(tbGemLevels[[#This Row],[Name]],tbGems[],MATCH("Prefix",tbGems[#Headers],0),FALSE),".",tbGemLevels[[#This Row],[Level]]," ",tbGemLevels[[#This Row],[Name]])</f>
        <v>6.14.404.40 Wither</v>
      </c>
      <c r="C5468" s="2" t="s">
        <v>947</v>
      </c>
      <c r="D5468" s="3">
        <v>40</v>
      </c>
      <c r="E5468" s="3">
        <v>100</v>
      </c>
      <c r="F5468" s="3">
        <v>0</v>
      </c>
      <c r="G5468" s="3">
        <v>0</v>
      </c>
      <c r="H5468" s="3" t="s">
        <v>269</v>
      </c>
      <c r="I5468" s="20"/>
      <c r="J5468" s="4"/>
      <c r="K5468" s="3"/>
      <c r="L5468" s="3"/>
      <c r="M5468" s="3"/>
      <c r="N5468" s="3"/>
    </row>
    <row r="5469" spans="2:14" ht="32.1" customHeight="1" x14ac:dyDescent="0.25">
      <c r="B5469" s="44" t="str">
        <f>_xlfn.CONCAT( VLOOKUP(tbGemLevels[[#This Row],[Name]],tbGems[],MATCH("Prefix",tbGems[#Headers],0),FALSE),".",tbGemLevels[[#This Row],[Level]]," ",tbGemLevels[[#This Row],[Name]])</f>
        <v>6.14.172.1 Firestorm</v>
      </c>
      <c r="C5469" s="2" t="s">
        <v>894</v>
      </c>
      <c r="D5469" s="3">
        <v>1</v>
      </c>
      <c r="E5469" s="3">
        <v>28</v>
      </c>
      <c r="F5469" s="3">
        <v>0</v>
      </c>
      <c r="G5469" s="3">
        <v>0</v>
      </c>
      <c r="H5469" s="3">
        <v>67</v>
      </c>
      <c r="J5469" s="4"/>
      <c r="K5469" s="3"/>
      <c r="L5469" s="3"/>
      <c r="M5469" s="3"/>
      <c r="N5469" s="3"/>
    </row>
    <row r="5470" spans="2:14" ht="32.1" customHeight="1" x14ac:dyDescent="0.25">
      <c r="B5470" s="44" t="str">
        <f>_xlfn.CONCAT( VLOOKUP(tbGemLevels[[#This Row],[Name]],tbGems[],MATCH("Prefix",tbGems[#Headers],0),FALSE),".",tbGemLevels[[#This Row],[Level]]," ",tbGemLevels[[#This Row],[Name]])</f>
        <v>6.14.172.2 Firestorm</v>
      </c>
      <c r="C5470" s="2" t="s">
        <v>894</v>
      </c>
      <c r="D5470" s="3">
        <v>2</v>
      </c>
      <c r="E5470" s="3">
        <v>31</v>
      </c>
      <c r="F5470" s="3">
        <v>0</v>
      </c>
      <c r="G5470" s="3">
        <v>0</v>
      </c>
      <c r="H5470" s="3">
        <v>73</v>
      </c>
      <c r="I5470" s="42"/>
      <c r="J5470" s="42"/>
      <c r="K5470" s="3"/>
      <c r="L5470" s="3"/>
      <c r="M5470" s="3"/>
      <c r="N5470" s="3"/>
    </row>
    <row r="5471" spans="2:14" ht="32.1" customHeight="1" x14ac:dyDescent="0.25">
      <c r="B5471" s="44" t="str">
        <f>_xlfn.CONCAT( VLOOKUP(tbGemLevels[[#This Row],[Name]],tbGems[],MATCH("Prefix",tbGems[#Headers],0),FALSE),".",tbGemLevels[[#This Row],[Level]]," ",tbGemLevels[[#This Row],[Name]])</f>
        <v>6.14.172.3 Firestorm</v>
      </c>
      <c r="C5471" s="2" t="s">
        <v>894</v>
      </c>
      <c r="D5471" s="3">
        <v>3</v>
      </c>
      <c r="E5471" s="3">
        <v>34</v>
      </c>
      <c r="F5471" s="3">
        <v>0</v>
      </c>
      <c r="G5471" s="3">
        <v>0</v>
      </c>
      <c r="H5471" s="3">
        <v>79</v>
      </c>
      <c r="I5471" s="42"/>
      <c r="J5471" s="42"/>
      <c r="K5471" s="3"/>
      <c r="L5471" s="3"/>
      <c r="M5471" s="3"/>
      <c r="N5471" s="3"/>
    </row>
    <row r="5472" spans="2:14" ht="32.1" customHeight="1" x14ac:dyDescent="0.25">
      <c r="B5472" s="44" t="str">
        <f>_xlfn.CONCAT( VLOOKUP(tbGemLevels[[#This Row],[Name]],tbGems[],MATCH("Prefix",tbGems[#Headers],0),FALSE),".",tbGemLevels[[#This Row],[Level]]," ",tbGemLevels[[#This Row],[Name]])</f>
        <v>6.14.172.4 Firestorm</v>
      </c>
      <c r="C5472" s="2" t="s">
        <v>894</v>
      </c>
      <c r="D5472" s="3">
        <v>4</v>
      </c>
      <c r="E5472" s="3">
        <v>37</v>
      </c>
      <c r="F5472" s="3">
        <v>0</v>
      </c>
      <c r="G5472" s="3">
        <v>0</v>
      </c>
      <c r="H5472" s="3">
        <v>85</v>
      </c>
      <c r="I5472" s="42"/>
      <c r="J5472" s="42"/>
      <c r="K5472" s="3"/>
      <c r="L5472" s="3"/>
      <c r="M5472" s="3"/>
      <c r="N5472" s="3"/>
    </row>
    <row r="5473" spans="2:14" ht="32.1" customHeight="1" x14ac:dyDescent="0.25">
      <c r="B5473" s="44" t="str">
        <f>_xlfn.CONCAT( VLOOKUP(tbGemLevels[[#This Row],[Name]],tbGems[],MATCH("Prefix",tbGems[#Headers],0),FALSE),".",tbGemLevels[[#This Row],[Level]]," ",tbGemLevels[[#This Row],[Name]])</f>
        <v>6.14.172.5 Firestorm</v>
      </c>
      <c r="C5473" s="2" t="s">
        <v>894</v>
      </c>
      <c r="D5473" s="3">
        <v>5</v>
      </c>
      <c r="E5473" s="3">
        <v>40</v>
      </c>
      <c r="F5473" s="3">
        <v>0</v>
      </c>
      <c r="G5473" s="3">
        <v>0</v>
      </c>
      <c r="H5473" s="3">
        <v>92</v>
      </c>
      <c r="I5473" s="42"/>
      <c r="J5473" s="42"/>
      <c r="K5473" s="3"/>
      <c r="L5473" s="3"/>
      <c r="M5473" s="3"/>
      <c r="N5473" s="3"/>
    </row>
    <row r="5474" spans="2:14" ht="32.1" customHeight="1" x14ac:dyDescent="0.25">
      <c r="B5474" s="44" t="str">
        <f>_xlfn.CONCAT( VLOOKUP(tbGemLevels[[#This Row],[Name]],tbGems[],MATCH("Prefix",tbGems[#Headers],0),FALSE),".",tbGemLevels[[#This Row],[Level]]," ",tbGemLevels[[#This Row],[Name]])</f>
        <v>6.14.172.6 Firestorm</v>
      </c>
      <c r="C5474" s="2" t="s">
        <v>894</v>
      </c>
      <c r="D5474" s="3">
        <v>6</v>
      </c>
      <c r="E5474" s="3">
        <v>42</v>
      </c>
      <c r="F5474" s="3">
        <v>0</v>
      </c>
      <c r="G5474" s="3">
        <v>0</v>
      </c>
      <c r="H5474" s="3">
        <v>96</v>
      </c>
      <c r="I5474" s="42"/>
      <c r="J5474" s="42"/>
      <c r="K5474" s="3"/>
      <c r="L5474" s="3"/>
      <c r="M5474" s="3"/>
      <c r="N5474" s="3"/>
    </row>
    <row r="5475" spans="2:14" ht="32.1" customHeight="1" x14ac:dyDescent="0.25">
      <c r="B5475" s="44" t="str">
        <f>_xlfn.CONCAT( VLOOKUP(tbGemLevels[[#This Row],[Name]],tbGems[],MATCH("Prefix",tbGems[#Headers],0),FALSE),".",tbGemLevels[[#This Row],[Level]]," ",tbGemLevels[[#This Row],[Name]])</f>
        <v>6.14.172.7 Firestorm</v>
      </c>
      <c r="C5475" s="2" t="s">
        <v>894</v>
      </c>
      <c r="D5475" s="3">
        <v>7</v>
      </c>
      <c r="E5475" s="3">
        <v>44</v>
      </c>
      <c r="F5475" s="3">
        <v>0</v>
      </c>
      <c r="G5475" s="3">
        <v>0</v>
      </c>
      <c r="H5475" s="3">
        <v>100</v>
      </c>
      <c r="I5475" s="42"/>
      <c r="J5475" s="42"/>
      <c r="K5475" s="3"/>
      <c r="L5475" s="3"/>
      <c r="M5475" s="3"/>
      <c r="N5475" s="3"/>
    </row>
    <row r="5476" spans="2:14" ht="32.1" customHeight="1" x14ac:dyDescent="0.25">
      <c r="B5476" s="44" t="str">
        <f>_xlfn.CONCAT( VLOOKUP(tbGemLevels[[#This Row],[Name]],tbGems[],MATCH("Prefix",tbGems[#Headers],0),FALSE),".",tbGemLevels[[#This Row],[Level]]," ",tbGemLevels[[#This Row],[Name]])</f>
        <v>6.14.172.8 Firestorm</v>
      </c>
      <c r="C5476" s="2" t="s">
        <v>894</v>
      </c>
      <c r="D5476" s="3">
        <v>8</v>
      </c>
      <c r="E5476" s="3">
        <v>46</v>
      </c>
      <c r="F5476" s="3">
        <v>0</v>
      </c>
      <c r="G5476" s="3">
        <v>0</v>
      </c>
      <c r="H5476" s="3">
        <v>104</v>
      </c>
      <c r="I5476" s="42"/>
      <c r="J5476" s="42"/>
      <c r="K5476" s="3"/>
      <c r="L5476" s="3"/>
      <c r="M5476" s="3"/>
      <c r="N5476" s="3"/>
    </row>
    <row r="5477" spans="2:14" ht="32.1" customHeight="1" x14ac:dyDescent="0.25">
      <c r="B5477" s="44" t="str">
        <f>_xlfn.CONCAT( VLOOKUP(tbGemLevels[[#This Row],[Name]],tbGems[],MATCH("Prefix",tbGems[#Headers],0),FALSE),".",tbGemLevels[[#This Row],[Level]]," ",tbGemLevels[[#This Row],[Name]])</f>
        <v>6.14.172.9 Firestorm</v>
      </c>
      <c r="C5477" s="2" t="s">
        <v>894</v>
      </c>
      <c r="D5477" s="3">
        <v>9</v>
      </c>
      <c r="E5477" s="3">
        <v>48</v>
      </c>
      <c r="F5477" s="3">
        <v>0</v>
      </c>
      <c r="G5477" s="3">
        <v>0</v>
      </c>
      <c r="H5477" s="3">
        <v>109</v>
      </c>
      <c r="I5477" s="42"/>
      <c r="J5477" s="42"/>
      <c r="K5477" s="3"/>
      <c r="L5477" s="3"/>
      <c r="M5477" s="3"/>
      <c r="N5477" s="3"/>
    </row>
    <row r="5478" spans="2:14" ht="32.1" customHeight="1" x14ac:dyDescent="0.25">
      <c r="B5478" s="44" t="str">
        <f>_xlfn.CONCAT( VLOOKUP(tbGemLevels[[#This Row],[Name]],tbGems[],MATCH("Prefix",tbGems[#Headers],0),FALSE),".",tbGemLevels[[#This Row],[Level]]," ",tbGemLevels[[#This Row],[Name]])</f>
        <v>6.14.172.10 Firestorm</v>
      </c>
      <c r="C5478" s="2" t="s">
        <v>894</v>
      </c>
      <c r="D5478" s="3">
        <v>10</v>
      </c>
      <c r="E5478" s="3">
        <v>50</v>
      </c>
      <c r="F5478" s="3">
        <v>0</v>
      </c>
      <c r="G5478" s="3">
        <v>0</v>
      </c>
      <c r="H5478" s="3">
        <v>113</v>
      </c>
      <c r="I5478" s="42"/>
      <c r="J5478" s="42"/>
      <c r="K5478" s="3"/>
      <c r="L5478" s="3"/>
      <c r="M5478" s="3"/>
      <c r="N5478" s="3"/>
    </row>
    <row r="5479" spans="2:14" ht="32.1" customHeight="1" x14ac:dyDescent="0.25">
      <c r="B5479" s="44" t="str">
        <f>_xlfn.CONCAT( VLOOKUP(tbGemLevels[[#This Row],[Name]],tbGems[],MATCH("Prefix",tbGems[#Headers],0),FALSE),".",tbGemLevels[[#This Row],[Level]]," ",tbGemLevels[[#This Row],[Name]])</f>
        <v>6.14.172.11 Firestorm</v>
      </c>
      <c r="C5479" s="2" t="s">
        <v>894</v>
      </c>
      <c r="D5479" s="3">
        <v>11</v>
      </c>
      <c r="E5479" s="3">
        <v>52</v>
      </c>
      <c r="F5479" s="3">
        <v>0</v>
      </c>
      <c r="G5479" s="3">
        <v>0</v>
      </c>
      <c r="H5479" s="3">
        <v>117</v>
      </c>
      <c r="I5479" s="42"/>
      <c r="J5479" s="42"/>
      <c r="K5479" s="3"/>
      <c r="L5479" s="3"/>
      <c r="M5479" s="3"/>
      <c r="N5479" s="3"/>
    </row>
    <row r="5480" spans="2:14" ht="32.1" customHeight="1" x14ac:dyDescent="0.25">
      <c r="B5480" s="44" t="str">
        <f>_xlfn.CONCAT( VLOOKUP(tbGemLevels[[#This Row],[Name]],tbGems[],MATCH("Prefix",tbGems[#Headers],0),FALSE),".",tbGemLevels[[#This Row],[Level]]," ",tbGemLevels[[#This Row],[Name]])</f>
        <v>6.14.172.12 Firestorm</v>
      </c>
      <c r="C5480" s="2" t="s">
        <v>894</v>
      </c>
      <c r="D5480" s="3">
        <v>12</v>
      </c>
      <c r="E5480" s="3">
        <v>54</v>
      </c>
      <c r="F5480" s="3">
        <v>0</v>
      </c>
      <c r="G5480" s="3">
        <v>0</v>
      </c>
      <c r="H5480" s="3">
        <v>121</v>
      </c>
      <c r="I5480" s="42"/>
      <c r="J5480" s="42"/>
      <c r="K5480" s="3"/>
      <c r="L5480" s="3"/>
      <c r="M5480" s="3"/>
      <c r="N5480" s="3"/>
    </row>
    <row r="5481" spans="2:14" ht="32.1" customHeight="1" x14ac:dyDescent="0.25">
      <c r="B5481" s="44" t="str">
        <f>_xlfn.CONCAT( VLOOKUP(tbGemLevels[[#This Row],[Name]],tbGems[],MATCH("Prefix",tbGems[#Headers],0),FALSE),".",tbGemLevels[[#This Row],[Level]]," ",tbGemLevels[[#This Row],[Name]])</f>
        <v>6.14.172.13 Firestorm</v>
      </c>
      <c r="C5481" s="2" t="s">
        <v>894</v>
      </c>
      <c r="D5481" s="3">
        <v>13</v>
      </c>
      <c r="E5481" s="3">
        <v>56</v>
      </c>
      <c r="F5481" s="3">
        <v>0</v>
      </c>
      <c r="G5481" s="3">
        <v>0</v>
      </c>
      <c r="H5481" s="3">
        <v>125</v>
      </c>
      <c r="I5481" s="42"/>
      <c r="J5481" s="42"/>
      <c r="K5481" s="3"/>
      <c r="L5481" s="3"/>
      <c r="M5481" s="3"/>
      <c r="N5481" s="3"/>
    </row>
    <row r="5482" spans="2:14" ht="32.1" customHeight="1" x14ac:dyDescent="0.25">
      <c r="B5482" s="44" t="str">
        <f>_xlfn.CONCAT( VLOOKUP(tbGemLevels[[#This Row],[Name]],tbGems[],MATCH("Prefix",tbGems[#Headers],0),FALSE),".",tbGemLevels[[#This Row],[Level]]," ",tbGemLevels[[#This Row],[Name]])</f>
        <v>6.14.172.14 Firestorm</v>
      </c>
      <c r="C5482" s="2" t="s">
        <v>894</v>
      </c>
      <c r="D5482" s="3">
        <v>14</v>
      </c>
      <c r="E5482" s="3">
        <v>58</v>
      </c>
      <c r="F5482" s="3">
        <v>0</v>
      </c>
      <c r="G5482" s="3">
        <v>0</v>
      </c>
      <c r="H5482" s="3">
        <v>130</v>
      </c>
      <c r="I5482" s="42"/>
      <c r="J5482" s="42"/>
      <c r="K5482" s="3"/>
      <c r="L5482" s="3"/>
      <c r="M5482" s="3"/>
      <c r="N5482" s="3"/>
    </row>
    <row r="5483" spans="2:14" ht="32.1" customHeight="1" x14ac:dyDescent="0.25">
      <c r="B5483" s="44" t="str">
        <f>_xlfn.CONCAT( VLOOKUP(tbGemLevels[[#This Row],[Name]],tbGems[],MATCH("Prefix",tbGems[#Headers],0),FALSE),".",tbGemLevels[[#This Row],[Level]]," ",tbGemLevels[[#This Row],[Name]])</f>
        <v>6.14.172.15 Firestorm</v>
      </c>
      <c r="C5483" s="2" t="s">
        <v>894</v>
      </c>
      <c r="D5483" s="3">
        <v>15</v>
      </c>
      <c r="E5483" s="3">
        <v>60</v>
      </c>
      <c r="F5483" s="3">
        <v>0</v>
      </c>
      <c r="G5483" s="3">
        <v>0</v>
      </c>
      <c r="H5483" s="3">
        <v>134</v>
      </c>
      <c r="I5483" s="42"/>
      <c r="J5483" s="42"/>
      <c r="K5483" s="3"/>
      <c r="L5483" s="3"/>
      <c r="M5483" s="3"/>
      <c r="N5483" s="3"/>
    </row>
    <row r="5484" spans="2:14" ht="32.1" customHeight="1" x14ac:dyDescent="0.25">
      <c r="B5484" s="44" t="str">
        <f>_xlfn.CONCAT( VLOOKUP(tbGemLevels[[#This Row],[Name]],tbGems[],MATCH("Prefix",tbGems[#Headers],0),FALSE),".",tbGemLevels[[#This Row],[Level]]," ",tbGemLevels[[#This Row],[Name]])</f>
        <v>6.14.172.16 Firestorm</v>
      </c>
      <c r="C5484" s="2" t="s">
        <v>894</v>
      </c>
      <c r="D5484" s="3">
        <v>16</v>
      </c>
      <c r="E5484" s="3">
        <v>62</v>
      </c>
      <c r="F5484" s="3">
        <v>0</v>
      </c>
      <c r="G5484" s="3">
        <v>0</v>
      </c>
      <c r="H5484" s="3">
        <v>138</v>
      </c>
      <c r="I5484" s="42"/>
      <c r="J5484" s="42"/>
      <c r="K5484" s="3"/>
      <c r="L5484" s="3"/>
      <c r="M5484" s="3"/>
      <c r="N5484" s="3"/>
    </row>
    <row r="5485" spans="2:14" ht="32.1" customHeight="1" x14ac:dyDescent="0.25">
      <c r="B5485" s="44" t="str">
        <f>_xlfn.CONCAT( VLOOKUP(tbGemLevels[[#This Row],[Name]],tbGems[],MATCH("Prefix",tbGems[#Headers],0),FALSE),".",tbGemLevels[[#This Row],[Level]]," ",tbGemLevels[[#This Row],[Name]])</f>
        <v>6.14.172.17 Firestorm</v>
      </c>
      <c r="C5485" s="2" t="s">
        <v>894</v>
      </c>
      <c r="D5485" s="3">
        <v>17</v>
      </c>
      <c r="E5485" s="3">
        <v>64</v>
      </c>
      <c r="F5485" s="3">
        <v>0</v>
      </c>
      <c r="G5485" s="3">
        <v>0</v>
      </c>
      <c r="H5485" s="3">
        <v>142</v>
      </c>
      <c r="I5485" s="42"/>
      <c r="J5485" s="42"/>
      <c r="K5485" s="3"/>
      <c r="L5485" s="3"/>
      <c r="M5485" s="3"/>
      <c r="N5485" s="3"/>
    </row>
    <row r="5486" spans="2:14" ht="32.1" customHeight="1" x14ac:dyDescent="0.25">
      <c r="B5486" s="44" t="str">
        <f>_xlfn.CONCAT( VLOOKUP(tbGemLevels[[#This Row],[Name]],tbGems[],MATCH("Prefix",tbGems[#Headers],0),FALSE),".",tbGemLevels[[#This Row],[Level]]," ",tbGemLevels[[#This Row],[Name]])</f>
        <v>6.14.172.18 Firestorm</v>
      </c>
      <c r="C5486" s="2" t="s">
        <v>894</v>
      </c>
      <c r="D5486" s="3">
        <v>18</v>
      </c>
      <c r="E5486" s="3">
        <v>66</v>
      </c>
      <c r="F5486" s="3">
        <v>0</v>
      </c>
      <c r="G5486" s="3">
        <v>0</v>
      </c>
      <c r="H5486" s="3">
        <v>146</v>
      </c>
      <c r="I5486" s="42"/>
      <c r="J5486" s="42"/>
      <c r="K5486" s="3"/>
      <c r="L5486" s="3"/>
      <c r="M5486" s="3"/>
      <c r="N5486" s="3"/>
    </row>
    <row r="5487" spans="2:14" ht="32.1" customHeight="1" x14ac:dyDescent="0.25">
      <c r="B5487" s="44" t="str">
        <f>_xlfn.CONCAT( VLOOKUP(tbGemLevels[[#This Row],[Name]],tbGems[],MATCH("Prefix",tbGems[#Headers],0),FALSE),".",tbGemLevels[[#This Row],[Level]]," ",tbGemLevels[[#This Row],[Name]])</f>
        <v>6.14.172.19 Firestorm</v>
      </c>
      <c r="C5487" s="2" t="s">
        <v>894</v>
      </c>
      <c r="D5487" s="3">
        <v>19</v>
      </c>
      <c r="E5487" s="3">
        <v>68</v>
      </c>
      <c r="F5487" s="3">
        <v>0</v>
      </c>
      <c r="G5487" s="3">
        <v>0</v>
      </c>
      <c r="H5487" s="3">
        <v>151</v>
      </c>
      <c r="I5487" s="42"/>
      <c r="J5487" s="42"/>
      <c r="K5487" s="3"/>
      <c r="L5487" s="3"/>
      <c r="M5487" s="3"/>
      <c r="N5487" s="3"/>
    </row>
    <row r="5488" spans="2:14" ht="32.1" customHeight="1" x14ac:dyDescent="0.25">
      <c r="B5488" s="44" t="str">
        <f>_xlfn.CONCAT( VLOOKUP(tbGemLevels[[#This Row],[Name]],tbGems[],MATCH("Prefix",tbGems[#Headers],0),FALSE),".",tbGemLevels[[#This Row],[Level]]," ",tbGemLevels[[#This Row],[Name]])</f>
        <v>6.14.172.20 Firestorm</v>
      </c>
      <c r="C5488" s="2" t="s">
        <v>894</v>
      </c>
      <c r="D5488" s="3">
        <v>20</v>
      </c>
      <c r="E5488" s="3">
        <v>70</v>
      </c>
      <c r="F5488" s="3">
        <v>0</v>
      </c>
      <c r="G5488" s="3">
        <v>0</v>
      </c>
      <c r="H5488" s="3">
        <v>155</v>
      </c>
      <c r="I5488" s="42"/>
      <c r="J5488" s="42"/>
      <c r="K5488" s="3"/>
      <c r="L5488" s="3"/>
      <c r="M5488" s="3"/>
      <c r="N5488" s="3"/>
    </row>
    <row r="5489" spans="2:14" ht="32.1" customHeight="1" x14ac:dyDescent="0.25">
      <c r="B5489" s="44" t="str">
        <f>_xlfn.CONCAT( VLOOKUP(tbGemLevels[[#This Row],[Name]],tbGems[],MATCH("Prefix",tbGems[#Headers],0),FALSE),".",tbGemLevels[[#This Row],[Level]]," ",tbGemLevels[[#This Row],[Name]])</f>
        <v>6.14.172.21 Firestorm</v>
      </c>
      <c r="C5489" s="2" t="s">
        <v>894</v>
      </c>
      <c r="D5489" s="3">
        <v>21</v>
      </c>
      <c r="E5489" s="3">
        <v>72</v>
      </c>
      <c r="F5489" s="3">
        <v>0</v>
      </c>
      <c r="G5489" s="3">
        <v>0</v>
      </c>
      <c r="H5489" s="3">
        <v>159</v>
      </c>
      <c r="J5489" s="4"/>
      <c r="K5489" s="3"/>
      <c r="L5489" s="3"/>
      <c r="M5489" s="3"/>
      <c r="N5489" s="3"/>
    </row>
    <row r="5490" spans="2:14" ht="32.1" customHeight="1" x14ac:dyDescent="0.25">
      <c r="B5490" s="44" t="str">
        <f>_xlfn.CONCAT( VLOOKUP(tbGemLevels[[#This Row],[Name]],tbGems[],MATCH("Prefix",tbGems[#Headers],0),FALSE),".",tbGemLevels[[#This Row],[Level]]," ",tbGemLevels[[#This Row],[Name]])</f>
        <v>6.14.172.22 Firestorm</v>
      </c>
      <c r="C5490" s="2" t="s">
        <v>894</v>
      </c>
      <c r="D5490" s="3">
        <v>22</v>
      </c>
      <c r="E5490" s="3">
        <v>74</v>
      </c>
      <c r="F5490" s="3">
        <v>0</v>
      </c>
      <c r="G5490" s="3">
        <v>0</v>
      </c>
      <c r="H5490" s="3" t="s">
        <v>269</v>
      </c>
      <c r="J5490" s="4"/>
      <c r="K5490" s="3"/>
      <c r="L5490" s="3"/>
      <c r="M5490" s="3"/>
      <c r="N5490" s="3"/>
    </row>
    <row r="5491" spans="2:14" ht="32.1" customHeight="1" x14ac:dyDescent="0.25">
      <c r="B5491" s="44" t="str">
        <f>_xlfn.CONCAT( VLOOKUP(tbGemLevels[[#This Row],[Name]],tbGems[],MATCH("Prefix",tbGems[#Headers],0),FALSE),".",tbGemLevels[[#This Row],[Level]]," ",tbGemLevels[[#This Row],[Name]])</f>
        <v>6.14.172.23 Firestorm</v>
      </c>
      <c r="C5491" s="2" t="s">
        <v>894</v>
      </c>
      <c r="D5491" s="3">
        <v>23</v>
      </c>
      <c r="E5491" s="3">
        <v>76</v>
      </c>
      <c r="F5491" s="3">
        <v>0</v>
      </c>
      <c r="G5491" s="3">
        <v>0</v>
      </c>
      <c r="H5491" s="3" t="s">
        <v>269</v>
      </c>
      <c r="J5491" s="4"/>
      <c r="K5491" s="3"/>
      <c r="L5491" s="3"/>
      <c r="M5491" s="3"/>
      <c r="N5491" s="3"/>
    </row>
    <row r="5492" spans="2:14" ht="32.1" customHeight="1" x14ac:dyDescent="0.25">
      <c r="B5492" s="44" t="str">
        <f>_xlfn.CONCAT( VLOOKUP(tbGemLevels[[#This Row],[Name]],tbGems[],MATCH("Prefix",tbGems[#Headers],0),FALSE),".",tbGemLevels[[#This Row],[Level]]," ",tbGemLevels[[#This Row],[Name]])</f>
        <v>6.14.172.24 Firestorm</v>
      </c>
      <c r="C5492" s="2" t="s">
        <v>894</v>
      </c>
      <c r="D5492" s="3">
        <v>24</v>
      </c>
      <c r="E5492" s="3">
        <v>78</v>
      </c>
      <c r="F5492" s="3">
        <v>0</v>
      </c>
      <c r="G5492" s="3">
        <v>0</v>
      </c>
      <c r="H5492" s="3" t="s">
        <v>269</v>
      </c>
      <c r="J5492" s="4"/>
      <c r="K5492" s="3"/>
      <c r="L5492" s="3"/>
      <c r="M5492" s="3"/>
      <c r="N5492" s="3"/>
    </row>
    <row r="5493" spans="2:14" ht="32.1" customHeight="1" x14ac:dyDescent="0.25">
      <c r="B5493" s="44" t="str">
        <f>_xlfn.CONCAT( VLOOKUP(tbGemLevels[[#This Row],[Name]],tbGems[],MATCH("Prefix",tbGems[#Headers],0),FALSE),".",tbGemLevels[[#This Row],[Level]]," ",tbGemLevels[[#This Row],[Name]])</f>
        <v>6.14.172.25 Firestorm</v>
      </c>
      <c r="C5493" s="2" t="s">
        <v>894</v>
      </c>
      <c r="D5493" s="3">
        <v>25</v>
      </c>
      <c r="E5493" s="3">
        <v>80</v>
      </c>
      <c r="F5493" s="3">
        <v>0</v>
      </c>
      <c r="G5493" s="3">
        <v>0</v>
      </c>
      <c r="H5493" s="3" t="s">
        <v>269</v>
      </c>
      <c r="J5493" s="4"/>
      <c r="K5493" s="3"/>
      <c r="L5493" s="3"/>
      <c r="M5493" s="3"/>
      <c r="N5493" s="3"/>
    </row>
    <row r="5494" spans="2:14" ht="32.1" customHeight="1" x14ac:dyDescent="0.25">
      <c r="B5494" s="44" t="str">
        <f>_xlfn.CONCAT( VLOOKUP(tbGemLevels[[#This Row],[Name]],tbGems[],MATCH("Prefix",tbGems[#Headers],0),FALSE),".",tbGemLevels[[#This Row],[Level]]," ",tbGemLevels[[#This Row],[Name]])</f>
        <v>6.14.172.26 Firestorm</v>
      </c>
      <c r="C5494" s="2" t="s">
        <v>894</v>
      </c>
      <c r="D5494" s="3">
        <v>26</v>
      </c>
      <c r="E5494" s="3">
        <v>82</v>
      </c>
      <c r="F5494" s="3">
        <v>0</v>
      </c>
      <c r="G5494" s="3">
        <v>0</v>
      </c>
      <c r="H5494" s="3" t="s">
        <v>269</v>
      </c>
      <c r="J5494" s="4"/>
      <c r="K5494" s="3"/>
      <c r="L5494" s="3"/>
      <c r="M5494" s="3"/>
      <c r="N5494" s="3"/>
    </row>
    <row r="5495" spans="2:14" ht="32.1" customHeight="1" x14ac:dyDescent="0.25">
      <c r="B5495" s="44" t="str">
        <f>_xlfn.CONCAT( VLOOKUP(tbGemLevels[[#This Row],[Name]],tbGems[],MATCH("Prefix",tbGems[#Headers],0),FALSE),".",tbGemLevels[[#This Row],[Level]]," ",tbGemLevels[[#This Row],[Name]])</f>
        <v>6.14.172.27 Firestorm</v>
      </c>
      <c r="C5495" s="2" t="s">
        <v>894</v>
      </c>
      <c r="D5495" s="3">
        <v>27</v>
      </c>
      <c r="E5495" s="3">
        <v>84</v>
      </c>
      <c r="F5495" s="3">
        <v>0</v>
      </c>
      <c r="G5495" s="3">
        <v>0</v>
      </c>
      <c r="H5495" s="3" t="s">
        <v>269</v>
      </c>
      <c r="J5495" s="4"/>
      <c r="K5495" s="3"/>
      <c r="L5495" s="3"/>
      <c r="M5495" s="3"/>
      <c r="N5495" s="3"/>
    </row>
    <row r="5496" spans="2:14" ht="32.1" customHeight="1" x14ac:dyDescent="0.25">
      <c r="B5496" s="44" t="str">
        <f>_xlfn.CONCAT( VLOOKUP(tbGemLevels[[#This Row],[Name]],tbGems[],MATCH("Prefix",tbGems[#Headers],0),FALSE),".",tbGemLevels[[#This Row],[Level]]," ",tbGemLevels[[#This Row],[Name]])</f>
        <v>6.14.172.28 Firestorm</v>
      </c>
      <c r="C5496" s="2" t="s">
        <v>894</v>
      </c>
      <c r="D5496" s="3">
        <v>28</v>
      </c>
      <c r="E5496" s="3">
        <v>86</v>
      </c>
      <c r="F5496" s="3">
        <v>0</v>
      </c>
      <c r="G5496" s="3">
        <v>0</v>
      </c>
      <c r="H5496" s="3" t="s">
        <v>269</v>
      </c>
      <c r="J5496" s="4"/>
      <c r="K5496" s="3"/>
      <c r="L5496" s="3"/>
      <c r="M5496" s="3"/>
      <c r="N5496" s="3"/>
    </row>
    <row r="5497" spans="2:14" ht="32.1" customHeight="1" x14ac:dyDescent="0.25">
      <c r="B5497" s="44" t="str">
        <f>_xlfn.CONCAT( VLOOKUP(tbGemLevels[[#This Row],[Name]],tbGems[],MATCH("Prefix",tbGems[#Headers],0),FALSE),".",tbGemLevels[[#This Row],[Level]]," ",tbGemLevels[[#This Row],[Name]])</f>
        <v>6.14.172.29 Firestorm</v>
      </c>
      <c r="C5497" s="2" t="s">
        <v>894</v>
      </c>
      <c r="D5497" s="3">
        <v>29</v>
      </c>
      <c r="E5497" s="3">
        <v>88</v>
      </c>
      <c r="F5497" s="3">
        <v>0</v>
      </c>
      <c r="G5497" s="3">
        <v>0</v>
      </c>
      <c r="H5497" s="3" t="s">
        <v>269</v>
      </c>
      <c r="J5497" s="4"/>
      <c r="K5497" s="3"/>
      <c r="L5497" s="3"/>
      <c r="M5497" s="3"/>
      <c r="N5497" s="3"/>
    </row>
    <row r="5498" spans="2:14" ht="32.1" customHeight="1" x14ac:dyDescent="0.25">
      <c r="B5498" s="44" t="str">
        <f>_xlfn.CONCAT( VLOOKUP(tbGemLevels[[#This Row],[Name]],tbGems[],MATCH("Prefix",tbGems[#Headers],0),FALSE),".",tbGemLevels[[#This Row],[Level]]," ",tbGemLevels[[#This Row],[Name]])</f>
        <v>6.14.172.30 Firestorm</v>
      </c>
      <c r="C5498" s="2" t="s">
        <v>894</v>
      </c>
      <c r="D5498" s="3">
        <v>30</v>
      </c>
      <c r="E5498" s="3">
        <v>90</v>
      </c>
      <c r="F5498" s="3">
        <v>0</v>
      </c>
      <c r="G5498" s="3">
        <v>0</v>
      </c>
      <c r="H5498" s="3" t="s">
        <v>269</v>
      </c>
      <c r="J5498" s="4"/>
      <c r="K5498" s="3"/>
      <c r="L5498" s="3"/>
      <c r="M5498" s="3"/>
      <c r="N5498" s="3"/>
    </row>
    <row r="5499" spans="2:14" ht="32.1" customHeight="1" x14ac:dyDescent="0.25">
      <c r="B5499" s="44" t="str">
        <f>_xlfn.CONCAT( VLOOKUP(tbGemLevels[[#This Row],[Name]],tbGems[],MATCH("Prefix",tbGems[#Headers],0),FALSE),".",tbGemLevels[[#This Row],[Level]]," ",tbGemLevels[[#This Row],[Name]])</f>
        <v>6.14.172.31 Firestorm</v>
      </c>
      <c r="C5499" s="2" t="s">
        <v>894</v>
      </c>
      <c r="D5499" s="3">
        <v>31</v>
      </c>
      <c r="E5499" s="3">
        <v>91</v>
      </c>
      <c r="F5499" s="3">
        <v>0</v>
      </c>
      <c r="G5499" s="3">
        <v>0</v>
      </c>
      <c r="H5499" s="3" t="s">
        <v>269</v>
      </c>
      <c r="J5499" s="4"/>
      <c r="K5499" s="3"/>
      <c r="L5499" s="3"/>
      <c r="M5499" s="3"/>
      <c r="N5499" s="3"/>
    </row>
    <row r="5500" spans="2:14" ht="32.1" customHeight="1" x14ac:dyDescent="0.25">
      <c r="B5500" s="44" t="str">
        <f>_xlfn.CONCAT( VLOOKUP(tbGemLevels[[#This Row],[Name]],tbGems[],MATCH("Prefix",tbGems[#Headers],0),FALSE),".",tbGemLevels[[#This Row],[Level]]," ",tbGemLevels[[#This Row],[Name]])</f>
        <v>6.14.172.32 Firestorm</v>
      </c>
      <c r="C5500" s="2" t="s">
        <v>894</v>
      </c>
      <c r="D5500" s="3">
        <v>32</v>
      </c>
      <c r="E5500" s="3">
        <v>92</v>
      </c>
      <c r="F5500" s="3">
        <v>0</v>
      </c>
      <c r="G5500" s="3">
        <v>0</v>
      </c>
      <c r="H5500" s="3" t="s">
        <v>269</v>
      </c>
      <c r="J5500" s="4"/>
      <c r="K5500" s="3"/>
      <c r="L5500" s="3"/>
      <c r="M5500" s="3"/>
      <c r="N5500" s="3"/>
    </row>
    <row r="5501" spans="2:14" ht="32.1" customHeight="1" x14ac:dyDescent="0.25">
      <c r="B5501" s="44" t="str">
        <f>_xlfn.CONCAT( VLOOKUP(tbGemLevels[[#This Row],[Name]],tbGems[],MATCH("Prefix",tbGems[#Headers],0),FALSE),".",tbGemLevels[[#This Row],[Level]]," ",tbGemLevels[[#This Row],[Name]])</f>
        <v>6.14.172.33 Firestorm</v>
      </c>
      <c r="C5501" s="2" t="s">
        <v>894</v>
      </c>
      <c r="D5501" s="3">
        <v>33</v>
      </c>
      <c r="E5501" s="3">
        <v>93</v>
      </c>
      <c r="F5501" s="3">
        <v>0</v>
      </c>
      <c r="G5501" s="3">
        <v>0</v>
      </c>
      <c r="H5501" s="3" t="s">
        <v>269</v>
      </c>
      <c r="J5501" s="4"/>
      <c r="K5501" s="3"/>
      <c r="L5501" s="3"/>
      <c r="M5501" s="3"/>
      <c r="N5501" s="3"/>
    </row>
    <row r="5502" spans="2:14" ht="32.1" customHeight="1" x14ac:dyDescent="0.25">
      <c r="B5502" s="44" t="str">
        <f>_xlfn.CONCAT( VLOOKUP(tbGemLevels[[#This Row],[Name]],tbGems[],MATCH("Prefix",tbGems[#Headers],0),FALSE),".",tbGemLevels[[#This Row],[Level]]," ",tbGemLevels[[#This Row],[Name]])</f>
        <v>6.14.172.34 Firestorm</v>
      </c>
      <c r="C5502" s="2" t="s">
        <v>894</v>
      </c>
      <c r="D5502" s="3">
        <v>34</v>
      </c>
      <c r="E5502" s="3">
        <v>94</v>
      </c>
      <c r="F5502" s="3">
        <v>0</v>
      </c>
      <c r="G5502" s="3">
        <v>0</v>
      </c>
      <c r="H5502" s="3" t="s">
        <v>269</v>
      </c>
      <c r="J5502" s="4"/>
      <c r="K5502" s="3"/>
      <c r="L5502" s="3"/>
      <c r="M5502" s="3"/>
      <c r="N5502" s="3"/>
    </row>
    <row r="5503" spans="2:14" ht="32.1" customHeight="1" x14ac:dyDescent="0.25">
      <c r="B5503" s="44" t="str">
        <f>_xlfn.CONCAT( VLOOKUP(tbGemLevels[[#This Row],[Name]],tbGems[],MATCH("Prefix",tbGems[#Headers],0),FALSE),".",tbGemLevels[[#This Row],[Level]]," ",tbGemLevels[[#This Row],[Name]])</f>
        <v>6.14.172.35 Firestorm</v>
      </c>
      <c r="C5503" s="2" t="s">
        <v>894</v>
      </c>
      <c r="D5503" s="3">
        <v>35</v>
      </c>
      <c r="E5503" s="3">
        <v>95</v>
      </c>
      <c r="F5503" s="3">
        <v>0</v>
      </c>
      <c r="G5503" s="3">
        <v>0</v>
      </c>
      <c r="H5503" s="3" t="s">
        <v>269</v>
      </c>
      <c r="J5503" s="4"/>
      <c r="K5503" s="3"/>
      <c r="L5503" s="3"/>
      <c r="M5503" s="3"/>
      <c r="N5503" s="3"/>
    </row>
    <row r="5504" spans="2:14" ht="32.1" customHeight="1" x14ac:dyDescent="0.25">
      <c r="B5504" s="44" t="str">
        <f>_xlfn.CONCAT( VLOOKUP(tbGemLevels[[#This Row],[Name]],tbGems[],MATCH("Prefix",tbGems[#Headers],0),FALSE),".",tbGemLevels[[#This Row],[Level]]," ",tbGemLevels[[#This Row],[Name]])</f>
        <v>6.14.172.36 Firestorm</v>
      </c>
      <c r="C5504" s="2" t="s">
        <v>894</v>
      </c>
      <c r="D5504" s="3">
        <v>36</v>
      </c>
      <c r="E5504" s="3">
        <v>96</v>
      </c>
      <c r="F5504" s="3">
        <v>0</v>
      </c>
      <c r="G5504" s="3">
        <v>0</v>
      </c>
      <c r="H5504" s="3" t="s">
        <v>269</v>
      </c>
      <c r="J5504" s="4"/>
      <c r="K5504" s="3"/>
      <c r="L5504" s="3"/>
      <c r="M5504" s="3"/>
      <c r="N5504" s="3"/>
    </row>
    <row r="5505" spans="2:14" ht="32.1" customHeight="1" x14ac:dyDescent="0.25">
      <c r="B5505" s="44" t="str">
        <f>_xlfn.CONCAT( VLOOKUP(tbGemLevels[[#This Row],[Name]],tbGems[],MATCH("Prefix",tbGems[#Headers],0),FALSE),".",tbGemLevels[[#This Row],[Level]]," ",tbGemLevels[[#This Row],[Name]])</f>
        <v>6.14.172.37 Firestorm</v>
      </c>
      <c r="C5505" s="2" t="s">
        <v>894</v>
      </c>
      <c r="D5505" s="3">
        <v>37</v>
      </c>
      <c r="E5505" s="3">
        <v>97</v>
      </c>
      <c r="F5505" s="3">
        <v>0</v>
      </c>
      <c r="G5505" s="3">
        <v>0</v>
      </c>
      <c r="H5505" s="3" t="s">
        <v>269</v>
      </c>
      <c r="J5505" s="4"/>
      <c r="K5505" s="3"/>
      <c r="L5505" s="3"/>
      <c r="M5505" s="3"/>
      <c r="N5505" s="3"/>
    </row>
    <row r="5506" spans="2:14" ht="32.1" customHeight="1" x14ac:dyDescent="0.25">
      <c r="B5506" s="44" t="str">
        <f>_xlfn.CONCAT( VLOOKUP(tbGemLevels[[#This Row],[Name]],tbGems[],MATCH("Prefix",tbGems[#Headers],0),FALSE),".",tbGemLevels[[#This Row],[Level]]," ",tbGemLevels[[#This Row],[Name]])</f>
        <v>6.14.172.38 Firestorm</v>
      </c>
      <c r="C5506" s="2" t="s">
        <v>894</v>
      </c>
      <c r="D5506" s="3">
        <v>38</v>
      </c>
      <c r="E5506" s="3">
        <v>98</v>
      </c>
      <c r="F5506" s="3">
        <v>0</v>
      </c>
      <c r="G5506" s="3">
        <v>0</v>
      </c>
      <c r="H5506" s="3" t="s">
        <v>269</v>
      </c>
      <c r="J5506" s="4"/>
      <c r="K5506" s="3"/>
      <c r="L5506" s="3"/>
      <c r="M5506" s="3"/>
      <c r="N5506" s="3"/>
    </row>
    <row r="5507" spans="2:14" ht="32.1" customHeight="1" x14ac:dyDescent="0.25">
      <c r="B5507" s="44" t="str">
        <f>_xlfn.CONCAT( VLOOKUP(tbGemLevels[[#This Row],[Name]],tbGems[],MATCH("Prefix",tbGems[#Headers],0),FALSE),".",tbGemLevels[[#This Row],[Level]]," ",tbGemLevels[[#This Row],[Name]])</f>
        <v>6.14.172.39 Firestorm</v>
      </c>
      <c r="C5507" s="2" t="s">
        <v>894</v>
      </c>
      <c r="D5507" s="3">
        <v>39</v>
      </c>
      <c r="E5507" s="3">
        <v>99</v>
      </c>
      <c r="F5507" s="3">
        <v>0</v>
      </c>
      <c r="G5507" s="3">
        <v>0</v>
      </c>
      <c r="H5507" s="3" t="s">
        <v>269</v>
      </c>
      <c r="J5507" s="4"/>
      <c r="K5507" s="3"/>
      <c r="L5507" s="3"/>
      <c r="M5507" s="3"/>
      <c r="N5507" s="3"/>
    </row>
    <row r="5508" spans="2:14" ht="32.1" customHeight="1" x14ac:dyDescent="0.25">
      <c r="B5508" s="44" t="str">
        <f>_xlfn.CONCAT( VLOOKUP(tbGemLevels[[#This Row],[Name]],tbGems[],MATCH("Prefix",tbGems[#Headers],0),FALSE),".",tbGemLevels[[#This Row],[Level]]," ",tbGemLevels[[#This Row],[Name]])</f>
        <v>6.14.172.40 Firestorm</v>
      </c>
      <c r="C5508" s="2" t="s">
        <v>894</v>
      </c>
      <c r="D5508" s="3">
        <v>40</v>
      </c>
      <c r="E5508" s="3">
        <v>100</v>
      </c>
      <c r="F5508" s="3">
        <v>0</v>
      </c>
      <c r="G5508" s="3">
        <v>0</v>
      </c>
      <c r="H5508" s="3" t="s">
        <v>269</v>
      </c>
      <c r="J5508" s="4"/>
      <c r="K5508" s="3"/>
      <c r="L5508" s="3"/>
      <c r="M5508" s="3"/>
      <c r="N5508" s="3"/>
    </row>
    <row r="5509" spans="2:14" ht="32.1" customHeight="1" x14ac:dyDescent="0.25">
      <c r="B5509" s="44" t="str">
        <f>_xlfn.CONCAT( VLOOKUP(tbGemLevels[[#This Row],[Name]],tbGems[],MATCH("Prefix",tbGems[#Headers],0),FALSE),".",tbGemLevels[[#This Row],[Level]]," ",tbGemLevels[[#This Row],[Name]])</f>
        <v>6.14.118.1 Conversion Trap</v>
      </c>
      <c r="C5509" s="2" t="s">
        <v>882</v>
      </c>
      <c r="D5509" s="3">
        <v>1</v>
      </c>
      <c r="E5509" s="3">
        <v>4</v>
      </c>
      <c r="F5509" s="3">
        <v>0</v>
      </c>
      <c r="G5509" s="3">
        <v>0</v>
      </c>
      <c r="H5509" s="3">
        <v>0</v>
      </c>
      <c r="J5509" s="4"/>
      <c r="K5509" s="3"/>
      <c r="L5509" s="3"/>
      <c r="M5509" s="3"/>
      <c r="N5509" s="3"/>
    </row>
    <row r="5510" spans="2:14" ht="32.1" customHeight="1" x14ac:dyDescent="0.25">
      <c r="B5510" s="44" t="str">
        <f>_xlfn.CONCAT( VLOOKUP(tbGemLevels[[#This Row],[Name]],tbGems[],MATCH("Prefix",tbGems[#Headers],0),FALSE),".",tbGemLevels[[#This Row],[Level]]," ",tbGemLevels[[#This Row],[Name]])</f>
        <v>6.14.118.2 Conversion Trap</v>
      </c>
      <c r="C5510" s="2" t="s">
        <v>882</v>
      </c>
      <c r="D5510" s="3">
        <v>2</v>
      </c>
      <c r="E5510" s="3">
        <v>6</v>
      </c>
      <c r="F5510" s="3">
        <v>0</v>
      </c>
      <c r="G5510" s="3">
        <v>0</v>
      </c>
      <c r="H5510" s="3">
        <v>0</v>
      </c>
      <c r="J5510" s="4"/>
      <c r="K5510" s="3"/>
      <c r="L5510" s="3"/>
      <c r="M5510" s="3"/>
      <c r="N5510" s="3"/>
    </row>
    <row r="5511" spans="2:14" ht="32.1" customHeight="1" x14ac:dyDescent="0.25">
      <c r="B5511" s="44" t="str">
        <f>_xlfn.CONCAT( VLOOKUP(tbGemLevels[[#This Row],[Name]],tbGems[],MATCH("Prefix",tbGems[#Headers],0),FALSE),".",tbGemLevels[[#This Row],[Level]]," ",tbGemLevels[[#This Row],[Name]])</f>
        <v>6.14.118.3 Conversion Trap</v>
      </c>
      <c r="C5511" s="2" t="s">
        <v>882</v>
      </c>
      <c r="D5511" s="3">
        <v>3</v>
      </c>
      <c r="E5511" s="3">
        <v>9</v>
      </c>
      <c r="F5511" s="3">
        <v>0</v>
      </c>
      <c r="G5511" s="3">
        <v>0</v>
      </c>
      <c r="H5511" s="3">
        <v>17</v>
      </c>
      <c r="J5511" s="42"/>
      <c r="K5511" s="42"/>
      <c r="L5511" s="3"/>
      <c r="M5511" s="3"/>
      <c r="N5511" s="3"/>
    </row>
    <row r="5512" spans="2:14" ht="32.1" customHeight="1" x14ac:dyDescent="0.25">
      <c r="B5512" s="44" t="str">
        <f>_xlfn.CONCAT( VLOOKUP(tbGemLevels[[#This Row],[Name]],tbGems[],MATCH("Prefix",tbGems[#Headers],0),FALSE),".",tbGemLevels[[#This Row],[Level]]," ",tbGemLevels[[#This Row],[Name]])</f>
        <v>6.14.118.4 Conversion Trap</v>
      </c>
      <c r="C5512" s="2" t="s">
        <v>882</v>
      </c>
      <c r="D5512" s="3">
        <v>4</v>
      </c>
      <c r="E5512" s="3">
        <v>12</v>
      </c>
      <c r="F5512" s="3">
        <v>0</v>
      </c>
      <c r="G5512" s="3">
        <v>14</v>
      </c>
      <c r="H5512" s="3">
        <v>21</v>
      </c>
      <c r="J5512" s="42"/>
      <c r="K5512" s="42"/>
      <c r="L5512" s="3"/>
      <c r="M5512" s="3"/>
      <c r="N5512" s="3"/>
    </row>
    <row r="5513" spans="2:14" ht="32.1" customHeight="1" x14ac:dyDescent="0.25">
      <c r="B5513" s="44" t="str">
        <f>_xlfn.CONCAT( VLOOKUP(tbGemLevels[[#This Row],[Name]],tbGems[],MATCH("Prefix",tbGems[#Headers],0),FALSE),".",tbGemLevels[[#This Row],[Level]]," ",tbGemLevels[[#This Row],[Name]])</f>
        <v>6.14.118.5 Conversion Trap</v>
      </c>
      <c r="C5513" s="2" t="s">
        <v>882</v>
      </c>
      <c r="D5513" s="3">
        <v>5</v>
      </c>
      <c r="E5513" s="3">
        <v>16</v>
      </c>
      <c r="F5513" s="3">
        <v>0</v>
      </c>
      <c r="G5513" s="3">
        <v>18</v>
      </c>
      <c r="H5513" s="3">
        <v>26</v>
      </c>
      <c r="J5513" s="42"/>
      <c r="K5513" s="42"/>
      <c r="L5513" s="3"/>
      <c r="M5513" s="3"/>
      <c r="N5513" s="3"/>
    </row>
    <row r="5514" spans="2:14" ht="32.1" customHeight="1" x14ac:dyDescent="0.25">
      <c r="B5514" s="44" t="str">
        <f>_xlfn.CONCAT( VLOOKUP(tbGemLevels[[#This Row],[Name]],tbGems[],MATCH("Prefix",tbGems[#Headers],0),FALSE),".",tbGemLevels[[#This Row],[Level]]," ",tbGemLevels[[#This Row],[Name]])</f>
        <v>6.14.118.6 Conversion Trap</v>
      </c>
      <c r="C5514" s="2" t="s">
        <v>882</v>
      </c>
      <c r="D5514" s="3">
        <v>6</v>
      </c>
      <c r="E5514" s="3">
        <v>20</v>
      </c>
      <c r="F5514" s="3">
        <v>0</v>
      </c>
      <c r="G5514" s="3">
        <v>22</v>
      </c>
      <c r="H5514" s="3">
        <v>31</v>
      </c>
      <c r="J5514" s="42"/>
      <c r="K5514" s="42"/>
      <c r="L5514" s="3"/>
      <c r="M5514" s="3"/>
      <c r="N5514" s="3"/>
    </row>
    <row r="5515" spans="2:14" ht="32.1" customHeight="1" x14ac:dyDescent="0.25">
      <c r="B5515" s="44" t="str">
        <f>_xlfn.CONCAT( VLOOKUP(tbGemLevels[[#This Row],[Name]],tbGems[],MATCH("Prefix",tbGems[#Headers],0),FALSE),".",tbGemLevels[[#This Row],[Level]]," ",tbGemLevels[[#This Row],[Name]])</f>
        <v>6.14.118.7 Conversion Trap</v>
      </c>
      <c r="C5515" s="2" t="s">
        <v>882</v>
      </c>
      <c r="D5515" s="3">
        <v>7</v>
      </c>
      <c r="E5515" s="3">
        <v>24</v>
      </c>
      <c r="F5515" s="3">
        <v>0</v>
      </c>
      <c r="G5515" s="3">
        <v>25</v>
      </c>
      <c r="H5515" s="3">
        <v>37</v>
      </c>
      <c r="J5515" s="42"/>
      <c r="K5515" s="42"/>
      <c r="L5515" s="3"/>
      <c r="M5515" s="3"/>
      <c r="N5515" s="3"/>
    </row>
    <row r="5516" spans="2:14" ht="32.1" customHeight="1" x14ac:dyDescent="0.25">
      <c r="B5516" s="44" t="str">
        <f>_xlfn.CONCAT( VLOOKUP(tbGemLevels[[#This Row],[Name]],tbGems[],MATCH("Prefix",tbGems[#Headers],0),FALSE),".",tbGemLevels[[#This Row],[Level]]," ",tbGemLevels[[#This Row],[Name]])</f>
        <v>6.14.118.8 Conversion Trap</v>
      </c>
      <c r="C5516" s="2" t="s">
        <v>882</v>
      </c>
      <c r="D5516" s="3">
        <v>8</v>
      </c>
      <c r="E5516" s="3">
        <v>28</v>
      </c>
      <c r="F5516" s="3">
        <v>0</v>
      </c>
      <c r="G5516" s="3">
        <v>29</v>
      </c>
      <c r="H5516" s="3">
        <v>42</v>
      </c>
      <c r="J5516" s="42"/>
      <c r="K5516" s="42"/>
      <c r="L5516" s="3"/>
      <c r="M5516" s="3"/>
      <c r="N5516" s="3"/>
    </row>
    <row r="5517" spans="2:14" ht="32.1" customHeight="1" x14ac:dyDescent="0.25">
      <c r="B5517" s="44" t="str">
        <f>_xlfn.CONCAT( VLOOKUP(tbGemLevels[[#This Row],[Name]],tbGems[],MATCH("Prefix",tbGems[#Headers],0),FALSE),".",tbGemLevels[[#This Row],[Level]]," ",tbGemLevels[[#This Row],[Name]])</f>
        <v>6.14.118.9 Conversion Trap</v>
      </c>
      <c r="C5517" s="2" t="s">
        <v>882</v>
      </c>
      <c r="D5517" s="3">
        <v>9</v>
      </c>
      <c r="E5517" s="3">
        <v>32</v>
      </c>
      <c r="F5517" s="3">
        <v>0</v>
      </c>
      <c r="G5517" s="3">
        <v>33</v>
      </c>
      <c r="H5517" s="3">
        <v>47</v>
      </c>
      <c r="J5517" s="42"/>
      <c r="K5517" s="42"/>
      <c r="L5517" s="3"/>
      <c r="M5517" s="3"/>
      <c r="N5517" s="3"/>
    </row>
    <row r="5518" spans="2:14" ht="32.1" customHeight="1" x14ac:dyDescent="0.25">
      <c r="B5518" s="44" t="str">
        <f>_xlfn.CONCAT( VLOOKUP(tbGemLevels[[#This Row],[Name]],tbGems[],MATCH("Prefix",tbGems[#Headers],0),FALSE),".",tbGemLevels[[#This Row],[Level]]," ",tbGemLevels[[#This Row],[Name]])</f>
        <v>6.14.118.10 Conversion Trap</v>
      </c>
      <c r="C5518" s="2" t="s">
        <v>882</v>
      </c>
      <c r="D5518" s="3">
        <v>10</v>
      </c>
      <c r="E5518" s="3">
        <v>36</v>
      </c>
      <c r="F5518" s="3">
        <v>0</v>
      </c>
      <c r="G5518" s="3">
        <v>36</v>
      </c>
      <c r="H5518" s="3">
        <v>52</v>
      </c>
      <c r="J5518" s="42"/>
      <c r="K5518" s="42"/>
      <c r="L5518" s="3"/>
      <c r="M5518" s="3"/>
      <c r="N5518" s="3"/>
    </row>
    <row r="5519" spans="2:14" ht="32.1" customHeight="1" x14ac:dyDescent="0.25">
      <c r="B5519" s="44" t="str">
        <f>_xlfn.CONCAT( VLOOKUP(tbGemLevels[[#This Row],[Name]],tbGems[],MATCH("Prefix",tbGems[#Headers],0),FALSE),".",tbGemLevels[[#This Row],[Level]]," ",tbGemLevels[[#This Row],[Name]])</f>
        <v>6.14.118.11 Conversion Trap</v>
      </c>
      <c r="C5519" s="2" t="s">
        <v>882</v>
      </c>
      <c r="D5519" s="3">
        <v>11</v>
      </c>
      <c r="E5519" s="3">
        <v>40</v>
      </c>
      <c r="F5519" s="3">
        <v>0</v>
      </c>
      <c r="G5519" s="3">
        <v>40</v>
      </c>
      <c r="H5519" s="3">
        <v>58</v>
      </c>
      <c r="J5519" s="42"/>
      <c r="K5519" s="42"/>
      <c r="L5519" s="3"/>
      <c r="M5519" s="3"/>
      <c r="N5519" s="3"/>
    </row>
    <row r="5520" spans="2:14" ht="32.1" customHeight="1" x14ac:dyDescent="0.25">
      <c r="B5520" s="44" t="str">
        <f>_xlfn.CONCAT( VLOOKUP(tbGemLevels[[#This Row],[Name]],tbGems[],MATCH("Prefix",tbGems[#Headers],0),FALSE),".",tbGemLevels[[#This Row],[Level]]," ",tbGemLevels[[#This Row],[Name]])</f>
        <v>6.14.118.12 Conversion Trap</v>
      </c>
      <c r="C5520" s="2" t="s">
        <v>882</v>
      </c>
      <c r="D5520" s="3">
        <v>12</v>
      </c>
      <c r="E5520" s="3">
        <v>44</v>
      </c>
      <c r="F5520" s="3">
        <v>0</v>
      </c>
      <c r="G5520" s="3">
        <v>44</v>
      </c>
      <c r="H5520" s="3">
        <v>63</v>
      </c>
      <c r="J5520" s="42"/>
      <c r="K5520" s="42"/>
      <c r="L5520" s="3"/>
      <c r="M5520" s="3"/>
      <c r="N5520" s="3"/>
    </row>
    <row r="5521" spans="2:14" ht="32.1" customHeight="1" x14ac:dyDescent="0.25">
      <c r="B5521" s="44" t="str">
        <f>_xlfn.CONCAT( VLOOKUP(tbGemLevels[[#This Row],[Name]],tbGems[],MATCH("Prefix",tbGems[#Headers],0),FALSE),".",tbGemLevels[[#This Row],[Level]]," ",tbGemLevels[[#This Row],[Name]])</f>
        <v>6.14.118.13 Conversion Trap</v>
      </c>
      <c r="C5521" s="2" t="s">
        <v>882</v>
      </c>
      <c r="D5521" s="3">
        <v>13</v>
      </c>
      <c r="E5521" s="3">
        <v>48</v>
      </c>
      <c r="F5521" s="3">
        <v>0</v>
      </c>
      <c r="G5521" s="3">
        <v>48</v>
      </c>
      <c r="H5521" s="3">
        <v>68</v>
      </c>
      <c r="J5521" s="42"/>
      <c r="K5521" s="42"/>
      <c r="L5521" s="3"/>
      <c r="M5521" s="3"/>
      <c r="N5521" s="3"/>
    </row>
    <row r="5522" spans="2:14" ht="32.1" customHeight="1" x14ac:dyDescent="0.25">
      <c r="B5522" s="44" t="str">
        <f>_xlfn.CONCAT( VLOOKUP(tbGemLevels[[#This Row],[Name]],tbGems[],MATCH("Prefix",tbGems[#Headers],0),FALSE),".",tbGemLevels[[#This Row],[Level]]," ",tbGemLevels[[#This Row],[Name]])</f>
        <v>6.14.118.14 Conversion Trap</v>
      </c>
      <c r="C5522" s="2" t="s">
        <v>882</v>
      </c>
      <c r="D5522" s="3">
        <v>14</v>
      </c>
      <c r="E5522" s="3">
        <v>52</v>
      </c>
      <c r="F5522" s="3">
        <v>0</v>
      </c>
      <c r="G5522" s="3">
        <v>51</v>
      </c>
      <c r="H5522" s="3">
        <v>74</v>
      </c>
      <c r="J5522" s="42"/>
      <c r="K5522" s="42"/>
      <c r="L5522" s="3"/>
      <c r="M5522" s="3"/>
      <c r="N5522" s="3"/>
    </row>
    <row r="5523" spans="2:14" ht="32.1" customHeight="1" x14ac:dyDescent="0.25">
      <c r="B5523" s="44" t="str">
        <f>_xlfn.CONCAT( VLOOKUP(tbGemLevels[[#This Row],[Name]],tbGems[],MATCH("Prefix",tbGems[#Headers],0),FALSE),".",tbGemLevels[[#This Row],[Level]]," ",tbGemLevels[[#This Row],[Name]])</f>
        <v>6.14.118.15 Conversion Trap</v>
      </c>
      <c r="C5523" s="2" t="s">
        <v>882</v>
      </c>
      <c r="D5523" s="3">
        <v>15</v>
      </c>
      <c r="E5523" s="3">
        <v>55</v>
      </c>
      <c r="F5523" s="3">
        <v>0</v>
      </c>
      <c r="G5523" s="3">
        <v>54</v>
      </c>
      <c r="H5523" s="3">
        <v>78</v>
      </c>
      <c r="J5523" s="42"/>
      <c r="K5523" s="42"/>
      <c r="L5523" s="3"/>
      <c r="M5523" s="3"/>
      <c r="N5523" s="3"/>
    </row>
    <row r="5524" spans="2:14" ht="32.1" customHeight="1" x14ac:dyDescent="0.25">
      <c r="B5524" s="44" t="str">
        <f>_xlfn.CONCAT( VLOOKUP(tbGemLevels[[#This Row],[Name]],tbGems[],MATCH("Prefix",tbGems[#Headers],0),FALSE),".",tbGemLevels[[#This Row],[Level]]," ",tbGemLevels[[#This Row],[Name]])</f>
        <v>6.14.118.16 Conversion Trap</v>
      </c>
      <c r="C5524" s="2" t="s">
        <v>882</v>
      </c>
      <c r="D5524" s="3">
        <v>16</v>
      </c>
      <c r="E5524" s="3">
        <v>58</v>
      </c>
      <c r="F5524" s="3">
        <v>0</v>
      </c>
      <c r="G5524" s="3">
        <v>57</v>
      </c>
      <c r="H5524" s="3">
        <v>82</v>
      </c>
      <c r="J5524" s="42"/>
      <c r="K5524" s="42"/>
      <c r="L5524" s="3"/>
      <c r="M5524" s="3"/>
      <c r="N5524" s="3"/>
    </row>
    <row r="5525" spans="2:14" ht="32.1" customHeight="1" x14ac:dyDescent="0.25">
      <c r="B5525" s="44" t="str">
        <f>_xlfn.CONCAT( VLOOKUP(tbGemLevels[[#This Row],[Name]],tbGems[],MATCH("Prefix",tbGems[#Headers],0),FALSE),".",tbGemLevels[[#This Row],[Level]]," ",tbGemLevels[[#This Row],[Name]])</f>
        <v>6.14.118.17 Conversion Trap</v>
      </c>
      <c r="C5525" s="2" t="s">
        <v>882</v>
      </c>
      <c r="D5525" s="3">
        <v>17</v>
      </c>
      <c r="E5525" s="3">
        <v>61</v>
      </c>
      <c r="F5525" s="3">
        <v>0</v>
      </c>
      <c r="G5525" s="3">
        <v>60</v>
      </c>
      <c r="H5525" s="3">
        <v>86</v>
      </c>
      <c r="J5525" s="42"/>
      <c r="K5525" s="42"/>
      <c r="L5525" s="3"/>
      <c r="M5525" s="3"/>
      <c r="N5525" s="3"/>
    </row>
    <row r="5526" spans="2:14" ht="32.1" customHeight="1" x14ac:dyDescent="0.25">
      <c r="B5526" s="44" t="str">
        <f>_xlfn.CONCAT( VLOOKUP(tbGemLevels[[#This Row],[Name]],tbGems[],MATCH("Prefix",tbGems[#Headers],0),FALSE),".",tbGemLevels[[#This Row],[Level]]," ",tbGemLevels[[#This Row],[Name]])</f>
        <v>6.14.118.18 Conversion Trap</v>
      </c>
      <c r="C5526" s="2" t="s">
        <v>882</v>
      </c>
      <c r="D5526" s="3">
        <v>18</v>
      </c>
      <c r="E5526" s="3">
        <v>64</v>
      </c>
      <c r="F5526" s="3">
        <v>0</v>
      </c>
      <c r="G5526" s="3">
        <v>62</v>
      </c>
      <c r="H5526" s="3">
        <v>90</v>
      </c>
      <c r="J5526" s="42"/>
      <c r="K5526" s="42"/>
      <c r="L5526" s="3"/>
      <c r="M5526" s="3"/>
      <c r="N5526" s="3"/>
    </row>
    <row r="5527" spans="2:14" ht="32.1" customHeight="1" x14ac:dyDescent="0.25">
      <c r="B5527" s="44" t="str">
        <f>_xlfn.CONCAT( VLOOKUP(tbGemLevels[[#This Row],[Name]],tbGems[],MATCH("Prefix",tbGems[#Headers],0),FALSE),".",tbGemLevels[[#This Row],[Level]]," ",tbGemLevels[[#This Row],[Name]])</f>
        <v>6.14.118.19 Conversion Trap</v>
      </c>
      <c r="C5527" s="2" t="s">
        <v>882</v>
      </c>
      <c r="D5527" s="3">
        <v>19</v>
      </c>
      <c r="E5527" s="3">
        <v>67</v>
      </c>
      <c r="F5527" s="3">
        <v>0</v>
      </c>
      <c r="G5527" s="3">
        <v>65</v>
      </c>
      <c r="H5527" s="3">
        <v>94</v>
      </c>
      <c r="J5527" s="42"/>
      <c r="K5527" s="42"/>
      <c r="L5527" s="3"/>
      <c r="M5527" s="3"/>
      <c r="N5527" s="3"/>
    </row>
    <row r="5528" spans="2:14" ht="32.1" customHeight="1" x14ac:dyDescent="0.25">
      <c r="B5528" s="44" t="str">
        <f>_xlfn.CONCAT( VLOOKUP(tbGemLevels[[#This Row],[Name]],tbGems[],MATCH("Prefix",tbGems[#Headers],0),FALSE),".",tbGemLevels[[#This Row],[Level]]," ",tbGemLevels[[#This Row],[Name]])</f>
        <v>6.14.118.20 Conversion Trap</v>
      </c>
      <c r="C5528" s="2" t="s">
        <v>882</v>
      </c>
      <c r="D5528" s="3">
        <v>20</v>
      </c>
      <c r="E5528" s="3">
        <v>70</v>
      </c>
      <c r="F5528" s="3">
        <v>0</v>
      </c>
      <c r="G5528" s="3">
        <v>68</v>
      </c>
      <c r="H5528" s="3">
        <v>98</v>
      </c>
      <c r="J5528" s="42"/>
      <c r="K5528" s="42"/>
      <c r="L5528" s="3"/>
      <c r="M5528" s="3"/>
      <c r="N5528" s="3"/>
    </row>
    <row r="5529" spans="2:14" ht="32.1" customHeight="1" x14ac:dyDescent="0.25">
      <c r="B5529" s="44" t="str">
        <f>_xlfn.CONCAT( VLOOKUP(tbGemLevels[[#This Row],[Name]],tbGems[],MATCH("Prefix",tbGems[#Headers],0),FALSE),".",tbGemLevels[[#This Row],[Level]]," ",tbGemLevels[[#This Row],[Name]])</f>
        <v>6.14.118.21 Conversion Trap</v>
      </c>
      <c r="C5529" s="2" t="s">
        <v>882</v>
      </c>
      <c r="D5529" s="3">
        <v>21</v>
      </c>
      <c r="E5529" s="3">
        <v>72</v>
      </c>
      <c r="F5529" s="3">
        <v>0</v>
      </c>
      <c r="G5529" s="3">
        <v>70</v>
      </c>
      <c r="H5529" s="3">
        <v>100</v>
      </c>
      <c r="J5529" s="4"/>
      <c r="K5529" s="3"/>
      <c r="L5529" s="3"/>
      <c r="M5529" s="3"/>
      <c r="N5529" s="3"/>
    </row>
    <row r="5530" spans="2:14" ht="32.1" customHeight="1" x14ac:dyDescent="0.25">
      <c r="B5530" s="44" t="str">
        <f>_xlfn.CONCAT( VLOOKUP(tbGemLevels[[#This Row],[Name]],tbGems[],MATCH("Prefix",tbGems[#Headers],0),FALSE),".",tbGemLevels[[#This Row],[Level]]," ",tbGemLevels[[#This Row],[Name]])</f>
        <v>6.14.118.22 Conversion Trap</v>
      </c>
      <c r="C5530" s="2" t="s">
        <v>882</v>
      </c>
      <c r="D5530" s="3">
        <v>22</v>
      </c>
      <c r="E5530" s="3">
        <v>74</v>
      </c>
      <c r="F5530" s="3">
        <v>0</v>
      </c>
      <c r="G5530" s="3" t="s">
        <v>269</v>
      </c>
      <c r="H5530" s="3" t="s">
        <v>269</v>
      </c>
      <c r="J5530" s="4"/>
      <c r="K5530" s="3"/>
      <c r="L5530" s="3"/>
      <c r="M5530" s="3"/>
      <c r="N5530" s="3"/>
    </row>
    <row r="5531" spans="2:14" ht="32.1" customHeight="1" x14ac:dyDescent="0.25">
      <c r="B5531" s="44" t="str">
        <f>_xlfn.CONCAT( VLOOKUP(tbGemLevels[[#This Row],[Name]],tbGems[],MATCH("Prefix",tbGems[#Headers],0),FALSE),".",tbGemLevels[[#This Row],[Level]]," ",tbGemLevels[[#This Row],[Name]])</f>
        <v>6.14.118.23 Conversion Trap</v>
      </c>
      <c r="C5531" s="2" t="s">
        <v>882</v>
      </c>
      <c r="D5531" s="3">
        <v>23</v>
      </c>
      <c r="E5531" s="3">
        <v>76</v>
      </c>
      <c r="F5531" s="3">
        <v>0</v>
      </c>
      <c r="G5531" s="3" t="s">
        <v>269</v>
      </c>
      <c r="H5531" s="3" t="s">
        <v>269</v>
      </c>
      <c r="J5531" s="4"/>
      <c r="K5531" s="3"/>
      <c r="L5531" s="3"/>
      <c r="M5531" s="3"/>
      <c r="N5531" s="3"/>
    </row>
    <row r="5532" spans="2:14" ht="32.1" customHeight="1" x14ac:dyDescent="0.25">
      <c r="B5532" s="44" t="str">
        <f>_xlfn.CONCAT( VLOOKUP(tbGemLevels[[#This Row],[Name]],tbGems[],MATCH("Prefix",tbGems[#Headers],0),FALSE),".",tbGemLevels[[#This Row],[Level]]," ",tbGemLevels[[#This Row],[Name]])</f>
        <v>6.14.118.24 Conversion Trap</v>
      </c>
      <c r="C5532" s="2" t="s">
        <v>882</v>
      </c>
      <c r="D5532" s="3">
        <v>24</v>
      </c>
      <c r="E5532" s="3">
        <v>78</v>
      </c>
      <c r="F5532" s="3">
        <v>0</v>
      </c>
      <c r="G5532" s="3" t="s">
        <v>269</v>
      </c>
      <c r="H5532" s="3" t="s">
        <v>269</v>
      </c>
      <c r="J5532" s="4"/>
      <c r="K5532" s="3"/>
      <c r="L5532" s="3"/>
      <c r="M5532" s="3"/>
      <c r="N5532" s="3"/>
    </row>
    <row r="5533" spans="2:14" ht="32.1" customHeight="1" x14ac:dyDescent="0.25">
      <c r="B5533" s="44" t="str">
        <f>_xlfn.CONCAT( VLOOKUP(tbGemLevels[[#This Row],[Name]],tbGems[],MATCH("Prefix",tbGems[#Headers],0),FALSE),".",tbGemLevels[[#This Row],[Level]]," ",tbGemLevels[[#This Row],[Name]])</f>
        <v>6.14.118.25 Conversion Trap</v>
      </c>
      <c r="C5533" s="2" t="s">
        <v>882</v>
      </c>
      <c r="D5533" s="3">
        <v>25</v>
      </c>
      <c r="E5533" s="3">
        <v>80</v>
      </c>
      <c r="F5533" s="3">
        <v>0</v>
      </c>
      <c r="G5533" s="3" t="s">
        <v>269</v>
      </c>
      <c r="H5533" s="3" t="s">
        <v>269</v>
      </c>
      <c r="J5533" s="4"/>
      <c r="K5533" s="3"/>
      <c r="L5533" s="3"/>
      <c r="M5533" s="3"/>
      <c r="N5533" s="3"/>
    </row>
    <row r="5534" spans="2:14" ht="32.1" customHeight="1" x14ac:dyDescent="0.25">
      <c r="B5534" s="44" t="str">
        <f>_xlfn.CONCAT( VLOOKUP(tbGemLevels[[#This Row],[Name]],tbGems[],MATCH("Prefix",tbGems[#Headers],0),FALSE),".",tbGemLevels[[#This Row],[Level]]," ",tbGemLevels[[#This Row],[Name]])</f>
        <v>6.14.118.26 Conversion Trap</v>
      </c>
      <c r="C5534" s="2" t="s">
        <v>882</v>
      </c>
      <c r="D5534" s="3">
        <v>26</v>
      </c>
      <c r="E5534" s="3">
        <v>82</v>
      </c>
      <c r="F5534" s="3">
        <v>0</v>
      </c>
      <c r="G5534" s="3" t="s">
        <v>269</v>
      </c>
      <c r="H5534" s="3" t="s">
        <v>269</v>
      </c>
      <c r="J5534" s="4"/>
      <c r="K5534" s="3"/>
      <c r="L5534" s="3"/>
      <c r="M5534" s="3"/>
      <c r="N5534" s="3"/>
    </row>
    <row r="5535" spans="2:14" ht="32.1" customHeight="1" x14ac:dyDescent="0.25">
      <c r="B5535" s="44" t="str">
        <f>_xlfn.CONCAT( VLOOKUP(tbGemLevels[[#This Row],[Name]],tbGems[],MATCH("Prefix",tbGems[#Headers],0),FALSE),".",tbGemLevels[[#This Row],[Level]]," ",tbGemLevels[[#This Row],[Name]])</f>
        <v>6.14.118.27 Conversion Trap</v>
      </c>
      <c r="C5535" s="2" t="s">
        <v>882</v>
      </c>
      <c r="D5535" s="3">
        <v>27</v>
      </c>
      <c r="E5535" s="3">
        <v>84</v>
      </c>
      <c r="F5535" s="3">
        <v>0</v>
      </c>
      <c r="G5535" s="3" t="s">
        <v>269</v>
      </c>
      <c r="H5535" s="3" t="s">
        <v>269</v>
      </c>
      <c r="J5535" s="4"/>
      <c r="K5535" s="3"/>
      <c r="L5535" s="3"/>
      <c r="M5535" s="3"/>
      <c r="N5535" s="3"/>
    </row>
    <row r="5536" spans="2:14" ht="32.1" customHeight="1" x14ac:dyDescent="0.25">
      <c r="B5536" s="44" t="str">
        <f>_xlfn.CONCAT( VLOOKUP(tbGemLevels[[#This Row],[Name]],tbGems[],MATCH("Prefix",tbGems[#Headers],0),FALSE),".",tbGemLevels[[#This Row],[Level]]," ",tbGemLevels[[#This Row],[Name]])</f>
        <v>6.14.118.28 Conversion Trap</v>
      </c>
      <c r="C5536" s="2" t="s">
        <v>882</v>
      </c>
      <c r="D5536" s="3">
        <v>28</v>
      </c>
      <c r="E5536" s="3">
        <v>86</v>
      </c>
      <c r="F5536" s="3">
        <v>0</v>
      </c>
      <c r="G5536" s="3" t="s">
        <v>269</v>
      </c>
      <c r="H5536" s="3" t="s">
        <v>269</v>
      </c>
      <c r="J5536" s="4"/>
      <c r="K5536" s="3"/>
      <c r="L5536" s="3"/>
      <c r="M5536" s="3"/>
      <c r="N5536" s="3"/>
    </row>
    <row r="5537" spans="2:14" ht="32.1" customHeight="1" x14ac:dyDescent="0.25">
      <c r="B5537" s="44" t="str">
        <f>_xlfn.CONCAT( VLOOKUP(tbGemLevels[[#This Row],[Name]],tbGems[],MATCH("Prefix",tbGems[#Headers],0),FALSE),".",tbGemLevels[[#This Row],[Level]]," ",tbGemLevels[[#This Row],[Name]])</f>
        <v>6.14.118.29 Conversion Trap</v>
      </c>
      <c r="C5537" s="2" t="s">
        <v>882</v>
      </c>
      <c r="D5537" s="3">
        <v>29</v>
      </c>
      <c r="E5537" s="3">
        <v>88</v>
      </c>
      <c r="F5537" s="3">
        <v>0</v>
      </c>
      <c r="G5537" s="3" t="s">
        <v>269</v>
      </c>
      <c r="H5537" s="3" t="s">
        <v>269</v>
      </c>
      <c r="J5537" s="4"/>
      <c r="K5537" s="3"/>
      <c r="L5537" s="3"/>
      <c r="M5537" s="3"/>
      <c r="N5537" s="3"/>
    </row>
    <row r="5538" spans="2:14" ht="32.1" customHeight="1" x14ac:dyDescent="0.25">
      <c r="B5538" s="44" t="str">
        <f>_xlfn.CONCAT( VLOOKUP(tbGemLevels[[#This Row],[Name]],tbGems[],MATCH("Prefix",tbGems[#Headers],0),FALSE),".",tbGemLevels[[#This Row],[Level]]," ",tbGemLevels[[#This Row],[Name]])</f>
        <v>6.14.118.30 Conversion Trap</v>
      </c>
      <c r="C5538" s="2" t="s">
        <v>882</v>
      </c>
      <c r="D5538" s="3">
        <v>30</v>
      </c>
      <c r="E5538" s="3">
        <v>90</v>
      </c>
      <c r="F5538" s="3">
        <v>0</v>
      </c>
      <c r="G5538" s="3" t="s">
        <v>269</v>
      </c>
      <c r="H5538" s="3" t="s">
        <v>269</v>
      </c>
      <c r="J5538" s="4"/>
      <c r="K5538" s="3"/>
      <c r="L5538" s="3"/>
      <c r="M5538" s="3"/>
      <c r="N5538" s="3"/>
    </row>
    <row r="5539" spans="2:14" ht="32.1" customHeight="1" x14ac:dyDescent="0.25">
      <c r="B5539" s="44" t="str">
        <f>_xlfn.CONCAT( VLOOKUP(tbGemLevels[[#This Row],[Name]],tbGems[],MATCH("Prefix",tbGems[#Headers],0),FALSE),".",tbGemLevels[[#This Row],[Level]]," ",tbGemLevels[[#This Row],[Name]])</f>
        <v>6.14.118.31 Conversion Trap</v>
      </c>
      <c r="C5539" s="2" t="s">
        <v>882</v>
      </c>
      <c r="D5539" s="3">
        <v>31</v>
      </c>
      <c r="E5539" s="3">
        <v>91</v>
      </c>
      <c r="F5539" s="3">
        <v>0</v>
      </c>
      <c r="G5539" s="3" t="s">
        <v>269</v>
      </c>
      <c r="H5539" s="3" t="s">
        <v>269</v>
      </c>
      <c r="J5539" s="4"/>
      <c r="K5539" s="3"/>
      <c r="L5539" s="3"/>
      <c r="M5539" s="3"/>
      <c r="N5539" s="3"/>
    </row>
    <row r="5540" spans="2:14" ht="32.1" customHeight="1" x14ac:dyDescent="0.25">
      <c r="B5540" s="44" t="str">
        <f>_xlfn.CONCAT( VLOOKUP(tbGemLevels[[#This Row],[Name]],tbGems[],MATCH("Prefix",tbGems[#Headers],0),FALSE),".",tbGemLevels[[#This Row],[Level]]," ",tbGemLevels[[#This Row],[Name]])</f>
        <v>6.14.118.32 Conversion Trap</v>
      </c>
      <c r="C5540" s="2" t="s">
        <v>882</v>
      </c>
      <c r="D5540" s="3">
        <v>32</v>
      </c>
      <c r="E5540" s="3">
        <v>92</v>
      </c>
      <c r="F5540" s="3">
        <v>0</v>
      </c>
      <c r="G5540" s="3" t="s">
        <v>269</v>
      </c>
      <c r="H5540" s="3" t="s">
        <v>269</v>
      </c>
      <c r="J5540" s="4"/>
      <c r="K5540" s="3"/>
      <c r="L5540" s="3"/>
      <c r="M5540" s="3"/>
      <c r="N5540" s="3"/>
    </row>
    <row r="5541" spans="2:14" ht="32.1" customHeight="1" x14ac:dyDescent="0.25">
      <c r="B5541" s="44" t="str">
        <f>_xlfn.CONCAT( VLOOKUP(tbGemLevels[[#This Row],[Name]],tbGems[],MATCH("Prefix",tbGems[#Headers],0),FALSE),".",tbGemLevels[[#This Row],[Level]]," ",tbGemLevels[[#This Row],[Name]])</f>
        <v>6.14.118.33 Conversion Trap</v>
      </c>
      <c r="C5541" s="2" t="s">
        <v>882</v>
      </c>
      <c r="D5541" s="3">
        <v>33</v>
      </c>
      <c r="E5541" s="3">
        <v>93</v>
      </c>
      <c r="F5541" s="3">
        <v>0</v>
      </c>
      <c r="G5541" s="3" t="s">
        <v>269</v>
      </c>
      <c r="H5541" s="3" t="s">
        <v>269</v>
      </c>
      <c r="J5541" s="4"/>
      <c r="K5541" s="3"/>
      <c r="L5541" s="3"/>
      <c r="M5541" s="3"/>
      <c r="N5541" s="3"/>
    </row>
    <row r="5542" spans="2:14" ht="32.1" customHeight="1" x14ac:dyDescent="0.25">
      <c r="B5542" s="44" t="str">
        <f>_xlfn.CONCAT( VLOOKUP(tbGemLevels[[#This Row],[Name]],tbGems[],MATCH("Prefix",tbGems[#Headers],0),FALSE),".",tbGemLevels[[#This Row],[Level]]," ",tbGemLevels[[#This Row],[Name]])</f>
        <v>6.14.118.34 Conversion Trap</v>
      </c>
      <c r="C5542" s="2" t="s">
        <v>882</v>
      </c>
      <c r="D5542" s="3">
        <v>34</v>
      </c>
      <c r="E5542" s="3">
        <v>94</v>
      </c>
      <c r="F5542" s="3">
        <v>0</v>
      </c>
      <c r="G5542" s="3" t="s">
        <v>269</v>
      </c>
      <c r="H5542" s="3" t="s">
        <v>269</v>
      </c>
      <c r="J5542" s="4"/>
      <c r="K5542" s="3"/>
      <c r="L5542" s="3"/>
      <c r="M5542" s="3"/>
      <c r="N5542" s="3"/>
    </row>
    <row r="5543" spans="2:14" ht="32.1" customHeight="1" x14ac:dyDescent="0.25">
      <c r="B5543" s="44" t="str">
        <f>_xlfn.CONCAT( VLOOKUP(tbGemLevels[[#This Row],[Name]],tbGems[],MATCH("Prefix",tbGems[#Headers],0),FALSE),".",tbGemLevels[[#This Row],[Level]]," ",tbGemLevels[[#This Row],[Name]])</f>
        <v>6.14.118.35 Conversion Trap</v>
      </c>
      <c r="C5543" s="2" t="s">
        <v>882</v>
      </c>
      <c r="D5543" s="3">
        <v>35</v>
      </c>
      <c r="E5543" s="3">
        <v>95</v>
      </c>
      <c r="F5543" s="3">
        <v>0</v>
      </c>
      <c r="G5543" s="3" t="s">
        <v>269</v>
      </c>
      <c r="H5543" s="3" t="s">
        <v>269</v>
      </c>
      <c r="J5543" s="4"/>
      <c r="K5543" s="3"/>
      <c r="L5543" s="3"/>
      <c r="M5543" s="3"/>
      <c r="N5543" s="3"/>
    </row>
    <row r="5544" spans="2:14" ht="32.1" customHeight="1" x14ac:dyDescent="0.25">
      <c r="B5544" s="44" t="str">
        <f>_xlfn.CONCAT( VLOOKUP(tbGemLevels[[#This Row],[Name]],tbGems[],MATCH("Prefix",tbGems[#Headers],0),FALSE),".",tbGemLevels[[#This Row],[Level]]," ",tbGemLevels[[#This Row],[Name]])</f>
        <v>6.14.118.36 Conversion Trap</v>
      </c>
      <c r="C5544" s="2" t="s">
        <v>882</v>
      </c>
      <c r="D5544" s="3">
        <v>36</v>
      </c>
      <c r="E5544" s="3">
        <v>96</v>
      </c>
      <c r="F5544" s="3">
        <v>0</v>
      </c>
      <c r="G5544" s="3" t="s">
        <v>269</v>
      </c>
      <c r="H5544" s="3" t="s">
        <v>269</v>
      </c>
      <c r="J5544" s="4"/>
      <c r="K5544" s="3"/>
      <c r="L5544" s="3"/>
      <c r="M5544" s="3"/>
      <c r="N5544" s="3"/>
    </row>
    <row r="5545" spans="2:14" ht="32.1" customHeight="1" x14ac:dyDescent="0.25">
      <c r="B5545" s="44" t="str">
        <f>_xlfn.CONCAT( VLOOKUP(tbGemLevels[[#This Row],[Name]],tbGems[],MATCH("Prefix",tbGems[#Headers],0),FALSE),".",tbGemLevels[[#This Row],[Level]]," ",tbGemLevels[[#This Row],[Name]])</f>
        <v>6.14.118.37 Conversion Trap</v>
      </c>
      <c r="C5545" s="2" t="s">
        <v>882</v>
      </c>
      <c r="D5545" s="3">
        <v>37</v>
      </c>
      <c r="E5545" s="3">
        <v>97</v>
      </c>
      <c r="F5545" s="3">
        <v>0</v>
      </c>
      <c r="G5545" s="3" t="s">
        <v>269</v>
      </c>
      <c r="H5545" s="3" t="s">
        <v>269</v>
      </c>
      <c r="J5545" s="4"/>
      <c r="K5545" s="3"/>
      <c r="L5545" s="3"/>
      <c r="M5545" s="3"/>
      <c r="N5545" s="3"/>
    </row>
    <row r="5546" spans="2:14" ht="32.1" customHeight="1" x14ac:dyDescent="0.25">
      <c r="B5546" s="44" t="str">
        <f>_xlfn.CONCAT( VLOOKUP(tbGemLevels[[#This Row],[Name]],tbGems[],MATCH("Prefix",tbGems[#Headers],0),FALSE),".",tbGemLevels[[#This Row],[Level]]," ",tbGemLevels[[#This Row],[Name]])</f>
        <v>6.14.118.38 Conversion Trap</v>
      </c>
      <c r="C5546" s="2" t="s">
        <v>882</v>
      </c>
      <c r="D5546" s="3">
        <v>38</v>
      </c>
      <c r="E5546" s="3">
        <v>98</v>
      </c>
      <c r="F5546" s="3">
        <v>0</v>
      </c>
      <c r="G5546" s="3" t="s">
        <v>269</v>
      </c>
      <c r="H5546" s="3" t="s">
        <v>269</v>
      </c>
      <c r="J5546" s="4"/>
      <c r="K5546" s="3"/>
      <c r="L5546" s="3"/>
      <c r="M5546" s="3"/>
      <c r="N5546" s="3"/>
    </row>
    <row r="5547" spans="2:14" ht="32.1" customHeight="1" x14ac:dyDescent="0.25">
      <c r="B5547" s="44" t="str">
        <f>_xlfn.CONCAT( VLOOKUP(tbGemLevels[[#This Row],[Name]],tbGems[],MATCH("Prefix",tbGems[#Headers],0),FALSE),".",tbGemLevels[[#This Row],[Level]]," ",tbGemLevels[[#This Row],[Name]])</f>
        <v>6.14.118.39 Conversion Trap</v>
      </c>
      <c r="C5547" s="2" t="s">
        <v>882</v>
      </c>
      <c r="D5547" s="3">
        <v>39</v>
      </c>
      <c r="E5547" s="3">
        <v>99</v>
      </c>
      <c r="F5547" s="3">
        <v>0</v>
      </c>
      <c r="G5547" s="3" t="s">
        <v>269</v>
      </c>
      <c r="H5547" s="3" t="s">
        <v>269</v>
      </c>
      <c r="J5547" s="4"/>
      <c r="K5547" s="3"/>
      <c r="L5547" s="3"/>
      <c r="M5547" s="3"/>
      <c r="N5547" s="3"/>
    </row>
    <row r="5548" spans="2:14" ht="32.1" customHeight="1" x14ac:dyDescent="0.25">
      <c r="B5548" s="44" t="str">
        <f>_xlfn.CONCAT( VLOOKUP(tbGemLevels[[#This Row],[Name]],tbGems[],MATCH("Prefix",tbGems[#Headers],0),FALSE),".",tbGemLevels[[#This Row],[Level]]," ",tbGemLevels[[#This Row],[Name]])</f>
        <v>6.14.118.40 Conversion Trap</v>
      </c>
      <c r="C5548" s="2" t="s">
        <v>882</v>
      </c>
      <c r="D5548" s="3">
        <v>40</v>
      </c>
      <c r="E5548" s="3">
        <v>100</v>
      </c>
      <c r="F5548" s="3">
        <v>0</v>
      </c>
      <c r="G5548" s="3" t="s">
        <v>269</v>
      </c>
      <c r="H5548" s="3" t="s">
        <v>269</v>
      </c>
      <c r="J5548" s="4"/>
      <c r="K5548" s="3"/>
      <c r="L5548" s="3"/>
      <c r="M5548" s="3"/>
      <c r="N5548" s="3"/>
    </row>
    <row r="5549" spans="2:14" ht="32.1" customHeight="1" x14ac:dyDescent="0.25">
      <c r="B5549" s="44" t="str">
        <f>_xlfn.CONCAT( VLOOKUP(tbGemLevels[[#This Row],[Name]],tbGems[],MATCH("Prefix",tbGems[#Headers],0),FALSE),".",tbGemLevels[[#This Row],[Level]]," ",tbGemLevels[[#This Row],[Name]])</f>
        <v>6.14.364.1 Summon Raging Spirit</v>
      </c>
      <c r="C5549" s="2" t="s">
        <v>495</v>
      </c>
      <c r="D5549" s="3">
        <v>1</v>
      </c>
      <c r="E5549" s="3">
        <v>4</v>
      </c>
      <c r="F5549" s="3">
        <v>0</v>
      </c>
      <c r="G5549" s="3">
        <v>0</v>
      </c>
      <c r="H5549" s="3">
        <v>16</v>
      </c>
      <c r="J5549" s="4"/>
      <c r="K5549" s="3"/>
      <c r="L5549" s="3"/>
      <c r="M5549" s="3"/>
      <c r="N5549" s="3"/>
    </row>
    <row r="5550" spans="2:14" ht="32.1" customHeight="1" x14ac:dyDescent="0.25">
      <c r="B5550" s="44" t="str">
        <f>_xlfn.CONCAT( VLOOKUP(tbGemLevels[[#This Row],[Name]],tbGems[],MATCH("Prefix",tbGems[#Headers],0),FALSE),".",tbGemLevels[[#This Row],[Level]]," ",tbGemLevels[[#This Row],[Name]])</f>
        <v>6.14.364.2 Summon Raging Spirit</v>
      </c>
      <c r="C5550" s="2" t="s">
        <v>495</v>
      </c>
      <c r="D5550" s="3">
        <v>2</v>
      </c>
      <c r="E5550" s="3">
        <v>6</v>
      </c>
      <c r="F5550" s="3">
        <v>0</v>
      </c>
      <c r="G5550" s="3">
        <v>0</v>
      </c>
      <c r="H5550" s="3">
        <v>20</v>
      </c>
      <c r="J5550" s="4"/>
      <c r="K5550" s="3"/>
      <c r="L5550" s="3"/>
      <c r="M5550" s="3"/>
      <c r="N5550" s="3"/>
    </row>
    <row r="5551" spans="2:14" ht="32.1" customHeight="1" x14ac:dyDescent="0.25">
      <c r="B5551" s="44" t="str">
        <f>_xlfn.CONCAT( VLOOKUP(tbGemLevels[[#This Row],[Name]],tbGems[],MATCH("Prefix",tbGems[#Headers],0),FALSE),".",tbGemLevels[[#This Row],[Level]]," ",tbGemLevels[[#This Row],[Name]])</f>
        <v>6.14.364.3 Summon Raging Spirit</v>
      </c>
      <c r="C5551" s="2" t="s">
        <v>495</v>
      </c>
      <c r="D5551" s="3">
        <v>3</v>
      </c>
      <c r="E5551" s="3">
        <v>9</v>
      </c>
      <c r="F5551" s="3">
        <v>0</v>
      </c>
      <c r="G5551" s="3">
        <v>0</v>
      </c>
      <c r="H5551" s="3">
        <v>27</v>
      </c>
      <c r="I5551" s="42"/>
      <c r="J5551" s="4"/>
      <c r="K5551" s="3"/>
      <c r="L5551" s="3"/>
      <c r="M5551" s="3"/>
      <c r="N5551" s="3"/>
    </row>
    <row r="5552" spans="2:14" ht="32.1" customHeight="1" x14ac:dyDescent="0.25">
      <c r="B5552" s="44" t="str">
        <f>_xlfn.CONCAT( VLOOKUP(tbGemLevels[[#This Row],[Name]],tbGems[],MATCH("Prefix",tbGems[#Headers],0),FALSE),".",tbGemLevels[[#This Row],[Level]]," ",tbGemLevels[[#This Row],[Name]])</f>
        <v>6.14.364.4 Summon Raging Spirit</v>
      </c>
      <c r="C5552" s="2" t="s">
        <v>495</v>
      </c>
      <c r="D5552" s="3">
        <v>4</v>
      </c>
      <c r="E5552" s="3">
        <v>12</v>
      </c>
      <c r="F5552" s="3">
        <v>0</v>
      </c>
      <c r="G5552" s="3">
        <v>0</v>
      </c>
      <c r="H5552" s="3">
        <v>33</v>
      </c>
      <c r="I5552" s="42"/>
      <c r="J5552" s="4"/>
      <c r="K5552" s="3"/>
      <c r="L5552" s="3"/>
      <c r="M5552" s="3"/>
      <c r="N5552" s="3"/>
    </row>
    <row r="5553" spans="2:14" ht="32.1" customHeight="1" x14ac:dyDescent="0.25">
      <c r="B5553" s="44" t="str">
        <f>_xlfn.CONCAT( VLOOKUP(tbGemLevels[[#This Row],[Name]],tbGems[],MATCH("Prefix",tbGems[#Headers],0),FALSE),".",tbGemLevels[[#This Row],[Level]]," ",tbGemLevels[[#This Row],[Name]])</f>
        <v>6.14.364.5 Summon Raging Spirit</v>
      </c>
      <c r="C5553" s="2" t="s">
        <v>495</v>
      </c>
      <c r="D5553" s="3">
        <v>5</v>
      </c>
      <c r="E5553" s="3">
        <v>16</v>
      </c>
      <c r="F5553" s="3">
        <v>0</v>
      </c>
      <c r="G5553" s="3">
        <v>0</v>
      </c>
      <c r="H5553" s="3">
        <v>41</v>
      </c>
      <c r="I5553" s="42"/>
      <c r="J5553" s="4"/>
      <c r="K5553" s="3"/>
      <c r="L5553" s="3"/>
      <c r="M5553" s="3"/>
      <c r="N5553" s="3"/>
    </row>
    <row r="5554" spans="2:14" ht="32.1" customHeight="1" x14ac:dyDescent="0.25">
      <c r="B5554" s="44" t="str">
        <f>_xlfn.CONCAT( VLOOKUP(tbGemLevels[[#This Row],[Name]],tbGems[],MATCH("Prefix",tbGems[#Headers],0),FALSE),".",tbGemLevels[[#This Row],[Level]]," ",tbGemLevels[[#This Row],[Name]])</f>
        <v>6.14.364.6 Summon Raging Spirit</v>
      </c>
      <c r="C5554" s="2" t="s">
        <v>495</v>
      </c>
      <c r="D5554" s="3">
        <v>6</v>
      </c>
      <c r="E5554" s="3">
        <v>20</v>
      </c>
      <c r="F5554" s="3">
        <v>0</v>
      </c>
      <c r="G5554" s="3">
        <v>0</v>
      </c>
      <c r="H5554" s="3">
        <v>50</v>
      </c>
      <c r="I5554" s="42"/>
      <c r="J5554" s="4"/>
      <c r="K5554" s="3"/>
      <c r="L5554" s="3"/>
      <c r="M5554" s="3"/>
      <c r="N5554" s="3"/>
    </row>
    <row r="5555" spans="2:14" ht="32.1" customHeight="1" x14ac:dyDescent="0.25">
      <c r="B5555" s="44" t="str">
        <f>_xlfn.CONCAT( VLOOKUP(tbGemLevels[[#This Row],[Name]],tbGems[],MATCH("Prefix",tbGems[#Headers],0),FALSE),".",tbGemLevels[[#This Row],[Level]]," ",tbGemLevels[[#This Row],[Name]])</f>
        <v>6.14.364.7 Summon Raging Spirit</v>
      </c>
      <c r="C5555" s="2" t="s">
        <v>495</v>
      </c>
      <c r="D5555" s="3">
        <v>7</v>
      </c>
      <c r="E5555" s="3">
        <v>24</v>
      </c>
      <c r="F5555" s="3">
        <v>0</v>
      </c>
      <c r="G5555" s="3">
        <v>0</v>
      </c>
      <c r="H5555" s="3">
        <v>58</v>
      </c>
      <c r="I5555" s="42"/>
      <c r="J5555" s="4"/>
      <c r="K5555" s="3"/>
      <c r="L5555" s="3"/>
      <c r="M5555" s="3"/>
      <c r="N5555" s="3"/>
    </row>
    <row r="5556" spans="2:14" ht="32.1" customHeight="1" x14ac:dyDescent="0.25">
      <c r="B5556" s="44" t="str">
        <f>_xlfn.CONCAT( VLOOKUP(tbGemLevels[[#This Row],[Name]],tbGems[],MATCH("Prefix",tbGems[#Headers],0),FALSE),".",tbGemLevels[[#This Row],[Level]]," ",tbGemLevels[[#This Row],[Name]])</f>
        <v>6.14.364.8 Summon Raging Spirit</v>
      </c>
      <c r="C5556" s="2" t="s">
        <v>495</v>
      </c>
      <c r="D5556" s="3">
        <v>8</v>
      </c>
      <c r="E5556" s="3">
        <v>28</v>
      </c>
      <c r="F5556" s="3">
        <v>0</v>
      </c>
      <c r="G5556" s="3">
        <v>0</v>
      </c>
      <c r="H5556" s="3">
        <v>67</v>
      </c>
      <c r="I5556" s="42"/>
      <c r="J5556" s="4"/>
      <c r="K5556" s="3"/>
      <c r="L5556" s="3"/>
      <c r="M5556" s="3"/>
      <c r="N5556" s="3"/>
    </row>
    <row r="5557" spans="2:14" ht="32.1" customHeight="1" x14ac:dyDescent="0.25">
      <c r="B5557" s="44" t="str">
        <f>_xlfn.CONCAT( VLOOKUP(tbGemLevels[[#This Row],[Name]],tbGems[],MATCH("Prefix",tbGems[#Headers],0),FALSE),".",tbGemLevels[[#This Row],[Level]]," ",tbGemLevels[[#This Row],[Name]])</f>
        <v>6.14.364.9 Summon Raging Spirit</v>
      </c>
      <c r="C5557" s="2" t="s">
        <v>495</v>
      </c>
      <c r="D5557" s="3">
        <v>9</v>
      </c>
      <c r="E5557" s="3">
        <v>32</v>
      </c>
      <c r="F5557" s="3">
        <v>0</v>
      </c>
      <c r="G5557" s="3">
        <v>0</v>
      </c>
      <c r="H5557" s="3">
        <v>75</v>
      </c>
      <c r="I5557" s="42"/>
      <c r="J5557" s="4"/>
      <c r="K5557" s="3"/>
      <c r="L5557" s="3"/>
      <c r="M5557" s="3"/>
      <c r="N5557" s="3"/>
    </row>
    <row r="5558" spans="2:14" ht="32.1" customHeight="1" x14ac:dyDescent="0.25">
      <c r="B5558" s="44" t="str">
        <f>_xlfn.CONCAT( VLOOKUP(tbGemLevels[[#This Row],[Name]],tbGems[],MATCH("Prefix",tbGems[#Headers],0),FALSE),".",tbGemLevels[[#This Row],[Level]]," ",tbGemLevels[[#This Row],[Name]])</f>
        <v>6.14.364.10 Summon Raging Spirit</v>
      </c>
      <c r="C5558" s="2" t="s">
        <v>495</v>
      </c>
      <c r="D5558" s="3">
        <v>10</v>
      </c>
      <c r="E5558" s="3">
        <v>36</v>
      </c>
      <c r="F5558" s="3">
        <v>0</v>
      </c>
      <c r="G5558" s="3">
        <v>0</v>
      </c>
      <c r="H5558" s="3">
        <v>83</v>
      </c>
      <c r="I5558" s="42"/>
      <c r="J5558" s="4"/>
      <c r="K5558" s="3"/>
      <c r="L5558" s="3"/>
      <c r="M5558" s="3"/>
      <c r="N5558" s="3"/>
    </row>
    <row r="5559" spans="2:14" ht="32.1" customHeight="1" x14ac:dyDescent="0.25">
      <c r="B5559" s="44" t="str">
        <f>_xlfn.CONCAT( VLOOKUP(tbGemLevels[[#This Row],[Name]],tbGems[],MATCH("Prefix",tbGems[#Headers],0),FALSE),".",tbGemLevels[[#This Row],[Level]]," ",tbGemLevels[[#This Row],[Name]])</f>
        <v>6.14.364.11 Summon Raging Spirit</v>
      </c>
      <c r="C5559" s="2" t="s">
        <v>495</v>
      </c>
      <c r="D5559" s="3">
        <v>11</v>
      </c>
      <c r="E5559" s="3">
        <v>40</v>
      </c>
      <c r="F5559" s="3">
        <v>0</v>
      </c>
      <c r="G5559" s="3">
        <v>0</v>
      </c>
      <c r="H5559" s="3">
        <v>92</v>
      </c>
      <c r="I5559" s="42"/>
      <c r="J5559" s="4"/>
      <c r="K5559" s="3"/>
      <c r="L5559" s="3"/>
      <c r="M5559" s="3"/>
      <c r="N5559" s="3"/>
    </row>
    <row r="5560" spans="2:14" ht="32.1" customHeight="1" x14ac:dyDescent="0.25">
      <c r="B5560" s="44" t="str">
        <f>_xlfn.CONCAT( VLOOKUP(tbGemLevels[[#This Row],[Name]],tbGems[],MATCH("Prefix",tbGems[#Headers],0),FALSE),".",tbGemLevels[[#This Row],[Level]]," ",tbGemLevels[[#This Row],[Name]])</f>
        <v>6.14.364.12 Summon Raging Spirit</v>
      </c>
      <c r="C5560" s="2" t="s">
        <v>495</v>
      </c>
      <c r="D5560" s="3">
        <v>12</v>
      </c>
      <c r="E5560" s="3">
        <v>44</v>
      </c>
      <c r="F5560" s="3">
        <v>0</v>
      </c>
      <c r="G5560" s="3">
        <v>0</v>
      </c>
      <c r="H5560" s="3">
        <v>100</v>
      </c>
      <c r="I5560" s="42"/>
      <c r="J5560" s="4"/>
      <c r="K5560" s="3"/>
      <c r="L5560" s="3"/>
      <c r="M5560" s="3"/>
      <c r="N5560" s="3"/>
    </row>
    <row r="5561" spans="2:14" ht="32.1" customHeight="1" x14ac:dyDescent="0.25">
      <c r="B5561" s="44" t="str">
        <f>_xlfn.CONCAT( VLOOKUP(tbGemLevels[[#This Row],[Name]],tbGems[],MATCH("Prefix",tbGems[#Headers],0),FALSE),".",tbGemLevels[[#This Row],[Level]]," ",tbGemLevels[[#This Row],[Name]])</f>
        <v>6.14.364.13 Summon Raging Spirit</v>
      </c>
      <c r="C5561" s="2" t="s">
        <v>495</v>
      </c>
      <c r="D5561" s="3">
        <v>13</v>
      </c>
      <c r="E5561" s="3">
        <v>48</v>
      </c>
      <c r="F5561" s="3">
        <v>0</v>
      </c>
      <c r="G5561" s="3">
        <v>0</v>
      </c>
      <c r="H5561" s="3">
        <v>109</v>
      </c>
      <c r="I5561" s="42"/>
      <c r="J5561" s="4"/>
      <c r="K5561" s="3"/>
      <c r="L5561" s="3"/>
      <c r="M5561" s="3"/>
      <c r="N5561" s="3"/>
    </row>
    <row r="5562" spans="2:14" ht="32.1" customHeight="1" x14ac:dyDescent="0.25">
      <c r="B5562" s="44" t="str">
        <f>_xlfn.CONCAT( VLOOKUP(tbGemLevels[[#This Row],[Name]],tbGems[],MATCH("Prefix",tbGems[#Headers],0),FALSE),".",tbGemLevels[[#This Row],[Level]]," ",tbGemLevels[[#This Row],[Name]])</f>
        <v>6.14.364.14 Summon Raging Spirit</v>
      </c>
      <c r="C5562" s="2" t="s">
        <v>495</v>
      </c>
      <c r="D5562" s="3">
        <v>14</v>
      </c>
      <c r="E5562" s="3">
        <v>52</v>
      </c>
      <c r="F5562" s="3">
        <v>0</v>
      </c>
      <c r="G5562" s="3">
        <v>0</v>
      </c>
      <c r="H5562" s="3">
        <v>117</v>
      </c>
      <c r="I5562" s="42"/>
      <c r="J5562" s="4"/>
      <c r="K5562" s="3"/>
      <c r="L5562" s="3"/>
      <c r="M5562" s="3"/>
      <c r="N5562" s="3"/>
    </row>
    <row r="5563" spans="2:14" ht="32.1" customHeight="1" x14ac:dyDescent="0.25">
      <c r="B5563" s="44" t="str">
        <f>_xlfn.CONCAT( VLOOKUP(tbGemLevels[[#This Row],[Name]],tbGems[],MATCH("Prefix",tbGems[#Headers],0),FALSE),".",tbGemLevels[[#This Row],[Level]]," ",tbGemLevels[[#This Row],[Name]])</f>
        <v>6.14.364.15 Summon Raging Spirit</v>
      </c>
      <c r="C5563" s="2" t="s">
        <v>495</v>
      </c>
      <c r="D5563" s="3">
        <v>15</v>
      </c>
      <c r="E5563" s="3">
        <v>55</v>
      </c>
      <c r="F5563" s="3">
        <v>0</v>
      </c>
      <c r="G5563" s="3">
        <v>0</v>
      </c>
      <c r="H5563" s="3">
        <v>123</v>
      </c>
      <c r="I5563" s="42"/>
      <c r="J5563" s="4"/>
      <c r="K5563" s="3"/>
      <c r="L5563" s="3"/>
      <c r="M5563" s="3"/>
      <c r="N5563" s="3"/>
    </row>
    <row r="5564" spans="2:14" ht="32.1" customHeight="1" x14ac:dyDescent="0.25">
      <c r="B5564" s="44" t="str">
        <f>_xlfn.CONCAT( VLOOKUP(tbGemLevels[[#This Row],[Name]],tbGems[],MATCH("Prefix",tbGems[#Headers],0),FALSE),".",tbGemLevels[[#This Row],[Level]]," ",tbGemLevels[[#This Row],[Name]])</f>
        <v>6.14.364.16 Summon Raging Spirit</v>
      </c>
      <c r="C5564" s="2" t="s">
        <v>495</v>
      </c>
      <c r="D5564" s="3">
        <v>16</v>
      </c>
      <c r="E5564" s="3">
        <v>58</v>
      </c>
      <c r="F5564" s="3">
        <v>0</v>
      </c>
      <c r="G5564" s="3">
        <v>0</v>
      </c>
      <c r="H5564" s="3">
        <v>130</v>
      </c>
      <c r="I5564" s="42"/>
      <c r="J5564" s="4"/>
      <c r="K5564" s="3"/>
      <c r="L5564" s="3"/>
      <c r="M5564" s="3"/>
      <c r="N5564" s="3"/>
    </row>
    <row r="5565" spans="2:14" ht="32.1" customHeight="1" x14ac:dyDescent="0.25">
      <c r="B5565" s="44" t="str">
        <f>_xlfn.CONCAT( VLOOKUP(tbGemLevels[[#This Row],[Name]],tbGems[],MATCH("Prefix",tbGems[#Headers],0),FALSE),".",tbGemLevels[[#This Row],[Level]]," ",tbGemLevels[[#This Row],[Name]])</f>
        <v>6.14.364.17 Summon Raging Spirit</v>
      </c>
      <c r="C5565" s="2" t="s">
        <v>495</v>
      </c>
      <c r="D5565" s="3">
        <v>17</v>
      </c>
      <c r="E5565" s="3">
        <v>61</v>
      </c>
      <c r="F5565" s="3">
        <v>0</v>
      </c>
      <c r="G5565" s="3">
        <v>0</v>
      </c>
      <c r="H5565" s="3">
        <v>136</v>
      </c>
      <c r="I5565" s="42"/>
      <c r="J5565" s="4"/>
      <c r="K5565" s="3"/>
      <c r="L5565" s="3"/>
      <c r="M5565" s="3"/>
      <c r="N5565" s="3"/>
    </row>
    <row r="5566" spans="2:14" ht="32.1" customHeight="1" x14ac:dyDescent="0.25">
      <c r="B5566" s="44" t="str">
        <f>_xlfn.CONCAT( VLOOKUP(tbGemLevels[[#This Row],[Name]],tbGems[],MATCH("Prefix",tbGems[#Headers],0),FALSE),".",tbGemLevels[[#This Row],[Level]]," ",tbGemLevels[[#This Row],[Name]])</f>
        <v>6.14.364.18 Summon Raging Spirit</v>
      </c>
      <c r="C5566" s="2" t="s">
        <v>495</v>
      </c>
      <c r="D5566" s="3">
        <v>18</v>
      </c>
      <c r="E5566" s="3">
        <v>64</v>
      </c>
      <c r="F5566" s="3">
        <v>0</v>
      </c>
      <c r="G5566" s="3">
        <v>0</v>
      </c>
      <c r="H5566" s="3">
        <v>142</v>
      </c>
      <c r="I5566" s="42"/>
      <c r="J5566" s="4"/>
      <c r="K5566" s="3"/>
      <c r="L5566" s="3"/>
      <c r="M5566" s="3"/>
      <c r="N5566" s="3"/>
    </row>
    <row r="5567" spans="2:14" ht="32.1" customHeight="1" x14ac:dyDescent="0.25">
      <c r="B5567" s="44" t="str">
        <f>_xlfn.CONCAT( VLOOKUP(tbGemLevels[[#This Row],[Name]],tbGems[],MATCH("Prefix",tbGems[#Headers],0),FALSE),".",tbGemLevels[[#This Row],[Level]]," ",tbGemLevels[[#This Row],[Name]])</f>
        <v>6.14.364.19 Summon Raging Spirit</v>
      </c>
      <c r="C5567" s="2" t="s">
        <v>495</v>
      </c>
      <c r="D5567" s="3">
        <v>19</v>
      </c>
      <c r="E5567" s="3">
        <v>67</v>
      </c>
      <c r="F5567" s="3">
        <v>0</v>
      </c>
      <c r="G5567" s="3">
        <v>0</v>
      </c>
      <c r="H5567" s="3">
        <v>148</v>
      </c>
      <c r="I5567" s="42"/>
      <c r="J5567" s="4"/>
      <c r="K5567" s="3"/>
      <c r="L5567" s="3"/>
      <c r="M5567" s="3"/>
      <c r="N5567" s="3"/>
    </row>
    <row r="5568" spans="2:14" ht="32.1" customHeight="1" x14ac:dyDescent="0.25">
      <c r="B5568" s="44" t="str">
        <f>_xlfn.CONCAT( VLOOKUP(tbGemLevels[[#This Row],[Name]],tbGems[],MATCH("Prefix",tbGems[#Headers],0),FALSE),".",tbGemLevels[[#This Row],[Level]]," ",tbGemLevels[[#This Row],[Name]])</f>
        <v>6.14.364.20 Summon Raging Spirit</v>
      </c>
      <c r="C5568" s="2" t="s">
        <v>495</v>
      </c>
      <c r="D5568" s="3">
        <v>20</v>
      </c>
      <c r="E5568" s="3">
        <v>70</v>
      </c>
      <c r="F5568" s="3">
        <v>0</v>
      </c>
      <c r="G5568" s="3">
        <v>0</v>
      </c>
      <c r="H5568" s="3">
        <v>155</v>
      </c>
      <c r="I5568" s="42"/>
      <c r="J5568" s="4"/>
      <c r="K5568" s="3"/>
      <c r="L5568" s="3"/>
      <c r="M5568" s="3"/>
      <c r="N5568" s="3"/>
    </row>
    <row r="5569" spans="2:14" ht="32.1" customHeight="1" x14ac:dyDescent="0.25">
      <c r="B5569" s="44" t="str">
        <f>_xlfn.CONCAT( VLOOKUP(tbGemLevels[[#This Row],[Name]],tbGems[],MATCH("Prefix",tbGems[#Headers],0),FALSE),".",tbGemLevels[[#This Row],[Level]]," ",tbGemLevels[[#This Row],[Name]])</f>
        <v>6.14.364.21 Summon Raging Spirit</v>
      </c>
      <c r="C5569" s="2" t="s">
        <v>495</v>
      </c>
      <c r="D5569" s="3">
        <v>21</v>
      </c>
      <c r="E5569" s="3">
        <v>72</v>
      </c>
      <c r="F5569" s="3">
        <v>0</v>
      </c>
      <c r="G5569" s="3">
        <v>0</v>
      </c>
      <c r="H5569" s="3">
        <v>159</v>
      </c>
      <c r="J5569" s="4"/>
      <c r="K5569" s="3"/>
      <c r="L5569" s="3"/>
      <c r="M5569" s="3"/>
      <c r="N5569" s="3"/>
    </row>
    <row r="5570" spans="2:14" ht="32.1" customHeight="1" x14ac:dyDescent="0.25">
      <c r="B5570" s="44" t="str">
        <f>_xlfn.CONCAT( VLOOKUP(tbGemLevels[[#This Row],[Name]],tbGems[],MATCH("Prefix",tbGems[#Headers],0),FALSE),".",tbGemLevels[[#This Row],[Level]]," ",tbGemLevels[[#This Row],[Name]])</f>
        <v>6.14.364.22 Summon Raging Spirit</v>
      </c>
      <c r="C5570" s="2" t="s">
        <v>495</v>
      </c>
      <c r="D5570" s="3">
        <v>22</v>
      </c>
      <c r="E5570" s="3">
        <v>74</v>
      </c>
      <c r="F5570" s="3">
        <v>0</v>
      </c>
      <c r="G5570" s="3">
        <v>0</v>
      </c>
      <c r="H5570" s="3" t="s">
        <v>269</v>
      </c>
      <c r="J5570" s="4"/>
      <c r="K5570" s="3"/>
      <c r="L5570" s="3"/>
      <c r="M5570" s="3"/>
      <c r="N5570" s="3"/>
    </row>
    <row r="5571" spans="2:14" ht="32.1" customHeight="1" x14ac:dyDescent="0.25">
      <c r="B5571" s="44" t="str">
        <f>_xlfn.CONCAT( VLOOKUP(tbGemLevels[[#This Row],[Name]],tbGems[],MATCH("Prefix",tbGems[#Headers],0),FALSE),".",tbGemLevels[[#This Row],[Level]]," ",tbGemLevels[[#This Row],[Name]])</f>
        <v>6.14.364.23 Summon Raging Spirit</v>
      </c>
      <c r="C5571" s="2" t="s">
        <v>495</v>
      </c>
      <c r="D5571" s="3">
        <v>23</v>
      </c>
      <c r="E5571" s="3">
        <v>76</v>
      </c>
      <c r="F5571" s="3">
        <v>0</v>
      </c>
      <c r="G5571" s="3">
        <v>0</v>
      </c>
      <c r="H5571" s="3" t="s">
        <v>269</v>
      </c>
      <c r="J5571" s="4"/>
      <c r="K5571" s="3"/>
      <c r="L5571" s="3"/>
      <c r="M5571" s="3"/>
      <c r="N5571" s="3"/>
    </row>
    <row r="5572" spans="2:14" ht="32.1" customHeight="1" x14ac:dyDescent="0.25">
      <c r="B5572" s="44" t="str">
        <f>_xlfn.CONCAT( VLOOKUP(tbGemLevels[[#This Row],[Name]],tbGems[],MATCH("Prefix",tbGems[#Headers],0),FALSE),".",tbGemLevels[[#This Row],[Level]]," ",tbGemLevels[[#This Row],[Name]])</f>
        <v>6.14.364.24 Summon Raging Spirit</v>
      </c>
      <c r="C5572" s="2" t="s">
        <v>495</v>
      </c>
      <c r="D5572" s="3">
        <v>24</v>
      </c>
      <c r="E5572" s="3">
        <v>78</v>
      </c>
      <c r="F5572" s="3">
        <v>0</v>
      </c>
      <c r="G5572" s="3">
        <v>0</v>
      </c>
      <c r="H5572" s="3" t="s">
        <v>269</v>
      </c>
      <c r="J5572" s="4"/>
      <c r="K5572" s="3"/>
      <c r="L5572" s="3"/>
      <c r="M5572" s="3"/>
      <c r="N5572" s="3"/>
    </row>
    <row r="5573" spans="2:14" ht="32.1" customHeight="1" x14ac:dyDescent="0.25">
      <c r="B5573" s="44" t="str">
        <f>_xlfn.CONCAT( VLOOKUP(tbGemLevels[[#This Row],[Name]],tbGems[],MATCH("Prefix",tbGems[#Headers],0),FALSE),".",tbGemLevels[[#This Row],[Level]]," ",tbGemLevels[[#This Row],[Name]])</f>
        <v>6.14.364.25 Summon Raging Spirit</v>
      </c>
      <c r="C5573" s="2" t="s">
        <v>495</v>
      </c>
      <c r="D5573" s="3">
        <v>25</v>
      </c>
      <c r="E5573" s="3">
        <v>80</v>
      </c>
      <c r="F5573" s="3">
        <v>0</v>
      </c>
      <c r="G5573" s="3">
        <v>0</v>
      </c>
      <c r="H5573" s="3" t="s">
        <v>269</v>
      </c>
      <c r="J5573" s="4"/>
      <c r="K5573" s="3"/>
      <c r="L5573" s="3"/>
      <c r="M5573" s="3"/>
      <c r="N5573" s="3"/>
    </row>
    <row r="5574" spans="2:14" ht="32.1" customHeight="1" x14ac:dyDescent="0.25">
      <c r="B5574" s="44" t="str">
        <f>_xlfn.CONCAT( VLOOKUP(tbGemLevels[[#This Row],[Name]],tbGems[],MATCH("Prefix",tbGems[#Headers],0),FALSE),".",tbGemLevels[[#This Row],[Level]]," ",tbGemLevels[[#This Row],[Name]])</f>
        <v>6.14.364.26 Summon Raging Spirit</v>
      </c>
      <c r="C5574" s="2" t="s">
        <v>495</v>
      </c>
      <c r="D5574" s="3">
        <v>26</v>
      </c>
      <c r="E5574" s="3">
        <v>82</v>
      </c>
      <c r="F5574" s="3">
        <v>0</v>
      </c>
      <c r="G5574" s="3">
        <v>0</v>
      </c>
      <c r="H5574" s="3" t="s">
        <v>269</v>
      </c>
      <c r="J5574" s="4"/>
      <c r="K5574" s="3"/>
      <c r="L5574" s="3"/>
      <c r="M5574" s="3"/>
      <c r="N5574" s="3"/>
    </row>
    <row r="5575" spans="2:14" ht="32.1" customHeight="1" x14ac:dyDescent="0.25">
      <c r="B5575" s="44" t="str">
        <f>_xlfn.CONCAT( VLOOKUP(tbGemLevels[[#This Row],[Name]],tbGems[],MATCH("Prefix",tbGems[#Headers],0),FALSE),".",tbGemLevels[[#This Row],[Level]]," ",tbGemLevels[[#This Row],[Name]])</f>
        <v>6.14.364.27 Summon Raging Spirit</v>
      </c>
      <c r="C5575" s="2" t="s">
        <v>495</v>
      </c>
      <c r="D5575" s="3">
        <v>27</v>
      </c>
      <c r="E5575" s="3">
        <v>84</v>
      </c>
      <c r="F5575" s="3">
        <v>0</v>
      </c>
      <c r="G5575" s="3">
        <v>0</v>
      </c>
      <c r="H5575" s="3" t="s">
        <v>269</v>
      </c>
      <c r="J5575" s="4"/>
      <c r="K5575" s="3"/>
      <c r="L5575" s="3"/>
      <c r="M5575" s="3"/>
      <c r="N5575" s="3"/>
    </row>
    <row r="5576" spans="2:14" ht="32.1" customHeight="1" x14ac:dyDescent="0.25">
      <c r="B5576" s="44" t="str">
        <f>_xlfn.CONCAT( VLOOKUP(tbGemLevels[[#This Row],[Name]],tbGems[],MATCH("Prefix",tbGems[#Headers],0),FALSE),".",tbGemLevels[[#This Row],[Level]]," ",tbGemLevels[[#This Row],[Name]])</f>
        <v>6.14.364.28 Summon Raging Spirit</v>
      </c>
      <c r="C5576" s="2" t="s">
        <v>495</v>
      </c>
      <c r="D5576" s="3">
        <v>28</v>
      </c>
      <c r="E5576" s="3">
        <v>86</v>
      </c>
      <c r="F5576" s="3">
        <v>0</v>
      </c>
      <c r="G5576" s="3">
        <v>0</v>
      </c>
      <c r="H5576" s="3" t="s">
        <v>269</v>
      </c>
      <c r="J5576" s="4"/>
      <c r="K5576" s="3"/>
      <c r="L5576" s="3"/>
      <c r="M5576" s="3"/>
      <c r="N5576" s="3"/>
    </row>
    <row r="5577" spans="2:14" ht="32.1" customHeight="1" x14ac:dyDescent="0.25">
      <c r="B5577" s="44" t="str">
        <f>_xlfn.CONCAT( VLOOKUP(tbGemLevels[[#This Row],[Name]],tbGems[],MATCH("Prefix",tbGems[#Headers],0),FALSE),".",tbGemLevels[[#This Row],[Level]]," ",tbGemLevels[[#This Row],[Name]])</f>
        <v>6.14.364.29 Summon Raging Spirit</v>
      </c>
      <c r="C5577" s="2" t="s">
        <v>495</v>
      </c>
      <c r="D5577" s="3">
        <v>29</v>
      </c>
      <c r="E5577" s="3">
        <v>88</v>
      </c>
      <c r="F5577" s="3">
        <v>0</v>
      </c>
      <c r="G5577" s="3">
        <v>0</v>
      </c>
      <c r="H5577" s="3" t="s">
        <v>269</v>
      </c>
      <c r="J5577" s="4"/>
      <c r="K5577" s="3"/>
      <c r="L5577" s="3"/>
      <c r="M5577" s="3"/>
      <c r="N5577" s="3"/>
    </row>
    <row r="5578" spans="2:14" ht="32.1" customHeight="1" x14ac:dyDescent="0.25">
      <c r="B5578" s="44" t="str">
        <f>_xlfn.CONCAT( VLOOKUP(tbGemLevels[[#This Row],[Name]],tbGems[],MATCH("Prefix",tbGems[#Headers],0),FALSE),".",tbGemLevels[[#This Row],[Level]]," ",tbGemLevels[[#This Row],[Name]])</f>
        <v>6.14.364.30 Summon Raging Spirit</v>
      </c>
      <c r="C5578" s="2" t="s">
        <v>495</v>
      </c>
      <c r="D5578" s="3">
        <v>30</v>
      </c>
      <c r="E5578" s="3">
        <v>90</v>
      </c>
      <c r="F5578" s="3">
        <v>0</v>
      </c>
      <c r="G5578" s="3">
        <v>0</v>
      </c>
      <c r="H5578" s="3" t="s">
        <v>269</v>
      </c>
      <c r="J5578" s="4"/>
      <c r="K5578" s="3"/>
      <c r="L5578" s="3"/>
      <c r="M5578" s="3"/>
      <c r="N5578" s="3"/>
    </row>
    <row r="5579" spans="2:14" ht="32.1" customHeight="1" x14ac:dyDescent="0.25">
      <c r="B5579" s="44" t="str">
        <f>_xlfn.CONCAT( VLOOKUP(tbGemLevels[[#This Row],[Name]],tbGems[],MATCH("Prefix",tbGems[#Headers],0),FALSE),".",tbGemLevels[[#This Row],[Level]]," ",tbGemLevels[[#This Row],[Name]])</f>
        <v>6.14.364.31 Summon Raging Spirit</v>
      </c>
      <c r="C5579" s="2" t="s">
        <v>495</v>
      </c>
      <c r="D5579" s="3">
        <v>31</v>
      </c>
      <c r="E5579" s="3">
        <v>91</v>
      </c>
      <c r="F5579" s="3">
        <v>0</v>
      </c>
      <c r="G5579" s="3">
        <v>0</v>
      </c>
      <c r="H5579" s="3" t="s">
        <v>269</v>
      </c>
      <c r="J5579" s="4"/>
      <c r="K5579" s="3"/>
      <c r="L5579" s="3"/>
      <c r="M5579" s="3"/>
      <c r="N5579" s="3"/>
    </row>
    <row r="5580" spans="2:14" ht="32.1" customHeight="1" x14ac:dyDescent="0.25">
      <c r="B5580" s="44" t="str">
        <f>_xlfn.CONCAT( VLOOKUP(tbGemLevels[[#This Row],[Name]],tbGems[],MATCH("Prefix",tbGems[#Headers],0),FALSE),".",tbGemLevels[[#This Row],[Level]]," ",tbGemLevels[[#This Row],[Name]])</f>
        <v>6.14.364.32 Summon Raging Spirit</v>
      </c>
      <c r="C5580" s="2" t="s">
        <v>495</v>
      </c>
      <c r="D5580" s="3">
        <v>32</v>
      </c>
      <c r="E5580" s="3">
        <v>92</v>
      </c>
      <c r="F5580" s="3">
        <v>0</v>
      </c>
      <c r="G5580" s="3">
        <v>0</v>
      </c>
      <c r="H5580" s="3" t="s">
        <v>269</v>
      </c>
      <c r="J5580" s="4"/>
      <c r="K5580" s="3"/>
      <c r="L5580" s="3"/>
      <c r="M5580" s="3"/>
      <c r="N5580" s="3"/>
    </row>
    <row r="5581" spans="2:14" ht="32.1" customHeight="1" x14ac:dyDescent="0.25">
      <c r="B5581" s="44" t="str">
        <f>_xlfn.CONCAT( VLOOKUP(tbGemLevels[[#This Row],[Name]],tbGems[],MATCH("Prefix",tbGems[#Headers],0),FALSE),".",tbGemLevels[[#This Row],[Level]]," ",tbGemLevels[[#This Row],[Name]])</f>
        <v>6.14.364.33 Summon Raging Spirit</v>
      </c>
      <c r="C5581" s="2" t="s">
        <v>495</v>
      </c>
      <c r="D5581" s="3">
        <v>33</v>
      </c>
      <c r="E5581" s="3">
        <v>93</v>
      </c>
      <c r="F5581" s="3">
        <v>0</v>
      </c>
      <c r="G5581" s="3">
        <v>0</v>
      </c>
      <c r="H5581" s="3" t="s">
        <v>269</v>
      </c>
      <c r="J5581" s="4"/>
      <c r="K5581" s="3"/>
      <c r="L5581" s="3"/>
      <c r="M5581" s="3"/>
      <c r="N5581" s="3"/>
    </row>
    <row r="5582" spans="2:14" ht="32.1" customHeight="1" x14ac:dyDescent="0.25">
      <c r="B5582" s="44" t="str">
        <f>_xlfn.CONCAT( VLOOKUP(tbGemLevels[[#This Row],[Name]],tbGems[],MATCH("Prefix",tbGems[#Headers],0),FALSE),".",tbGemLevels[[#This Row],[Level]]," ",tbGemLevels[[#This Row],[Name]])</f>
        <v>6.14.364.34 Summon Raging Spirit</v>
      </c>
      <c r="C5582" s="2" t="s">
        <v>495</v>
      </c>
      <c r="D5582" s="3">
        <v>34</v>
      </c>
      <c r="E5582" s="3">
        <v>94</v>
      </c>
      <c r="F5582" s="3">
        <v>0</v>
      </c>
      <c r="G5582" s="3">
        <v>0</v>
      </c>
      <c r="H5582" s="3" t="s">
        <v>269</v>
      </c>
      <c r="J5582" s="4"/>
      <c r="K5582" s="3"/>
      <c r="L5582" s="3"/>
      <c r="M5582" s="3"/>
      <c r="N5582" s="3"/>
    </row>
    <row r="5583" spans="2:14" ht="32.1" customHeight="1" x14ac:dyDescent="0.25">
      <c r="B5583" s="44" t="str">
        <f>_xlfn.CONCAT( VLOOKUP(tbGemLevels[[#This Row],[Name]],tbGems[],MATCH("Prefix",tbGems[#Headers],0),FALSE),".",tbGemLevels[[#This Row],[Level]]," ",tbGemLevels[[#This Row],[Name]])</f>
        <v>6.14.364.35 Summon Raging Spirit</v>
      </c>
      <c r="C5583" s="2" t="s">
        <v>495</v>
      </c>
      <c r="D5583" s="3">
        <v>35</v>
      </c>
      <c r="E5583" s="3">
        <v>95</v>
      </c>
      <c r="F5583" s="3">
        <v>0</v>
      </c>
      <c r="G5583" s="3">
        <v>0</v>
      </c>
      <c r="H5583" s="3" t="s">
        <v>269</v>
      </c>
      <c r="J5583" s="4"/>
      <c r="K5583" s="3"/>
      <c r="L5583" s="3"/>
      <c r="M5583" s="3"/>
      <c r="N5583" s="3"/>
    </row>
    <row r="5584" spans="2:14" ht="32.1" customHeight="1" x14ac:dyDescent="0.25">
      <c r="B5584" s="44" t="str">
        <f>_xlfn.CONCAT( VLOOKUP(tbGemLevels[[#This Row],[Name]],tbGems[],MATCH("Prefix",tbGems[#Headers],0),FALSE),".",tbGemLevels[[#This Row],[Level]]," ",tbGemLevels[[#This Row],[Name]])</f>
        <v>6.14.364.36 Summon Raging Spirit</v>
      </c>
      <c r="C5584" s="2" t="s">
        <v>495</v>
      </c>
      <c r="D5584" s="3">
        <v>36</v>
      </c>
      <c r="E5584" s="3">
        <v>96</v>
      </c>
      <c r="F5584" s="3">
        <v>0</v>
      </c>
      <c r="G5584" s="3">
        <v>0</v>
      </c>
      <c r="H5584" s="3" t="s">
        <v>269</v>
      </c>
      <c r="J5584" s="4"/>
      <c r="K5584" s="3"/>
      <c r="L5584" s="3"/>
      <c r="M5584" s="3"/>
      <c r="N5584" s="3"/>
    </row>
    <row r="5585" spans="2:14" ht="32.1" customHeight="1" x14ac:dyDescent="0.25">
      <c r="B5585" s="44" t="str">
        <f>_xlfn.CONCAT( VLOOKUP(tbGemLevels[[#This Row],[Name]],tbGems[],MATCH("Prefix",tbGems[#Headers],0),FALSE),".",tbGemLevels[[#This Row],[Level]]," ",tbGemLevels[[#This Row],[Name]])</f>
        <v>6.14.364.37 Summon Raging Spirit</v>
      </c>
      <c r="C5585" s="2" t="s">
        <v>495</v>
      </c>
      <c r="D5585" s="3">
        <v>37</v>
      </c>
      <c r="E5585" s="3">
        <v>97</v>
      </c>
      <c r="F5585" s="3">
        <v>0</v>
      </c>
      <c r="G5585" s="3">
        <v>0</v>
      </c>
      <c r="H5585" s="3" t="s">
        <v>269</v>
      </c>
      <c r="J5585" s="4"/>
      <c r="K5585" s="3"/>
      <c r="L5585" s="3"/>
      <c r="M5585" s="3"/>
      <c r="N5585" s="3"/>
    </row>
    <row r="5586" spans="2:14" ht="32.1" customHeight="1" x14ac:dyDescent="0.25">
      <c r="B5586" s="44" t="str">
        <f>_xlfn.CONCAT( VLOOKUP(tbGemLevels[[#This Row],[Name]],tbGems[],MATCH("Prefix",tbGems[#Headers],0),FALSE),".",tbGemLevels[[#This Row],[Level]]," ",tbGemLevels[[#This Row],[Name]])</f>
        <v>6.14.364.38 Summon Raging Spirit</v>
      </c>
      <c r="C5586" s="2" t="s">
        <v>495</v>
      </c>
      <c r="D5586" s="3">
        <v>38</v>
      </c>
      <c r="E5586" s="3">
        <v>98</v>
      </c>
      <c r="F5586" s="3">
        <v>0</v>
      </c>
      <c r="G5586" s="3">
        <v>0</v>
      </c>
      <c r="H5586" s="3" t="s">
        <v>269</v>
      </c>
      <c r="J5586" s="4"/>
      <c r="K5586" s="3"/>
      <c r="L5586" s="3"/>
      <c r="M5586" s="3"/>
      <c r="N5586" s="3"/>
    </row>
    <row r="5587" spans="2:14" ht="32.1" customHeight="1" x14ac:dyDescent="0.25">
      <c r="B5587" s="44" t="str">
        <f>_xlfn.CONCAT( VLOOKUP(tbGemLevels[[#This Row],[Name]],tbGems[],MATCH("Prefix",tbGems[#Headers],0),FALSE),".",tbGemLevels[[#This Row],[Level]]," ",tbGemLevels[[#This Row],[Name]])</f>
        <v>6.14.364.39 Summon Raging Spirit</v>
      </c>
      <c r="C5587" s="2" t="s">
        <v>495</v>
      </c>
      <c r="D5587" s="3">
        <v>39</v>
      </c>
      <c r="E5587" s="3">
        <v>99</v>
      </c>
      <c r="F5587" s="3">
        <v>0</v>
      </c>
      <c r="G5587" s="3">
        <v>0</v>
      </c>
      <c r="H5587" s="3" t="s">
        <v>269</v>
      </c>
      <c r="J5587" s="4"/>
      <c r="K5587" s="3"/>
      <c r="L5587" s="3"/>
      <c r="M5587" s="3"/>
      <c r="N5587" s="3"/>
    </row>
    <row r="5588" spans="2:14" ht="32.1" customHeight="1" x14ac:dyDescent="0.25">
      <c r="B5588" s="44" t="str">
        <f>_xlfn.CONCAT( VLOOKUP(tbGemLevels[[#This Row],[Name]],tbGems[],MATCH("Prefix",tbGems[#Headers],0),FALSE),".",tbGemLevels[[#This Row],[Level]]," ",tbGemLevels[[#This Row],[Name]])</f>
        <v>6.14.364.40 Summon Raging Spirit</v>
      </c>
      <c r="C5588" s="2" t="s">
        <v>495</v>
      </c>
      <c r="D5588" s="3">
        <v>40</v>
      </c>
      <c r="E5588" s="3">
        <v>100</v>
      </c>
      <c r="F5588" s="3">
        <v>0</v>
      </c>
      <c r="G5588" s="3">
        <v>0</v>
      </c>
      <c r="H5588" s="3" t="s">
        <v>269</v>
      </c>
      <c r="J5588" s="4"/>
      <c r="K5588" s="3"/>
      <c r="L5588" s="3"/>
      <c r="M5588" s="3"/>
      <c r="N5588" s="3"/>
    </row>
    <row r="5589" spans="2:14" ht="32.1" customHeight="1" x14ac:dyDescent="0.25">
      <c r="B5589" s="44" t="str">
        <f>_xlfn.CONCAT( VLOOKUP(tbGemLevels[[#This Row],[Name]],tbGems[],MATCH("Prefix",tbGems[#Headers],0),FALSE),".",tbGemLevels[[#This Row],[Level]]," ",tbGemLevels[[#This Row],[Name]])</f>
        <v>6.14.121.1 Creeping Frost</v>
      </c>
      <c r="C5589" s="2" t="s">
        <v>885</v>
      </c>
      <c r="D5589" s="3">
        <v>1</v>
      </c>
      <c r="E5589" s="3">
        <v>12</v>
      </c>
      <c r="F5589" s="3">
        <v>0</v>
      </c>
      <c r="G5589" s="3">
        <v>14</v>
      </c>
      <c r="H5589" s="3">
        <v>21</v>
      </c>
      <c r="J5589" s="4"/>
      <c r="K5589" s="3"/>
      <c r="L5589" s="3"/>
      <c r="M5589" s="3"/>
      <c r="N5589" s="3"/>
    </row>
    <row r="5590" spans="2:14" ht="32.1" customHeight="1" x14ac:dyDescent="0.25">
      <c r="B5590" s="44" t="str">
        <f>_xlfn.CONCAT( VLOOKUP(tbGemLevels[[#This Row],[Name]],tbGems[],MATCH("Prefix",tbGems[#Headers],0),FALSE),".",tbGemLevels[[#This Row],[Level]]," ",tbGemLevels[[#This Row],[Name]])</f>
        <v>6.14.121.2 Creeping Frost</v>
      </c>
      <c r="C5590" s="2" t="s">
        <v>885</v>
      </c>
      <c r="D5590" s="3">
        <v>2</v>
      </c>
      <c r="E5590" s="3">
        <v>15</v>
      </c>
      <c r="F5590" s="3">
        <v>0</v>
      </c>
      <c r="G5590" s="3">
        <v>17</v>
      </c>
      <c r="H5590" s="3">
        <v>25</v>
      </c>
      <c r="J5590" s="4"/>
      <c r="K5590" s="42"/>
      <c r="L5590" s="42"/>
      <c r="M5590" s="3"/>
      <c r="N5590" s="3"/>
    </row>
    <row r="5591" spans="2:14" ht="32.1" customHeight="1" x14ac:dyDescent="0.25">
      <c r="B5591" s="44" t="str">
        <f>_xlfn.CONCAT( VLOOKUP(tbGemLevels[[#This Row],[Name]],tbGems[],MATCH("Prefix",tbGems[#Headers],0),FALSE),".",tbGemLevels[[#This Row],[Level]]," ",tbGemLevels[[#This Row],[Name]])</f>
        <v>6.14.121.3 Creeping Frost</v>
      </c>
      <c r="C5591" s="2" t="s">
        <v>885</v>
      </c>
      <c r="D5591" s="3">
        <v>3</v>
      </c>
      <c r="E5591" s="3">
        <v>19</v>
      </c>
      <c r="F5591" s="3">
        <v>0</v>
      </c>
      <c r="G5591" s="3">
        <v>21</v>
      </c>
      <c r="H5591" s="3">
        <v>30</v>
      </c>
      <c r="J5591" s="4"/>
      <c r="K5591" s="42"/>
      <c r="L5591" s="42"/>
      <c r="M5591" s="3"/>
      <c r="N5591" s="3"/>
    </row>
    <row r="5592" spans="2:14" ht="32.1" customHeight="1" x14ac:dyDescent="0.25">
      <c r="B5592" s="44" t="str">
        <f>_xlfn.CONCAT( VLOOKUP(tbGemLevels[[#This Row],[Name]],tbGems[],MATCH("Prefix",tbGems[#Headers],0),FALSE),".",tbGemLevels[[#This Row],[Level]]," ",tbGemLevels[[#This Row],[Name]])</f>
        <v>6.14.121.4 Creeping Frost</v>
      </c>
      <c r="C5592" s="2" t="s">
        <v>885</v>
      </c>
      <c r="D5592" s="3">
        <v>4</v>
      </c>
      <c r="E5592" s="3">
        <v>23</v>
      </c>
      <c r="F5592" s="3">
        <v>0</v>
      </c>
      <c r="G5592" s="3">
        <v>24</v>
      </c>
      <c r="H5592" s="3">
        <v>35</v>
      </c>
      <c r="J5592" s="4"/>
      <c r="K5592" s="42"/>
      <c r="L5592" s="42"/>
      <c r="M5592" s="3"/>
      <c r="N5592" s="3"/>
    </row>
    <row r="5593" spans="2:14" ht="32.1" customHeight="1" x14ac:dyDescent="0.25">
      <c r="B5593" s="44" t="str">
        <f>_xlfn.CONCAT( VLOOKUP(tbGemLevels[[#This Row],[Name]],tbGems[],MATCH("Prefix",tbGems[#Headers],0),FALSE),".",tbGemLevels[[#This Row],[Level]]," ",tbGemLevels[[#This Row],[Name]])</f>
        <v>6.14.121.5 Creeping Frost</v>
      </c>
      <c r="C5593" s="2" t="s">
        <v>885</v>
      </c>
      <c r="D5593" s="3">
        <v>5</v>
      </c>
      <c r="E5593" s="3">
        <v>27</v>
      </c>
      <c r="F5593" s="3">
        <v>0</v>
      </c>
      <c r="G5593" s="3">
        <v>28</v>
      </c>
      <c r="H5593" s="3">
        <v>41</v>
      </c>
      <c r="J5593" s="4"/>
      <c r="K5593" s="42"/>
      <c r="L5593" s="42"/>
      <c r="M5593" s="3"/>
      <c r="N5593" s="3"/>
    </row>
    <row r="5594" spans="2:14" ht="32.1" customHeight="1" x14ac:dyDescent="0.25">
      <c r="B5594" s="44" t="str">
        <f>_xlfn.CONCAT( VLOOKUP(tbGemLevels[[#This Row],[Name]],tbGems[],MATCH("Prefix",tbGems[#Headers],0),FALSE),".",tbGemLevels[[#This Row],[Level]]," ",tbGemLevels[[#This Row],[Name]])</f>
        <v>6.14.121.6 Creeping Frost</v>
      </c>
      <c r="C5594" s="2" t="s">
        <v>885</v>
      </c>
      <c r="D5594" s="3">
        <v>6</v>
      </c>
      <c r="E5594" s="3">
        <v>31</v>
      </c>
      <c r="F5594" s="3">
        <v>0</v>
      </c>
      <c r="G5594" s="3">
        <v>32</v>
      </c>
      <c r="H5594" s="3">
        <v>46</v>
      </c>
      <c r="J5594" s="4"/>
      <c r="K5594" s="42"/>
      <c r="L5594" s="42"/>
      <c r="M5594" s="3"/>
      <c r="N5594" s="3"/>
    </row>
    <row r="5595" spans="2:14" ht="32.1" customHeight="1" x14ac:dyDescent="0.25">
      <c r="B5595" s="44" t="str">
        <f>_xlfn.CONCAT( VLOOKUP(tbGemLevels[[#This Row],[Name]],tbGems[],MATCH("Prefix",tbGems[#Headers],0),FALSE),".",tbGemLevels[[#This Row],[Level]]," ",tbGemLevels[[#This Row],[Name]])</f>
        <v>6.14.121.7 Creeping Frost</v>
      </c>
      <c r="C5595" s="2" t="s">
        <v>885</v>
      </c>
      <c r="D5595" s="3">
        <v>7</v>
      </c>
      <c r="E5595" s="3">
        <v>35</v>
      </c>
      <c r="F5595" s="3">
        <v>0</v>
      </c>
      <c r="G5595" s="3">
        <v>36</v>
      </c>
      <c r="H5595" s="3">
        <v>51</v>
      </c>
      <c r="J5595" s="4"/>
      <c r="K5595" s="42"/>
      <c r="L5595" s="42"/>
      <c r="M5595" s="3"/>
      <c r="N5595" s="3"/>
    </row>
    <row r="5596" spans="2:14" ht="32.1" customHeight="1" x14ac:dyDescent="0.25">
      <c r="B5596" s="44" t="str">
        <f>_xlfn.CONCAT( VLOOKUP(tbGemLevels[[#This Row],[Name]],tbGems[],MATCH("Prefix",tbGems[#Headers],0),FALSE),".",tbGemLevels[[#This Row],[Level]]," ",tbGemLevels[[#This Row],[Name]])</f>
        <v>6.14.121.8 Creeping Frost</v>
      </c>
      <c r="C5596" s="2" t="s">
        <v>885</v>
      </c>
      <c r="D5596" s="3">
        <v>8</v>
      </c>
      <c r="E5596" s="3">
        <v>38</v>
      </c>
      <c r="F5596" s="3">
        <v>0</v>
      </c>
      <c r="G5596" s="3">
        <v>38</v>
      </c>
      <c r="H5596" s="3">
        <v>55</v>
      </c>
      <c r="J5596" s="4"/>
      <c r="K5596" s="42"/>
      <c r="L5596" s="42"/>
      <c r="M5596" s="3"/>
      <c r="N5596" s="3"/>
    </row>
    <row r="5597" spans="2:14" ht="32.1" customHeight="1" x14ac:dyDescent="0.25">
      <c r="B5597" s="44" t="str">
        <f>_xlfn.CONCAT( VLOOKUP(tbGemLevels[[#This Row],[Name]],tbGems[],MATCH("Prefix",tbGems[#Headers],0),FALSE),".",tbGemLevels[[#This Row],[Level]]," ",tbGemLevels[[#This Row],[Name]])</f>
        <v>6.14.121.9 Creeping Frost</v>
      </c>
      <c r="C5597" s="2" t="s">
        <v>885</v>
      </c>
      <c r="D5597" s="3">
        <v>9</v>
      </c>
      <c r="E5597" s="3">
        <v>41</v>
      </c>
      <c r="F5597" s="3">
        <v>0</v>
      </c>
      <c r="G5597" s="3">
        <v>41</v>
      </c>
      <c r="H5597" s="3">
        <v>59</v>
      </c>
      <c r="J5597" s="4"/>
      <c r="K5597" s="42"/>
      <c r="L5597" s="42"/>
      <c r="M5597" s="3"/>
      <c r="N5597" s="3"/>
    </row>
    <row r="5598" spans="2:14" ht="32.1" customHeight="1" x14ac:dyDescent="0.25">
      <c r="B5598" s="44" t="str">
        <f>_xlfn.CONCAT( VLOOKUP(tbGemLevels[[#This Row],[Name]],tbGems[],MATCH("Prefix",tbGems[#Headers],0),FALSE),".",tbGemLevels[[#This Row],[Level]]," ",tbGemLevels[[#This Row],[Name]])</f>
        <v>6.14.121.10 Creeping Frost</v>
      </c>
      <c r="C5598" s="2" t="s">
        <v>885</v>
      </c>
      <c r="D5598" s="3">
        <v>10</v>
      </c>
      <c r="E5598" s="3">
        <v>44</v>
      </c>
      <c r="F5598" s="3">
        <v>0</v>
      </c>
      <c r="G5598" s="3">
        <v>44</v>
      </c>
      <c r="H5598" s="3">
        <v>63</v>
      </c>
      <c r="J5598" s="4"/>
      <c r="K5598" s="42"/>
      <c r="L5598" s="42"/>
      <c r="M5598" s="3"/>
      <c r="N5598" s="3"/>
    </row>
    <row r="5599" spans="2:14" ht="32.1" customHeight="1" x14ac:dyDescent="0.25">
      <c r="B5599" s="44" t="str">
        <f>_xlfn.CONCAT( VLOOKUP(tbGemLevels[[#This Row],[Name]],tbGems[],MATCH("Prefix",tbGems[#Headers],0),FALSE),".",tbGemLevels[[#This Row],[Level]]," ",tbGemLevels[[#This Row],[Name]])</f>
        <v>6.14.121.11 Creeping Frost</v>
      </c>
      <c r="C5599" s="2" t="s">
        <v>885</v>
      </c>
      <c r="D5599" s="3">
        <v>11</v>
      </c>
      <c r="E5599" s="3">
        <v>47</v>
      </c>
      <c r="F5599" s="3">
        <v>0</v>
      </c>
      <c r="G5599" s="3">
        <v>47</v>
      </c>
      <c r="H5599" s="3">
        <v>67</v>
      </c>
      <c r="J5599" s="4"/>
      <c r="K5599" s="42"/>
      <c r="L5599" s="42"/>
      <c r="M5599" s="3"/>
      <c r="N5599" s="3"/>
    </row>
    <row r="5600" spans="2:14" ht="32.1" customHeight="1" x14ac:dyDescent="0.25">
      <c r="B5600" s="44" t="str">
        <f>_xlfn.CONCAT( VLOOKUP(tbGemLevels[[#This Row],[Name]],tbGems[],MATCH("Prefix",tbGems[#Headers],0),FALSE),".",tbGemLevels[[#This Row],[Level]]," ",tbGemLevels[[#This Row],[Name]])</f>
        <v>6.14.121.12 Creeping Frost</v>
      </c>
      <c r="C5600" s="2" t="s">
        <v>885</v>
      </c>
      <c r="D5600" s="3">
        <v>12</v>
      </c>
      <c r="E5600" s="3">
        <v>50</v>
      </c>
      <c r="F5600" s="3">
        <v>0</v>
      </c>
      <c r="G5600" s="3">
        <v>49</v>
      </c>
      <c r="H5600" s="3">
        <v>71</v>
      </c>
      <c r="J5600" s="4"/>
      <c r="K5600" s="42"/>
      <c r="L5600" s="42"/>
      <c r="M5600" s="3"/>
      <c r="N5600" s="3"/>
    </row>
    <row r="5601" spans="2:14" ht="32.1" customHeight="1" x14ac:dyDescent="0.25">
      <c r="B5601" s="44" t="str">
        <f>_xlfn.CONCAT( VLOOKUP(tbGemLevels[[#This Row],[Name]],tbGems[],MATCH("Prefix",tbGems[#Headers],0),FALSE),".",tbGemLevels[[#This Row],[Level]]," ",tbGemLevels[[#This Row],[Name]])</f>
        <v>6.14.121.13 Creeping Frost</v>
      </c>
      <c r="C5601" s="2" t="s">
        <v>885</v>
      </c>
      <c r="D5601" s="3">
        <v>13</v>
      </c>
      <c r="E5601" s="3">
        <v>53</v>
      </c>
      <c r="F5601" s="3">
        <v>0</v>
      </c>
      <c r="G5601" s="3">
        <v>52</v>
      </c>
      <c r="H5601" s="3">
        <v>75</v>
      </c>
      <c r="J5601" s="4"/>
      <c r="K5601" s="42"/>
      <c r="L5601" s="42"/>
      <c r="M5601" s="3"/>
      <c r="N5601" s="3"/>
    </row>
    <row r="5602" spans="2:14" ht="32.1" customHeight="1" x14ac:dyDescent="0.25">
      <c r="B5602" s="44" t="str">
        <f>_xlfn.CONCAT( VLOOKUP(tbGemLevels[[#This Row],[Name]],tbGems[],MATCH("Prefix",tbGems[#Headers],0),FALSE),".",tbGemLevels[[#This Row],[Level]]," ",tbGemLevels[[#This Row],[Name]])</f>
        <v>6.14.121.14 Creeping Frost</v>
      </c>
      <c r="C5602" s="2" t="s">
        <v>885</v>
      </c>
      <c r="D5602" s="3">
        <v>14</v>
      </c>
      <c r="E5602" s="3">
        <v>56</v>
      </c>
      <c r="F5602" s="3">
        <v>0</v>
      </c>
      <c r="G5602" s="3">
        <v>55</v>
      </c>
      <c r="H5602" s="3">
        <v>79</v>
      </c>
      <c r="J5602" s="4"/>
      <c r="K5602" s="42"/>
      <c r="L5602" s="42"/>
      <c r="M5602" s="3"/>
      <c r="N5602" s="3"/>
    </row>
    <row r="5603" spans="2:14" ht="32.1" customHeight="1" x14ac:dyDescent="0.25">
      <c r="B5603" s="44" t="str">
        <f>_xlfn.CONCAT( VLOOKUP(tbGemLevels[[#This Row],[Name]],tbGems[],MATCH("Prefix",tbGems[#Headers],0),FALSE),".",tbGemLevels[[#This Row],[Level]]," ",tbGemLevels[[#This Row],[Name]])</f>
        <v>6.14.121.15 Creeping Frost</v>
      </c>
      <c r="C5603" s="2" t="s">
        <v>885</v>
      </c>
      <c r="D5603" s="3">
        <v>15</v>
      </c>
      <c r="E5603" s="3">
        <v>59</v>
      </c>
      <c r="F5603" s="3">
        <v>0</v>
      </c>
      <c r="G5603" s="3">
        <v>58</v>
      </c>
      <c r="H5603" s="3">
        <v>83</v>
      </c>
      <c r="J5603" s="4"/>
      <c r="K5603" s="42"/>
      <c r="L5603" s="42"/>
      <c r="M5603" s="3"/>
      <c r="N5603" s="3"/>
    </row>
    <row r="5604" spans="2:14" ht="32.1" customHeight="1" x14ac:dyDescent="0.25">
      <c r="B5604" s="44" t="str">
        <f>_xlfn.CONCAT( VLOOKUP(tbGemLevels[[#This Row],[Name]],tbGems[],MATCH("Prefix",tbGems[#Headers],0),FALSE),".",tbGemLevels[[#This Row],[Level]]," ",tbGemLevels[[#This Row],[Name]])</f>
        <v>6.14.121.16 Creeping Frost</v>
      </c>
      <c r="C5604" s="2" t="s">
        <v>885</v>
      </c>
      <c r="D5604" s="3">
        <v>16</v>
      </c>
      <c r="E5604" s="3">
        <v>62</v>
      </c>
      <c r="F5604" s="3">
        <v>0</v>
      </c>
      <c r="G5604" s="3">
        <v>60</v>
      </c>
      <c r="H5604" s="3">
        <v>87</v>
      </c>
      <c r="J5604" s="4"/>
      <c r="K5604" s="42"/>
      <c r="L5604" s="42"/>
      <c r="M5604" s="3"/>
      <c r="N5604" s="3"/>
    </row>
    <row r="5605" spans="2:14" ht="32.1" customHeight="1" x14ac:dyDescent="0.25">
      <c r="B5605" s="44" t="str">
        <f>_xlfn.CONCAT( VLOOKUP(tbGemLevels[[#This Row],[Name]],tbGems[],MATCH("Prefix",tbGems[#Headers],0),FALSE),".",tbGemLevels[[#This Row],[Level]]," ",tbGemLevels[[#This Row],[Name]])</f>
        <v>6.14.121.17 Creeping Frost</v>
      </c>
      <c r="C5605" s="2" t="s">
        <v>885</v>
      </c>
      <c r="D5605" s="3">
        <v>17</v>
      </c>
      <c r="E5605" s="3">
        <v>64</v>
      </c>
      <c r="F5605" s="3">
        <v>0</v>
      </c>
      <c r="G5605" s="3">
        <v>62</v>
      </c>
      <c r="H5605" s="3">
        <v>90</v>
      </c>
      <c r="J5605" s="4"/>
      <c r="K5605" s="42"/>
      <c r="L5605" s="42"/>
      <c r="M5605" s="3"/>
      <c r="N5605" s="3"/>
    </row>
    <row r="5606" spans="2:14" ht="32.1" customHeight="1" x14ac:dyDescent="0.25">
      <c r="B5606" s="44" t="str">
        <f>_xlfn.CONCAT( VLOOKUP(tbGemLevels[[#This Row],[Name]],tbGems[],MATCH("Prefix",tbGems[#Headers],0),FALSE),".",tbGemLevels[[#This Row],[Level]]," ",tbGemLevels[[#This Row],[Name]])</f>
        <v>6.14.121.18 Creeping Frost</v>
      </c>
      <c r="C5606" s="2" t="s">
        <v>885</v>
      </c>
      <c r="D5606" s="3">
        <v>18</v>
      </c>
      <c r="E5606" s="3">
        <v>66</v>
      </c>
      <c r="F5606" s="3">
        <v>0</v>
      </c>
      <c r="G5606" s="3">
        <v>64</v>
      </c>
      <c r="H5606" s="3">
        <v>92</v>
      </c>
      <c r="J5606" s="4"/>
      <c r="K5606" s="42"/>
      <c r="L5606" s="42"/>
      <c r="M5606" s="3"/>
      <c r="N5606" s="3"/>
    </row>
    <row r="5607" spans="2:14" ht="32.1" customHeight="1" x14ac:dyDescent="0.25">
      <c r="B5607" s="44" t="str">
        <f>_xlfn.CONCAT( VLOOKUP(tbGemLevels[[#This Row],[Name]],tbGems[],MATCH("Prefix",tbGems[#Headers],0),FALSE),".",tbGemLevels[[#This Row],[Level]]," ",tbGemLevels[[#This Row],[Name]])</f>
        <v>6.14.121.19 Creeping Frost</v>
      </c>
      <c r="C5607" s="2" t="s">
        <v>885</v>
      </c>
      <c r="D5607" s="3">
        <v>19</v>
      </c>
      <c r="E5607" s="3">
        <v>68</v>
      </c>
      <c r="F5607" s="3">
        <v>0</v>
      </c>
      <c r="G5607" s="3">
        <v>66</v>
      </c>
      <c r="H5607" s="3">
        <v>95</v>
      </c>
      <c r="J5607" s="4"/>
      <c r="K5607" s="42"/>
      <c r="L5607" s="42"/>
      <c r="M5607" s="3"/>
      <c r="N5607" s="3"/>
    </row>
    <row r="5608" spans="2:14" ht="32.1" customHeight="1" x14ac:dyDescent="0.25">
      <c r="B5608" s="44" t="str">
        <f>_xlfn.CONCAT( VLOOKUP(tbGemLevels[[#This Row],[Name]],tbGems[],MATCH("Prefix",tbGems[#Headers],0),FALSE),".",tbGemLevels[[#This Row],[Level]]," ",tbGemLevels[[#This Row],[Name]])</f>
        <v>6.14.121.20 Creeping Frost</v>
      </c>
      <c r="C5608" s="2" t="s">
        <v>885</v>
      </c>
      <c r="D5608" s="3">
        <v>20</v>
      </c>
      <c r="E5608" s="3">
        <v>70</v>
      </c>
      <c r="F5608" s="3">
        <v>0</v>
      </c>
      <c r="G5608" s="3">
        <v>68</v>
      </c>
      <c r="H5608" s="3">
        <v>98</v>
      </c>
      <c r="J5608" s="4"/>
      <c r="K5608" s="42"/>
      <c r="L5608" s="42"/>
      <c r="M5608" s="3"/>
      <c r="N5608" s="3"/>
    </row>
    <row r="5609" spans="2:14" ht="32.1" customHeight="1" x14ac:dyDescent="0.25">
      <c r="B5609" s="44" t="str">
        <f>_xlfn.CONCAT( VLOOKUP(tbGemLevels[[#This Row],[Name]],tbGems[],MATCH("Prefix",tbGems[#Headers],0),FALSE),".",tbGemLevels[[#This Row],[Level]]," ",tbGemLevels[[#This Row],[Name]])</f>
        <v>6.14.121.21 Creeping Frost</v>
      </c>
      <c r="C5609" s="2" t="s">
        <v>885</v>
      </c>
      <c r="D5609" s="3">
        <v>21</v>
      </c>
      <c r="E5609" s="3">
        <v>72</v>
      </c>
      <c r="F5609" s="3">
        <v>0</v>
      </c>
      <c r="G5609" s="3">
        <v>70</v>
      </c>
      <c r="H5609" s="3">
        <v>100</v>
      </c>
      <c r="J5609" s="4"/>
      <c r="K5609" s="3"/>
      <c r="L5609" s="3"/>
      <c r="M5609" s="3"/>
      <c r="N5609" s="3"/>
    </row>
    <row r="5610" spans="2:14" ht="32.1" customHeight="1" x14ac:dyDescent="0.25">
      <c r="B5610" s="44" t="str">
        <f>_xlfn.CONCAT( VLOOKUP(tbGemLevels[[#This Row],[Name]],tbGems[],MATCH("Prefix",tbGems[#Headers],0),FALSE),".",tbGemLevels[[#This Row],[Level]]," ",tbGemLevels[[#This Row],[Name]])</f>
        <v>6.14.121.22 Creeping Frost</v>
      </c>
      <c r="C5610" s="2" t="s">
        <v>885</v>
      </c>
      <c r="D5610" s="3">
        <v>22</v>
      </c>
      <c r="E5610" s="3">
        <v>74</v>
      </c>
      <c r="F5610" s="3">
        <v>0</v>
      </c>
      <c r="G5610" s="3" t="s">
        <v>269</v>
      </c>
      <c r="H5610" s="3" t="s">
        <v>269</v>
      </c>
      <c r="J5610" s="4"/>
      <c r="K5610" s="3"/>
      <c r="L5610" s="3"/>
      <c r="M5610" s="3"/>
      <c r="N5610" s="3"/>
    </row>
    <row r="5611" spans="2:14" ht="32.1" customHeight="1" x14ac:dyDescent="0.25">
      <c r="B5611" s="44" t="str">
        <f>_xlfn.CONCAT( VLOOKUP(tbGemLevels[[#This Row],[Name]],tbGems[],MATCH("Prefix",tbGems[#Headers],0),FALSE),".",tbGemLevels[[#This Row],[Level]]," ",tbGemLevels[[#This Row],[Name]])</f>
        <v>6.14.121.23 Creeping Frost</v>
      </c>
      <c r="C5611" s="2" t="s">
        <v>885</v>
      </c>
      <c r="D5611" s="3">
        <v>23</v>
      </c>
      <c r="E5611" s="3">
        <v>76</v>
      </c>
      <c r="F5611" s="3">
        <v>0</v>
      </c>
      <c r="G5611" s="3" t="s">
        <v>269</v>
      </c>
      <c r="H5611" s="3" t="s">
        <v>269</v>
      </c>
      <c r="J5611" s="4"/>
      <c r="K5611" s="3"/>
      <c r="L5611" s="3"/>
      <c r="M5611" s="3"/>
      <c r="N5611" s="3"/>
    </row>
    <row r="5612" spans="2:14" ht="32.1" customHeight="1" x14ac:dyDescent="0.25">
      <c r="B5612" s="44" t="str">
        <f>_xlfn.CONCAT( VLOOKUP(tbGemLevels[[#This Row],[Name]],tbGems[],MATCH("Prefix",tbGems[#Headers],0),FALSE),".",tbGemLevels[[#This Row],[Level]]," ",tbGemLevels[[#This Row],[Name]])</f>
        <v>6.14.121.24 Creeping Frost</v>
      </c>
      <c r="C5612" s="2" t="s">
        <v>885</v>
      </c>
      <c r="D5612" s="3">
        <v>24</v>
      </c>
      <c r="E5612" s="3">
        <v>78</v>
      </c>
      <c r="F5612" s="3">
        <v>0</v>
      </c>
      <c r="G5612" s="3" t="s">
        <v>269</v>
      </c>
      <c r="H5612" s="3" t="s">
        <v>269</v>
      </c>
      <c r="J5612" s="4"/>
      <c r="K5612" s="3"/>
      <c r="L5612" s="3"/>
      <c r="M5612" s="3"/>
      <c r="N5612" s="3"/>
    </row>
    <row r="5613" spans="2:14" ht="32.1" customHeight="1" x14ac:dyDescent="0.25">
      <c r="B5613" s="44" t="str">
        <f>_xlfn.CONCAT( VLOOKUP(tbGemLevels[[#This Row],[Name]],tbGems[],MATCH("Prefix",tbGems[#Headers],0),FALSE),".",tbGemLevels[[#This Row],[Level]]," ",tbGemLevels[[#This Row],[Name]])</f>
        <v>6.14.121.25 Creeping Frost</v>
      </c>
      <c r="C5613" s="2" t="s">
        <v>885</v>
      </c>
      <c r="D5613" s="3">
        <v>25</v>
      </c>
      <c r="E5613" s="3">
        <v>80</v>
      </c>
      <c r="F5613" s="3">
        <v>0</v>
      </c>
      <c r="G5613" s="3" t="s">
        <v>269</v>
      </c>
      <c r="H5613" s="3" t="s">
        <v>269</v>
      </c>
      <c r="J5613" s="4"/>
      <c r="K5613" s="3"/>
      <c r="L5613" s="3"/>
      <c r="M5613" s="3"/>
      <c r="N5613" s="3"/>
    </row>
    <row r="5614" spans="2:14" ht="32.1" customHeight="1" x14ac:dyDescent="0.25">
      <c r="B5614" s="44" t="str">
        <f>_xlfn.CONCAT( VLOOKUP(tbGemLevels[[#This Row],[Name]],tbGems[],MATCH("Prefix",tbGems[#Headers],0),FALSE),".",tbGemLevels[[#This Row],[Level]]," ",tbGemLevels[[#This Row],[Name]])</f>
        <v>6.14.121.26 Creeping Frost</v>
      </c>
      <c r="C5614" s="2" t="s">
        <v>885</v>
      </c>
      <c r="D5614" s="3">
        <v>26</v>
      </c>
      <c r="E5614" s="3">
        <v>82</v>
      </c>
      <c r="F5614" s="3">
        <v>0</v>
      </c>
      <c r="G5614" s="3" t="s">
        <v>269</v>
      </c>
      <c r="H5614" s="3" t="s">
        <v>269</v>
      </c>
      <c r="J5614" s="4"/>
      <c r="K5614" s="3"/>
      <c r="L5614" s="3"/>
      <c r="M5614" s="3"/>
      <c r="N5614" s="3"/>
    </row>
    <row r="5615" spans="2:14" ht="32.1" customHeight="1" x14ac:dyDescent="0.25">
      <c r="B5615" s="44" t="str">
        <f>_xlfn.CONCAT( VLOOKUP(tbGemLevels[[#This Row],[Name]],tbGems[],MATCH("Prefix",tbGems[#Headers],0),FALSE),".",tbGemLevels[[#This Row],[Level]]," ",tbGemLevels[[#This Row],[Name]])</f>
        <v>6.14.121.27 Creeping Frost</v>
      </c>
      <c r="C5615" s="2" t="s">
        <v>885</v>
      </c>
      <c r="D5615" s="3">
        <v>27</v>
      </c>
      <c r="E5615" s="3">
        <v>84</v>
      </c>
      <c r="F5615" s="3">
        <v>0</v>
      </c>
      <c r="G5615" s="3" t="s">
        <v>269</v>
      </c>
      <c r="H5615" s="3" t="s">
        <v>269</v>
      </c>
      <c r="J5615" s="4"/>
      <c r="K5615" s="3"/>
      <c r="L5615" s="3"/>
      <c r="M5615" s="3"/>
      <c r="N5615" s="3"/>
    </row>
    <row r="5616" spans="2:14" ht="32.1" customHeight="1" x14ac:dyDescent="0.25">
      <c r="B5616" s="44" t="str">
        <f>_xlfn.CONCAT( VLOOKUP(tbGemLevels[[#This Row],[Name]],tbGems[],MATCH("Prefix",tbGems[#Headers],0),FALSE),".",tbGemLevels[[#This Row],[Level]]," ",tbGemLevels[[#This Row],[Name]])</f>
        <v>6.14.121.28 Creeping Frost</v>
      </c>
      <c r="C5616" s="2" t="s">
        <v>885</v>
      </c>
      <c r="D5616" s="3">
        <v>28</v>
      </c>
      <c r="E5616" s="3">
        <v>86</v>
      </c>
      <c r="F5616" s="3">
        <v>0</v>
      </c>
      <c r="G5616" s="3" t="s">
        <v>269</v>
      </c>
      <c r="H5616" s="3" t="s">
        <v>269</v>
      </c>
      <c r="J5616" s="4"/>
      <c r="K5616" s="3"/>
      <c r="L5616" s="3"/>
      <c r="M5616" s="3"/>
      <c r="N5616" s="3"/>
    </row>
    <row r="5617" spans="2:14" ht="32.1" customHeight="1" x14ac:dyDescent="0.25">
      <c r="B5617" s="44" t="str">
        <f>_xlfn.CONCAT( VLOOKUP(tbGemLevels[[#This Row],[Name]],tbGems[],MATCH("Prefix",tbGems[#Headers],0),FALSE),".",tbGemLevels[[#This Row],[Level]]," ",tbGemLevels[[#This Row],[Name]])</f>
        <v>6.14.121.29 Creeping Frost</v>
      </c>
      <c r="C5617" s="2" t="s">
        <v>885</v>
      </c>
      <c r="D5617" s="3">
        <v>29</v>
      </c>
      <c r="E5617" s="3">
        <v>88</v>
      </c>
      <c r="F5617" s="3">
        <v>0</v>
      </c>
      <c r="G5617" s="3" t="s">
        <v>269</v>
      </c>
      <c r="H5617" s="3" t="s">
        <v>269</v>
      </c>
      <c r="J5617" s="4"/>
      <c r="K5617" s="3"/>
      <c r="L5617" s="3"/>
      <c r="M5617" s="3"/>
      <c r="N5617" s="3"/>
    </row>
    <row r="5618" spans="2:14" ht="32.1" customHeight="1" x14ac:dyDescent="0.25">
      <c r="B5618" s="44" t="str">
        <f>_xlfn.CONCAT( VLOOKUP(tbGemLevels[[#This Row],[Name]],tbGems[],MATCH("Prefix",tbGems[#Headers],0),FALSE),".",tbGemLevels[[#This Row],[Level]]," ",tbGemLevels[[#This Row],[Name]])</f>
        <v>6.14.121.30 Creeping Frost</v>
      </c>
      <c r="C5618" s="2" t="s">
        <v>885</v>
      </c>
      <c r="D5618" s="3">
        <v>30</v>
      </c>
      <c r="E5618" s="3">
        <v>90</v>
      </c>
      <c r="F5618" s="3">
        <v>0</v>
      </c>
      <c r="G5618" s="3" t="s">
        <v>269</v>
      </c>
      <c r="H5618" s="3" t="s">
        <v>269</v>
      </c>
      <c r="J5618" s="4"/>
      <c r="K5618" s="3"/>
      <c r="L5618" s="3"/>
      <c r="M5618" s="3"/>
      <c r="N5618" s="3"/>
    </row>
    <row r="5619" spans="2:14" ht="32.1" customHeight="1" x14ac:dyDescent="0.25">
      <c r="B5619" s="44" t="str">
        <f>_xlfn.CONCAT( VLOOKUP(tbGemLevels[[#This Row],[Name]],tbGems[],MATCH("Prefix",tbGems[#Headers],0),FALSE),".",tbGemLevels[[#This Row],[Level]]," ",tbGemLevels[[#This Row],[Name]])</f>
        <v>6.14.121.31 Creeping Frost</v>
      </c>
      <c r="C5619" s="2" t="s">
        <v>885</v>
      </c>
      <c r="D5619" s="3">
        <v>31</v>
      </c>
      <c r="E5619" s="3">
        <v>91</v>
      </c>
      <c r="F5619" s="3">
        <v>0</v>
      </c>
      <c r="G5619" s="3" t="s">
        <v>269</v>
      </c>
      <c r="H5619" s="3" t="s">
        <v>269</v>
      </c>
      <c r="J5619" s="4"/>
      <c r="K5619" s="3"/>
      <c r="L5619" s="3"/>
      <c r="M5619" s="3"/>
      <c r="N5619" s="3"/>
    </row>
    <row r="5620" spans="2:14" ht="32.1" customHeight="1" x14ac:dyDescent="0.25">
      <c r="B5620" s="44" t="str">
        <f>_xlfn.CONCAT( VLOOKUP(tbGemLevels[[#This Row],[Name]],tbGems[],MATCH("Prefix",tbGems[#Headers],0),FALSE),".",tbGemLevels[[#This Row],[Level]]," ",tbGemLevels[[#This Row],[Name]])</f>
        <v>6.14.121.32 Creeping Frost</v>
      </c>
      <c r="C5620" s="2" t="s">
        <v>885</v>
      </c>
      <c r="D5620" s="3">
        <v>32</v>
      </c>
      <c r="E5620" s="3">
        <v>92</v>
      </c>
      <c r="F5620" s="3">
        <v>0</v>
      </c>
      <c r="G5620" s="3" t="s">
        <v>269</v>
      </c>
      <c r="H5620" s="3" t="s">
        <v>269</v>
      </c>
      <c r="J5620" s="4"/>
      <c r="K5620" s="3"/>
      <c r="L5620" s="3"/>
      <c r="M5620" s="3"/>
      <c r="N5620" s="3"/>
    </row>
    <row r="5621" spans="2:14" ht="32.1" customHeight="1" x14ac:dyDescent="0.25">
      <c r="B5621" s="44" t="str">
        <f>_xlfn.CONCAT( VLOOKUP(tbGemLevels[[#This Row],[Name]],tbGems[],MATCH("Prefix",tbGems[#Headers],0),FALSE),".",tbGemLevels[[#This Row],[Level]]," ",tbGemLevels[[#This Row],[Name]])</f>
        <v>6.14.121.33 Creeping Frost</v>
      </c>
      <c r="C5621" s="2" t="s">
        <v>885</v>
      </c>
      <c r="D5621" s="3">
        <v>33</v>
      </c>
      <c r="E5621" s="3">
        <v>93</v>
      </c>
      <c r="F5621" s="3">
        <v>0</v>
      </c>
      <c r="G5621" s="3" t="s">
        <v>269</v>
      </c>
      <c r="H5621" s="3" t="s">
        <v>269</v>
      </c>
      <c r="J5621" s="4"/>
      <c r="K5621" s="3"/>
      <c r="L5621" s="3"/>
      <c r="M5621" s="3"/>
      <c r="N5621" s="3"/>
    </row>
    <row r="5622" spans="2:14" ht="32.1" customHeight="1" x14ac:dyDescent="0.25">
      <c r="B5622" s="44" t="str">
        <f>_xlfn.CONCAT( VLOOKUP(tbGemLevels[[#This Row],[Name]],tbGems[],MATCH("Prefix",tbGems[#Headers],0),FALSE),".",tbGemLevels[[#This Row],[Level]]," ",tbGemLevels[[#This Row],[Name]])</f>
        <v>6.14.121.34 Creeping Frost</v>
      </c>
      <c r="C5622" s="2" t="s">
        <v>885</v>
      </c>
      <c r="D5622" s="3">
        <v>34</v>
      </c>
      <c r="E5622" s="3">
        <v>94</v>
      </c>
      <c r="F5622" s="3">
        <v>0</v>
      </c>
      <c r="G5622" s="3" t="s">
        <v>269</v>
      </c>
      <c r="H5622" s="3" t="s">
        <v>269</v>
      </c>
      <c r="J5622" s="4"/>
      <c r="K5622" s="3"/>
      <c r="L5622" s="3"/>
      <c r="M5622" s="3"/>
      <c r="N5622" s="3"/>
    </row>
    <row r="5623" spans="2:14" ht="32.1" customHeight="1" x14ac:dyDescent="0.25">
      <c r="B5623" s="44" t="str">
        <f>_xlfn.CONCAT( VLOOKUP(tbGemLevels[[#This Row],[Name]],tbGems[],MATCH("Prefix",tbGems[#Headers],0),FALSE),".",tbGemLevels[[#This Row],[Level]]," ",tbGemLevels[[#This Row],[Name]])</f>
        <v>6.14.121.35 Creeping Frost</v>
      </c>
      <c r="C5623" s="2" t="s">
        <v>885</v>
      </c>
      <c r="D5623" s="3">
        <v>35</v>
      </c>
      <c r="E5623" s="3">
        <v>95</v>
      </c>
      <c r="F5623" s="3">
        <v>0</v>
      </c>
      <c r="G5623" s="3" t="s">
        <v>269</v>
      </c>
      <c r="H5623" s="3" t="s">
        <v>269</v>
      </c>
      <c r="J5623" s="4"/>
      <c r="K5623" s="3"/>
      <c r="L5623" s="3"/>
      <c r="M5623" s="3"/>
      <c r="N5623" s="3"/>
    </row>
    <row r="5624" spans="2:14" ht="32.1" customHeight="1" x14ac:dyDescent="0.25">
      <c r="B5624" s="44" t="str">
        <f>_xlfn.CONCAT( VLOOKUP(tbGemLevels[[#This Row],[Name]],tbGems[],MATCH("Prefix",tbGems[#Headers],0),FALSE),".",tbGemLevels[[#This Row],[Level]]," ",tbGemLevels[[#This Row],[Name]])</f>
        <v>6.14.121.36 Creeping Frost</v>
      </c>
      <c r="C5624" s="2" t="s">
        <v>885</v>
      </c>
      <c r="D5624" s="3">
        <v>36</v>
      </c>
      <c r="E5624" s="3">
        <v>96</v>
      </c>
      <c r="F5624" s="3">
        <v>0</v>
      </c>
      <c r="G5624" s="3" t="s">
        <v>269</v>
      </c>
      <c r="H5624" s="3" t="s">
        <v>269</v>
      </c>
      <c r="J5624" s="4"/>
      <c r="K5624" s="3"/>
      <c r="L5624" s="3"/>
      <c r="M5624" s="3"/>
      <c r="N5624" s="3"/>
    </row>
    <row r="5625" spans="2:14" ht="32.1" customHeight="1" x14ac:dyDescent="0.25">
      <c r="B5625" s="44" t="str">
        <f>_xlfn.CONCAT( VLOOKUP(tbGemLevels[[#This Row],[Name]],tbGems[],MATCH("Prefix",tbGems[#Headers],0),FALSE),".",tbGemLevels[[#This Row],[Level]]," ",tbGemLevels[[#This Row],[Name]])</f>
        <v>6.14.121.37 Creeping Frost</v>
      </c>
      <c r="C5625" s="2" t="s">
        <v>885</v>
      </c>
      <c r="D5625" s="3">
        <v>37</v>
      </c>
      <c r="E5625" s="3">
        <v>97</v>
      </c>
      <c r="F5625" s="3">
        <v>0</v>
      </c>
      <c r="G5625" s="3" t="s">
        <v>269</v>
      </c>
      <c r="H5625" s="3" t="s">
        <v>269</v>
      </c>
      <c r="J5625" s="4"/>
      <c r="K5625" s="3"/>
      <c r="L5625" s="3"/>
      <c r="M5625" s="3"/>
      <c r="N5625" s="3"/>
    </row>
    <row r="5626" spans="2:14" ht="32.1" customHeight="1" x14ac:dyDescent="0.25">
      <c r="B5626" s="44" t="str">
        <f>_xlfn.CONCAT( VLOOKUP(tbGemLevels[[#This Row],[Name]],tbGems[],MATCH("Prefix",tbGems[#Headers],0),FALSE),".",tbGemLevels[[#This Row],[Level]]," ",tbGemLevels[[#This Row],[Name]])</f>
        <v>6.14.121.38 Creeping Frost</v>
      </c>
      <c r="C5626" s="2" t="s">
        <v>885</v>
      </c>
      <c r="D5626" s="3">
        <v>38</v>
      </c>
      <c r="E5626" s="3">
        <v>98</v>
      </c>
      <c r="F5626" s="3">
        <v>0</v>
      </c>
      <c r="G5626" s="3" t="s">
        <v>269</v>
      </c>
      <c r="H5626" s="3" t="s">
        <v>269</v>
      </c>
      <c r="J5626" s="4"/>
      <c r="K5626" s="3"/>
      <c r="L5626" s="3"/>
      <c r="M5626" s="3"/>
      <c r="N5626" s="3"/>
    </row>
    <row r="5627" spans="2:14" ht="32.1" customHeight="1" x14ac:dyDescent="0.25">
      <c r="B5627" s="44" t="str">
        <f>_xlfn.CONCAT( VLOOKUP(tbGemLevels[[#This Row],[Name]],tbGems[],MATCH("Prefix",tbGems[#Headers],0),FALSE),".",tbGemLevels[[#This Row],[Level]]," ",tbGemLevels[[#This Row],[Name]])</f>
        <v>6.14.121.39 Creeping Frost</v>
      </c>
      <c r="C5627" s="2" t="s">
        <v>885</v>
      </c>
      <c r="D5627" s="3">
        <v>39</v>
      </c>
      <c r="E5627" s="3">
        <v>99</v>
      </c>
      <c r="F5627" s="3">
        <v>0</v>
      </c>
      <c r="G5627" s="3" t="s">
        <v>269</v>
      </c>
      <c r="H5627" s="3" t="s">
        <v>269</v>
      </c>
      <c r="J5627" s="4"/>
      <c r="K5627" s="3"/>
      <c r="L5627" s="3"/>
      <c r="M5627" s="3"/>
      <c r="N5627" s="3"/>
    </row>
    <row r="5628" spans="2:14" ht="32.1" customHeight="1" x14ac:dyDescent="0.25">
      <c r="B5628" s="44" t="str">
        <f>_xlfn.CONCAT( VLOOKUP(tbGemLevels[[#This Row],[Name]],tbGems[],MATCH("Prefix",tbGems[#Headers],0),FALSE),".",tbGemLevels[[#This Row],[Level]]," ",tbGemLevels[[#This Row],[Name]])</f>
        <v>6.14.121.40 Creeping Frost</v>
      </c>
      <c r="C5628" s="2" t="s">
        <v>885</v>
      </c>
      <c r="D5628" s="3">
        <v>40</v>
      </c>
      <c r="E5628" s="3">
        <v>100</v>
      </c>
      <c r="F5628" s="3">
        <v>0</v>
      </c>
      <c r="G5628" s="3" t="s">
        <v>269</v>
      </c>
      <c r="H5628" s="3" t="s">
        <v>269</v>
      </c>
      <c r="J5628" s="4"/>
      <c r="K5628" s="3"/>
      <c r="L5628" s="3"/>
      <c r="M5628" s="3"/>
      <c r="N5628" s="3"/>
    </row>
    <row r="5629" spans="2:14" ht="32.1" customHeight="1" x14ac:dyDescent="0.25">
      <c r="B5629" s="44" t="str">
        <f>_xlfn.CONCAT( VLOOKUP(tbGemLevels[[#This Row],[Name]],tbGems[],MATCH("Prefix",tbGems[#Headers],0),FALSE),".",tbGemLevels[[#This Row],[Level]]," ",tbGemLevels[[#This Row],[Name]])</f>
        <v>6.13.107.1 Cluster Traps Support</v>
      </c>
      <c r="C5629" s="35" t="s">
        <v>970</v>
      </c>
      <c r="D5629" s="3">
        <v>1</v>
      </c>
      <c r="E5629" s="3">
        <v>38</v>
      </c>
      <c r="F5629" s="3">
        <v>0</v>
      </c>
      <c r="G5629" s="3">
        <v>40</v>
      </c>
      <c r="H5629" s="3">
        <v>27</v>
      </c>
      <c r="J5629" s="4"/>
      <c r="K5629" s="3"/>
      <c r="L5629" s="3"/>
      <c r="M5629" s="3"/>
      <c r="N5629" s="3"/>
    </row>
    <row r="5630" spans="2:14" ht="32.1" customHeight="1" x14ac:dyDescent="0.25">
      <c r="B5630" s="44" t="str">
        <f>_xlfn.CONCAT( VLOOKUP(tbGemLevels[[#This Row],[Name]],tbGems[],MATCH("Prefix",tbGems[#Headers],0),FALSE),".",tbGemLevels[[#This Row],[Level]]," ",tbGemLevels[[#This Row],[Name]])</f>
        <v>6.13.107.2 Cluster Traps Support</v>
      </c>
      <c r="C5630" s="35" t="s">
        <v>970</v>
      </c>
      <c r="D5630" s="3">
        <v>2</v>
      </c>
      <c r="E5630" s="3">
        <v>40</v>
      </c>
      <c r="F5630" s="3">
        <v>0</v>
      </c>
      <c r="G5630" s="3">
        <v>41</v>
      </c>
      <c r="H5630" s="3">
        <v>29</v>
      </c>
      <c r="I5630" s="42"/>
      <c r="J5630" s="42"/>
      <c r="K5630" s="3"/>
      <c r="L5630" s="3"/>
      <c r="M5630" s="3"/>
      <c r="N5630" s="3"/>
    </row>
    <row r="5631" spans="2:14" ht="32.1" customHeight="1" x14ac:dyDescent="0.25">
      <c r="B5631" s="44" t="str">
        <f>_xlfn.CONCAT( VLOOKUP(tbGemLevels[[#This Row],[Name]],tbGems[],MATCH("Prefix",tbGems[#Headers],0),FALSE),".",tbGemLevels[[#This Row],[Level]]," ",tbGemLevels[[#This Row],[Name]])</f>
        <v>6.13.107.3 Cluster Traps Support</v>
      </c>
      <c r="C5631" s="35" t="s">
        <v>970</v>
      </c>
      <c r="D5631" s="3">
        <v>3</v>
      </c>
      <c r="E5631" s="3">
        <v>42</v>
      </c>
      <c r="F5631" s="3">
        <v>0</v>
      </c>
      <c r="G5631" s="3">
        <v>43</v>
      </c>
      <c r="H5631" s="3">
        <v>30</v>
      </c>
      <c r="I5631" s="42"/>
      <c r="J5631" s="42"/>
      <c r="K5631" s="3"/>
      <c r="L5631" s="3"/>
      <c r="M5631" s="3"/>
      <c r="N5631" s="3"/>
    </row>
    <row r="5632" spans="2:14" ht="32.1" customHeight="1" x14ac:dyDescent="0.25">
      <c r="B5632" s="44" t="str">
        <f>_xlfn.CONCAT( VLOOKUP(tbGemLevels[[#This Row],[Name]],tbGems[],MATCH("Prefix",tbGems[#Headers],0),FALSE),".",tbGemLevels[[#This Row],[Level]]," ",tbGemLevels[[#This Row],[Name]])</f>
        <v>6.13.107.4 Cluster Traps Support</v>
      </c>
      <c r="C5632" s="35" t="s">
        <v>970</v>
      </c>
      <c r="D5632" s="3">
        <v>4</v>
      </c>
      <c r="E5632" s="3">
        <v>44</v>
      </c>
      <c r="F5632" s="3">
        <v>0</v>
      </c>
      <c r="G5632" s="3">
        <v>45</v>
      </c>
      <c r="H5632" s="3">
        <v>31</v>
      </c>
      <c r="I5632" s="42"/>
      <c r="J5632" s="42"/>
      <c r="K5632" s="3"/>
      <c r="L5632" s="3"/>
      <c r="M5632" s="3"/>
      <c r="N5632" s="3"/>
    </row>
    <row r="5633" spans="2:14" ht="32.1" customHeight="1" x14ac:dyDescent="0.25">
      <c r="B5633" s="44" t="str">
        <f>_xlfn.CONCAT( VLOOKUP(tbGemLevels[[#This Row],[Name]],tbGems[],MATCH("Prefix",tbGems[#Headers],0),FALSE),".",tbGemLevels[[#This Row],[Level]]," ",tbGemLevels[[#This Row],[Name]])</f>
        <v>6.13.107.5 Cluster Traps Support</v>
      </c>
      <c r="C5633" s="35" t="s">
        <v>970</v>
      </c>
      <c r="D5633" s="3">
        <v>5</v>
      </c>
      <c r="E5633" s="3">
        <v>46</v>
      </c>
      <c r="F5633" s="3">
        <v>0</v>
      </c>
      <c r="G5633" s="3">
        <v>47</v>
      </c>
      <c r="H5633" s="3">
        <v>33</v>
      </c>
      <c r="I5633" s="42"/>
      <c r="J5633" s="42"/>
      <c r="K5633" s="3"/>
      <c r="L5633" s="3"/>
      <c r="M5633" s="3"/>
      <c r="N5633" s="3"/>
    </row>
    <row r="5634" spans="2:14" ht="32.1" customHeight="1" x14ac:dyDescent="0.25">
      <c r="B5634" s="44" t="str">
        <f>_xlfn.CONCAT( VLOOKUP(tbGemLevels[[#This Row],[Name]],tbGems[],MATCH("Prefix",tbGems[#Headers],0),FALSE),".",tbGemLevels[[#This Row],[Level]]," ",tbGemLevels[[#This Row],[Name]])</f>
        <v>6.13.107.6 Cluster Traps Support</v>
      </c>
      <c r="C5634" s="35" t="s">
        <v>970</v>
      </c>
      <c r="D5634" s="3">
        <v>6</v>
      </c>
      <c r="E5634" s="3">
        <v>48</v>
      </c>
      <c r="F5634" s="3">
        <v>0</v>
      </c>
      <c r="G5634" s="3">
        <v>49</v>
      </c>
      <c r="H5634" s="3">
        <v>34</v>
      </c>
      <c r="I5634" s="42"/>
      <c r="J5634" s="42"/>
      <c r="K5634" s="3"/>
      <c r="L5634" s="3"/>
      <c r="M5634" s="3"/>
      <c r="N5634" s="3"/>
    </row>
    <row r="5635" spans="2:14" ht="32.1" customHeight="1" x14ac:dyDescent="0.25">
      <c r="B5635" s="44" t="str">
        <f>_xlfn.CONCAT( VLOOKUP(tbGemLevels[[#This Row],[Name]],tbGems[],MATCH("Prefix",tbGems[#Headers],0),FALSE),".",tbGemLevels[[#This Row],[Level]]," ",tbGemLevels[[#This Row],[Name]])</f>
        <v>6.13.107.7 Cluster Traps Support</v>
      </c>
      <c r="C5635" s="35" t="s">
        <v>970</v>
      </c>
      <c r="D5635" s="3">
        <v>7</v>
      </c>
      <c r="E5635" s="3">
        <v>50</v>
      </c>
      <c r="F5635" s="3">
        <v>0</v>
      </c>
      <c r="G5635" s="3">
        <v>51</v>
      </c>
      <c r="H5635" s="3">
        <v>35</v>
      </c>
      <c r="I5635" s="42"/>
      <c r="J5635" s="42"/>
      <c r="K5635" s="3"/>
      <c r="L5635" s="3"/>
      <c r="M5635" s="3"/>
      <c r="N5635" s="3"/>
    </row>
    <row r="5636" spans="2:14" ht="32.1" customHeight="1" x14ac:dyDescent="0.25">
      <c r="B5636" s="44" t="str">
        <f>_xlfn.CONCAT( VLOOKUP(tbGemLevels[[#This Row],[Name]],tbGems[],MATCH("Prefix",tbGems[#Headers],0),FALSE),".",tbGemLevels[[#This Row],[Level]]," ",tbGemLevels[[#This Row],[Name]])</f>
        <v>6.13.107.8 Cluster Traps Support</v>
      </c>
      <c r="C5636" s="35" t="s">
        <v>970</v>
      </c>
      <c r="D5636" s="3">
        <v>8</v>
      </c>
      <c r="E5636" s="3">
        <v>52</v>
      </c>
      <c r="F5636" s="3">
        <v>0</v>
      </c>
      <c r="G5636" s="3">
        <v>53</v>
      </c>
      <c r="H5636" s="3">
        <v>37</v>
      </c>
      <c r="I5636" s="42"/>
      <c r="J5636" s="42"/>
      <c r="K5636" s="3"/>
      <c r="L5636" s="3"/>
      <c r="M5636" s="3"/>
      <c r="N5636" s="3"/>
    </row>
    <row r="5637" spans="2:14" ht="32.1" customHeight="1" x14ac:dyDescent="0.25">
      <c r="B5637" s="44" t="str">
        <f>_xlfn.CONCAT( VLOOKUP(tbGemLevels[[#This Row],[Name]],tbGems[],MATCH("Prefix",tbGems[#Headers],0),FALSE),".",tbGemLevels[[#This Row],[Level]]," ",tbGemLevels[[#This Row],[Name]])</f>
        <v>6.13.107.9 Cluster Traps Support</v>
      </c>
      <c r="C5637" s="35" t="s">
        <v>970</v>
      </c>
      <c r="D5637" s="3">
        <v>9</v>
      </c>
      <c r="E5637" s="3">
        <v>54</v>
      </c>
      <c r="F5637" s="3">
        <v>0</v>
      </c>
      <c r="G5637" s="3">
        <v>55</v>
      </c>
      <c r="H5637" s="3">
        <v>38</v>
      </c>
      <c r="I5637" s="42"/>
      <c r="J5637" s="42"/>
      <c r="K5637" s="3"/>
      <c r="L5637" s="3"/>
      <c r="M5637" s="3"/>
      <c r="N5637" s="3"/>
    </row>
    <row r="5638" spans="2:14" ht="32.1" customHeight="1" x14ac:dyDescent="0.25">
      <c r="B5638" s="44" t="str">
        <f>_xlfn.CONCAT( VLOOKUP(tbGemLevels[[#This Row],[Name]],tbGems[],MATCH("Prefix",tbGems[#Headers],0),FALSE),".",tbGemLevels[[#This Row],[Level]]," ",tbGemLevels[[#This Row],[Name]])</f>
        <v>6.13.107.10 Cluster Traps Support</v>
      </c>
      <c r="C5638" s="35" t="s">
        <v>970</v>
      </c>
      <c r="D5638" s="3">
        <v>10</v>
      </c>
      <c r="E5638" s="3">
        <v>56</v>
      </c>
      <c r="F5638" s="3">
        <v>0</v>
      </c>
      <c r="G5638" s="3">
        <v>57</v>
      </c>
      <c r="H5638" s="3">
        <v>39</v>
      </c>
      <c r="I5638" s="42"/>
      <c r="J5638" s="42"/>
      <c r="K5638" s="3"/>
      <c r="L5638" s="3"/>
      <c r="M5638" s="3"/>
      <c r="N5638" s="3"/>
    </row>
    <row r="5639" spans="2:14" ht="32.1" customHeight="1" x14ac:dyDescent="0.25">
      <c r="B5639" s="44" t="str">
        <f>_xlfn.CONCAT( VLOOKUP(tbGemLevels[[#This Row],[Name]],tbGems[],MATCH("Prefix",tbGems[#Headers],0),FALSE),".",tbGemLevels[[#This Row],[Level]]," ",tbGemLevels[[#This Row],[Name]])</f>
        <v>6.13.107.11 Cluster Traps Support</v>
      </c>
      <c r="C5639" s="35" t="s">
        <v>970</v>
      </c>
      <c r="D5639" s="3">
        <v>11</v>
      </c>
      <c r="E5639" s="3">
        <v>58</v>
      </c>
      <c r="F5639" s="3">
        <v>0</v>
      </c>
      <c r="G5639" s="3">
        <v>58</v>
      </c>
      <c r="H5639" s="3">
        <v>41</v>
      </c>
      <c r="I5639" s="42"/>
      <c r="J5639" s="42"/>
      <c r="K5639" s="3"/>
      <c r="L5639" s="3"/>
      <c r="M5639" s="3"/>
      <c r="N5639" s="3"/>
    </row>
    <row r="5640" spans="2:14" ht="32.1" customHeight="1" x14ac:dyDescent="0.25">
      <c r="B5640" s="44" t="str">
        <f>_xlfn.CONCAT( VLOOKUP(tbGemLevels[[#This Row],[Name]],tbGems[],MATCH("Prefix",tbGems[#Headers],0),FALSE),".",tbGemLevels[[#This Row],[Level]]," ",tbGemLevels[[#This Row],[Name]])</f>
        <v>6.13.107.12 Cluster Traps Support</v>
      </c>
      <c r="C5640" s="35" t="s">
        <v>970</v>
      </c>
      <c r="D5640" s="3">
        <v>12</v>
      </c>
      <c r="E5640" s="3">
        <v>60</v>
      </c>
      <c r="F5640" s="3">
        <v>0</v>
      </c>
      <c r="G5640" s="3">
        <v>60</v>
      </c>
      <c r="H5640" s="3">
        <v>42</v>
      </c>
      <c r="I5640" s="42"/>
      <c r="J5640" s="42"/>
      <c r="K5640" s="3"/>
      <c r="L5640" s="3"/>
      <c r="M5640" s="3"/>
      <c r="N5640" s="3"/>
    </row>
    <row r="5641" spans="2:14" ht="32.1" customHeight="1" x14ac:dyDescent="0.25">
      <c r="B5641" s="44" t="str">
        <f>_xlfn.CONCAT( VLOOKUP(tbGemLevels[[#This Row],[Name]],tbGems[],MATCH("Prefix",tbGems[#Headers],0),FALSE),".",tbGemLevels[[#This Row],[Level]]," ",tbGemLevels[[#This Row],[Name]])</f>
        <v>6.13.107.13 Cluster Traps Support</v>
      </c>
      <c r="C5641" s="35" t="s">
        <v>970</v>
      </c>
      <c r="D5641" s="3">
        <v>13</v>
      </c>
      <c r="E5641" s="3">
        <v>62</v>
      </c>
      <c r="F5641" s="3">
        <v>0</v>
      </c>
      <c r="G5641" s="3">
        <v>62</v>
      </c>
      <c r="H5641" s="3">
        <v>43</v>
      </c>
      <c r="I5641" s="42"/>
      <c r="J5641" s="42"/>
      <c r="K5641" s="3"/>
      <c r="L5641" s="3"/>
      <c r="M5641" s="3"/>
      <c r="N5641" s="3"/>
    </row>
    <row r="5642" spans="2:14" ht="32.1" customHeight="1" x14ac:dyDescent="0.25">
      <c r="B5642" s="44" t="str">
        <f>_xlfn.CONCAT( VLOOKUP(tbGemLevels[[#This Row],[Name]],tbGems[],MATCH("Prefix",tbGems[#Headers],0),FALSE),".",tbGemLevels[[#This Row],[Level]]," ",tbGemLevels[[#This Row],[Name]])</f>
        <v>6.13.107.14 Cluster Traps Support</v>
      </c>
      <c r="C5642" s="35" t="s">
        <v>970</v>
      </c>
      <c r="D5642" s="3">
        <v>14</v>
      </c>
      <c r="E5642" s="3">
        <v>64</v>
      </c>
      <c r="F5642" s="3">
        <v>0</v>
      </c>
      <c r="G5642" s="3">
        <v>64</v>
      </c>
      <c r="H5642" s="3">
        <v>44</v>
      </c>
      <c r="I5642" s="42"/>
      <c r="J5642" s="42"/>
      <c r="K5642" s="3"/>
      <c r="L5642" s="3"/>
      <c r="M5642" s="3"/>
      <c r="N5642" s="3"/>
    </row>
    <row r="5643" spans="2:14" ht="32.1" customHeight="1" x14ac:dyDescent="0.25">
      <c r="B5643" s="44" t="str">
        <f>_xlfn.CONCAT( VLOOKUP(tbGemLevels[[#This Row],[Name]],tbGems[],MATCH("Prefix",tbGems[#Headers],0),FALSE),".",tbGemLevels[[#This Row],[Level]]," ",tbGemLevels[[#This Row],[Name]])</f>
        <v>6.13.107.15 Cluster Traps Support</v>
      </c>
      <c r="C5643" s="35" t="s">
        <v>970</v>
      </c>
      <c r="D5643" s="3">
        <v>15</v>
      </c>
      <c r="E5643" s="3">
        <v>65</v>
      </c>
      <c r="F5643" s="3">
        <v>0</v>
      </c>
      <c r="G5643" s="3">
        <v>65</v>
      </c>
      <c r="H5643" s="3">
        <v>45</v>
      </c>
      <c r="I5643" s="42"/>
      <c r="J5643" s="42"/>
      <c r="K5643" s="3"/>
      <c r="L5643" s="3"/>
      <c r="M5643" s="3"/>
      <c r="N5643" s="3"/>
    </row>
    <row r="5644" spans="2:14" ht="32.1" customHeight="1" x14ac:dyDescent="0.25">
      <c r="B5644" s="44" t="str">
        <f>_xlfn.CONCAT( VLOOKUP(tbGemLevels[[#This Row],[Name]],tbGems[],MATCH("Prefix",tbGems[#Headers],0),FALSE),".",tbGemLevels[[#This Row],[Level]]," ",tbGemLevels[[#This Row],[Name]])</f>
        <v>6.13.107.16 Cluster Traps Support</v>
      </c>
      <c r="C5644" s="35" t="s">
        <v>970</v>
      </c>
      <c r="D5644" s="3">
        <v>16</v>
      </c>
      <c r="E5644" s="3">
        <v>66</v>
      </c>
      <c r="F5644" s="3">
        <v>0</v>
      </c>
      <c r="G5644" s="3">
        <v>66</v>
      </c>
      <c r="H5644" s="3">
        <v>46</v>
      </c>
      <c r="I5644" s="42"/>
      <c r="J5644" s="42"/>
      <c r="K5644" s="3"/>
      <c r="L5644" s="3"/>
      <c r="M5644" s="3"/>
      <c r="N5644" s="3"/>
    </row>
    <row r="5645" spans="2:14" ht="32.1" customHeight="1" x14ac:dyDescent="0.25">
      <c r="B5645" s="44" t="str">
        <f>_xlfn.CONCAT( VLOOKUP(tbGemLevels[[#This Row],[Name]],tbGems[],MATCH("Prefix",tbGems[#Headers],0),FALSE),".",tbGemLevels[[#This Row],[Level]]," ",tbGemLevels[[#This Row],[Name]])</f>
        <v>6.13.107.17 Cluster Traps Support</v>
      </c>
      <c r="C5645" s="35" t="s">
        <v>970</v>
      </c>
      <c r="D5645" s="3">
        <v>17</v>
      </c>
      <c r="E5645" s="3">
        <v>67</v>
      </c>
      <c r="F5645" s="3">
        <v>0</v>
      </c>
      <c r="G5645" s="3">
        <v>67</v>
      </c>
      <c r="H5645" s="3">
        <v>46</v>
      </c>
      <c r="I5645" s="42"/>
      <c r="J5645" s="42"/>
      <c r="K5645" s="3"/>
      <c r="L5645" s="3"/>
      <c r="M5645" s="3"/>
      <c r="N5645" s="3"/>
    </row>
    <row r="5646" spans="2:14" ht="32.1" customHeight="1" x14ac:dyDescent="0.25">
      <c r="B5646" s="44" t="str">
        <f>_xlfn.CONCAT( VLOOKUP(tbGemLevels[[#This Row],[Name]],tbGems[],MATCH("Prefix",tbGems[#Headers],0),FALSE),".",tbGemLevels[[#This Row],[Level]]," ",tbGemLevels[[#This Row],[Name]])</f>
        <v>6.13.107.18 Cluster Traps Support</v>
      </c>
      <c r="C5646" s="35" t="s">
        <v>970</v>
      </c>
      <c r="D5646" s="3">
        <v>18</v>
      </c>
      <c r="E5646" s="3">
        <v>68</v>
      </c>
      <c r="F5646" s="3">
        <v>0</v>
      </c>
      <c r="G5646" s="3">
        <v>68</v>
      </c>
      <c r="H5646" s="3">
        <v>47</v>
      </c>
      <c r="I5646" s="42"/>
      <c r="J5646" s="42"/>
      <c r="K5646" s="3"/>
      <c r="L5646" s="3"/>
      <c r="M5646" s="3"/>
      <c r="N5646" s="3"/>
    </row>
    <row r="5647" spans="2:14" ht="32.1" customHeight="1" x14ac:dyDescent="0.25">
      <c r="B5647" s="44" t="str">
        <f>_xlfn.CONCAT( VLOOKUP(tbGemLevels[[#This Row],[Name]],tbGems[],MATCH("Prefix",tbGems[#Headers],0),FALSE),".",tbGemLevels[[#This Row],[Level]]," ",tbGemLevels[[#This Row],[Name]])</f>
        <v>6.13.107.19 Cluster Traps Support</v>
      </c>
      <c r="C5647" s="35" t="s">
        <v>970</v>
      </c>
      <c r="D5647" s="3">
        <v>19</v>
      </c>
      <c r="E5647" s="3">
        <v>69</v>
      </c>
      <c r="F5647" s="3">
        <v>0</v>
      </c>
      <c r="G5647" s="3">
        <v>69</v>
      </c>
      <c r="H5647" s="3">
        <v>48</v>
      </c>
      <c r="I5647" s="42"/>
      <c r="J5647" s="42"/>
      <c r="K5647" s="3"/>
      <c r="L5647" s="3"/>
      <c r="M5647" s="3"/>
      <c r="N5647" s="3"/>
    </row>
    <row r="5648" spans="2:14" ht="32.1" customHeight="1" x14ac:dyDescent="0.25">
      <c r="B5648" s="44" t="str">
        <f>_xlfn.CONCAT( VLOOKUP(tbGemLevels[[#This Row],[Name]],tbGems[],MATCH("Prefix",tbGems[#Headers],0),FALSE),".",tbGemLevels[[#This Row],[Level]]," ",tbGemLevels[[#This Row],[Name]])</f>
        <v>6.13.107.20 Cluster Traps Support</v>
      </c>
      <c r="C5648" s="35" t="s">
        <v>970</v>
      </c>
      <c r="D5648" s="3">
        <v>20</v>
      </c>
      <c r="E5648" s="3">
        <v>70</v>
      </c>
      <c r="F5648" s="3">
        <v>0</v>
      </c>
      <c r="G5648" s="3">
        <v>70</v>
      </c>
      <c r="H5648" s="3">
        <v>48</v>
      </c>
      <c r="I5648" s="42"/>
      <c r="J5648" s="42"/>
      <c r="K5648" s="3"/>
      <c r="L5648" s="3"/>
      <c r="M5648" s="3"/>
      <c r="N5648" s="3"/>
    </row>
    <row r="5649" spans="2:14" ht="32.1" customHeight="1" x14ac:dyDescent="0.25">
      <c r="B5649" s="44" t="str">
        <f>_xlfn.CONCAT( VLOOKUP(tbGemLevels[[#This Row],[Name]],tbGems[],MATCH("Prefix",tbGems[#Headers],0),FALSE),".",tbGemLevels[[#This Row],[Level]]," ",tbGemLevels[[#This Row],[Name]])</f>
        <v>6.13.107.21 Cluster Traps Support</v>
      </c>
      <c r="C5649" s="35" t="s">
        <v>970</v>
      </c>
      <c r="D5649" s="3">
        <v>21</v>
      </c>
      <c r="E5649" s="3">
        <v>72</v>
      </c>
      <c r="F5649" s="3">
        <v>0</v>
      </c>
      <c r="G5649" s="3">
        <v>72</v>
      </c>
      <c r="H5649" s="3">
        <v>50</v>
      </c>
      <c r="J5649" s="4"/>
      <c r="K5649" s="3"/>
      <c r="L5649" s="3"/>
      <c r="M5649" s="3"/>
      <c r="N5649" s="3"/>
    </row>
    <row r="5650" spans="2:14" ht="32.1" customHeight="1" x14ac:dyDescent="0.25">
      <c r="B5650" s="44" t="str">
        <f>_xlfn.CONCAT( VLOOKUP(tbGemLevels[[#This Row],[Name]],tbGems[],MATCH("Prefix",tbGems[#Headers],0),FALSE),".",tbGemLevels[[#This Row],[Level]]," ",tbGemLevels[[#This Row],[Name]])</f>
        <v>6.13.107.22 Cluster Traps Support</v>
      </c>
      <c r="C5650" s="35" t="s">
        <v>970</v>
      </c>
      <c r="D5650" s="3">
        <v>22</v>
      </c>
      <c r="E5650" s="3">
        <v>74</v>
      </c>
      <c r="F5650" s="3">
        <v>0</v>
      </c>
      <c r="G5650" s="3" t="s">
        <v>269</v>
      </c>
      <c r="H5650" s="3" t="s">
        <v>269</v>
      </c>
      <c r="J5650" s="4"/>
      <c r="K5650" s="3"/>
      <c r="L5650" s="3"/>
      <c r="M5650" s="3"/>
      <c r="N5650" s="3"/>
    </row>
    <row r="5651" spans="2:14" ht="32.1" customHeight="1" x14ac:dyDescent="0.25">
      <c r="B5651" s="44" t="str">
        <f>_xlfn.CONCAT( VLOOKUP(tbGemLevels[[#This Row],[Name]],tbGems[],MATCH("Prefix",tbGems[#Headers],0),FALSE),".",tbGemLevels[[#This Row],[Level]]," ",tbGemLevels[[#This Row],[Name]])</f>
        <v>6.13.107.23 Cluster Traps Support</v>
      </c>
      <c r="C5651" s="35" t="s">
        <v>970</v>
      </c>
      <c r="D5651" s="3">
        <v>23</v>
      </c>
      <c r="E5651" s="3">
        <v>76</v>
      </c>
      <c r="F5651" s="3">
        <v>0</v>
      </c>
      <c r="G5651" s="3" t="s">
        <v>269</v>
      </c>
      <c r="H5651" s="3" t="s">
        <v>269</v>
      </c>
      <c r="J5651" s="4"/>
      <c r="K5651" s="3"/>
      <c r="L5651" s="3"/>
      <c r="M5651" s="3"/>
      <c r="N5651" s="3"/>
    </row>
    <row r="5652" spans="2:14" ht="32.1" customHeight="1" x14ac:dyDescent="0.25">
      <c r="B5652" s="44" t="str">
        <f>_xlfn.CONCAT( VLOOKUP(tbGemLevels[[#This Row],[Name]],tbGems[],MATCH("Prefix",tbGems[#Headers],0),FALSE),".",tbGemLevels[[#This Row],[Level]]," ",tbGemLevels[[#This Row],[Name]])</f>
        <v>6.13.107.24 Cluster Traps Support</v>
      </c>
      <c r="C5652" s="35" t="s">
        <v>970</v>
      </c>
      <c r="D5652" s="3">
        <v>24</v>
      </c>
      <c r="E5652" s="3">
        <v>78</v>
      </c>
      <c r="F5652" s="3">
        <v>0</v>
      </c>
      <c r="G5652" s="3" t="s">
        <v>269</v>
      </c>
      <c r="H5652" s="3" t="s">
        <v>269</v>
      </c>
      <c r="J5652" s="4"/>
      <c r="K5652" s="3"/>
      <c r="L5652" s="3"/>
      <c r="M5652" s="3"/>
      <c r="N5652" s="3"/>
    </row>
    <row r="5653" spans="2:14" ht="32.1" customHeight="1" x14ac:dyDescent="0.25">
      <c r="B5653" s="44" t="str">
        <f>_xlfn.CONCAT( VLOOKUP(tbGemLevels[[#This Row],[Name]],tbGems[],MATCH("Prefix",tbGems[#Headers],0),FALSE),".",tbGemLevels[[#This Row],[Level]]," ",tbGemLevels[[#This Row],[Name]])</f>
        <v>6.13.107.25 Cluster Traps Support</v>
      </c>
      <c r="C5653" s="35" t="s">
        <v>970</v>
      </c>
      <c r="D5653" s="3">
        <v>25</v>
      </c>
      <c r="E5653" s="3">
        <v>80</v>
      </c>
      <c r="F5653" s="3">
        <v>0</v>
      </c>
      <c r="G5653" s="3" t="s">
        <v>269</v>
      </c>
      <c r="H5653" s="3" t="s">
        <v>269</v>
      </c>
      <c r="J5653" s="4"/>
      <c r="K5653" s="3"/>
      <c r="L5653" s="3"/>
      <c r="M5653" s="3"/>
      <c r="N5653" s="3"/>
    </row>
    <row r="5654" spans="2:14" ht="32.1" customHeight="1" x14ac:dyDescent="0.25">
      <c r="B5654" s="44" t="str">
        <f>_xlfn.CONCAT( VLOOKUP(tbGemLevels[[#This Row],[Name]],tbGems[],MATCH("Prefix",tbGems[#Headers],0),FALSE),".",tbGemLevels[[#This Row],[Level]]," ",tbGemLevels[[#This Row],[Name]])</f>
        <v>6.13.107.26 Cluster Traps Support</v>
      </c>
      <c r="C5654" s="35" t="s">
        <v>970</v>
      </c>
      <c r="D5654" s="3">
        <v>26</v>
      </c>
      <c r="E5654" s="3">
        <v>82</v>
      </c>
      <c r="F5654" s="3">
        <v>0</v>
      </c>
      <c r="G5654" s="3" t="s">
        <v>269</v>
      </c>
      <c r="H5654" s="3" t="s">
        <v>269</v>
      </c>
      <c r="J5654" s="4"/>
      <c r="K5654" s="3"/>
      <c r="L5654" s="3"/>
      <c r="M5654" s="3"/>
      <c r="N5654" s="3"/>
    </row>
    <row r="5655" spans="2:14" ht="32.1" customHeight="1" x14ac:dyDescent="0.25">
      <c r="B5655" s="44" t="str">
        <f>_xlfn.CONCAT( VLOOKUP(tbGemLevels[[#This Row],[Name]],tbGems[],MATCH("Prefix",tbGems[#Headers],0),FALSE),".",tbGemLevels[[#This Row],[Level]]," ",tbGemLevels[[#This Row],[Name]])</f>
        <v>6.13.107.27 Cluster Traps Support</v>
      </c>
      <c r="C5655" s="35" t="s">
        <v>970</v>
      </c>
      <c r="D5655" s="3">
        <v>27</v>
      </c>
      <c r="E5655" s="3">
        <v>84</v>
      </c>
      <c r="F5655" s="3">
        <v>0</v>
      </c>
      <c r="G5655" s="3" t="s">
        <v>269</v>
      </c>
      <c r="H5655" s="3" t="s">
        <v>269</v>
      </c>
      <c r="J5655" s="4"/>
      <c r="K5655" s="3"/>
      <c r="L5655" s="3"/>
      <c r="M5655" s="3"/>
      <c r="N5655" s="3"/>
    </row>
    <row r="5656" spans="2:14" ht="32.1" customHeight="1" x14ac:dyDescent="0.25">
      <c r="B5656" s="44" t="str">
        <f>_xlfn.CONCAT( VLOOKUP(tbGemLevels[[#This Row],[Name]],tbGems[],MATCH("Prefix",tbGems[#Headers],0),FALSE),".",tbGemLevels[[#This Row],[Level]]," ",tbGemLevels[[#This Row],[Name]])</f>
        <v>6.13.107.28 Cluster Traps Support</v>
      </c>
      <c r="C5656" s="35" t="s">
        <v>970</v>
      </c>
      <c r="D5656" s="3">
        <v>28</v>
      </c>
      <c r="E5656" s="3">
        <v>86</v>
      </c>
      <c r="F5656" s="3">
        <v>0</v>
      </c>
      <c r="G5656" s="3" t="s">
        <v>269</v>
      </c>
      <c r="H5656" s="3" t="s">
        <v>269</v>
      </c>
      <c r="J5656" s="4"/>
      <c r="K5656" s="3"/>
      <c r="L5656" s="3"/>
      <c r="M5656" s="3"/>
      <c r="N5656" s="3"/>
    </row>
    <row r="5657" spans="2:14" ht="32.1" customHeight="1" x14ac:dyDescent="0.25">
      <c r="B5657" s="44" t="str">
        <f>_xlfn.CONCAT( VLOOKUP(tbGemLevels[[#This Row],[Name]],tbGems[],MATCH("Prefix",tbGems[#Headers],0),FALSE),".",tbGemLevels[[#This Row],[Level]]," ",tbGemLevels[[#This Row],[Name]])</f>
        <v>6.13.107.29 Cluster Traps Support</v>
      </c>
      <c r="C5657" s="35" t="s">
        <v>970</v>
      </c>
      <c r="D5657" s="3">
        <v>29</v>
      </c>
      <c r="E5657" s="3">
        <v>88</v>
      </c>
      <c r="F5657" s="3">
        <v>0</v>
      </c>
      <c r="G5657" s="3" t="s">
        <v>269</v>
      </c>
      <c r="H5657" s="3" t="s">
        <v>269</v>
      </c>
      <c r="J5657" s="4"/>
      <c r="K5657" s="3"/>
      <c r="L5657" s="3"/>
      <c r="M5657" s="3"/>
      <c r="N5657" s="3"/>
    </row>
    <row r="5658" spans="2:14" ht="32.1" customHeight="1" x14ac:dyDescent="0.25">
      <c r="B5658" s="44" t="str">
        <f>_xlfn.CONCAT( VLOOKUP(tbGemLevels[[#This Row],[Name]],tbGems[],MATCH("Prefix",tbGems[#Headers],0),FALSE),".",tbGemLevels[[#This Row],[Level]]," ",tbGemLevels[[#This Row],[Name]])</f>
        <v>6.13.107.30 Cluster Traps Support</v>
      </c>
      <c r="C5658" s="35" t="s">
        <v>970</v>
      </c>
      <c r="D5658" s="3">
        <v>30</v>
      </c>
      <c r="E5658" s="3">
        <v>90</v>
      </c>
      <c r="F5658" s="3">
        <v>0</v>
      </c>
      <c r="G5658" s="3" t="s">
        <v>269</v>
      </c>
      <c r="H5658" s="3" t="s">
        <v>269</v>
      </c>
      <c r="J5658" s="4"/>
      <c r="K5658" s="3"/>
      <c r="L5658" s="3"/>
      <c r="M5658" s="3"/>
      <c r="N5658" s="3"/>
    </row>
    <row r="5659" spans="2:14" ht="32.1" customHeight="1" x14ac:dyDescent="0.25">
      <c r="B5659" s="44" t="str">
        <f>_xlfn.CONCAT( VLOOKUP(tbGemLevels[[#This Row],[Name]],tbGems[],MATCH("Prefix",tbGems[#Headers],0),FALSE),".",tbGemLevels[[#This Row],[Level]]," ",tbGemLevels[[#This Row],[Name]])</f>
        <v>6.13.107.31 Cluster Traps Support</v>
      </c>
      <c r="C5659" s="35" t="s">
        <v>970</v>
      </c>
      <c r="D5659" s="3">
        <v>31</v>
      </c>
      <c r="E5659" s="3">
        <v>91</v>
      </c>
      <c r="F5659" s="3">
        <v>0</v>
      </c>
      <c r="G5659" s="3" t="s">
        <v>269</v>
      </c>
      <c r="H5659" s="3" t="s">
        <v>269</v>
      </c>
      <c r="J5659" s="4"/>
      <c r="K5659" s="3"/>
      <c r="L5659" s="3"/>
      <c r="M5659" s="3"/>
      <c r="N5659" s="3"/>
    </row>
    <row r="5660" spans="2:14" ht="32.1" customHeight="1" x14ac:dyDescent="0.25">
      <c r="B5660" s="44" t="str">
        <f>_xlfn.CONCAT( VLOOKUP(tbGemLevels[[#This Row],[Name]],tbGems[],MATCH("Prefix",tbGems[#Headers],0),FALSE),".",tbGemLevels[[#This Row],[Level]]," ",tbGemLevels[[#This Row],[Name]])</f>
        <v>6.13.107.32 Cluster Traps Support</v>
      </c>
      <c r="C5660" s="35" t="s">
        <v>970</v>
      </c>
      <c r="D5660" s="3">
        <v>32</v>
      </c>
      <c r="E5660" s="3">
        <v>92</v>
      </c>
      <c r="F5660" s="3">
        <v>0</v>
      </c>
      <c r="G5660" s="3" t="s">
        <v>269</v>
      </c>
      <c r="H5660" s="3" t="s">
        <v>269</v>
      </c>
      <c r="J5660" s="4"/>
      <c r="K5660" s="3"/>
      <c r="L5660" s="3"/>
      <c r="M5660" s="3"/>
      <c r="N5660" s="3"/>
    </row>
    <row r="5661" spans="2:14" ht="32.1" customHeight="1" x14ac:dyDescent="0.25">
      <c r="B5661" s="44" t="str">
        <f>_xlfn.CONCAT( VLOOKUP(tbGemLevels[[#This Row],[Name]],tbGems[],MATCH("Prefix",tbGems[#Headers],0),FALSE),".",tbGemLevels[[#This Row],[Level]]," ",tbGemLevels[[#This Row],[Name]])</f>
        <v>6.13.107.33 Cluster Traps Support</v>
      </c>
      <c r="C5661" s="35" t="s">
        <v>970</v>
      </c>
      <c r="D5661" s="3">
        <v>33</v>
      </c>
      <c r="E5661" s="3">
        <v>93</v>
      </c>
      <c r="F5661" s="3">
        <v>0</v>
      </c>
      <c r="G5661" s="3" t="s">
        <v>269</v>
      </c>
      <c r="H5661" s="3" t="s">
        <v>269</v>
      </c>
      <c r="J5661" s="4"/>
      <c r="K5661" s="3"/>
      <c r="L5661" s="3"/>
      <c r="M5661" s="3"/>
      <c r="N5661" s="3"/>
    </row>
    <row r="5662" spans="2:14" ht="32.1" customHeight="1" x14ac:dyDescent="0.25">
      <c r="B5662" s="44" t="str">
        <f>_xlfn.CONCAT( VLOOKUP(tbGemLevels[[#This Row],[Name]],tbGems[],MATCH("Prefix",tbGems[#Headers],0),FALSE),".",tbGemLevels[[#This Row],[Level]]," ",tbGemLevels[[#This Row],[Name]])</f>
        <v>6.13.107.34 Cluster Traps Support</v>
      </c>
      <c r="C5662" s="35" t="s">
        <v>970</v>
      </c>
      <c r="D5662" s="3">
        <v>34</v>
      </c>
      <c r="E5662" s="3">
        <v>94</v>
      </c>
      <c r="F5662" s="3">
        <v>0</v>
      </c>
      <c r="G5662" s="3" t="s">
        <v>269</v>
      </c>
      <c r="H5662" s="3" t="s">
        <v>269</v>
      </c>
      <c r="J5662" s="4"/>
      <c r="K5662" s="3"/>
      <c r="L5662" s="3"/>
      <c r="M5662" s="3"/>
      <c r="N5662" s="3"/>
    </row>
    <row r="5663" spans="2:14" ht="32.1" customHeight="1" x14ac:dyDescent="0.25">
      <c r="B5663" s="44" t="str">
        <f>_xlfn.CONCAT( VLOOKUP(tbGemLevels[[#This Row],[Name]],tbGems[],MATCH("Prefix",tbGems[#Headers],0),FALSE),".",tbGemLevels[[#This Row],[Level]]," ",tbGemLevels[[#This Row],[Name]])</f>
        <v>6.13.107.35 Cluster Traps Support</v>
      </c>
      <c r="C5663" s="35" t="s">
        <v>970</v>
      </c>
      <c r="D5663" s="3">
        <v>35</v>
      </c>
      <c r="E5663" s="3">
        <v>95</v>
      </c>
      <c r="F5663" s="3">
        <v>0</v>
      </c>
      <c r="G5663" s="3" t="s">
        <v>269</v>
      </c>
      <c r="H5663" s="3" t="s">
        <v>269</v>
      </c>
      <c r="J5663" s="4"/>
      <c r="K5663" s="3"/>
      <c r="L5663" s="3"/>
      <c r="M5663" s="3"/>
      <c r="N5663" s="3"/>
    </row>
    <row r="5664" spans="2:14" ht="32.1" customHeight="1" x14ac:dyDescent="0.25">
      <c r="B5664" s="44" t="str">
        <f>_xlfn.CONCAT( VLOOKUP(tbGemLevels[[#This Row],[Name]],tbGems[],MATCH("Prefix",tbGems[#Headers],0),FALSE),".",tbGemLevels[[#This Row],[Level]]," ",tbGemLevels[[#This Row],[Name]])</f>
        <v>6.13.107.36 Cluster Traps Support</v>
      </c>
      <c r="C5664" s="35" t="s">
        <v>970</v>
      </c>
      <c r="D5664" s="3">
        <v>36</v>
      </c>
      <c r="E5664" s="3">
        <v>96</v>
      </c>
      <c r="F5664" s="3">
        <v>0</v>
      </c>
      <c r="G5664" s="3" t="s">
        <v>269</v>
      </c>
      <c r="H5664" s="3" t="s">
        <v>269</v>
      </c>
      <c r="J5664" s="4"/>
      <c r="K5664" s="3"/>
      <c r="L5664" s="3"/>
      <c r="M5664" s="3"/>
      <c r="N5664" s="3"/>
    </row>
    <row r="5665" spans="2:14" ht="32.1" customHeight="1" x14ac:dyDescent="0.25">
      <c r="B5665" s="44" t="str">
        <f>_xlfn.CONCAT( VLOOKUP(tbGemLevels[[#This Row],[Name]],tbGems[],MATCH("Prefix",tbGems[#Headers],0),FALSE),".",tbGemLevels[[#This Row],[Level]]," ",tbGemLevels[[#This Row],[Name]])</f>
        <v>6.13.107.37 Cluster Traps Support</v>
      </c>
      <c r="C5665" s="35" t="s">
        <v>970</v>
      </c>
      <c r="D5665" s="3">
        <v>37</v>
      </c>
      <c r="E5665" s="3">
        <v>97</v>
      </c>
      <c r="F5665" s="3">
        <v>0</v>
      </c>
      <c r="G5665" s="3" t="s">
        <v>269</v>
      </c>
      <c r="H5665" s="3" t="s">
        <v>269</v>
      </c>
      <c r="J5665" s="4"/>
      <c r="K5665" s="3"/>
      <c r="L5665" s="3"/>
      <c r="M5665" s="3"/>
      <c r="N5665" s="3"/>
    </row>
    <row r="5666" spans="2:14" ht="32.1" customHeight="1" x14ac:dyDescent="0.25">
      <c r="B5666" s="44" t="str">
        <f>_xlfn.CONCAT( VLOOKUP(tbGemLevels[[#This Row],[Name]],tbGems[],MATCH("Prefix",tbGems[#Headers],0),FALSE),".",tbGemLevels[[#This Row],[Level]]," ",tbGemLevels[[#This Row],[Name]])</f>
        <v>6.13.107.38 Cluster Traps Support</v>
      </c>
      <c r="C5666" s="35" t="s">
        <v>970</v>
      </c>
      <c r="D5666" s="3">
        <v>38</v>
      </c>
      <c r="E5666" s="3">
        <v>98</v>
      </c>
      <c r="F5666" s="3">
        <v>0</v>
      </c>
      <c r="G5666" s="3" t="s">
        <v>269</v>
      </c>
      <c r="H5666" s="3" t="s">
        <v>269</v>
      </c>
      <c r="J5666" s="4"/>
      <c r="K5666" s="3"/>
      <c r="L5666" s="3"/>
      <c r="M5666" s="3"/>
      <c r="N5666" s="3"/>
    </row>
    <row r="5667" spans="2:14" ht="32.1" customHeight="1" x14ac:dyDescent="0.25">
      <c r="B5667" s="44" t="str">
        <f>_xlfn.CONCAT( VLOOKUP(tbGemLevels[[#This Row],[Name]],tbGems[],MATCH("Prefix",tbGems[#Headers],0),FALSE),".",tbGemLevels[[#This Row],[Level]]," ",tbGemLevels[[#This Row],[Name]])</f>
        <v>6.13.107.39 Cluster Traps Support</v>
      </c>
      <c r="C5667" s="35" t="s">
        <v>970</v>
      </c>
      <c r="D5667" s="3">
        <v>39</v>
      </c>
      <c r="E5667" s="3">
        <v>99</v>
      </c>
      <c r="F5667" s="3">
        <v>0</v>
      </c>
      <c r="G5667" s="3" t="s">
        <v>269</v>
      </c>
      <c r="H5667" s="3" t="s">
        <v>269</v>
      </c>
      <c r="J5667" s="4"/>
      <c r="K5667" s="3"/>
      <c r="L5667" s="3"/>
      <c r="M5667" s="3"/>
      <c r="N5667" s="3"/>
    </row>
    <row r="5668" spans="2:14" ht="32.1" customHeight="1" x14ac:dyDescent="0.25">
      <c r="B5668" s="44" t="str">
        <f>_xlfn.CONCAT( VLOOKUP(tbGemLevels[[#This Row],[Name]],tbGems[],MATCH("Prefix",tbGems[#Headers],0),FALSE),".",tbGemLevels[[#This Row],[Level]]," ",tbGemLevels[[#This Row],[Name]])</f>
        <v>6.13.107.40 Cluster Traps Support</v>
      </c>
      <c r="C5668" s="35" t="s">
        <v>970</v>
      </c>
      <c r="D5668" s="3">
        <v>40</v>
      </c>
      <c r="E5668" s="3">
        <v>100</v>
      </c>
      <c r="F5668" s="3">
        <v>0</v>
      </c>
      <c r="G5668" s="3" t="s">
        <v>269</v>
      </c>
      <c r="H5668" s="3" t="s">
        <v>269</v>
      </c>
      <c r="J5668" s="4"/>
      <c r="K5668" s="3"/>
      <c r="L5668" s="3"/>
      <c r="M5668" s="3"/>
      <c r="N5668" s="3"/>
    </row>
    <row r="5669" spans="2:14" ht="32.1" customHeight="1" x14ac:dyDescent="0.25">
      <c r="B5669" s="44" t="str">
        <f>_xlfn.CONCAT( VLOOKUP(tbGemLevels[[#This Row],[Name]],tbGems[],MATCH("Prefix",tbGems[#Headers],0),FALSE),".",tbGemLevels[[#This Row],[Level]]," ",tbGemLevels[[#This Row],[Name]])</f>
        <v>6.14.357.1 Summon Carrion Golem</v>
      </c>
      <c r="C5669" s="2" t="s">
        <v>938</v>
      </c>
      <c r="D5669" s="3">
        <v>1</v>
      </c>
      <c r="E5669" s="3">
        <v>34</v>
      </c>
      <c r="F5669" s="3">
        <v>0</v>
      </c>
      <c r="G5669" s="3">
        <v>0</v>
      </c>
      <c r="H5669" s="3">
        <v>79</v>
      </c>
      <c r="I5669" s="20"/>
      <c r="J5669" s="4"/>
      <c r="K5669" s="3"/>
      <c r="L5669" s="3"/>
      <c r="M5669" s="3"/>
      <c r="N5669" s="3"/>
    </row>
    <row r="5670" spans="2:14" ht="32.1" customHeight="1" x14ac:dyDescent="0.25">
      <c r="B5670" s="44" t="str">
        <f>_xlfn.CONCAT( VLOOKUP(tbGemLevels[[#This Row],[Name]],tbGems[],MATCH("Prefix",tbGems[#Headers],0),FALSE),".",tbGemLevels[[#This Row],[Level]]," ",tbGemLevels[[#This Row],[Name]])</f>
        <v>6.14.357.2 Summon Carrion Golem</v>
      </c>
      <c r="C5670" s="2" t="s">
        <v>938</v>
      </c>
      <c r="D5670" s="3">
        <v>2</v>
      </c>
      <c r="E5670" s="3">
        <v>36</v>
      </c>
      <c r="F5670" s="3">
        <v>0</v>
      </c>
      <c r="G5670" s="3">
        <v>0</v>
      </c>
      <c r="H5670" s="3">
        <v>83</v>
      </c>
      <c r="I5670" s="20"/>
      <c r="J5670" s="20"/>
      <c r="K5670" s="42"/>
      <c r="L5670" s="42"/>
      <c r="M5670" s="3"/>
      <c r="N5670" s="3"/>
    </row>
    <row r="5671" spans="2:14" ht="32.1" customHeight="1" x14ac:dyDescent="0.25">
      <c r="B5671" s="44" t="str">
        <f>_xlfn.CONCAT( VLOOKUP(tbGemLevels[[#This Row],[Name]],tbGems[],MATCH("Prefix",tbGems[#Headers],0),FALSE),".",tbGemLevels[[#This Row],[Level]]," ",tbGemLevels[[#This Row],[Name]])</f>
        <v>6.14.357.3 Summon Carrion Golem</v>
      </c>
      <c r="C5671" s="2" t="s">
        <v>938</v>
      </c>
      <c r="D5671" s="3">
        <v>3</v>
      </c>
      <c r="E5671" s="3">
        <v>38</v>
      </c>
      <c r="F5671" s="3">
        <v>0</v>
      </c>
      <c r="G5671" s="3">
        <v>0</v>
      </c>
      <c r="H5671" s="3">
        <v>88</v>
      </c>
      <c r="I5671" s="20"/>
      <c r="J5671" s="20"/>
      <c r="K5671" s="42"/>
      <c r="L5671" s="42"/>
      <c r="M5671" s="3"/>
      <c r="N5671" s="3"/>
    </row>
    <row r="5672" spans="2:14" ht="32.1" customHeight="1" x14ac:dyDescent="0.25">
      <c r="B5672" s="44" t="str">
        <f>_xlfn.CONCAT( VLOOKUP(tbGemLevels[[#This Row],[Name]],tbGems[],MATCH("Prefix",tbGems[#Headers],0),FALSE),".",tbGemLevels[[#This Row],[Level]]," ",tbGemLevels[[#This Row],[Name]])</f>
        <v>6.14.357.4 Summon Carrion Golem</v>
      </c>
      <c r="C5672" s="2" t="s">
        <v>938</v>
      </c>
      <c r="D5672" s="3">
        <v>4</v>
      </c>
      <c r="E5672" s="3">
        <v>40</v>
      </c>
      <c r="F5672" s="3">
        <v>0</v>
      </c>
      <c r="G5672" s="3">
        <v>0</v>
      </c>
      <c r="H5672" s="3">
        <v>92</v>
      </c>
      <c r="I5672" s="20"/>
      <c r="J5672" s="20"/>
      <c r="K5672" s="42"/>
      <c r="L5672" s="42"/>
      <c r="M5672" s="3"/>
      <c r="N5672" s="3"/>
    </row>
    <row r="5673" spans="2:14" ht="32.1" customHeight="1" x14ac:dyDescent="0.25">
      <c r="B5673" s="44" t="str">
        <f>_xlfn.CONCAT( VLOOKUP(tbGemLevels[[#This Row],[Name]],tbGems[],MATCH("Prefix",tbGems[#Headers],0),FALSE),".",tbGemLevels[[#This Row],[Level]]," ",tbGemLevels[[#This Row],[Name]])</f>
        <v>6.14.357.5 Summon Carrion Golem</v>
      </c>
      <c r="C5673" s="2" t="s">
        <v>938</v>
      </c>
      <c r="D5673" s="3">
        <v>5</v>
      </c>
      <c r="E5673" s="3">
        <v>42</v>
      </c>
      <c r="F5673" s="3">
        <v>0</v>
      </c>
      <c r="G5673" s="3">
        <v>0</v>
      </c>
      <c r="H5673" s="3">
        <v>96</v>
      </c>
      <c r="I5673" s="20"/>
      <c r="J5673" s="20"/>
      <c r="K5673" s="42"/>
      <c r="L5673" s="42"/>
      <c r="M5673" s="3"/>
      <c r="N5673" s="3"/>
    </row>
    <row r="5674" spans="2:14" ht="32.1" customHeight="1" x14ac:dyDescent="0.25">
      <c r="B5674" s="44" t="str">
        <f>_xlfn.CONCAT( VLOOKUP(tbGemLevels[[#This Row],[Name]],tbGems[],MATCH("Prefix",tbGems[#Headers],0),FALSE),".",tbGemLevels[[#This Row],[Level]]," ",tbGemLevels[[#This Row],[Name]])</f>
        <v>6.14.357.6 Summon Carrion Golem</v>
      </c>
      <c r="C5674" s="2" t="s">
        <v>938</v>
      </c>
      <c r="D5674" s="3">
        <v>6</v>
      </c>
      <c r="E5674" s="3">
        <v>44</v>
      </c>
      <c r="F5674" s="3">
        <v>0</v>
      </c>
      <c r="G5674" s="3">
        <v>0</v>
      </c>
      <c r="H5674" s="3">
        <v>100</v>
      </c>
      <c r="I5674" s="20"/>
      <c r="J5674" s="20"/>
      <c r="K5674" s="42"/>
      <c r="L5674" s="42"/>
      <c r="M5674" s="3"/>
      <c r="N5674" s="3"/>
    </row>
    <row r="5675" spans="2:14" ht="32.1" customHeight="1" x14ac:dyDescent="0.25">
      <c r="B5675" s="44" t="str">
        <f>_xlfn.CONCAT( VLOOKUP(tbGemLevels[[#This Row],[Name]],tbGems[],MATCH("Prefix",tbGems[#Headers],0),FALSE),".",tbGemLevels[[#This Row],[Level]]," ",tbGemLevels[[#This Row],[Name]])</f>
        <v>6.14.357.7 Summon Carrion Golem</v>
      </c>
      <c r="C5675" s="2" t="s">
        <v>938</v>
      </c>
      <c r="D5675" s="3">
        <v>7</v>
      </c>
      <c r="E5675" s="3">
        <v>46</v>
      </c>
      <c r="F5675" s="3">
        <v>0</v>
      </c>
      <c r="G5675" s="3">
        <v>0</v>
      </c>
      <c r="H5675" s="3">
        <v>104</v>
      </c>
      <c r="I5675" s="20"/>
      <c r="J5675" s="20"/>
      <c r="K5675" s="42"/>
      <c r="L5675" s="42"/>
      <c r="M5675" s="3"/>
      <c r="N5675" s="3"/>
    </row>
    <row r="5676" spans="2:14" ht="32.1" customHeight="1" x14ac:dyDescent="0.25">
      <c r="B5676" s="44" t="str">
        <f>_xlfn.CONCAT( VLOOKUP(tbGemLevels[[#This Row],[Name]],tbGems[],MATCH("Prefix",tbGems[#Headers],0),FALSE),".",tbGemLevels[[#This Row],[Level]]," ",tbGemLevels[[#This Row],[Name]])</f>
        <v>6.14.357.8 Summon Carrion Golem</v>
      </c>
      <c r="C5676" s="2" t="s">
        <v>938</v>
      </c>
      <c r="D5676" s="3">
        <v>8</v>
      </c>
      <c r="E5676" s="3">
        <v>48</v>
      </c>
      <c r="F5676" s="3">
        <v>0</v>
      </c>
      <c r="G5676" s="3">
        <v>0</v>
      </c>
      <c r="H5676" s="3">
        <v>109</v>
      </c>
      <c r="I5676" s="20"/>
      <c r="J5676" s="20"/>
      <c r="K5676" s="42"/>
      <c r="L5676" s="42"/>
      <c r="M5676" s="3"/>
      <c r="N5676" s="3"/>
    </row>
    <row r="5677" spans="2:14" ht="32.1" customHeight="1" x14ac:dyDescent="0.25">
      <c r="B5677" s="44" t="str">
        <f>_xlfn.CONCAT( VLOOKUP(tbGemLevels[[#This Row],[Name]],tbGems[],MATCH("Prefix",tbGems[#Headers],0),FALSE),".",tbGemLevels[[#This Row],[Level]]," ",tbGemLevels[[#This Row],[Name]])</f>
        <v>6.14.357.9 Summon Carrion Golem</v>
      </c>
      <c r="C5677" s="2" t="s">
        <v>938</v>
      </c>
      <c r="D5677" s="3">
        <v>9</v>
      </c>
      <c r="E5677" s="3">
        <v>50</v>
      </c>
      <c r="F5677" s="3">
        <v>0</v>
      </c>
      <c r="G5677" s="3">
        <v>0</v>
      </c>
      <c r="H5677" s="3">
        <v>113</v>
      </c>
      <c r="I5677" s="20"/>
      <c r="J5677" s="20"/>
      <c r="K5677" s="42"/>
      <c r="L5677" s="42"/>
      <c r="M5677" s="3"/>
      <c r="N5677" s="3"/>
    </row>
    <row r="5678" spans="2:14" ht="32.1" customHeight="1" x14ac:dyDescent="0.25">
      <c r="B5678" s="44" t="str">
        <f>_xlfn.CONCAT( VLOOKUP(tbGemLevels[[#This Row],[Name]],tbGems[],MATCH("Prefix",tbGems[#Headers],0),FALSE),".",tbGemLevels[[#This Row],[Level]]," ",tbGemLevels[[#This Row],[Name]])</f>
        <v>6.14.357.10 Summon Carrion Golem</v>
      </c>
      <c r="C5678" s="2" t="s">
        <v>938</v>
      </c>
      <c r="D5678" s="3">
        <v>10</v>
      </c>
      <c r="E5678" s="3">
        <v>52</v>
      </c>
      <c r="F5678" s="3">
        <v>0</v>
      </c>
      <c r="G5678" s="3">
        <v>0</v>
      </c>
      <c r="H5678" s="3">
        <v>117</v>
      </c>
      <c r="I5678" s="20"/>
      <c r="J5678" s="20"/>
      <c r="K5678" s="42"/>
      <c r="L5678" s="42"/>
      <c r="M5678" s="3"/>
      <c r="N5678" s="3"/>
    </row>
    <row r="5679" spans="2:14" ht="32.1" customHeight="1" x14ac:dyDescent="0.25">
      <c r="B5679" s="44" t="str">
        <f>_xlfn.CONCAT( VLOOKUP(tbGemLevels[[#This Row],[Name]],tbGems[],MATCH("Prefix",tbGems[#Headers],0),FALSE),".",tbGemLevels[[#This Row],[Level]]," ",tbGemLevels[[#This Row],[Name]])</f>
        <v>6.14.357.11 Summon Carrion Golem</v>
      </c>
      <c r="C5679" s="2" t="s">
        <v>938</v>
      </c>
      <c r="D5679" s="3">
        <v>11</v>
      </c>
      <c r="E5679" s="3">
        <v>54</v>
      </c>
      <c r="F5679" s="3">
        <v>0</v>
      </c>
      <c r="G5679" s="3">
        <v>0</v>
      </c>
      <c r="H5679" s="3">
        <v>121</v>
      </c>
      <c r="I5679" s="20"/>
      <c r="J5679" s="20"/>
      <c r="K5679" s="42"/>
      <c r="L5679" s="42"/>
      <c r="M5679" s="3"/>
      <c r="N5679" s="3"/>
    </row>
    <row r="5680" spans="2:14" ht="32.1" customHeight="1" x14ac:dyDescent="0.25">
      <c r="B5680" s="44" t="str">
        <f>_xlfn.CONCAT( VLOOKUP(tbGemLevels[[#This Row],[Name]],tbGems[],MATCH("Prefix",tbGems[#Headers],0),FALSE),".",tbGemLevels[[#This Row],[Level]]," ",tbGemLevels[[#This Row],[Name]])</f>
        <v>6.14.357.12 Summon Carrion Golem</v>
      </c>
      <c r="C5680" s="2" t="s">
        <v>938</v>
      </c>
      <c r="D5680" s="3">
        <v>12</v>
      </c>
      <c r="E5680" s="3">
        <v>56</v>
      </c>
      <c r="F5680" s="3">
        <v>0</v>
      </c>
      <c r="G5680" s="3">
        <v>0</v>
      </c>
      <c r="H5680" s="3">
        <v>125</v>
      </c>
      <c r="I5680" s="20"/>
      <c r="J5680" s="20"/>
      <c r="K5680" s="42"/>
      <c r="L5680" s="42"/>
      <c r="M5680" s="3"/>
      <c r="N5680" s="3"/>
    </row>
    <row r="5681" spans="2:14" ht="32.1" customHeight="1" x14ac:dyDescent="0.25">
      <c r="B5681" s="44" t="str">
        <f>_xlfn.CONCAT( VLOOKUP(tbGemLevels[[#This Row],[Name]],tbGems[],MATCH("Prefix",tbGems[#Headers],0),FALSE),".",tbGemLevels[[#This Row],[Level]]," ",tbGemLevels[[#This Row],[Name]])</f>
        <v>6.14.357.13 Summon Carrion Golem</v>
      </c>
      <c r="C5681" s="2" t="s">
        <v>938</v>
      </c>
      <c r="D5681" s="3">
        <v>13</v>
      </c>
      <c r="E5681" s="3">
        <v>58</v>
      </c>
      <c r="F5681" s="3">
        <v>0</v>
      </c>
      <c r="G5681" s="3">
        <v>0</v>
      </c>
      <c r="H5681" s="3">
        <v>130</v>
      </c>
      <c r="I5681" s="20"/>
      <c r="J5681" s="20"/>
      <c r="K5681" s="42"/>
      <c r="L5681" s="42"/>
      <c r="M5681" s="3"/>
      <c r="N5681" s="3"/>
    </row>
    <row r="5682" spans="2:14" ht="32.1" customHeight="1" x14ac:dyDescent="0.25">
      <c r="B5682" s="44" t="str">
        <f>_xlfn.CONCAT( VLOOKUP(tbGemLevels[[#This Row],[Name]],tbGems[],MATCH("Prefix",tbGems[#Headers],0),FALSE),".",tbGemLevels[[#This Row],[Level]]," ",tbGemLevels[[#This Row],[Name]])</f>
        <v>6.14.357.14 Summon Carrion Golem</v>
      </c>
      <c r="C5682" s="2" t="s">
        <v>938</v>
      </c>
      <c r="D5682" s="3">
        <v>14</v>
      </c>
      <c r="E5682" s="3">
        <v>60</v>
      </c>
      <c r="F5682" s="3">
        <v>0</v>
      </c>
      <c r="G5682" s="3">
        <v>0</v>
      </c>
      <c r="H5682" s="3">
        <v>134</v>
      </c>
      <c r="I5682" s="20"/>
      <c r="J5682" s="20"/>
      <c r="K5682" s="42"/>
      <c r="L5682" s="42"/>
      <c r="M5682" s="3"/>
      <c r="N5682" s="3"/>
    </row>
    <row r="5683" spans="2:14" ht="32.1" customHeight="1" x14ac:dyDescent="0.25">
      <c r="B5683" s="44" t="str">
        <f>_xlfn.CONCAT( VLOOKUP(tbGemLevels[[#This Row],[Name]],tbGems[],MATCH("Prefix",tbGems[#Headers],0),FALSE),".",tbGemLevels[[#This Row],[Level]]," ",tbGemLevels[[#This Row],[Name]])</f>
        <v>6.14.357.15 Summon Carrion Golem</v>
      </c>
      <c r="C5683" s="2" t="s">
        <v>938</v>
      </c>
      <c r="D5683" s="3">
        <v>15</v>
      </c>
      <c r="E5683" s="3">
        <v>62</v>
      </c>
      <c r="F5683" s="3">
        <v>0</v>
      </c>
      <c r="G5683" s="3">
        <v>0</v>
      </c>
      <c r="H5683" s="3">
        <v>138</v>
      </c>
      <c r="I5683" s="20"/>
      <c r="J5683" s="20"/>
      <c r="K5683" s="42"/>
      <c r="L5683" s="42"/>
      <c r="M5683" s="3"/>
      <c r="N5683" s="3"/>
    </row>
    <row r="5684" spans="2:14" ht="32.1" customHeight="1" x14ac:dyDescent="0.25">
      <c r="B5684" s="44" t="str">
        <f>_xlfn.CONCAT( VLOOKUP(tbGemLevels[[#This Row],[Name]],tbGems[],MATCH("Prefix",tbGems[#Headers],0),FALSE),".",tbGemLevels[[#This Row],[Level]]," ",tbGemLevels[[#This Row],[Name]])</f>
        <v>6.14.357.16 Summon Carrion Golem</v>
      </c>
      <c r="C5684" s="2" t="s">
        <v>938</v>
      </c>
      <c r="D5684" s="3">
        <v>16</v>
      </c>
      <c r="E5684" s="3">
        <v>64</v>
      </c>
      <c r="F5684" s="3">
        <v>0</v>
      </c>
      <c r="G5684" s="3">
        <v>0</v>
      </c>
      <c r="H5684" s="3">
        <v>142</v>
      </c>
      <c r="I5684" s="20"/>
      <c r="J5684" s="20"/>
      <c r="K5684" s="42"/>
      <c r="L5684" s="42"/>
      <c r="M5684" s="3"/>
      <c r="N5684" s="3"/>
    </row>
    <row r="5685" spans="2:14" ht="32.1" customHeight="1" x14ac:dyDescent="0.25">
      <c r="B5685" s="44" t="str">
        <f>_xlfn.CONCAT( VLOOKUP(tbGemLevels[[#This Row],[Name]],tbGems[],MATCH("Prefix",tbGems[#Headers],0),FALSE),".",tbGemLevels[[#This Row],[Level]]," ",tbGemLevels[[#This Row],[Name]])</f>
        <v>6.14.357.17 Summon Carrion Golem</v>
      </c>
      <c r="C5685" s="2" t="s">
        <v>938</v>
      </c>
      <c r="D5685" s="3">
        <v>17</v>
      </c>
      <c r="E5685" s="3">
        <v>66</v>
      </c>
      <c r="F5685" s="3">
        <v>0</v>
      </c>
      <c r="G5685" s="3">
        <v>0</v>
      </c>
      <c r="H5685" s="3">
        <v>146</v>
      </c>
      <c r="I5685" s="20"/>
      <c r="J5685" s="20"/>
      <c r="K5685" s="42"/>
      <c r="L5685" s="42"/>
      <c r="M5685" s="3"/>
      <c r="N5685" s="3"/>
    </row>
    <row r="5686" spans="2:14" ht="32.1" customHeight="1" x14ac:dyDescent="0.25">
      <c r="B5686" s="44" t="str">
        <f>_xlfn.CONCAT( VLOOKUP(tbGemLevels[[#This Row],[Name]],tbGems[],MATCH("Prefix",tbGems[#Headers],0),FALSE),".",tbGemLevels[[#This Row],[Level]]," ",tbGemLevels[[#This Row],[Name]])</f>
        <v>6.14.357.18 Summon Carrion Golem</v>
      </c>
      <c r="C5686" s="2" t="s">
        <v>938</v>
      </c>
      <c r="D5686" s="3">
        <v>18</v>
      </c>
      <c r="E5686" s="3">
        <v>68</v>
      </c>
      <c r="F5686" s="3">
        <v>0</v>
      </c>
      <c r="G5686" s="3">
        <v>0</v>
      </c>
      <c r="H5686" s="3">
        <v>151</v>
      </c>
      <c r="I5686" s="20"/>
      <c r="J5686" s="20"/>
      <c r="K5686" s="42"/>
      <c r="L5686" s="42"/>
      <c r="M5686" s="3"/>
      <c r="N5686" s="3"/>
    </row>
    <row r="5687" spans="2:14" ht="32.1" customHeight="1" x14ac:dyDescent="0.25">
      <c r="B5687" s="44" t="str">
        <f>_xlfn.CONCAT( VLOOKUP(tbGemLevels[[#This Row],[Name]],tbGems[],MATCH("Prefix",tbGems[#Headers],0),FALSE),".",tbGemLevels[[#This Row],[Level]]," ",tbGemLevels[[#This Row],[Name]])</f>
        <v>6.14.357.19 Summon Carrion Golem</v>
      </c>
      <c r="C5687" s="2" t="s">
        <v>938</v>
      </c>
      <c r="D5687" s="3">
        <v>19</v>
      </c>
      <c r="E5687" s="3">
        <v>69</v>
      </c>
      <c r="F5687" s="3">
        <v>0</v>
      </c>
      <c r="G5687" s="3">
        <v>0</v>
      </c>
      <c r="H5687" s="3">
        <v>153</v>
      </c>
      <c r="I5687" s="20"/>
      <c r="J5687" s="20"/>
      <c r="K5687" s="42"/>
      <c r="L5687" s="42"/>
      <c r="M5687" s="3"/>
      <c r="N5687" s="3"/>
    </row>
    <row r="5688" spans="2:14" ht="32.1" customHeight="1" x14ac:dyDescent="0.25">
      <c r="B5688" s="44" t="str">
        <f>_xlfn.CONCAT( VLOOKUP(tbGemLevels[[#This Row],[Name]],tbGems[],MATCH("Prefix",tbGems[#Headers],0),FALSE),".",tbGemLevels[[#This Row],[Level]]," ",tbGemLevels[[#This Row],[Name]])</f>
        <v>6.14.357.20 Summon Carrion Golem</v>
      </c>
      <c r="C5688" s="2" t="s">
        <v>938</v>
      </c>
      <c r="D5688" s="3">
        <v>20</v>
      </c>
      <c r="E5688" s="3">
        <v>70</v>
      </c>
      <c r="F5688" s="3">
        <v>0</v>
      </c>
      <c r="G5688" s="3">
        <v>0</v>
      </c>
      <c r="H5688" s="3">
        <v>155</v>
      </c>
      <c r="I5688" s="20"/>
      <c r="J5688" s="20"/>
      <c r="K5688" s="42"/>
      <c r="L5688" s="42"/>
      <c r="M5688" s="3"/>
      <c r="N5688" s="3"/>
    </row>
    <row r="5689" spans="2:14" ht="32.1" customHeight="1" x14ac:dyDescent="0.25">
      <c r="B5689" s="44" t="str">
        <f>_xlfn.CONCAT( VLOOKUP(tbGemLevels[[#This Row],[Name]],tbGems[],MATCH("Prefix",tbGems[#Headers],0),FALSE),".",tbGemLevels[[#This Row],[Level]]," ",tbGemLevels[[#This Row],[Name]])</f>
        <v>6.14.357.21 Summon Carrion Golem</v>
      </c>
      <c r="C5689" s="2" t="s">
        <v>938</v>
      </c>
      <c r="D5689" s="3">
        <v>21</v>
      </c>
      <c r="E5689" s="3">
        <v>72</v>
      </c>
      <c r="F5689" s="3">
        <v>0</v>
      </c>
      <c r="G5689" s="3">
        <v>0</v>
      </c>
      <c r="H5689" s="3">
        <v>159</v>
      </c>
      <c r="I5689" s="20"/>
      <c r="J5689" s="20"/>
      <c r="K5689" s="3"/>
      <c r="L5689" s="3"/>
      <c r="M5689" s="3"/>
      <c r="N5689" s="3"/>
    </row>
    <row r="5690" spans="2:14" ht="32.1" customHeight="1" x14ac:dyDescent="0.25">
      <c r="B5690" s="44" t="str">
        <f>_xlfn.CONCAT( VLOOKUP(tbGemLevels[[#This Row],[Name]],tbGems[],MATCH("Prefix",tbGems[#Headers],0),FALSE),".",tbGemLevels[[#This Row],[Level]]," ",tbGemLevels[[#This Row],[Name]])</f>
        <v>6.14.357.22 Summon Carrion Golem</v>
      </c>
      <c r="C5690" s="2" t="s">
        <v>938</v>
      </c>
      <c r="D5690" s="3">
        <v>22</v>
      </c>
      <c r="E5690" s="3">
        <v>74</v>
      </c>
      <c r="F5690" s="3">
        <v>0</v>
      </c>
      <c r="G5690" s="3">
        <v>0</v>
      </c>
      <c r="H5690" s="3" t="s">
        <v>269</v>
      </c>
      <c r="I5690" s="20"/>
      <c r="J5690" s="20"/>
      <c r="K5690" s="3"/>
      <c r="L5690" s="3"/>
      <c r="M5690" s="3"/>
      <c r="N5690" s="3"/>
    </row>
    <row r="5691" spans="2:14" ht="32.1" customHeight="1" x14ac:dyDescent="0.25">
      <c r="B5691" s="44" t="str">
        <f>_xlfn.CONCAT( VLOOKUP(tbGemLevels[[#This Row],[Name]],tbGems[],MATCH("Prefix",tbGems[#Headers],0),FALSE),".",tbGemLevels[[#This Row],[Level]]," ",tbGemLevels[[#This Row],[Name]])</f>
        <v>6.14.357.23 Summon Carrion Golem</v>
      </c>
      <c r="C5691" s="2" t="s">
        <v>938</v>
      </c>
      <c r="D5691" s="3">
        <v>23</v>
      </c>
      <c r="E5691" s="3">
        <v>76</v>
      </c>
      <c r="F5691" s="3">
        <v>0</v>
      </c>
      <c r="G5691" s="3">
        <v>0</v>
      </c>
      <c r="H5691" s="3" t="s">
        <v>269</v>
      </c>
      <c r="I5691" s="20"/>
      <c r="J5691" s="20"/>
      <c r="K5691" s="3"/>
      <c r="L5691" s="3"/>
      <c r="M5691" s="3"/>
      <c r="N5691" s="3"/>
    </row>
    <row r="5692" spans="2:14" ht="32.1" customHeight="1" x14ac:dyDescent="0.25">
      <c r="B5692" s="44" t="str">
        <f>_xlfn.CONCAT( VLOOKUP(tbGemLevels[[#This Row],[Name]],tbGems[],MATCH("Prefix",tbGems[#Headers],0),FALSE),".",tbGemLevels[[#This Row],[Level]]," ",tbGemLevels[[#This Row],[Name]])</f>
        <v>6.14.357.24 Summon Carrion Golem</v>
      </c>
      <c r="C5692" s="2" t="s">
        <v>938</v>
      </c>
      <c r="D5692" s="3">
        <v>24</v>
      </c>
      <c r="E5692" s="3">
        <v>78</v>
      </c>
      <c r="F5692" s="3">
        <v>0</v>
      </c>
      <c r="G5692" s="3">
        <v>0</v>
      </c>
      <c r="H5692" s="3" t="s">
        <v>269</v>
      </c>
      <c r="I5692" s="20"/>
      <c r="J5692" s="20"/>
      <c r="K5692" s="3"/>
      <c r="L5692" s="3"/>
      <c r="M5692" s="3"/>
      <c r="N5692" s="3"/>
    </row>
    <row r="5693" spans="2:14" ht="32.1" customHeight="1" x14ac:dyDescent="0.25">
      <c r="B5693" s="44" t="str">
        <f>_xlfn.CONCAT( VLOOKUP(tbGemLevels[[#This Row],[Name]],tbGems[],MATCH("Prefix",tbGems[#Headers],0),FALSE),".",tbGemLevels[[#This Row],[Level]]," ",tbGemLevels[[#This Row],[Name]])</f>
        <v>6.14.357.25 Summon Carrion Golem</v>
      </c>
      <c r="C5693" s="2" t="s">
        <v>938</v>
      </c>
      <c r="D5693" s="3">
        <v>25</v>
      </c>
      <c r="E5693" s="3">
        <v>80</v>
      </c>
      <c r="F5693" s="3">
        <v>0</v>
      </c>
      <c r="G5693" s="3">
        <v>0</v>
      </c>
      <c r="H5693" s="3" t="s">
        <v>269</v>
      </c>
      <c r="I5693" s="20"/>
      <c r="J5693" s="20"/>
      <c r="K5693" s="3"/>
      <c r="L5693" s="3"/>
      <c r="M5693" s="3"/>
      <c r="N5693" s="3"/>
    </row>
    <row r="5694" spans="2:14" ht="32.1" customHeight="1" x14ac:dyDescent="0.25">
      <c r="B5694" s="44" t="str">
        <f>_xlfn.CONCAT( VLOOKUP(tbGemLevels[[#This Row],[Name]],tbGems[],MATCH("Prefix",tbGems[#Headers],0),FALSE),".",tbGemLevels[[#This Row],[Level]]," ",tbGemLevels[[#This Row],[Name]])</f>
        <v>6.14.357.26 Summon Carrion Golem</v>
      </c>
      <c r="C5694" s="2" t="s">
        <v>938</v>
      </c>
      <c r="D5694" s="3">
        <v>26</v>
      </c>
      <c r="E5694" s="3">
        <v>82</v>
      </c>
      <c r="F5694" s="3">
        <v>0</v>
      </c>
      <c r="G5694" s="3">
        <v>0</v>
      </c>
      <c r="H5694" s="3" t="s">
        <v>269</v>
      </c>
      <c r="I5694" s="20"/>
      <c r="J5694" s="20"/>
      <c r="K5694" s="3"/>
      <c r="L5694" s="3"/>
      <c r="M5694" s="3"/>
      <c r="N5694" s="3"/>
    </row>
    <row r="5695" spans="2:14" ht="32.1" customHeight="1" x14ac:dyDescent="0.25">
      <c r="B5695" s="44" t="str">
        <f>_xlfn.CONCAT( VLOOKUP(tbGemLevels[[#This Row],[Name]],tbGems[],MATCH("Prefix",tbGems[#Headers],0),FALSE),".",tbGemLevels[[#This Row],[Level]]," ",tbGemLevels[[#This Row],[Name]])</f>
        <v>6.14.357.27 Summon Carrion Golem</v>
      </c>
      <c r="C5695" s="2" t="s">
        <v>938</v>
      </c>
      <c r="D5695" s="3">
        <v>27</v>
      </c>
      <c r="E5695" s="3">
        <v>84</v>
      </c>
      <c r="F5695" s="3">
        <v>0</v>
      </c>
      <c r="G5695" s="3">
        <v>0</v>
      </c>
      <c r="H5695" s="3" t="s">
        <v>269</v>
      </c>
      <c r="I5695" s="20"/>
      <c r="J5695" s="20"/>
      <c r="K5695" s="3"/>
      <c r="L5695" s="3"/>
      <c r="M5695" s="3"/>
      <c r="N5695" s="3"/>
    </row>
    <row r="5696" spans="2:14" ht="32.1" customHeight="1" x14ac:dyDescent="0.25">
      <c r="B5696" s="44" t="str">
        <f>_xlfn.CONCAT( VLOOKUP(tbGemLevels[[#This Row],[Name]],tbGems[],MATCH("Prefix",tbGems[#Headers],0),FALSE),".",tbGemLevels[[#This Row],[Level]]," ",tbGemLevels[[#This Row],[Name]])</f>
        <v>6.14.357.28 Summon Carrion Golem</v>
      </c>
      <c r="C5696" s="2" t="s">
        <v>938</v>
      </c>
      <c r="D5696" s="3">
        <v>28</v>
      </c>
      <c r="E5696" s="3">
        <v>86</v>
      </c>
      <c r="F5696" s="3">
        <v>0</v>
      </c>
      <c r="G5696" s="3">
        <v>0</v>
      </c>
      <c r="H5696" s="3" t="s">
        <v>269</v>
      </c>
      <c r="I5696" s="20"/>
      <c r="J5696" s="20"/>
      <c r="K5696" s="3"/>
      <c r="L5696" s="3"/>
      <c r="M5696" s="3"/>
      <c r="N5696" s="3"/>
    </row>
    <row r="5697" spans="2:14" ht="32.1" customHeight="1" x14ac:dyDescent="0.25">
      <c r="B5697" s="44" t="str">
        <f>_xlfn.CONCAT( VLOOKUP(tbGemLevels[[#This Row],[Name]],tbGems[],MATCH("Prefix",tbGems[#Headers],0),FALSE),".",tbGemLevels[[#This Row],[Level]]," ",tbGemLevels[[#This Row],[Name]])</f>
        <v>6.14.357.29 Summon Carrion Golem</v>
      </c>
      <c r="C5697" s="2" t="s">
        <v>938</v>
      </c>
      <c r="D5697" s="3">
        <v>29</v>
      </c>
      <c r="E5697" s="3">
        <v>88</v>
      </c>
      <c r="F5697" s="3">
        <v>0</v>
      </c>
      <c r="G5697" s="3">
        <v>0</v>
      </c>
      <c r="H5697" s="3" t="s">
        <v>269</v>
      </c>
      <c r="I5697" s="20"/>
      <c r="J5697" s="20"/>
      <c r="K5697" s="3"/>
      <c r="L5697" s="3"/>
      <c r="M5697" s="3"/>
      <c r="N5697" s="3"/>
    </row>
    <row r="5698" spans="2:14" ht="32.1" customHeight="1" x14ac:dyDescent="0.25">
      <c r="B5698" s="44" t="str">
        <f>_xlfn.CONCAT( VLOOKUP(tbGemLevels[[#This Row],[Name]],tbGems[],MATCH("Prefix",tbGems[#Headers],0),FALSE),".",tbGemLevels[[#This Row],[Level]]," ",tbGemLevels[[#This Row],[Name]])</f>
        <v>6.14.357.30 Summon Carrion Golem</v>
      </c>
      <c r="C5698" s="2" t="s">
        <v>938</v>
      </c>
      <c r="D5698" s="3">
        <v>30</v>
      </c>
      <c r="E5698" s="3">
        <v>90</v>
      </c>
      <c r="F5698" s="3">
        <v>0</v>
      </c>
      <c r="G5698" s="3">
        <v>0</v>
      </c>
      <c r="H5698" s="3" t="s">
        <v>269</v>
      </c>
      <c r="I5698" s="20"/>
      <c r="J5698" s="20"/>
      <c r="K5698" s="3"/>
      <c r="L5698" s="3"/>
      <c r="M5698" s="3"/>
      <c r="N5698" s="3"/>
    </row>
    <row r="5699" spans="2:14" ht="32.1" customHeight="1" x14ac:dyDescent="0.25">
      <c r="B5699" s="44" t="str">
        <f>_xlfn.CONCAT( VLOOKUP(tbGemLevels[[#This Row],[Name]],tbGems[],MATCH("Prefix",tbGems[#Headers],0),FALSE),".",tbGemLevels[[#This Row],[Level]]," ",tbGemLevels[[#This Row],[Name]])</f>
        <v>6.14.357.31 Summon Carrion Golem</v>
      </c>
      <c r="C5699" s="2" t="s">
        <v>938</v>
      </c>
      <c r="D5699" s="3">
        <v>31</v>
      </c>
      <c r="E5699" s="3">
        <v>91</v>
      </c>
      <c r="F5699" s="3">
        <v>0</v>
      </c>
      <c r="G5699" s="3">
        <v>0</v>
      </c>
      <c r="H5699" s="3" t="s">
        <v>269</v>
      </c>
      <c r="I5699" s="20"/>
      <c r="J5699" s="20"/>
      <c r="K5699" s="3"/>
      <c r="L5699" s="3"/>
      <c r="M5699" s="3"/>
      <c r="N5699" s="3"/>
    </row>
    <row r="5700" spans="2:14" ht="32.1" customHeight="1" x14ac:dyDescent="0.25">
      <c r="B5700" s="44" t="str">
        <f>_xlfn.CONCAT( VLOOKUP(tbGemLevels[[#This Row],[Name]],tbGems[],MATCH("Prefix",tbGems[#Headers],0),FALSE),".",tbGemLevels[[#This Row],[Level]]," ",tbGemLevels[[#This Row],[Name]])</f>
        <v>6.14.357.32 Summon Carrion Golem</v>
      </c>
      <c r="C5700" s="2" t="s">
        <v>938</v>
      </c>
      <c r="D5700" s="3">
        <v>32</v>
      </c>
      <c r="E5700" s="3">
        <v>92</v>
      </c>
      <c r="F5700" s="3">
        <v>0</v>
      </c>
      <c r="G5700" s="3">
        <v>0</v>
      </c>
      <c r="H5700" s="3" t="s">
        <v>269</v>
      </c>
      <c r="I5700" s="20"/>
      <c r="J5700" s="20"/>
      <c r="K5700" s="3"/>
      <c r="L5700" s="3"/>
      <c r="M5700" s="3"/>
      <c r="N5700" s="3"/>
    </row>
    <row r="5701" spans="2:14" ht="32.1" customHeight="1" x14ac:dyDescent="0.25">
      <c r="B5701" s="44" t="str">
        <f>_xlfn.CONCAT( VLOOKUP(tbGemLevels[[#This Row],[Name]],tbGems[],MATCH("Prefix",tbGems[#Headers],0),FALSE),".",tbGemLevels[[#This Row],[Level]]," ",tbGemLevels[[#This Row],[Name]])</f>
        <v>6.14.357.33 Summon Carrion Golem</v>
      </c>
      <c r="C5701" s="2" t="s">
        <v>938</v>
      </c>
      <c r="D5701" s="3">
        <v>33</v>
      </c>
      <c r="E5701" s="3">
        <v>93</v>
      </c>
      <c r="F5701" s="3">
        <v>0</v>
      </c>
      <c r="G5701" s="3">
        <v>0</v>
      </c>
      <c r="H5701" s="3" t="s">
        <v>269</v>
      </c>
      <c r="I5701" s="20"/>
      <c r="J5701" s="20"/>
      <c r="K5701" s="3"/>
      <c r="L5701" s="3"/>
      <c r="M5701" s="3"/>
      <c r="N5701" s="3"/>
    </row>
    <row r="5702" spans="2:14" ht="32.1" customHeight="1" x14ac:dyDescent="0.25">
      <c r="B5702" s="44" t="str">
        <f>_xlfn.CONCAT( VLOOKUP(tbGemLevels[[#This Row],[Name]],tbGems[],MATCH("Prefix",tbGems[#Headers],0),FALSE),".",tbGemLevels[[#This Row],[Level]]," ",tbGemLevels[[#This Row],[Name]])</f>
        <v>6.14.357.34 Summon Carrion Golem</v>
      </c>
      <c r="C5702" s="2" t="s">
        <v>938</v>
      </c>
      <c r="D5702" s="3">
        <v>34</v>
      </c>
      <c r="E5702" s="3">
        <v>94</v>
      </c>
      <c r="F5702" s="3">
        <v>0</v>
      </c>
      <c r="G5702" s="3">
        <v>0</v>
      </c>
      <c r="H5702" s="3" t="s">
        <v>269</v>
      </c>
      <c r="I5702" s="20"/>
      <c r="J5702" s="20"/>
      <c r="K5702" s="3"/>
      <c r="L5702" s="3"/>
      <c r="M5702" s="3"/>
      <c r="N5702" s="3"/>
    </row>
    <row r="5703" spans="2:14" ht="32.1" customHeight="1" x14ac:dyDescent="0.25">
      <c r="B5703" s="44" t="str">
        <f>_xlfn.CONCAT( VLOOKUP(tbGemLevels[[#This Row],[Name]],tbGems[],MATCH("Prefix",tbGems[#Headers],0),FALSE),".",tbGemLevels[[#This Row],[Level]]," ",tbGemLevels[[#This Row],[Name]])</f>
        <v>6.14.357.35 Summon Carrion Golem</v>
      </c>
      <c r="C5703" s="2" t="s">
        <v>938</v>
      </c>
      <c r="D5703" s="3">
        <v>35</v>
      </c>
      <c r="E5703" s="3">
        <v>95</v>
      </c>
      <c r="F5703" s="3">
        <v>0</v>
      </c>
      <c r="G5703" s="3">
        <v>0</v>
      </c>
      <c r="H5703" s="3" t="s">
        <v>269</v>
      </c>
      <c r="I5703" s="20"/>
      <c r="J5703" s="20"/>
      <c r="K5703" s="3"/>
      <c r="L5703" s="3"/>
      <c r="M5703" s="3"/>
      <c r="N5703" s="3"/>
    </row>
    <row r="5704" spans="2:14" ht="32.1" customHeight="1" x14ac:dyDescent="0.25">
      <c r="B5704" s="44" t="str">
        <f>_xlfn.CONCAT( VLOOKUP(tbGemLevels[[#This Row],[Name]],tbGems[],MATCH("Prefix",tbGems[#Headers],0),FALSE),".",tbGemLevels[[#This Row],[Level]]," ",tbGemLevels[[#This Row],[Name]])</f>
        <v>6.14.357.36 Summon Carrion Golem</v>
      </c>
      <c r="C5704" s="2" t="s">
        <v>938</v>
      </c>
      <c r="D5704" s="3">
        <v>36</v>
      </c>
      <c r="E5704" s="3">
        <v>96</v>
      </c>
      <c r="F5704" s="3">
        <v>0</v>
      </c>
      <c r="G5704" s="3">
        <v>0</v>
      </c>
      <c r="H5704" s="3" t="s">
        <v>269</v>
      </c>
      <c r="I5704" s="20"/>
      <c r="J5704" s="20"/>
      <c r="K5704" s="3"/>
      <c r="L5704" s="3"/>
      <c r="M5704" s="3"/>
      <c r="N5704" s="3"/>
    </row>
    <row r="5705" spans="2:14" ht="32.1" customHeight="1" x14ac:dyDescent="0.25">
      <c r="B5705" s="44" t="str">
        <f>_xlfn.CONCAT( VLOOKUP(tbGemLevels[[#This Row],[Name]],tbGems[],MATCH("Prefix",tbGems[#Headers],0),FALSE),".",tbGemLevels[[#This Row],[Level]]," ",tbGemLevels[[#This Row],[Name]])</f>
        <v>6.14.357.37 Summon Carrion Golem</v>
      </c>
      <c r="C5705" s="2" t="s">
        <v>938</v>
      </c>
      <c r="D5705" s="3">
        <v>37</v>
      </c>
      <c r="E5705" s="3">
        <v>97</v>
      </c>
      <c r="F5705" s="3">
        <v>0</v>
      </c>
      <c r="G5705" s="3">
        <v>0</v>
      </c>
      <c r="H5705" s="3" t="s">
        <v>269</v>
      </c>
      <c r="I5705" s="20"/>
      <c r="J5705" s="20"/>
      <c r="K5705" s="3"/>
      <c r="L5705" s="3"/>
      <c r="M5705" s="3"/>
      <c r="N5705" s="3"/>
    </row>
    <row r="5706" spans="2:14" ht="32.1" customHeight="1" x14ac:dyDescent="0.25">
      <c r="B5706" s="44" t="str">
        <f>_xlfn.CONCAT( VLOOKUP(tbGemLevels[[#This Row],[Name]],tbGems[],MATCH("Prefix",tbGems[#Headers],0),FALSE),".",tbGemLevels[[#This Row],[Level]]," ",tbGemLevels[[#This Row],[Name]])</f>
        <v>6.14.357.38 Summon Carrion Golem</v>
      </c>
      <c r="C5706" s="2" t="s">
        <v>938</v>
      </c>
      <c r="D5706" s="3">
        <v>38</v>
      </c>
      <c r="E5706" s="3">
        <v>98</v>
      </c>
      <c r="F5706" s="3">
        <v>0</v>
      </c>
      <c r="G5706" s="3">
        <v>0</v>
      </c>
      <c r="H5706" s="3" t="s">
        <v>269</v>
      </c>
      <c r="I5706" s="20"/>
      <c r="J5706" s="20"/>
      <c r="K5706" s="3"/>
      <c r="L5706" s="3"/>
      <c r="M5706" s="3"/>
      <c r="N5706" s="3"/>
    </row>
    <row r="5707" spans="2:14" ht="32.1" customHeight="1" x14ac:dyDescent="0.25">
      <c r="B5707" s="44" t="str">
        <f>_xlfn.CONCAT( VLOOKUP(tbGemLevels[[#This Row],[Name]],tbGems[],MATCH("Prefix",tbGems[#Headers],0),FALSE),".",tbGemLevels[[#This Row],[Level]]," ",tbGemLevels[[#This Row],[Name]])</f>
        <v>6.14.357.39 Summon Carrion Golem</v>
      </c>
      <c r="C5707" s="2" t="s">
        <v>938</v>
      </c>
      <c r="D5707" s="3">
        <v>39</v>
      </c>
      <c r="E5707" s="3">
        <v>99</v>
      </c>
      <c r="F5707" s="3">
        <v>0</v>
      </c>
      <c r="G5707" s="3">
        <v>0</v>
      </c>
      <c r="H5707" s="3" t="s">
        <v>269</v>
      </c>
      <c r="I5707" s="20"/>
      <c r="J5707" s="20"/>
      <c r="K5707" s="3"/>
      <c r="L5707" s="3"/>
      <c r="M5707" s="3"/>
      <c r="N5707" s="3"/>
    </row>
    <row r="5708" spans="2:14" ht="32.1" customHeight="1" x14ac:dyDescent="0.25">
      <c r="B5708" s="44" t="str">
        <f>_xlfn.CONCAT( VLOOKUP(tbGemLevels[[#This Row],[Name]],tbGems[],MATCH("Prefix",tbGems[#Headers],0),FALSE),".",tbGemLevels[[#This Row],[Level]]," ",tbGemLevels[[#This Row],[Name]])</f>
        <v>6.14.357.40 Summon Carrion Golem</v>
      </c>
      <c r="C5708" s="2" t="s">
        <v>938</v>
      </c>
      <c r="D5708" s="3">
        <v>40</v>
      </c>
      <c r="E5708" s="3">
        <v>100</v>
      </c>
      <c r="F5708" s="3">
        <v>0</v>
      </c>
      <c r="G5708" s="3">
        <v>0</v>
      </c>
      <c r="H5708" s="3" t="s">
        <v>269</v>
      </c>
      <c r="I5708" s="20"/>
      <c r="J5708" s="20"/>
      <c r="K5708" s="3"/>
      <c r="L5708" s="3"/>
      <c r="M5708" s="3"/>
      <c r="N5708" s="3"/>
    </row>
    <row r="5709" spans="2:14" ht="32.1" customHeight="1" x14ac:dyDescent="0.25">
      <c r="B5709" s="44" t="str">
        <f>_xlfn.CONCAT( VLOOKUP(tbGemLevels[[#This Row],[Name]],tbGems[],MATCH("Prefix",tbGems[#Headers],0),FALSE),".",tbGemLevels[[#This Row],[Level]]," ",tbGemLevels[[#This Row],[Name]])</f>
        <v>6.12.384.1 Vengeance</v>
      </c>
      <c r="C5709" s="2" t="s">
        <v>863</v>
      </c>
      <c r="D5709" s="3">
        <v>1</v>
      </c>
      <c r="E5709" s="3">
        <v>24</v>
      </c>
      <c r="F5709" s="3">
        <v>58</v>
      </c>
      <c r="G5709" s="3">
        <v>0</v>
      </c>
      <c r="H5709" s="3">
        <v>0</v>
      </c>
      <c r="J5709" s="4"/>
      <c r="K5709" s="3"/>
      <c r="L5709" s="3"/>
      <c r="M5709" s="3"/>
      <c r="N5709" s="3"/>
    </row>
    <row r="5710" spans="2:14" ht="32.1" customHeight="1" x14ac:dyDescent="0.25">
      <c r="B5710" s="44" t="str">
        <f>_xlfn.CONCAT( VLOOKUP(tbGemLevels[[#This Row],[Name]],tbGems[],MATCH("Prefix",tbGems[#Headers],0),FALSE),".",tbGemLevels[[#This Row],[Level]]," ",tbGemLevels[[#This Row],[Name]])</f>
        <v>6.12.384.2 Vengeance</v>
      </c>
      <c r="C5710" s="2" t="s">
        <v>863</v>
      </c>
      <c r="D5710" s="3">
        <v>2</v>
      </c>
      <c r="E5710" s="3">
        <v>27</v>
      </c>
      <c r="F5710" s="3">
        <v>64</v>
      </c>
      <c r="G5710" s="3">
        <v>0</v>
      </c>
      <c r="H5710" s="3">
        <v>0</v>
      </c>
      <c r="J5710" s="42"/>
      <c r="K5710" s="42"/>
      <c r="L5710" s="3"/>
      <c r="M5710" s="3"/>
      <c r="N5710" s="3"/>
    </row>
    <row r="5711" spans="2:14" ht="32.1" customHeight="1" x14ac:dyDescent="0.25">
      <c r="B5711" s="44" t="str">
        <f>_xlfn.CONCAT( VLOOKUP(tbGemLevels[[#This Row],[Name]],tbGems[],MATCH("Prefix",tbGems[#Headers],0),FALSE),".",tbGemLevels[[#This Row],[Level]]," ",tbGemLevels[[#This Row],[Name]])</f>
        <v>6.12.384.3 Vengeance</v>
      </c>
      <c r="C5711" s="2" t="s">
        <v>863</v>
      </c>
      <c r="D5711" s="3">
        <v>3</v>
      </c>
      <c r="E5711" s="3">
        <v>30</v>
      </c>
      <c r="F5711" s="3">
        <v>71</v>
      </c>
      <c r="G5711" s="3">
        <v>0</v>
      </c>
      <c r="H5711" s="3">
        <v>0</v>
      </c>
      <c r="J5711" s="42"/>
      <c r="K5711" s="42"/>
      <c r="L5711" s="3"/>
      <c r="M5711" s="3"/>
      <c r="N5711" s="3"/>
    </row>
    <row r="5712" spans="2:14" ht="32.1" customHeight="1" x14ac:dyDescent="0.25">
      <c r="B5712" s="44" t="str">
        <f>_xlfn.CONCAT( VLOOKUP(tbGemLevels[[#This Row],[Name]],tbGems[],MATCH("Prefix",tbGems[#Headers],0),FALSE),".",tbGemLevels[[#This Row],[Level]]," ",tbGemLevels[[#This Row],[Name]])</f>
        <v>6.12.384.4 Vengeance</v>
      </c>
      <c r="C5712" s="2" t="s">
        <v>863</v>
      </c>
      <c r="D5712" s="3">
        <v>4</v>
      </c>
      <c r="E5712" s="3">
        <v>33</v>
      </c>
      <c r="F5712" s="3">
        <v>77</v>
      </c>
      <c r="G5712" s="3">
        <v>0</v>
      </c>
      <c r="H5712" s="3">
        <v>0</v>
      </c>
      <c r="J5712" s="42"/>
      <c r="K5712" s="42"/>
      <c r="L5712" s="3"/>
      <c r="M5712" s="3"/>
      <c r="N5712" s="3"/>
    </row>
    <row r="5713" spans="2:14" ht="32.1" customHeight="1" x14ac:dyDescent="0.25">
      <c r="B5713" s="44" t="str">
        <f>_xlfn.CONCAT( VLOOKUP(tbGemLevels[[#This Row],[Name]],tbGems[],MATCH("Prefix",tbGems[#Headers],0),FALSE),".",tbGemLevels[[#This Row],[Level]]," ",tbGemLevels[[#This Row],[Name]])</f>
        <v>6.12.384.5 Vengeance</v>
      </c>
      <c r="C5713" s="2" t="s">
        <v>863</v>
      </c>
      <c r="D5713" s="3">
        <v>5</v>
      </c>
      <c r="E5713" s="3">
        <v>36</v>
      </c>
      <c r="F5713" s="3">
        <v>83</v>
      </c>
      <c r="G5713" s="3">
        <v>0</v>
      </c>
      <c r="H5713" s="3">
        <v>0</v>
      </c>
      <c r="J5713" s="42"/>
      <c r="K5713" s="42"/>
      <c r="L5713" s="3"/>
      <c r="M5713" s="3"/>
      <c r="N5713" s="3"/>
    </row>
    <row r="5714" spans="2:14" ht="32.1" customHeight="1" x14ac:dyDescent="0.25">
      <c r="B5714" s="44" t="str">
        <f>_xlfn.CONCAT( VLOOKUP(tbGemLevels[[#This Row],[Name]],tbGems[],MATCH("Prefix",tbGems[#Headers],0),FALSE),".",tbGemLevels[[#This Row],[Level]]," ",tbGemLevels[[#This Row],[Name]])</f>
        <v>6.12.384.6 Vengeance</v>
      </c>
      <c r="C5714" s="2" t="s">
        <v>863</v>
      </c>
      <c r="D5714" s="3">
        <v>6</v>
      </c>
      <c r="E5714" s="3">
        <v>39</v>
      </c>
      <c r="F5714" s="3">
        <v>90</v>
      </c>
      <c r="G5714" s="3">
        <v>0</v>
      </c>
      <c r="H5714" s="3">
        <v>0</v>
      </c>
      <c r="J5714" s="42"/>
      <c r="K5714" s="42"/>
      <c r="L5714" s="3"/>
      <c r="M5714" s="3"/>
      <c r="N5714" s="3"/>
    </row>
    <row r="5715" spans="2:14" ht="32.1" customHeight="1" x14ac:dyDescent="0.25">
      <c r="B5715" s="44" t="str">
        <f>_xlfn.CONCAT( VLOOKUP(tbGemLevels[[#This Row],[Name]],tbGems[],MATCH("Prefix",tbGems[#Headers],0),FALSE),".",tbGemLevels[[#This Row],[Level]]," ",tbGemLevels[[#This Row],[Name]])</f>
        <v>6.12.384.7 Vengeance</v>
      </c>
      <c r="C5715" s="2" t="s">
        <v>863</v>
      </c>
      <c r="D5715" s="3">
        <v>7</v>
      </c>
      <c r="E5715" s="3">
        <v>42</v>
      </c>
      <c r="F5715" s="3">
        <v>96</v>
      </c>
      <c r="G5715" s="3">
        <v>0</v>
      </c>
      <c r="H5715" s="3">
        <v>0</v>
      </c>
      <c r="J5715" s="42"/>
      <c r="K5715" s="42"/>
      <c r="L5715" s="3"/>
      <c r="M5715" s="3"/>
      <c r="N5715" s="3"/>
    </row>
    <row r="5716" spans="2:14" ht="32.1" customHeight="1" x14ac:dyDescent="0.25">
      <c r="B5716" s="44" t="str">
        <f>_xlfn.CONCAT( VLOOKUP(tbGemLevels[[#This Row],[Name]],tbGems[],MATCH("Prefix",tbGems[#Headers],0),FALSE),".",tbGemLevels[[#This Row],[Level]]," ",tbGemLevels[[#This Row],[Name]])</f>
        <v>6.12.384.8 Vengeance</v>
      </c>
      <c r="C5716" s="2" t="s">
        <v>863</v>
      </c>
      <c r="D5716" s="3">
        <v>8</v>
      </c>
      <c r="E5716" s="3">
        <v>45</v>
      </c>
      <c r="F5716" s="3">
        <v>102</v>
      </c>
      <c r="G5716" s="3">
        <v>0</v>
      </c>
      <c r="H5716" s="3">
        <v>0</v>
      </c>
      <c r="J5716" s="42"/>
      <c r="K5716" s="42"/>
      <c r="L5716" s="3"/>
      <c r="M5716" s="3"/>
      <c r="N5716" s="3"/>
    </row>
    <row r="5717" spans="2:14" ht="32.1" customHeight="1" x14ac:dyDescent="0.25">
      <c r="B5717" s="44" t="str">
        <f>_xlfn.CONCAT( VLOOKUP(tbGemLevels[[#This Row],[Name]],tbGems[],MATCH("Prefix",tbGems[#Headers],0),FALSE),".",tbGemLevels[[#This Row],[Level]]," ",tbGemLevels[[#This Row],[Name]])</f>
        <v>6.12.384.9 Vengeance</v>
      </c>
      <c r="C5717" s="2" t="s">
        <v>863</v>
      </c>
      <c r="D5717" s="3">
        <v>9</v>
      </c>
      <c r="E5717" s="3">
        <v>48</v>
      </c>
      <c r="F5717" s="3">
        <v>109</v>
      </c>
      <c r="G5717" s="3">
        <v>0</v>
      </c>
      <c r="H5717" s="3">
        <v>0</v>
      </c>
      <c r="J5717" s="42"/>
      <c r="K5717" s="42"/>
      <c r="L5717" s="3"/>
      <c r="M5717" s="3"/>
      <c r="N5717" s="3"/>
    </row>
    <row r="5718" spans="2:14" ht="32.1" customHeight="1" x14ac:dyDescent="0.25">
      <c r="B5718" s="44" t="str">
        <f>_xlfn.CONCAT( VLOOKUP(tbGemLevels[[#This Row],[Name]],tbGems[],MATCH("Prefix",tbGems[#Headers],0),FALSE),".",tbGemLevels[[#This Row],[Level]]," ",tbGemLevels[[#This Row],[Name]])</f>
        <v>6.12.384.10 Vengeance</v>
      </c>
      <c r="C5718" s="2" t="s">
        <v>863</v>
      </c>
      <c r="D5718" s="3">
        <v>10</v>
      </c>
      <c r="E5718" s="3">
        <v>50</v>
      </c>
      <c r="F5718" s="3">
        <v>113</v>
      </c>
      <c r="G5718" s="3">
        <v>0</v>
      </c>
      <c r="H5718" s="3">
        <v>0</v>
      </c>
      <c r="J5718" s="42"/>
      <c r="K5718" s="42"/>
      <c r="L5718" s="3"/>
      <c r="M5718" s="3"/>
      <c r="N5718" s="3"/>
    </row>
    <row r="5719" spans="2:14" ht="32.1" customHeight="1" x14ac:dyDescent="0.25">
      <c r="B5719" s="44" t="str">
        <f>_xlfn.CONCAT( VLOOKUP(tbGemLevels[[#This Row],[Name]],tbGems[],MATCH("Prefix",tbGems[#Headers],0),FALSE),".",tbGemLevels[[#This Row],[Level]]," ",tbGemLevels[[#This Row],[Name]])</f>
        <v>6.12.384.11 Vengeance</v>
      </c>
      <c r="C5719" s="2" t="s">
        <v>863</v>
      </c>
      <c r="D5719" s="3">
        <v>11</v>
      </c>
      <c r="E5719" s="3">
        <v>52</v>
      </c>
      <c r="F5719" s="3">
        <v>117</v>
      </c>
      <c r="G5719" s="3">
        <v>0</v>
      </c>
      <c r="H5719" s="3">
        <v>0</v>
      </c>
      <c r="J5719" s="42"/>
      <c r="K5719" s="42"/>
      <c r="L5719" s="3"/>
      <c r="M5719" s="3"/>
      <c r="N5719" s="3"/>
    </row>
    <row r="5720" spans="2:14" ht="32.1" customHeight="1" x14ac:dyDescent="0.25">
      <c r="B5720" s="44" t="str">
        <f>_xlfn.CONCAT( VLOOKUP(tbGemLevels[[#This Row],[Name]],tbGems[],MATCH("Prefix",tbGems[#Headers],0),FALSE),".",tbGemLevels[[#This Row],[Level]]," ",tbGemLevels[[#This Row],[Name]])</f>
        <v>6.12.384.12 Vengeance</v>
      </c>
      <c r="C5720" s="2" t="s">
        <v>863</v>
      </c>
      <c r="D5720" s="3">
        <v>12</v>
      </c>
      <c r="E5720" s="3">
        <v>54</v>
      </c>
      <c r="F5720" s="3">
        <v>121</v>
      </c>
      <c r="G5720" s="3">
        <v>0</v>
      </c>
      <c r="H5720" s="3">
        <v>0</v>
      </c>
      <c r="J5720" s="42"/>
      <c r="K5720" s="42"/>
      <c r="L5720" s="3"/>
      <c r="M5720" s="3"/>
      <c r="N5720" s="3"/>
    </row>
    <row r="5721" spans="2:14" ht="32.1" customHeight="1" x14ac:dyDescent="0.25">
      <c r="B5721" s="44" t="str">
        <f>_xlfn.CONCAT( VLOOKUP(tbGemLevels[[#This Row],[Name]],tbGems[],MATCH("Prefix",tbGems[#Headers],0),FALSE),".",tbGemLevels[[#This Row],[Level]]," ",tbGemLevels[[#This Row],[Name]])</f>
        <v>6.12.384.13 Vengeance</v>
      </c>
      <c r="C5721" s="2" t="s">
        <v>863</v>
      </c>
      <c r="D5721" s="3">
        <v>13</v>
      </c>
      <c r="E5721" s="3">
        <v>56</v>
      </c>
      <c r="F5721" s="3">
        <v>125</v>
      </c>
      <c r="G5721" s="3">
        <v>0</v>
      </c>
      <c r="H5721" s="3">
        <v>0</v>
      </c>
      <c r="J5721" s="42"/>
      <c r="K5721" s="42"/>
      <c r="L5721" s="3"/>
      <c r="M5721" s="3"/>
      <c r="N5721" s="3"/>
    </row>
    <row r="5722" spans="2:14" ht="32.1" customHeight="1" x14ac:dyDescent="0.25">
      <c r="B5722" s="44" t="str">
        <f>_xlfn.CONCAT( VLOOKUP(tbGemLevels[[#This Row],[Name]],tbGems[],MATCH("Prefix",tbGems[#Headers],0),FALSE),".",tbGemLevels[[#This Row],[Level]]," ",tbGemLevels[[#This Row],[Name]])</f>
        <v>6.12.384.14 Vengeance</v>
      </c>
      <c r="C5722" s="2" t="s">
        <v>863</v>
      </c>
      <c r="D5722" s="3">
        <v>14</v>
      </c>
      <c r="E5722" s="3">
        <v>58</v>
      </c>
      <c r="F5722" s="3">
        <v>130</v>
      </c>
      <c r="G5722" s="3">
        <v>0</v>
      </c>
      <c r="H5722" s="3">
        <v>0</v>
      </c>
      <c r="J5722" s="42"/>
      <c r="K5722" s="42"/>
      <c r="L5722" s="3"/>
      <c r="M5722" s="3"/>
      <c r="N5722" s="3"/>
    </row>
    <row r="5723" spans="2:14" ht="32.1" customHeight="1" x14ac:dyDescent="0.25">
      <c r="B5723" s="44" t="str">
        <f>_xlfn.CONCAT( VLOOKUP(tbGemLevels[[#This Row],[Name]],tbGems[],MATCH("Prefix",tbGems[#Headers],0),FALSE),".",tbGemLevels[[#This Row],[Level]]," ",tbGemLevels[[#This Row],[Name]])</f>
        <v>6.12.384.15 Vengeance</v>
      </c>
      <c r="C5723" s="2" t="s">
        <v>863</v>
      </c>
      <c r="D5723" s="3">
        <v>15</v>
      </c>
      <c r="E5723" s="3">
        <v>60</v>
      </c>
      <c r="F5723" s="3">
        <v>134</v>
      </c>
      <c r="G5723" s="3">
        <v>0</v>
      </c>
      <c r="H5723" s="3">
        <v>0</v>
      </c>
      <c r="J5723" s="42"/>
      <c r="K5723" s="42"/>
      <c r="L5723" s="3"/>
      <c r="M5723" s="3"/>
      <c r="N5723" s="3"/>
    </row>
    <row r="5724" spans="2:14" ht="32.1" customHeight="1" x14ac:dyDescent="0.25">
      <c r="B5724" s="44" t="str">
        <f>_xlfn.CONCAT( VLOOKUP(tbGemLevels[[#This Row],[Name]],tbGems[],MATCH("Prefix",tbGems[#Headers],0),FALSE),".",tbGemLevels[[#This Row],[Level]]," ",tbGemLevels[[#This Row],[Name]])</f>
        <v>6.12.384.16 Vengeance</v>
      </c>
      <c r="C5724" s="2" t="s">
        <v>863</v>
      </c>
      <c r="D5724" s="3">
        <v>16</v>
      </c>
      <c r="E5724" s="3">
        <v>62</v>
      </c>
      <c r="F5724" s="3">
        <v>138</v>
      </c>
      <c r="G5724" s="3">
        <v>0</v>
      </c>
      <c r="H5724" s="3">
        <v>0</v>
      </c>
      <c r="J5724" s="42"/>
      <c r="K5724" s="42"/>
      <c r="L5724" s="3"/>
      <c r="M5724" s="3"/>
      <c r="N5724" s="3"/>
    </row>
    <row r="5725" spans="2:14" ht="32.1" customHeight="1" x14ac:dyDescent="0.25">
      <c r="B5725" s="44" t="str">
        <f>_xlfn.CONCAT( VLOOKUP(tbGemLevels[[#This Row],[Name]],tbGems[],MATCH("Prefix",tbGems[#Headers],0),FALSE),".",tbGemLevels[[#This Row],[Level]]," ",tbGemLevels[[#This Row],[Name]])</f>
        <v>6.12.384.17 Vengeance</v>
      </c>
      <c r="C5725" s="2" t="s">
        <v>863</v>
      </c>
      <c r="D5725" s="3">
        <v>17</v>
      </c>
      <c r="E5725" s="3">
        <v>64</v>
      </c>
      <c r="F5725" s="3">
        <v>142</v>
      </c>
      <c r="G5725" s="3">
        <v>0</v>
      </c>
      <c r="H5725" s="3">
        <v>0</v>
      </c>
      <c r="J5725" s="42"/>
      <c r="K5725" s="42"/>
      <c r="L5725" s="3"/>
      <c r="M5725" s="3"/>
      <c r="N5725" s="3"/>
    </row>
    <row r="5726" spans="2:14" ht="32.1" customHeight="1" x14ac:dyDescent="0.25">
      <c r="B5726" s="44" t="str">
        <f>_xlfn.CONCAT( VLOOKUP(tbGemLevels[[#This Row],[Name]],tbGems[],MATCH("Prefix",tbGems[#Headers],0),FALSE),".",tbGemLevels[[#This Row],[Level]]," ",tbGemLevels[[#This Row],[Name]])</f>
        <v>6.12.384.18 Vengeance</v>
      </c>
      <c r="C5726" s="2" t="s">
        <v>863</v>
      </c>
      <c r="D5726" s="3">
        <v>18</v>
      </c>
      <c r="E5726" s="3">
        <v>66</v>
      </c>
      <c r="F5726" s="3">
        <v>146</v>
      </c>
      <c r="G5726" s="3">
        <v>0</v>
      </c>
      <c r="H5726" s="3">
        <v>0</v>
      </c>
      <c r="J5726" s="42"/>
      <c r="K5726" s="42"/>
      <c r="L5726" s="3"/>
      <c r="M5726" s="3"/>
      <c r="N5726" s="3"/>
    </row>
    <row r="5727" spans="2:14" ht="32.1" customHeight="1" x14ac:dyDescent="0.25">
      <c r="B5727" s="44" t="str">
        <f>_xlfn.CONCAT( VLOOKUP(tbGemLevels[[#This Row],[Name]],tbGems[],MATCH("Prefix",tbGems[#Headers],0),FALSE),".",tbGemLevels[[#This Row],[Level]]," ",tbGemLevels[[#This Row],[Name]])</f>
        <v>6.12.384.19 Vengeance</v>
      </c>
      <c r="C5727" s="2" t="s">
        <v>863</v>
      </c>
      <c r="D5727" s="3">
        <v>19</v>
      </c>
      <c r="E5727" s="3">
        <v>68</v>
      </c>
      <c r="F5727" s="3">
        <v>151</v>
      </c>
      <c r="G5727" s="3">
        <v>0</v>
      </c>
      <c r="H5727" s="3">
        <v>0</v>
      </c>
      <c r="J5727" s="42"/>
      <c r="K5727" s="42"/>
      <c r="L5727" s="3"/>
      <c r="M5727" s="3"/>
      <c r="N5727" s="3"/>
    </row>
    <row r="5728" spans="2:14" ht="32.1" customHeight="1" x14ac:dyDescent="0.25">
      <c r="B5728" s="44" t="str">
        <f>_xlfn.CONCAT( VLOOKUP(tbGemLevels[[#This Row],[Name]],tbGems[],MATCH("Prefix",tbGems[#Headers],0),FALSE),".",tbGemLevels[[#This Row],[Level]]," ",tbGemLevels[[#This Row],[Name]])</f>
        <v>6.12.384.20 Vengeance</v>
      </c>
      <c r="C5728" s="2" t="s">
        <v>863</v>
      </c>
      <c r="D5728" s="3">
        <v>20</v>
      </c>
      <c r="E5728" s="3">
        <v>70</v>
      </c>
      <c r="F5728" s="3">
        <v>155</v>
      </c>
      <c r="G5728" s="3">
        <v>0</v>
      </c>
      <c r="H5728" s="3">
        <v>0</v>
      </c>
      <c r="J5728" s="42"/>
      <c r="K5728" s="42"/>
      <c r="L5728" s="3"/>
      <c r="M5728" s="3"/>
      <c r="N5728" s="3"/>
    </row>
    <row r="5729" spans="2:14" ht="32.1" customHeight="1" x14ac:dyDescent="0.25">
      <c r="B5729" s="44" t="str">
        <f>_xlfn.CONCAT( VLOOKUP(tbGemLevels[[#This Row],[Name]],tbGems[],MATCH("Prefix",tbGems[#Headers],0),FALSE),".",tbGemLevels[[#This Row],[Level]]," ",tbGemLevels[[#This Row],[Name]])</f>
        <v>6.12.384.21 Vengeance</v>
      </c>
      <c r="C5729" s="2" t="s">
        <v>863</v>
      </c>
      <c r="D5729" s="3">
        <v>21</v>
      </c>
      <c r="E5729" s="3">
        <v>72</v>
      </c>
      <c r="F5729" s="3">
        <v>159</v>
      </c>
      <c r="G5729" s="3">
        <v>0</v>
      </c>
      <c r="H5729" s="3">
        <v>0</v>
      </c>
      <c r="J5729" s="4"/>
      <c r="K5729" s="3"/>
      <c r="L5729" s="3"/>
      <c r="M5729" s="3"/>
      <c r="N5729" s="3"/>
    </row>
    <row r="5730" spans="2:14" ht="32.1" customHeight="1" x14ac:dyDescent="0.25">
      <c r="B5730" s="44" t="str">
        <f>_xlfn.CONCAT( VLOOKUP(tbGemLevels[[#This Row],[Name]],tbGems[],MATCH("Prefix",tbGems[#Headers],0),FALSE),".",tbGemLevels[[#This Row],[Level]]," ",tbGemLevels[[#This Row],[Name]])</f>
        <v>6.12.384.22 Vengeance</v>
      </c>
      <c r="C5730" s="2" t="s">
        <v>863</v>
      </c>
      <c r="D5730" s="3">
        <v>22</v>
      </c>
      <c r="E5730" s="3">
        <v>74</v>
      </c>
      <c r="F5730" s="3" t="s">
        <v>269</v>
      </c>
      <c r="G5730" s="3">
        <v>0</v>
      </c>
      <c r="H5730" s="3">
        <v>0</v>
      </c>
      <c r="J5730" s="4"/>
      <c r="K5730" s="3"/>
      <c r="L5730" s="3"/>
      <c r="M5730" s="3"/>
      <c r="N5730" s="3"/>
    </row>
    <row r="5731" spans="2:14" ht="32.1" customHeight="1" x14ac:dyDescent="0.25">
      <c r="B5731" s="44" t="str">
        <f>_xlfn.CONCAT( VLOOKUP(tbGemLevels[[#This Row],[Name]],tbGems[],MATCH("Prefix",tbGems[#Headers],0),FALSE),".",tbGemLevels[[#This Row],[Level]]," ",tbGemLevels[[#This Row],[Name]])</f>
        <v>6.12.384.23 Vengeance</v>
      </c>
      <c r="C5731" s="2" t="s">
        <v>863</v>
      </c>
      <c r="D5731" s="3">
        <v>23</v>
      </c>
      <c r="E5731" s="3">
        <v>76</v>
      </c>
      <c r="F5731" s="3" t="s">
        <v>269</v>
      </c>
      <c r="G5731" s="3">
        <v>0</v>
      </c>
      <c r="H5731" s="3">
        <v>0</v>
      </c>
      <c r="J5731" s="4"/>
      <c r="K5731" s="3"/>
      <c r="L5731" s="3"/>
      <c r="M5731" s="3"/>
      <c r="N5731" s="3"/>
    </row>
    <row r="5732" spans="2:14" ht="32.1" customHeight="1" x14ac:dyDescent="0.25">
      <c r="B5732" s="44" t="str">
        <f>_xlfn.CONCAT( VLOOKUP(tbGemLevels[[#This Row],[Name]],tbGems[],MATCH("Prefix",tbGems[#Headers],0),FALSE),".",tbGemLevels[[#This Row],[Level]]," ",tbGemLevels[[#This Row],[Name]])</f>
        <v>6.12.384.24 Vengeance</v>
      </c>
      <c r="C5732" s="2" t="s">
        <v>863</v>
      </c>
      <c r="D5732" s="3">
        <v>24</v>
      </c>
      <c r="E5732" s="3">
        <v>78</v>
      </c>
      <c r="F5732" s="3" t="s">
        <v>269</v>
      </c>
      <c r="G5732" s="3">
        <v>0</v>
      </c>
      <c r="H5732" s="3">
        <v>0</v>
      </c>
      <c r="J5732" s="4"/>
      <c r="K5732" s="3"/>
      <c r="L5732" s="3"/>
      <c r="M5732" s="3"/>
      <c r="N5732" s="3"/>
    </row>
    <row r="5733" spans="2:14" ht="32.1" customHeight="1" x14ac:dyDescent="0.25">
      <c r="B5733" s="44" t="str">
        <f>_xlfn.CONCAT( VLOOKUP(tbGemLevels[[#This Row],[Name]],tbGems[],MATCH("Prefix",tbGems[#Headers],0),FALSE),".",tbGemLevels[[#This Row],[Level]]," ",tbGemLevels[[#This Row],[Name]])</f>
        <v>6.12.384.25 Vengeance</v>
      </c>
      <c r="C5733" s="2" t="s">
        <v>863</v>
      </c>
      <c r="D5733" s="3">
        <v>25</v>
      </c>
      <c r="E5733" s="3">
        <v>80</v>
      </c>
      <c r="F5733" s="3" t="s">
        <v>269</v>
      </c>
      <c r="G5733" s="3">
        <v>0</v>
      </c>
      <c r="H5733" s="3">
        <v>0</v>
      </c>
      <c r="J5733" s="4"/>
      <c r="K5733" s="3"/>
      <c r="L5733" s="3"/>
      <c r="M5733" s="3"/>
      <c r="N5733" s="3"/>
    </row>
    <row r="5734" spans="2:14" ht="32.1" customHeight="1" x14ac:dyDescent="0.25">
      <c r="B5734" s="44" t="str">
        <f>_xlfn.CONCAT( VLOOKUP(tbGemLevels[[#This Row],[Name]],tbGems[],MATCH("Prefix",tbGems[#Headers],0),FALSE),".",tbGemLevels[[#This Row],[Level]]," ",tbGemLevels[[#This Row],[Name]])</f>
        <v>6.12.384.26 Vengeance</v>
      </c>
      <c r="C5734" s="2" t="s">
        <v>863</v>
      </c>
      <c r="D5734" s="3">
        <v>26</v>
      </c>
      <c r="E5734" s="3">
        <v>82</v>
      </c>
      <c r="F5734" s="3" t="s">
        <v>269</v>
      </c>
      <c r="G5734" s="3">
        <v>0</v>
      </c>
      <c r="H5734" s="3">
        <v>0</v>
      </c>
      <c r="J5734" s="4"/>
      <c r="K5734" s="3"/>
      <c r="L5734" s="3"/>
      <c r="M5734" s="3"/>
      <c r="N5734" s="3"/>
    </row>
    <row r="5735" spans="2:14" ht="32.1" customHeight="1" x14ac:dyDescent="0.25">
      <c r="B5735" s="44" t="str">
        <f>_xlfn.CONCAT( VLOOKUP(tbGemLevels[[#This Row],[Name]],tbGems[],MATCH("Prefix",tbGems[#Headers],0),FALSE),".",tbGemLevels[[#This Row],[Level]]," ",tbGemLevels[[#This Row],[Name]])</f>
        <v>6.12.384.27 Vengeance</v>
      </c>
      <c r="C5735" s="2" t="s">
        <v>863</v>
      </c>
      <c r="D5735" s="3">
        <v>27</v>
      </c>
      <c r="E5735" s="3">
        <v>84</v>
      </c>
      <c r="F5735" s="3" t="s">
        <v>269</v>
      </c>
      <c r="G5735" s="3">
        <v>0</v>
      </c>
      <c r="H5735" s="3">
        <v>0</v>
      </c>
      <c r="J5735" s="4"/>
      <c r="K5735" s="3"/>
      <c r="L5735" s="3"/>
      <c r="M5735" s="3"/>
      <c r="N5735" s="3"/>
    </row>
    <row r="5736" spans="2:14" ht="32.1" customHeight="1" x14ac:dyDescent="0.25">
      <c r="B5736" s="44" t="str">
        <f>_xlfn.CONCAT( VLOOKUP(tbGemLevels[[#This Row],[Name]],tbGems[],MATCH("Prefix",tbGems[#Headers],0),FALSE),".",tbGemLevels[[#This Row],[Level]]," ",tbGemLevels[[#This Row],[Name]])</f>
        <v>6.12.384.28 Vengeance</v>
      </c>
      <c r="C5736" s="2" t="s">
        <v>863</v>
      </c>
      <c r="D5736" s="3">
        <v>28</v>
      </c>
      <c r="E5736" s="3">
        <v>86</v>
      </c>
      <c r="F5736" s="3" t="s">
        <v>269</v>
      </c>
      <c r="G5736" s="3">
        <v>0</v>
      </c>
      <c r="H5736" s="3">
        <v>0</v>
      </c>
      <c r="J5736" s="4"/>
      <c r="K5736" s="3"/>
      <c r="L5736" s="3"/>
      <c r="M5736" s="3"/>
      <c r="N5736" s="3"/>
    </row>
    <row r="5737" spans="2:14" ht="32.1" customHeight="1" x14ac:dyDescent="0.25">
      <c r="B5737" s="44" t="str">
        <f>_xlfn.CONCAT( VLOOKUP(tbGemLevels[[#This Row],[Name]],tbGems[],MATCH("Prefix",tbGems[#Headers],0),FALSE),".",tbGemLevels[[#This Row],[Level]]," ",tbGemLevels[[#This Row],[Name]])</f>
        <v>6.12.384.29 Vengeance</v>
      </c>
      <c r="C5737" s="2" t="s">
        <v>863</v>
      </c>
      <c r="D5737" s="3">
        <v>29</v>
      </c>
      <c r="E5737" s="3">
        <v>88</v>
      </c>
      <c r="F5737" s="3" t="s">
        <v>269</v>
      </c>
      <c r="G5737" s="3">
        <v>0</v>
      </c>
      <c r="H5737" s="3">
        <v>0</v>
      </c>
      <c r="J5737" s="4"/>
      <c r="K5737" s="3"/>
      <c r="L5737" s="3"/>
      <c r="M5737" s="3"/>
      <c r="N5737" s="3"/>
    </row>
    <row r="5738" spans="2:14" ht="32.1" customHeight="1" x14ac:dyDescent="0.25">
      <c r="B5738" s="44" t="str">
        <f>_xlfn.CONCAT( VLOOKUP(tbGemLevels[[#This Row],[Name]],tbGems[],MATCH("Prefix",tbGems[#Headers],0),FALSE),".",tbGemLevels[[#This Row],[Level]]," ",tbGemLevels[[#This Row],[Name]])</f>
        <v>6.12.384.30 Vengeance</v>
      </c>
      <c r="C5738" s="2" t="s">
        <v>863</v>
      </c>
      <c r="D5738" s="3">
        <v>30</v>
      </c>
      <c r="E5738" s="3">
        <v>90</v>
      </c>
      <c r="F5738" s="3" t="s">
        <v>269</v>
      </c>
      <c r="G5738" s="3">
        <v>0</v>
      </c>
      <c r="H5738" s="3">
        <v>0</v>
      </c>
      <c r="J5738" s="4"/>
      <c r="K5738" s="3"/>
      <c r="L5738" s="3"/>
      <c r="M5738" s="3"/>
      <c r="N5738" s="3"/>
    </row>
    <row r="5739" spans="2:14" ht="32.1" customHeight="1" x14ac:dyDescent="0.25">
      <c r="B5739" s="44" t="str">
        <f>_xlfn.CONCAT( VLOOKUP(tbGemLevels[[#This Row],[Name]],tbGems[],MATCH("Prefix",tbGems[#Headers],0),FALSE),".",tbGemLevels[[#This Row],[Level]]," ",tbGemLevels[[#This Row],[Name]])</f>
        <v>6.12.384.31 Vengeance</v>
      </c>
      <c r="C5739" s="2" t="s">
        <v>863</v>
      </c>
      <c r="D5739" s="3">
        <v>31</v>
      </c>
      <c r="E5739" s="3">
        <v>91</v>
      </c>
      <c r="F5739" s="3" t="s">
        <v>269</v>
      </c>
      <c r="G5739" s="3">
        <v>0</v>
      </c>
      <c r="H5739" s="3">
        <v>0</v>
      </c>
      <c r="J5739" s="4"/>
      <c r="K5739" s="3"/>
      <c r="L5739" s="3"/>
      <c r="M5739" s="3"/>
      <c r="N5739" s="3"/>
    </row>
    <row r="5740" spans="2:14" ht="32.1" customHeight="1" x14ac:dyDescent="0.25">
      <c r="B5740" s="44" t="str">
        <f>_xlfn.CONCAT( VLOOKUP(tbGemLevels[[#This Row],[Name]],tbGems[],MATCH("Prefix",tbGems[#Headers],0),FALSE),".",tbGemLevels[[#This Row],[Level]]," ",tbGemLevels[[#This Row],[Name]])</f>
        <v>6.12.384.32 Vengeance</v>
      </c>
      <c r="C5740" s="2" t="s">
        <v>863</v>
      </c>
      <c r="D5740" s="3">
        <v>32</v>
      </c>
      <c r="E5740" s="3">
        <v>92</v>
      </c>
      <c r="F5740" s="3" t="s">
        <v>269</v>
      </c>
      <c r="G5740" s="3">
        <v>0</v>
      </c>
      <c r="H5740" s="3">
        <v>0</v>
      </c>
      <c r="J5740" s="4"/>
      <c r="K5740" s="3"/>
      <c r="L5740" s="3"/>
      <c r="M5740" s="3"/>
      <c r="N5740" s="3"/>
    </row>
    <row r="5741" spans="2:14" ht="32.1" customHeight="1" x14ac:dyDescent="0.25">
      <c r="B5741" s="44" t="str">
        <f>_xlfn.CONCAT( VLOOKUP(tbGemLevels[[#This Row],[Name]],tbGems[],MATCH("Prefix",tbGems[#Headers],0),FALSE),".",tbGemLevels[[#This Row],[Level]]," ",tbGemLevels[[#This Row],[Name]])</f>
        <v>6.12.384.33 Vengeance</v>
      </c>
      <c r="C5741" s="2" t="s">
        <v>863</v>
      </c>
      <c r="D5741" s="3">
        <v>33</v>
      </c>
      <c r="E5741" s="3">
        <v>93</v>
      </c>
      <c r="F5741" s="3" t="s">
        <v>269</v>
      </c>
      <c r="G5741" s="3">
        <v>0</v>
      </c>
      <c r="H5741" s="3">
        <v>0</v>
      </c>
      <c r="J5741" s="4"/>
      <c r="K5741" s="3"/>
      <c r="L5741" s="3"/>
      <c r="M5741" s="3"/>
      <c r="N5741" s="3"/>
    </row>
    <row r="5742" spans="2:14" ht="32.1" customHeight="1" x14ac:dyDescent="0.25">
      <c r="B5742" s="44" t="str">
        <f>_xlfn.CONCAT( VLOOKUP(tbGemLevels[[#This Row],[Name]],tbGems[],MATCH("Prefix",tbGems[#Headers],0),FALSE),".",tbGemLevels[[#This Row],[Level]]," ",tbGemLevels[[#This Row],[Name]])</f>
        <v>6.12.384.34 Vengeance</v>
      </c>
      <c r="C5742" s="2" t="s">
        <v>863</v>
      </c>
      <c r="D5742" s="3">
        <v>34</v>
      </c>
      <c r="E5742" s="3">
        <v>94</v>
      </c>
      <c r="F5742" s="3" t="s">
        <v>269</v>
      </c>
      <c r="G5742" s="3">
        <v>0</v>
      </c>
      <c r="H5742" s="3">
        <v>0</v>
      </c>
      <c r="J5742" s="4"/>
      <c r="K5742" s="3"/>
      <c r="L5742" s="3"/>
      <c r="M5742" s="3"/>
      <c r="N5742" s="3"/>
    </row>
    <row r="5743" spans="2:14" ht="32.1" customHeight="1" x14ac:dyDescent="0.25">
      <c r="B5743" s="44" t="str">
        <f>_xlfn.CONCAT( VLOOKUP(tbGemLevels[[#This Row],[Name]],tbGems[],MATCH("Prefix",tbGems[#Headers],0),FALSE),".",tbGemLevels[[#This Row],[Level]]," ",tbGemLevels[[#This Row],[Name]])</f>
        <v>6.12.384.35 Vengeance</v>
      </c>
      <c r="C5743" s="2" t="s">
        <v>863</v>
      </c>
      <c r="D5743" s="3">
        <v>35</v>
      </c>
      <c r="E5743" s="3">
        <v>95</v>
      </c>
      <c r="F5743" s="3" t="s">
        <v>269</v>
      </c>
      <c r="G5743" s="3">
        <v>0</v>
      </c>
      <c r="H5743" s="3">
        <v>0</v>
      </c>
      <c r="J5743" s="4"/>
      <c r="K5743" s="3"/>
      <c r="L5743" s="3"/>
      <c r="M5743" s="3"/>
      <c r="N5743" s="3"/>
    </row>
    <row r="5744" spans="2:14" ht="32.1" customHeight="1" x14ac:dyDescent="0.25">
      <c r="B5744" s="44" t="str">
        <f>_xlfn.CONCAT( VLOOKUP(tbGemLevels[[#This Row],[Name]],tbGems[],MATCH("Prefix",tbGems[#Headers],0),FALSE),".",tbGemLevels[[#This Row],[Level]]," ",tbGemLevels[[#This Row],[Name]])</f>
        <v>6.12.384.36 Vengeance</v>
      </c>
      <c r="C5744" s="2" t="s">
        <v>863</v>
      </c>
      <c r="D5744" s="3">
        <v>36</v>
      </c>
      <c r="E5744" s="3">
        <v>96</v>
      </c>
      <c r="F5744" s="3" t="s">
        <v>269</v>
      </c>
      <c r="G5744" s="3">
        <v>0</v>
      </c>
      <c r="H5744" s="3">
        <v>0</v>
      </c>
      <c r="J5744" s="4"/>
      <c r="K5744" s="3"/>
      <c r="L5744" s="3"/>
      <c r="M5744" s="3"/>
      <c r="N5744" s="3"/>
    </row>
    <row r="5745" spans="2:14" ht="32.1" customHeight="1" x14ac:dyDescent="0.25">
      <c r="B5745" s="44" t="str">
        <f>_xlfn.CONCAT( VLOOKUP(tbGemLevels[[#This Row],[Name]],tbGems[],MATCH("Prefix",tbGems[#Headers],0),FALSE),".",tbGemLevels[[#This Row],[Level]]," ",tbGemLevels[[#This Row],[Name]])</f>
        <v>6.12.384.37 Vengeance</v>
      </c>
      <c r="C5745" s="2" t="s">
        <v>863</v>
      </c>
      <c r="D5745" s="3">
        <v>37</v>
      </c>
      <c r="E5745" s="3">
        <v>97</v>
      </c>
      <c r="F5745" s="3" t="s">
        <v>269</v>
      </c>
      <c r="G5745" s="3">
        <v>0</v>
      </c>
      <c r="H5745" s="3">
        <v>0</v>
      </c>
      <c r="J5745" s="4"/>
      <c r="K5745" s="3"/>
      <c r="L5745" s="3"/>
      <c r="M5745" s="3"/>
      <c r="N5745" s="3"/>
    </row>
    <row r="5746" spans="2:14" ht="32.1" customHeight="1" x14ac:dyDescent="0.25">
      <c r="B5746" s="44" t="str">
        <f>_xlfn.CONCAT( VLOOKUP(tbGemLevels[[#This Row],[Name]],tbGems[],MATCH("Prefix",tbGems[#Headers],0),FALSE),".",tbGemLevels[[#This Row],[Level]]," ",tbGemLevels[[#This Row],[Name]])</f>
        <v>6.12.384.38 Vengeance</v>
      </c>
      <c r="C5746" s="2" t="s">
        <v>863</v>
      </c>
      <c r="D5746" s="3">
        <v>38</v>
      </c>
      <c r="E5746" s="3">
        <v>98</v>
      </c>
      <c r="F5746" s="3" t="s">
        <v>269</v>
      </c>
      <c r="G5746" s="3">
        <v>0</v>
      </c>
      <c r="H5746" s="3">
        <v>0</v>
      </c>
      <c r="J5746" s="4"/>
      <c r="K5746" s="3"/>
      <c r="L5746" s="3"/>
      <c r="M5746" s="3"/>
      <c r="N5746" s="3"/>
    </row>
    <row r="5747" spans="2:14" ht="32.1" customHeight="1" x14ac:dyDescent="0.25">
      <c r="B5747" s="44" t="str">
        <f>_xlfn.CONCAT( VLOOKUP(tbGemLevels[[#This Row],[Name]],tbGems[],MATCH("Prefix",tbGems[#Headers],0),FALSE),".",tbGemLevels[[#This Row],[Level]]," ",tbGemLevels[[#This Row],[Name]])</f>
        <v>6.12.384.39 Vengeance</v>
      </c>
      <c r="C5747" s="2" t="s">
        <v>863</v>
      </c>
      <c r="D5747" s="3">
        <v>39</v>
      </c>
      <c r="E5747" s="3">
        <v>99</v>
      </c>
      <c r="F5747" s="3" t="s">
        <v>269</v>
      </c>
      <c r="G5747" s="3">
        <v>0</v>
      </c>
      <c r="H5747" s="3">
        <v>0</v>
      </c>
      <c r="J5747" s="4"/>
      <c r="K5747" s="3"/>
      <c r="L5747" s="3"/>
      <c r="M5747" s="3"/>
      <c r="N5747" s="3"/>
    </row>
    <row r="5748" spans="2:14" ht="32.1" customHeight="1" x14ac:dyDescent="0.25">
      <c r="B5748" s="44" t="str">
        <f>_xlfn.CONCAT( VLOOKUP(tbGemLevels[[#This Row],[Name]],tbGems[],MATCH("Prefix",tbGems[#Headers],0),FALSE),".",tbGemLevels[[#This Row],[Level]]," ",tbGemLevels[[#This Row],[Name]])</f>
        <v>6.12.384.40 Vengeance</v>
      </c>
      <c r="C5748" s="2" t="s">
        <v>863</v>
      </c>
      <c r="D5748" s="3">
        <v>40</v>
      </c>
      <c r="E5748" s="3">
        <v>100</v>
      </c>
      <c r="F5748" s="3" t="s">
        <v>269</v>
      </c>
      <c r="G5748" s="3">
        <v>0</v>
      </c>
      <c r="H5748" s="3">
        <v>0</v>
      </c>
      <c r="J5748" s="4"/>
      <c r="K5748" s="3"/>
      <c r="L5748" s="3"/>
      <c r="M5748" s="3"/>
      <c r="N5748" s="3"/>
    </row>
  </sheetData>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13</vt:i4>
      </vt:variant>
    </vt:vector>
  </HeadingPairs>
  <TitlesOfParts>
    <vt:vector size="19" baseType="lpstr">
      <vt:lpstr>Characters</vt:lpstr>
      <vt:lpstr>Skills</vt:lpstr>
      <vt:lpstr>Inventory</vt:lpstr>
      <vt:lpstr>Base Items</vt:lpstr>
      <vt:lpstr>Passive Skills</vt:lpstr>
      <vt:lpstr>Gem Tables</vt:lpstr>
      <vt:lpstr>cAccPerDEX</vt:lpstr>
      <vt:lpstr>cBaseAccuracy</vt:lpstr>
      <vt:lpstr>cBaseEvasion</vt:lpstr>
      <vt:lpstr>cBaseLife</vt:lpstr>
      <vt:lpstr>cBaseMana</vt:lpstr>
      <vt:lpstr>cBaseMovementSpeed</vt:lpstr>
      <vt:lpstr>cESPerInt</vt:lpstr>
      <vt:lpstr>cEvasionPerDEX</vt:lpstr>
      <vt:lpstr>cEvasionPerLevel</vt:lpstr>
      <vt:lpstr>cLifePerLevel</vt:lpstr>
      <vt:lpstr>cLifePerSTR</vt:lpstr>
      <vt:lpstr>cManaPerLevel</vt:lpstr>
      <vt:lpstr>cPhysDMGPerSTR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Chase</dc:creator>
  <cp:lastModifiedBy>David Chase</cp:lastModifiedBy>
  <dcterms:created xsi:type="dcterms:W3CDTF">2020-11-08T17:02:36Z</dcterms:created>
  <dcterms:modified xsi:type="dcterms:W3CDTF">2020-12-22T14:30:10Z</dcterms:modified>
</cp:coreProperties>
</file>