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D0C0017D-C3F4-4B4A-A40A-8B4FFDEDA73B}" xr6:coauthVersionLast="47" xr6:coauthVersionMax="47" xr10:uidLastSave="{00000000-0000-0000-0000-000000000000}"/>
  <bookViews>
    <workbookView xWindow="3000" yWindow="760" windowWidth="27240" windowHeight="16440" activeTab="2" xr2:uid="{00000000-000D-0000-FFFF-FFFF00000000}"/>
  </bookViews>
  <sheets>
    <sheet name="clean_data" sheetId="1" r:id="rId1"/>
    <sheet name="Aggregate Statistics" sheetId="3" r:id="rId2"/>
    <sheet name="Diabetes" sheetId="2" r:id="rId3"/>
  </sheets>
  <calcPr calcId="191029"/>
  <pivotCaches>
    <pivotCache cacheId="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S4" i="1"/>
  <c r="S3" i="1"/>
  <c r="S1" i="1"/>
  <c r="B25" i="3"/>
  <c r="E25" i="3"/>
  <c r="D25" i="3"/>
  <c r="C25" i="3"/>
  <c r="B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Q3" i="1"/>
  <c r="O3" i="1"/>
  <c r="M3" i="1"/>
  <c r="K3" i="1"/>
  <c r="K4" i="1"/>
  <c r="M4" i="1"/>
  <c r="O4" i="1"/>
  <c r="Q4" i="1"/>
  <c r="S2" i="1"/>
  <c r="Q2" i="1"/>
  <c r="O2" i="1"/>
  <c r="M2" i="1"/>
  <c r="K2" i="1"/>
  <c r="Q1" i="1"/>
  <c r="O1" i="1"/>
  <c r="K1" i="1"/>
</calcChain>
</file>

<file path=xl/sharedStrings.xml><?xml version="1.0" encoding="utf-8"?>
<sst xmlns="http://schemas.openxmlformats.org/spreadsheetml/2006/main" count="3356" uniqueCount="57">
  <si>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</si>
  <si>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</si>
  <si>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</si>
  <si>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</si>
  <si>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</si>
  <si>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</si>
  <si>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</si>
  <si>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</si>
  <si>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</si>
  <si>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</si>
  <si>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</si>
  <si>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</si>
  <si>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</si>
  <si>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</si>
  <si>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</si>
  <si>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</si>
  <si>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</si>
  <si>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</si>
  <si>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</si>
  <si>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</si>
  <si>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</si>
  <si>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</si>
  <si>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</si>
  <si>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</si>
  <si>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</si>
  <si>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</si>
  <si>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</si>
  <si>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</si>
  <si>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</si>
  <si>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</si>
  <si>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</si>
  <si>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</si>
  <si>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</si>
  <si>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</si>
  <si>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</si>
  <si>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</si>
  <si>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</si>
  <si>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</si>
  <si>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</si>
  <si>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</si>
  <si>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</si>
  <si>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</si>
  <si>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</si>
  <si>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</si>
  <si>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</si>
  <si>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Average of Death Rate</t>
  </si>
  <si>
    <t>(Multiple Items)</t>
  </si>
  <si>
    <t>Maximum Deaths</t>
  </si>
  <si>
    <t>Maximum Death Rate</t>
  </si>
  <si>
    <t>Minimum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</si>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</sst>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Diabetes!$B$4:$B$5</c:f>
              <c:strCache>
                <c:ptCount val="1"/>
                <c:pt idx="0">
                  <c:v>Asian and Pacific Islander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Diabetes!$B$6:$B$14</c:f>
              <c:numCache>
                <c:formatCode>0.00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Diabetes!$C$4:$C$5</c:f>
              <c:strCache>
                <c:ptCount val="1"/>
                <c:pt idx="0">
                  <c:v>Black Non-Hispanic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Diabetes!$C$6:$C$14</c:f>
              <c:numCache>
                <c:formatCode>0.00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Diabetes!$D$4:$D$5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Diabetes!$D$6:$D$14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Diabetes!$E$4:$E$5</c:f>
              <c:strCache>
                <c:ptCount val="1"/>
                <c:pt idx="0">
                  <c:v>Not Stated/Unknown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Diabetes!$E$6:$E$14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Diabetes!$F$4:$F$5</c:f>
              <c:strCache>
                <c:ptCount val="1"/>
                <c:pt idx="0">
                  <c:v>Other Race/ Ethnicity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Diabetes!$F$6:$F$14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Diabetes!$G$4:$G$5</c:f>
              <c:strCache>
                <c:ptCount val="1"/>
                <c:pt idx="0">
                  <c:v>White Non-Hispanic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Diabetes!$G$6:$G$14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88991"/>
        <c:axId val="409755039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crosses val="autoZero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138295949073" createdVersion="8" refreshedVersion="8" minRefreshableVersion="3" recordCount="1095" xr:uid="{00000000-000A-0000-FFFF-FFFF20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H14" firstHeaderRow="1" firstDataRow="2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1" hier="-1"/>
  </pageFields>
  <dataFields count="1">
    <dataField name="Average of Death Rate" fld="6" subtotal="average" baseField="0" baseItem="0"/>
  </dataFields>
  <formats count="2">
    <format dxfId="1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0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5"/>
  <sheetViews>
    <sheetView topLeftCell="B1" workbookViewId="0">
      <selection activeCell="M2" sqref="M2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12.6640625" bestFit="1" customWidth="1"/>
    <col min="17" max="17" width="22.33203125" bestFit="1" customWidth="1"/>
    <col min="18" max="18" width="10.33203125" bestFit="1" customWidth="1"/>
    <col min="19" max="19" width="6.1640625" style="4" bestFit="1" customWidth="1"/>
    <col min="20" max="20" width="17.1640625" bestFit="1" customWidth="1"/>
    <col min="22" max="22" width="22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47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3</v>
      </c>
      <c r="Q1" t="str">
        <f>INDEX(D:D,MATCH(MAX(E:E),E:E,0))</f>
        <v>White Non-Hispanic</v>
      </c>
      <c r="R1" t="s">
        <v>6</v>
      </c>
      <c r="S1" s="4">
        <f>INDEX(G:G,MATCH(MAX(E:E),E:E,0))</f>
        <v>491.4</v>
      </c>
      <c r="U1" s="4"/>
    </row>
    <row r="2" spans="1:21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48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3</v>
      </c>
      <c r="Q2" t="str">
        <f>INDEX(D:D,MATCH(MAX(G:G),G:G,0))</f>
        <v>White Non-Hispanic</v>
      </c>
      <c r="R2" t="s">
        <v>4</v>
      </c>
      <c r="S2" s="4">
        <f>INDEX(E:E,MATCH(MAX(G:G),G:G,0))</f>
        <v>7050</v>
      </c>
      <c r="U2" s="4"/>
    </row>
    <row r="3" spans="1:21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50</v>
      </c>
      <c r="K3">
        <f>MIN(E:E)</f>
        <v>5</v>
      </c>
      <c r="L3" t="s">
        <v>1</v>
      </c>
      <c r="M3" t="str">
        <f>INDEX(B:B,MATCH(MIN(E:E),E:E,0))</f>
        <v>Accidents Except Drug Posioning (V01-X39, X43, X45-X59, Y85-Y86)</v>
      </c>
      <c r="N3" t="s">
        <v>2</v>
      </c>
      <c r="O3" t="str">
        <f>INDEX(C:C,MATCH(MIN(E:E),E:E,0))</f>
        <v>M</v>
      </c>
      <c r="P3" t="s">
        <v>3</v>
      </c>
      <c r="Q3" t="str">
        <f>INDEX(D:D,MATCH(MIN(E:E),E:E,0))</f>
        <v>Other Race/ Ethnicity</v>
      </c>
      <c r="R3" t="s">
        <v>6</v>
      </c>
      <c r="S3" s="4" t="str">
        <f>IF(INDEX(G:G,MATCH(MIN(E:E),E:E,0))="","",INDEX(G:G,MATCH(MIN(E:E),E:E,0)))</f>
        <v/>
      </c>
      <c r="U3" s="4"/>
    </row>
    <row r="4" spans="1:21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49</v>
      </c>
      <c r="K4">
        <f>MIN(G:G)</f>
        <v>2.4</v>
      </c>
      <c r="L4" t="s">
        <v>1</v>
      </c>
      <c r="M4" t="str">
        <f>INDEX(B:B,MATCH(MIN(G:G),G:G,0))</f>
        <v>Nephritis, Nephrotic Syndrome and Nephrisis (N00-N07, N17-N19, N25-N27)</v>
      </c>
      <c r="N4" t="s">
        <v>2</v>
      </c>
      <c r="O4" t="str">
        <f>INDEX(C:C,MATCH(MIN(G:G),G:G,0))</f>
        <v>F</v>
      </c>
      <c r="P4" t="s">
        <v>3</v>
      </c>
      <c r="Q4" t="str">
        <f>INDEX(D:D,MATCH(MIN(G:G),G:G,0))</f>
        <v>Asian and Pacific Islander</v>
      </c>
      <c r="R4" t="s">
        <v>4</v>
      </c>
      <c r="S4" s="4">
        <f>IF(INDEX(E:E,MATCH(MIN(G:G),G:G,0))="","",INDEX(E:E,MATCH(MIN(G:G),G:G,0)))</f>
        <v>13</v>
      </c>
      <c r="U4" s="4"/>
    </row>
    <row r="5" spans="1:21" x14ac:dyDescent="0.2">
      <c r="A5">
        <v>2007</v>
      </c>
      <c r="B5" t="s">
        <v>8</v>
      </c>
      <c r="C5" t="s">
        <v>9</v>
      </c>
      <c r="D5" t="s">
        <v>13</v>
      </c>
      <c r="U5" s="4"/>
    </row>
    <row r="6" spans="1:21" x14ac:dyDescent="0.2">
      <c r="A6">
        <v>2007</v>
      </c>
      <c r="B6" t="s">
        <v>8</v>
      </c>
      <c r="C6" t="s">
        <v>9</v>
      </c>
      <c r="D6" t="s">
        <v>14</v>
      </c>
      <c r="U6" s="4"/>
    </row>
    <row r="7" spans="1:21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21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21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21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21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21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21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21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21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21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zoomScale="58" workbookViewId="0">
      <selection activeCell="B1" sqref="B1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8</v>
      </c>
      <c r="B2" s="3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3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3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3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3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3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3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3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3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3">
        <f>IFERROR((SUMIFS(clean_data!G:G,clean_data!B:B,'Aggregate Statistics'!A4,clean_data!D:D,"White Non-Hispanic") / COUNTIFS(clean_data!B:B, 'Aggregate Statistics'!A4, clean_data!D:D,"White Non-Hispanic")), NA())</f>
        <v>14.95</v>
      </c>
      <c r="D4" s="3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3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3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3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3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3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3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3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3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3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3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3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3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3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3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3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3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3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3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3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3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3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3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3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3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3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3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3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3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3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3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3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3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3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3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3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3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3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3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3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3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3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3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3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3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3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3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3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3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3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3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3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3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3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3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3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3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3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3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3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3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3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3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3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3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3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3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3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3">
        <f>IFERROR((SUMIFS(clean_data!G:G,clean_data!B:B,'Aggregate Statistics'!A21,clean_data!D:D,"Black Non-Hispanic") / COUNTIFS(clean_data!B:B, 'Aggregate Statistics'!A21, clean_data!D:D,"Black Non-Hispanic")), NA())</f>
        <v>14.4</v>
      </c>
      <c r="E21" s="3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3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3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3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3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3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3">
        <f>IFERROR((SUMIFS(clean_data!G:G,clean_data!B:B,'Aggregate Statistics'!A23,clean_data!D:D,"White Non-Hispanic") / COUNTIFS(clean_data!B:B, 'Aggregate Statistics'!A23, clean_data!D:D,"White Non-Hispanic")), NA())</f>
        <v>6.2</v>
      </c>
      <c r="D23" s="3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3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56</v>
      </c>
      <c r="B24" s="3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3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3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3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39</v>
      </c>
      <c r="B25" s="3">
        <f>IFERROR((SUMIFS(clean_data!G:G,clean_data!B:B,'Aggregate Statistics'!A25,clean_data!D:D,"Asian and Pacific Islander") / COUNTIFS(clean_data!B:B, 'Aggregate Statistics'!A25, clean_data!D:D,"Asian and Pacific Islander")), NA())</f>
        <v>2.5</v>
      </c>
      <c r="C25" s="3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3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3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40</v>
      </c>
      <c r="B26" s="3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3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3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3" t="e">
        <f>IFERROR((SUMIFS(clean_data!G:G,clean_data!B:B,'Aggregate Statistics'!A26,clean_data!D:D,"Hispanic") / COUNTIFS(clean_data!B:B, 'Aggregate Statistics'!A26, clean_data!D:D,"Hispanic")), NA())</f>
        <v>#N/A</v>
      </c>
    </row>
    <row r="27" spans="1:5" x14ac:dyDescent="0.2">
      <c r="A27" t="s">
        <v>41</v>
      </c>
      <c r="B27" s="3" t="e">
        <f>IFERROR((SUMIFS(clean_data!G:G,clean_data!B:B,'Aggregate Statistics'!A27,clean_data!D:D,"Asian and Pacific Islander") / COUNTIFS(clean_data!B:B, 'Aggregate Statistics'!A27, clean_data!D:D,"Asian and Pacific Islander")), NA())</f>
        <v>#N/A</v>
      </c>
      <c r="C27" s="3" t="e">
        <f>IFERROR((SUMIFS(clean_data!G:G,clean_data!B:B,'Aggregate Statistics'!A27,clean_data!D:D,"White Non-Hispanic") / COUNTIFS(clean_data!B:B, 'Aggregate Statistics'!A27, clean_data!D:D,"White Non-Hispanic")), NA())</f>
        <v>#N/A</v>
      </c>
      <c r="D27" s="3" t="e">
        <f>IFERROR((SUMIFS(clean_data!G:G,clean_data!B:B,'Aggregate Statistics'!A27,clean_data!D:D,"Black Non-Hispanic") / COUNTIFS(clean_data!B:B, 'Aggregate Statistics'!A27, clean_data!D:D,"Black Non-Hispanic")), NA())</f>
        <v>#N/A</v>
      </c>
      <c r="E27" s="3" t="e">
        <f>IFERROR((SUMIFS(clean_data!G:G,clean_data!B:B,'Aggregate Statistics'!A27,clean_data!D:D,"Hispanic") / COUNTIFS(clean_data!B:B, 'Aggregate Statistics'!A27, clean_data!D:D,"Hispanic")), 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A12" zoomScale="75" workbookViewId="0">
      <selection activeCell="B44" sqref="B44"/>
    </sheetView>
  </sheetViews>
  <sheetFormatPr baseColWidth="10" defaultRowHeight="16" x14ac:dyDescent="0.2"/>
  <cols>
    <col min="1" max="1" width="20.33203125" bestFit="1" customWidth="1"/>
    <col min="2" max="2" width="28.1640625" bestFit="1" customWidth="1"/>
    <col min="3" max="3" width="17.5" bestFit="1" customWidth="1"/>
    <col min="4" max="4" width="8.6640625" bestFit="1" customWidth="1"/>
    <col min="5" max="5" width="19.6640625" bestFit="1" customWidth="1"/>
    <col min="6" max="6" width="19.5" bestFit="1" customWidth="1"/>
    <col min="7" max="7" width="18.6640625" bestFit="1" customWidth="1"/>
    <col min="8" max="8" width="11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8" x14ac:dyDescent="0.2">
      <c r="A1" s="1" t="s">
        <v>2</v>
      </c>
      <c r="B1" t="s">
        <v>46</v>
      </c>
    </row>
    <row r="2" spans="1:8" x14ac:dyDescent="0.2">
      <c r="A2" s="1" t="s">
        <v>1</v>
      </c>
      <c r="B2" t="s">
        <v>27</v>
      </c>
    </row>
    <row r="4" spans="1:8" x14ac:dyDescent="0.2">
      <c r="A4" s="1" t="s">
        <v>45</v>
      </c>
      <c r="B4" s="1" t="s">
        <v>42</v>
      </c>
    </row>
    <row r="5" spans="1:8" x14ac:dyDescent="0.2">
      <c r="A5" s="1" t="s">
        <v>43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44</v>
      </c>
    </row>
    <row r="6" spans="1:8" x14ac:dyDescent="0.2">
      <c r="A6" s="2">
        <v>2007</v>
      </c>
      <c r="B6" s="5">
        <v>8.1499999999999986</v>
      </c>
      <c r="C6" s="5">
        <v>31.45</v>
      </c>
      <c r="D6" s="5">
        <v>16.899999999999999</v>
      </c>
      <c r="E6" s="5"/>
      <c r="F6" s="5"/>
      <c r="G6" s="5">
        <v>16.899999999999999</v>
      </c>
      <c r="H6" s="5">
        <v>18.349999999999998</v>
      </c>
    </row>
    <row r="7" spans="1:8" x14ac:dyDescent="0.2">
      <c r="A7" s="2">
        <v>2008</v>
      </c>
      <c r="B7" s="5">
        <v>9.6000000000000014</v>
      </c>
      <c r="C7" s="5">
        <v>33.75</v>
      </c>
      <c r="D7" s="5">
        <v>18.3</v>
      </c>
      <c r="E7" s="5"/>
      <c r="F7" s="5"/>
      <c r="G7" s="5">
        <v>16.45</v>
      </c>
      <c r="H7" s="5">
        <v>19.524999999999999</v>
      </c>
    </row>
    <row r="8" spans="1:8" x14ac:dyDescent="0.2">
      <c r="A8" s="2">
        <v>2009</v>
      </c>
      <c r="B8" s="5">
        <v>9.6999999999999993</v>
      </c>
      <c r="C8" s="5">
        <v>35.150000000000006</v>
      </c>
      <c r="D8" s="5">
        <v>16.649999999999999</v>
      </c>
      <c r="E8" s="5"/>
      <c r="F8" s="5"/>
      <c r="G8" s="5">
        <v>18.75</v>
      </c>
      <c r="H8" s="5">
        <v>20.0625</v>
      </c>
    </row>
    <row r="9" spans="1:8" x14ac:dyDescent="0.2">
      <c r="A9" s="2">
        <v>2010</v>
      </c>
      <c r="B9" s="5">
        <v>10.7</v>
      </c>
      <c r="C9" s="5">
        <v>34.700000000000003</v>
      </c>
      <c r="D9" s="5">
        <v>17.2</v>
      </c>
      <c r="E9" s="5"/>
      <c r="F9" s="5"/>
      <c r="G9" s="5">
        <v>18.149999999999999</v>
      </c>
      <c r="H9" s="5">
        <v>20.1875</v>
      </c>
    </row>
    <row r="10" spans="1:8" x14ac:dyDescent="0.2">
      <c r="A10" s="2">
        <v>2011</v>
      </c>
      <c r="B10" s="5">
        <v>10.15</v>
      </c>
      <c r="C10" s="5">
        <v>37.6</v>
      </c>
      <c r="D10" s="5">
        <v>16.649999999999999</v>
      </c>
      <c r="E10" s="5"/>
      <c r="F10" s="5"/>
      <c r="G10" s="5">
        <v>18.600000000000001</v>
      </c>
      <c r="H10" s="5">
        <v>20.750000000000004</v>
      </c>
    </row>
    <row r="11" spans="1:8" x14ac:dyDescent="0.2">
      <c r="A11" s="2">
        <v>2012</v>
      </c>
      <c r="B11" s="5">
        <v>11.95</v>
      </c>
      <c r="C11" s="5">
        <v>37.549999999999997</v>
      </c>
      <c r="D11" s="5">
        <v>16.350000000000001</v>
      </c>
      <c r="E11" s="5"/>
      <c r="F11" s="5"/>
      <c r="G11" s="5">
        <v>19.350000000000001</v>
      </c>
      <c r="H11" s="5">
        <v>21.3</v>
      </c>
    </row>
    <row r="12" spans="1:8" x14ac:dyDescent="0.2">
      <c r="A12" s="2">
        <v>2013</v>
      </c>
      <c r="B12" s="5">
        <v>13.65</v>
      </c>
      <c r="C12" s="5">
        <v>37.15</v>
      </c>
      <c r="D12" s="5">
        <v>17</v>
      </c>
      <c r="E12" s="5"/>
      <c r="F12" s="5"/>
      <c r="G12" s="5">
        <v>18.2</v>
      </c>
      <c r="H12" s="5">
        <v>21.499999999999996</v>
      </c>
    </row>
    <row r="13" spans="1:8" x14ac:dyDescent="0.2">
      <c r="A13" s="2">
        <v>2014</v>
      </c>
      <c r="B13" s="5">
        <v>10.199999999999999</v>
      </c>
      <c r="C13" s="5">
        <v>37.349999999999994</v>
      </c>
      <c r="D13" s="5">
        <v>16.05</v>
      </c>
      <c r="E13" s="5"/>
      <c r="F13" s="5"/>
      <c r="G13" s="5">
        <v>18.899999999999999</v>
      </c>
      <c r="H13" s="5">
        <v>20.624999999999996</v>
      </c>
    </row>
    <row r="14" spans="1:8" x14ac:dyDescent="0.2">
      <c r="A14" s="2" t="s">
        <v>44</v>
      </c>
      <c r="B14" s="5">
        <v>10.512500000000001</v>
      </c>
      <c r="C14" s="5">
        <v>35.587499999999999</v>
      </c>
      <c r="D14" s="5">
        <v>16.887499999999999</v>
      </c>
      <c r="E14" s="5"/>
      <c r="F14" s="5"/>
      <c r="G14" s="5">
        <v>18.162500000000001</v>
      </c>
      <c r="H14" s="5">
        <v>20.287499999999998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Aggregate Statistics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2024-02-19T03:21:19Z</dcterms:modified>
</cp:coreProperties>
</file>